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externalLinks/externalLink9.xml" ContentType="application/vnd.openxmlformats-officedocument.spreadsheetml.externalLink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9708" yWindow="48" windowWidth="9516" windowHeight="7692" firstSheet="7"/>
  </bookViews>
  <sheets>
    <sheet name="Gas Cost per Customer" sheetId="10" r:id="rId1"/>
    <sheet name="2011 GAS CBR" sheetId="6" r:id="rId2"/>
    <sheet name="2012 GAS CBR" sheetId="7" r:id="rId3"/>
    <sheet name="2013 GAS CBR" sheetId="8" r:id="rId4"/>
    <sheet name="Dec 2014 GAS CBR" sheetId="12" r:id="rId5"/>
    <sheet name="KJB-16 P3 Gas Growth-Cust Adj" sheetId="11" r:id="rId6"/>
    <sheet name="Pg 6b 2011" sheetId="2" r:id="rId7"/>
    <sheet name="Pg 6b 2012" sheetId="1" r:id="rId8"/>
    <sheet name="Pg 6b 2013" sheetId="4" r:id="rId9"/>
    <sheet name="Pg 6b Dec 2014" sheetId="9" r:id="rId10"/>
    <sheet name="Allocations" sheetId="13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___________________six6" hidden="1">{#N/A,#N/A,FALSE,"CRPT";#N/A,#N/A,FALSE,"TREND";#N/A,#N/A,FALSE,"%Curve"}</definedName>
    <definedName name="____________________six6" hidden="1">{#N/A,#N/A,FALSE,"CRPT";#N/A,#N/A,FALSE,"TREND";#N/A,#N/A,FALSE,"%Curve"}</definedName>
    <definedName name="____________________www1" hidden="1">{#N/A,#N/A,FALSE,"schA"}</definedName>
    <definedName name="___________________www1" hidden="1">{#N/A,#N/A,FALSE,"schA"}</definedName>
    <definedName name="_________________six6" hidden="1">{#N/A,#N/A,FALSE,"CRPT";#N/A,#N/A,FALSE,"TREND";#N/A,#N/A,FALSE,"%Curve"}</definedName>
    <definedName name="________________six6" hidden="1">{#N/A,#N/A,FALSE,"CRPT";#N/A,#N/A,FALSE,"TREND";#N/A,#N/A,FALSE,"%Curve"}</definedName>
    <definedName name="________________www1" hidden="1">{#N/A,#N/A,FALSE,"schA"}</definedName>
    <definedName name="_______________six6" hidden="1">{#N/A,#N/A,FALSE,"CRPT";#N/A,#N/A,FALSE,"TREND";#N/A,#N/A,FALSE,"%Curve"}</definedName>
    <definedName name="_______________www1" hidden="1">{#N/A,#N/A,FALSE,"schA"}</definedName>
    <definedName name="______________six6" hidden="1">{#N/A,#N/A,FALSE,"CRPT";#N/A,#N/A,FALSE,"TREND";#N/A,#N/A,FALSE,"%Curve"}</definedName>
    <definedName name="______________www1" hidden="1">{#N/A,#N/A,FALSE,"schA"}</definedName>
    <definedName name="_____________six6" hidden="1">{#N/A,#N/A,FALSE,"CRPT";#N/A,#N/A,FALSE,"TREND";#N/A,#N/A,FALSE,"%Curve"}</definedName>
    <definedName name="_____________www1" hidden="1">{#N/A,#N/A,FALSE,"schA"}</definedName>
    <definedName name="____________six6" hidden="1">{#N/A,#N/A,FALSE,"CRPT";#N/A,#N/A,FALSE,"TREND";#N/A,#N/A,FALSE,"%Curve"}</definedName>
    <definedName name="____________www1" hidden="1">{#N/A,#N/A,FALSE,"schA"}</definedName>
    <definedName name="___________six6" hidden="1">{#N/A,#N/A,FALSE,"CRPT";#N/A,#N/A,FALSE,"TREND";#N/A,#N/A,FALSE,"%Curve"}</definedName>
    <definedName name="___________www1" hidden="1">{#N/A,#N/A,FALSE,"schA"}</definedName>
    <definedName name="__________six6" hidden="1">{#N/A,#N/A,FALSE,"CRPT";#N/A,#N/A,FALSE,"TREND";#N/A,#N/A,FALSE,"%Curve"}</definedName>
    <definedName name="__________www1" hidden="1">{#N/A,#N/A,FALSE,"schA"}</definedName>
    <definedName name="_________six6" hidden="1">{#N/A,#N/A,FALSE,"CRPT";#N/A,#N/A,FALSE,"TREND";#N/A,#N/A,FALSE,"%Curve"}</definedName>
    <definedName name="_________www1" hidden="1">{#N/A,#N/A,FALSE,"schA"}</definedName>
    <definedName name="________six6" hidden="1">{#N/A,#N/A,FALSE,"CRPT";#N/A,#N/A,FALSE,"TREND";#N/A,#N/A,FALSE,"%Curve"}</definedName>
    <definedName name="________www1" hidden="1">{#N/A,#N/A,FALSE,"schA"}</definedName>
    <definedName name="_______six6" hidden="1">{#N/A,#N/A,FALSE,"CRPT";#N/A,#N/A,FALSE,"TREND";#N/A,#N/A,FALSE,"%Curve"}</definedName>
    <definedName name="_______www1" hidden="1">{#N/A,#N/A,FALSE,"schA"}</definedName>
    <definedName name="______six6" hidden="1">{#N/A,#N/A,FALSE,"CRPT";#N/A,#N/A,FALSE,"TREND";#N/A,#N/A,FALSE,"%Curve"}</definedName>
    <definedName name="______www1" hidden="1">{#N/A,#N/A,FALSE,"schA"}</definedName>
    <definedName name="_____six6" localSheetId="5" hidden="1">{#N/A,#N/A,FALSE,"CRPT";#N/A,#N/A,FALSE,"TREND";#N/A,#N/A,FALSE,"%Curve"}</definedName>
    <definedName name="_____six6" hidden="1">{#N/A,#N/A,FALSE,"CRPT";#N/A,#N/A,FALSE,"TREND";#N/A,#N/A,FALSE,"%Curve"}</definedName>
    <definedName name="_____www1" localSheetId="5" hidden="1">{#N/A,#N/A,FALSE,"schA"}</definedName>
    <definedName name="_____www1" hidden="1">{#N/A,#N/A,FALSE,"schA"}</definedName>
    <definedName name="____six6" localSheetId="5" hidden="1">{#N/A,#N/A,FALSE,"CRPT";#N/A,#N/A,FALSE,"TREND";#N/A,#N/A,FALSE,"%Curve"}</definedName>
    <definedName name="____six6" hidden="1">{#N/A,#N/A,FALSE,"CRPT";#N/A,#N/A,FALSE,"TREND";#N/A,#N/A,FALSE,"%Curve"}</definedName>
    <definedName name="____www1" localSheetId="5" hidden="1">{#N/A,#N/A,FALSE,"schA"}</definedName>
    <definedName name="____www1" hidden="1">{#N/A,#N/A,FALSE,"schA"}</definedName>
    <definedName name="___six6" localSheetId="0" hidden="1">{#N/A,#N/A,FALSE,"CRPT";#N/A,#N/A,FALSE,"TREND";#N/A,#N/A,FALSE,"%Curve"}</definedName>
    <definedName name="___six6" localSheetId="5" hidden="1">{#N/A,#N/A,FALSE,"CRPT";#N/A,#N/A,FALSE,"TREND";#N/A,#N/A,FALSE,"%Curve"}</definedName>
    <definedName name="___six6" localSheetId="9" hidden="1">{#N/A,#N/A,FALSE,"CRPT";#N/A,#N/A,FALSE,"TREND";#N/A,#N/A,FALSE,"%Curve"}</definedName>
    <definedName name="___six6" hidden="1">{#N/A,#N/A,FALSE,"CRPT";#N/A,#N/A,FALSE,"TREND";#N/A,#N/A,FALSE,"%Curve"}</definedName>
    <definedName name="___www1" localSheetId="5" hidden="1">{#N/A,#N/A,FALSE,"schA"}</definedName>
    <definedName name="___www1" hidden="1">{#N/A,#N/A,FALSE,"schA"}</definedName>
    <definedName name="__123Graph_D" localSheetId="1" hidden="1">#REF!</definedName>
    <definedName name="__123Graph_D" localSheetId="2" hidden="1">#REF!</definedName>
    <definedName name="__123Graph_D" localSheetId="3" hidden="1">#REF!</definedName>
    <definedName name="__123Graph_D" localSheetId="5" hidden="1">#REF!</definedName>
    <definedName name="__123Graph_D" localSheetId="6" hidden="1">#REF!</definedName>
    <definedName name="__123Graph_D" localSheetId="8" hidden="1">#REF!</definedName>
    <definedName name="__123Graph_D" hidden="1">#REF!</definedName>
    <definedName name="__123Graph_ECURRENT" localSheetId="1" hidden="1">[1]ConsolidatingPL!#REF!</definedName>
    <definedName name="__123Graph_ECURRENT" localSheetId="2" hidden="1">[1]ConsolidatingPL!#REF!</definedName>
    <definedName name="__123Graph_ECURRENT" localSheetId="3" hidden="1">[1]ConsolidatingPL!#REF!</definedName>
    <definedName name="__123Graph_ECURRENT" localSheetId="5" hidden="1">#N/A</definedName>
    <definedName name="__123Graph_ECURRENT" localSheetId="6" hidden="1">[1]ConsolidatingPL!#REF!</definedName>
    <definedName name="__123Graph_ECURRENT" localSheetId="8" hidden="1">[1]ConsolidatingPL!#REF!</definedName>
    <definedName name="__123Graph_ECURRENT" hidden="1">[1]ConsolidatingPL!#REF!</definedName>
    <definedName name="__six6" localSheetId="0" hidden="1">{#N/A,#N/A,FALSE,"CRPT";#N/A,#N/A,FALSE,"TREND";#N/A,#N/A,FALSE,"%Curve"}</definedName>
    <definedName name="__six6" localSheetId="5" hidden="1">{#N/A,#N/A,FALSE,"CRPT";#N/A,#N/A,FALSE,"TREND";#N/A,#N/A,FALSE,"%Curve"}</definedName>
    <definedName name="__six6" localSheetId="9" hidden="1">{#N/A,#N/A,FALSE,"CRPT";#N/A,#N/A,FALSE,"TREND";#N/A,#N/A,FALSE,"%Curve"}</definedName>
    <definedName name="__six6" hidden="1">{#N/A,#N/A,FALSE,"CRPT";#N/A,#N/A,FALSE,"TREND";#N/A,#N/A,FALSE,"%Curve"}</definedName>
    <definedName name="__www1" localSheetId="0" hidden="1">{#N/A,#N/A,FALSE,"schA"}</definedName>
    <definedName name="__www1" localSheetId="5" hidden="1">{#N/A,#N/A,FALSE,"schA"}</definedName>
    <definedName name="__www1" localSheetId="9" hidden="1">{#N/A,#N/A,FALSE,"schA"}</definedName>
    <definedName name="__www1" hidden="1">{#N/A,#N/A,FALSE,"schA"}</definedName>
    <definedName name="_ex1" hidden="1">{#N/A,#N/A,FALSE,"Summ";#N/A,#N/A,FALSE,"General"}</definedName>
    <definedName name="_FEDERAL_INCOME_TAX" localSheetId="2">'2012 GAS CBR'!$EE$21</definedName>
    <definedName name="_FEDERAL_INCOME_TAX" localSheetId="3">'2013 GAS CBR'!$EE$21</definedName>
    <definedName name="_FEDERAL_INCOME_TAX">'2011 GAS CBR'!$EE$21</definedName>
    <definedName name="_Fill" localSheetId="1" hidden="1">#REF!</definedName>
    <definedName name="_Fill" localSheetId="10" hidden="1">#REF!</definedName>
    <definedName name="_Fill" localSheetId="5" hidden="1">#REF!</definedName>
    <definedName name="_Fill" localSheetId="6" hidden="1">#REF!</definedName>
    <definedName name="_Fill" localSheetId="8" hidden="1">#REF!</definedName>
    <definedName name="_Fill" localSheetId="9" hidden="1">#REF!</definedName>
    <definedName name="_Fill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10" hidden="1">#REF!</definedName>
    <definedName name="_Key1" localSheetId="5" hidden="1">#REF!</definedName>
    <definedName name="_Key1" localSheetId="6" hidden="1">#REF!</definedName>
    <definedName name="_Key1" localSheetId="8" hidden="1">#REF!</definedName>
    <definedName name="_Key1" hidden="1">#REF!</definedName>
    <definedName name="_Key2" localSheetId="1" hidden="1">#REF!</definedName>
    <definedName name="_Key2" localSheetId="2" hidden="1">#REF!</definedName>
    <definedName name="_Key2" localSheetId="3" hidden="1">#REF!</definedName>
    <definedName name="_Key2" localSheetId="10" hidden="1">#REF!</definedName>
    <definedName name="_Key2" localSheetId="5" hidden="1">#REF!</definedName>
    <definedName name="_Key2" localSheetId="6" hidden="1">#REF!</definedName>
    <definedName name="_Key2" localSheetId="8" hidden="1">#REF!</definedName>
    <definedName name="_Key2" hidden="1">#REF!</definedName>
    <definedName name="_new1" hidden="1">{#N/A,#N/A,FALSE,"Summ";#N/A,#N/A,FALSE,"General"}</definedName>
    <definedName name="_Order1" hidden="1">255</definedName>
    <definedName name="_Order2" hidden="1">255</definedName>
    <definedName name="_Regression_Int" hidden="1">1</definedName>
    <definedName name="_six6" localSheetId="0" hidden="1">{#N/A,#N/A,FALSE,"CRPT";#N/A,#N/A,FALSE,"TREND";#N/A,#N/A,FALSE,"%Curve"}</definedName>
    <definedName name="_six6" localSheetId="5" hidden="1">{#N/A,#N/A,FALSE,"CRPT";#N/A,#N/A,FALSE,"TREND";#N/A,#N/A,FALSE,"%Curve"}</definedName>
    <definedName name="_six6" localSheetId="9" hidden="1">{#N/A,#N/A,FALSE,"CRPT";#N/A,#N/A,FALSE,"TREND";#N/A,#N/A,FALSE,"%Curve"}</definedName>
    <definedName name="_six6" hidden="1">{#N/A,#N/A,FALSE,"CRPT";#N/A,#N/A,FALSE,"TREND";#N/A,#N/A,FALSE,"%Curve"}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10" hidden="1">#REF!</definedName>
    <definedName name="_Sort" localSheetId="5" hidden="1">#REF!</definedName>
    <definedName name="_Sort" localSheetId="6" hidden="1">#REF!</definedName>
    <definedName name="_Sort" localSheetId="8" hidden="1">#REF!</definedName>
    <definedName name="_Sort" hidden="1">#REF!</definedName>
    <definedName name="_www1" localSheetId="0" hidden="1">{#N/A,#N/A,FALSE,"schA"}</definedName>
    <definedName name="_www1" localSheetId="5" hidden="1">{#N/A,#N/A,FALSE,"schA"}</definedName>
    <definedName name="_www1" localSheetId="9" hidden="1">{#N/A,#N/A,FALSE,"schA"}</definedName>
    <definedName name="_www1" hidden="1">{#N/A,#N/A,FALSE,"schA"}</definedName>
    <definedName name="a" localSheetId="1" hidden="1">{#N/A,#N/A,FALSE,"Coversheet";#N/A,#N/A,FALSE,"QA"}</definedName>
    <definedName name="a" localSheetId="3" hidden="1">{#N/A,#N/A,FALSE,"Coversheet";#N/A,#N/A,FALSE,"QA"}</definedName>
    <definedName name="a" localSheetId="0" hidden="1">{#N/A,#N/A,FALSE,"Coversheet";#N/A,#N/A,FALSE,"QA"}</definedName>
    <definedName name="a" localSheetId="5" hidden="1">{#N/A,#N/A,FALSE,"Coversheet";#N/A,#N/A,FALSE,"QA"}</definedName>
    <definedName name="a" localSheetId="9" hidden="1">{#N/A,#N/A,FALSE,"Coversheet";#N/A,#N/A,FALSE,"QA"}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localSheetId="1" hidden="1">{#N/A,#N/A,FALSE,"Coversheet";#N/A,#N/A,FALSE,"QA"}</definedName>
    <definedName name="b" localSheetId="2" hidden="1">{#N/A,#N/A,FALSE,"Coversheet";#N/A,#N/A,FALSE,"QA"}</definedName>
    <definedName name="b" localSheetId="3" hidden="1">{#N/A,#N/A,FALSE,"Coversheet";#N/A,#N/A,FALSE,"QA"}</definedName>
    <definedName name="b" localSheetId="10" hidden="1">{#N/A,#N/A,FALSE,"Coversheet";#N/A,#N/A,FALSE,"QA"}</definedName>
    <definedName name="b" localSheetId="0" hidden="1">{#N/A,#N/A,FALSE,"Coversheet";#N/A,#N/A,FALSE,"QA"}</definedName>
    <definedName name="b" localSheetId="5" hidden="1">{#N/A,#N/A,FALSE,"Coversheet";#N/A,#N/A,FALSE,"QA"}</definedName>
    <definedName name="b" localSheetId="6" hidden="1">{#N/A,#N/A,FALSE,"Coversheet";#N/A,#N/A,FALSE,"QA"}</definedName>
    <definedName name="b" localSheetId="8" hidden="1">{#N/A,#N/A,FALSE,"Coversheet";#N/A,#N/A,FALSE,"QA"}</definedName>
    <definedName name="b" localSheetId="9" hidden="1">{#N/A,#N/A,FALSE,"Coversheet";#N/A,#N/A,FALSE,"QA"}</definedName>
    <definedName name="b" hidden="1">{#N/A,#N/A,FALSE,"Coversheet";#N/A,#N/A,FALSE,"QA"}</definedName>
    <definedName name="BEm" hidden="1">#REF!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localSheetId="5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localSheetId="5" hidden="1">[2]ZZCOOM_M03_Q005!#REF!</definedName>
    <definedName name="BEx3O85IKWARA6NCJOLRBRJFMEWW" hidden="1">[2]ZZCOOM_M03_Q005!#REF!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localSheetId="5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localSheetId="5" hidden="1">[2]ZZCOOM_M03_Q005!#REF!</definedName>
    <definedName name="BEx5MLQZM68YQSKARVWTTPINFQ2C" hidden="1">[2]ZZCOOM_M03_Q005!#REF!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localSheetId="5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localSheetId="5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localSheetId="5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localSheetId="5" hidden="1">[2]ZZCOOM_M03_Q005!#REF!</definedName>
    <definedName name="BExERWCEBKQRYWRQLYJ4UCMMKTHG" hidden="1">[2]ZZCOOM_M03_Q005!#REF!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localSheetId="5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localSheetId="5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localSheetId="5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localSheetId="5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localSheetId="5" hidden="1">[2]ZZCOOM_M03_Q005!#REF!</definedName>
    <definedName name="BExMBYPQDG9AYDQ5E8IECVFREPO6" hidden="1">[2]ZZCOOM_M03_Q005!#REF!</definedName>
    <definedName name="BExMC7PESEESXVMDCGGIP5LPMUGY" localSheetId="5" hidden="1">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localSheetId="5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localSheetId="5" hidden="1">[2]ZZCOOM_M03_Q005!#REF!</definedName>
    <definedName name="BExQ9ZLYHWABXAA9NJDW8ZS0UQ9P" hidden="1">[2]ZZCOOM_M03_Q005!#REF!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localSheetId="5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localSheetId="5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localSheetId="5" hidden="1">[2]ZZCOOM_M03_Q005!#REF!</definedName>
    <definedName name="BExTUY9WNSJ91GV8CP0SKJTEIV82" hidden="1">[2]ZZCOOM_M03_Q005!#REF!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localSheetId="5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localSheetId="5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localSheetId="5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localSheetId="5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um" hidden="1">#REF!</definedName>
    <definedName name="CBWorkbookPriority" hidden="1">-2060790043</definedName>
    <definedName name="DELETE01" localSheetId="1" hidden="1">{#N/A,#N/A,FALSE,"Coversheet";#N/A,#N/A,FALSE,"QA"}</definedName>
    <definedName name="DELETE01" localSheetId="2" hidden="1">{#N/A,#N/A,FALSE,"Coversheet";#N/A,#N/A,FALSE,"QA"}</definedName>
    <definedName name="DELETE01" localSheetId="3" hidden="1">{#N/A,#N/A,FALSE,"Coversheet";#N/A,#N/A,FALSE,"QA"}</definedName>
    <definedName name="DELETE01" localSheetId="10" hidden="1">{#N/A,#N/A,FALSE,"Coversheet";#N/A,#N/A,FALSE,"QA"}</definedName>
    <definedName name="DELETE01" localSheetId="0" hidden="1">{#N/A,#N/A,FALSE,"Coversheet";#N/A,#N/A,FALSE,"QA"}</definedName>
    <definedName name="DELETE01" localSheetId="5" hidden="1">{#N/A,#N/A,FALSE,"Coversheet";#N/A,#N/A,FALSE,"QA"}</definedName>
    <definedName name="DELETE01" localSheetId="6" hidden="1">{#N/A,#N/A,FALSE,"Coversheet";#N/A,#N/A,FALSE,"QA"}</definedName>
    <definedName name="DELETE01" localSheetId="8" hidden="1">{#N/A,#N/A,FALSE,"Coversheet";#N/A,#N/A,FALSE,"QA"}</definedName>
    <definedName name="DELETE01" localSheetId="9" hidden="1">{#N/A,#N/A,FALSE,"Coversheet";#N/A,#N/A,FALSE,"QA"}</definedName>
    <definedName name="DELETE01" hidden="1">{#N/A,#N/A,FALSE,"Coversheet";#N/A,#N/A,FALSE,"QA"}</definedName>
    <definedName name="DELETE02" localSheetId="1" hidden="1">{#N/A,#N/A,FALSE,"Schedule F";#N/A,#N/A,FALSE,"Schedule G"}</definedName>
    <definedName name="DELETE02" localSheetId="2" hidden="1">{#N/A,#N/A,FALSE,"Schedule F";#N/A,#N/A,FALSE,"Schedule G"}</definedName>
    <definedName name="DELETE02" localSheetId="3" hidden="1">{#N/A,#N/A,FALSE,"Schedule F";#N/A,#N/A,FALSE,"Schedule G"}</definedName>
    <definedName name="DELETE02" localSheetId="10" hidden="1">{#N/A,#N/A,FALSE,"Schedule F";#N/A,#N/A,FALSE,"Schedule G"}</definedName>
    <definedName name="DELETE02" localSheetId="0" hidden="1">{#N/A,#N/A,FALSE,"Schedule F";#N/A,#N/A,FALSE,"Schedule G"}</definedName>
    <definedName name="DELETE02" localSheetId="5" hidden="1">{#N/A,#N/A,FALSE,"Schedule F";#N/A,#N/A,FALSE,"Schedule G"}</definedName>
    <definedName name="DELETE02" localSheetId="6" hidden="1">{#N/A,#N/A,FALSE,"Schedule F";#N/A,#N/A,FALSE,"Schedule G"}</definedName>
    <definedName name="DELETE02" localSheetId="8" hidden="1">{#N/A,#N/A,FALSE,"Schedule F";#N/A,#N/A,FALSE,"Schedule G"}</definedName>
    <definedName name="DELETE02" localSheetId="9" hidden="1">{#N/A,#N/A,FALSE,"Schedule F";#N/A,#N/A,FALSE,"Schedule G"}</definedName>
    <definedName name="DELETE02" hidden="1">{#N/A,#N/A,FALSE,"Schedule F";#N/A,#N/A,FALSE,"Schedule G"}</definedName>
    <definedName name="Delete06" localSheetId="1" hidden="1">{#N/A,#N/A,FALSE,"Coversheet";#N/A,#N/A,FALSE,"QA"}</definedName>
    <definedName name="Delete06" localSheetId="2" hidden="1">{#N/A,#N/A,FALSE,"Coversheet";#N/A,#N/A,FALSE,"QA"}</definedName>
    <definedName name="Delete06" localSheetId="3" hidden="1">{#N/A,#N/A,FALSE,"Coversheet";#N/A,#N/A,FALSE,"QA"}</definedName>
    <definedName name="Delete06" localSheetId="10" hidden="1">{#N/A,#N/A,FALSE,"Coversheet";#N/A,#N/A,FALSE,"QA"}</definedName>
    <definedName name="Delete06" localSheetId="0" hidden="1">{#N/A,#N/A,FALSE,"Coversheet";#N/A,#N/A,FALSE,"QA"}</definedName>
    <definedName name="Delete06" localSheetId="5" hidden="1">{#N/A,#N/A,FALSE,"Coversheet";#N/A,#N/A,FALSE,"QA"}</definedName>
    <definedName name="Delete06" localSheetId="6" hidden="1">{#N/A,#N/A,FALSE,"Coversheet";#N/A,#N/A,FALSE,"QA"}</definedName>
    <definedName name="Delete06" localSheetId="8" hidden="1">{#N/A,#N/A,FALSE,"Coversheet";#N/A,#N/A,FALSE,"QA"}</definedName>
    <definedName name="Delete06" localSheetId="9" hidden="1">{#N/A,#N/A,FALSE,"Coversheet";#N/A,#N/A,FALSE,"QA"}</definedName>
    <definedName name="Delete06" hidden="1">{#N/A,#N/A,FALSE,"Coversheet";#N/A,#N/A,FALSE,"QA"}</definedName>
    <definedName name="Delete09" localSheetId="1" hidden="1">{#N/A,#N/A,FALSE,"Coversheet";#N/A,#N/A,FALSE,"QA"}</definedName>
    <definedName name="Delete09" localSheetId="2" hidden="1">{#N/A,#N/A,FALSE,"Coversheet";#N/A,#N/A,FALSE,"QA"}</definedName>
    <definedName name="Delete09" localSheetId="3" hidden="1">{#N/A,#N/A,FALSE,"Coversheet";#N/A,#N/A,FALSE,"QA"}</definedName>
    <definedName name="Delete09" localSheetId="10" hidden="1">{#N/A,#N/A,FALSE,"Coversheet";#N/A,#N/A,FALSE,"QA"}</definedName>
    <definedName name="Delete09" localSheetId="0" hidden="1">{#N/A,#N/A,FALSE,"Coversheet";#N/A,#N/A,FALSE,"QA"}</definedName>
    <definedName name="Delete09" localSheetId="5" hidden="1">{#N/A,#N/A,FALSE,"Coversheet";#N/A,#N/A,FALSE,"QA"}</definedName>
    <definedName name="Delete09" localSheetId="6" hidden="1">{#N/A,#N/A,FALSE,"Coversheet";#N/A,#N/A,FALSE,"QA"}</definedName>
    <definedName name="Delete09" localSheetId="8" hidden="1">{#N/A,#N/A,FALSE,"Coversheet";#N/A,#N/A,FALSE,"QA"}</definedName>
    <definedName name="Delete09" localSheetId="9" hidden="1">{#N/A,#N/A,FALSE,"Coversheet";#N/A,#N/A,FALSE,"QA"}</definedName>
    <definedName name="Delete09" hidden="1">{#N/A,#N/A,FALSE,"Coversheet";#N/A,#N/A,FALSE,"QA"}</definedName>
    <definedName name="Delete1" localSheetId="1" hidden="1">{#N/A,#N/A,FALSE,"Coversheet";#N/A,#N/A,FALSE,"QA"}</definedName>
    <definedName name="Delete1" localSheetId="2" hidden="1">{#N/A,#N/A,FALSE,"Coversheet";#N/A,#N/A,FALSE,"QA"}</definedName>
    <definedName name="Delete1" localSheetId="3" hidden="1">{#N/A,#N/A,FALSE,"Coversheet";#N/A,#N/A,FALSE,"QA"}</definedName>
    <definedName name="Delete1" localSheetId="10" hidden="1">{#N/A,#N/A,FALSE,"Coversheet";#N/A,#N/A,FALSE,"QA"}</definedName>
    <definedName name="Delete1" localSheetId="0" hidden="1">{#N/A,#N/A,FALSE,"Coversheet";#N/A,#N/A,FALSE,"QA"}</definedName>
    <definedName name="Delete1" localSheetId="5" hidden="1">{#N/A,#N/A,FALSE,"Coversheet";#N/A,#N/A,FALSE,"QA"}</definedName>
    <definedName name="Delete1" localSheetId="6" hidden="1">{#N/A,#N/A,FALSE,"Coversheet";#N/A,#N/A,FALSE,"QA"}</definedName>
    <definedName name="Delete1" localSheetId="8" hidden="1">{#N/A,#N/A,FALSE,"Coversheet";#N/A,#N/A,FALSE,"QA"}</definedName>
    <definedName name="Delete1" localSheetId="9" hidden="1">{#N/A,#N/A,FALSE,"Coversheet";#N/A,#N/A,FALSE,"QA"}</definedName>
    <definedName name="Delete1" hidden="1">{#N/A,#N/A,FALSE,"Coversheet";#N/A,#N/A,FALSE,"QA"}</definedName>
    <definedName name="Delete10" localSheetId="1" hidden="1">{#N/A,#N/A,FALSE,"Schedule F";#N/A,#N/A,FALSE,"Schedule G"}</definedName>
    <definedName name="Delete10" localSheetId="2" hidden="1">{#N/A,#N/A,FALSE,"Schedule F";#N/A,#N/A,FALSE,"Schedule G"}</definedName>
    <definedName name="Delete10" localSheetId="3" hidden="1">{#N/A,#N/A,FALSE,"Schedule F";#N/A,#N/A,FALSE,"Schedule G"}</definedName>
    <definedName name="Delete10" localSheetId="10" hidden="1">{#N/A,#N/A,FALSE,"Schedule F";#N/A,#N/A,FALSE,"Schedule G"}</definedName>
    <definedName name="Delete10" localSheetId="0" hidden="1">{#N/A,#N/A,FALSE,"Schedule F";#N/A,#N/A,FALSE,"Schedule G"}</definedName>
    <definedName name="Delete10" localSheetId="5" hidden="1">{#N/A,#N/A,FALSE,"Schedule F";#N/A,#N/A,FALSE,"Schedule G"}</definedName>
    <definedName name="Delete10" localSheetId="6" hidden="1">{#N/A,#N/A,FALSE,"Schedule F";#N/A,#N/A,FALSE,"Schedule G"}</definedName>
    <definedName name="Delete10" localSheetId="8" hidden="1">{#N/A,#N/A,FALSE,"Schedule F";#N/A,#N/A,FALSE,"Schedule G"}</definedName>
    <definedName name="Delete10" localSheetId="9" hidden="1">{#N/A,#N/A,FALSE,"Schedule F";#N/A,#N/A,FALSE,"Schedule G"}</definedName>
    <definedName name="Delete10" hidden="1">{#N/A,#N/A,FALSE,"Schedule F";#N/A,#N/A,FALSE,"Schedule G"}</definedName>
    <definedName name="Delete21" localSheetId="1" hidden="1">{#N/A,#N/A,FALSE,"Coversheet";#N/A,#N/A,FALSE,"QA"}</definedName>
    <definedName name="Delete21" localSheetId="2" hidden="1">{#N/A,#N/A,FALSE,"Coversheet";#N/A,#N/A,FALSE,"QA"}</definedName>
    <definedName name="Delete21" localSheetId="3" hidden="1">{#N/A,#N/A,FALSE,"Coversheet";#N/A,#N/A,FALSE,"QA"}</definedName>
    <definedName name="Delete21" localSheetId="10" hidden="1">{#N/A,#N/A,FALSE,"Coversheet";#N/A,#N/A,FALSE,"QA"}</definedName>
    <definedName name="Delete21" localSheetId="0" hidden="1">{#N/A,#N/A,FALSE,"Coversheet";#N/A,#N/A,FALSE,"QA"}</definedName>
    <definedName name="Delete21" localSheetId="5" hidden="1">{#N/A,#N/A,FALSE,"Coversheet";#N/A,#N/A,FALSE,"QA"}</definedName>
    <definedName name="Delete21" localSheetId="6" hidden="1">{#N/A,#N/A,FALSE,"Coversheet";#N/A,#N/A,FALSE,"QA"}</definedName>
    <definedName name="Delete21" localSheetId="8" hidden="1">{#N/A,#N/A,FALSE,"Coversheet";#N/A,#N/A,FALSE,"QA"}</definedName>
    <definedName name="Delete21" localSheetId="9" hidden="1">{#N/A,#N/A,FALSE,"Coversheet";#N/A,#N/A,FALSE,"QA"}</definedName>
    <definedName name="Delete21" hidden="1">{#N/A,#N/A,FALSE,"Coversheet";#N/A,#N/A,FALSE,"QA"}</definedName>
    <definedName name="DFIT" localSheetId="1" hidden="1">{#N/A,#N/A,FALSE,"Coversheet";#N/A,#N/A,FALSE,"QA"}</definedName>
    <definedName name="DFIT" localSheetId="2" hidden="1">{#N/A,#N/A,FALSE,"Coversheet";#N/A,#N/A,FALSE,"QA"}</definedName>
    <definedName name="DFIT" localSheetId="3" hidden="1">{#N/A,#N/A,FALSE,"Coversheet";#N/A,#N/A,FALSE,"QA"}</definedName>
    <definedName name="DFIT" localSheetId="10" hidden="1">{#N/A,#N/A,FALSE,"Coversheet";#N/A,#N/A,FALSE,"QA"}</definedName>
    <definedName name="DFIT" localSheetId="0" hidden="1">{#N/A,#N/A,FALSE,"Coversheet";#N/A,#N/A,FALSE,"QA"}</definedName>
    <definedName name="DFIT" localSheetId="5" hidden="1">{#N/A,#N/A,FALSE,"Coversheet";#N/A,#N/A,FALSE,"QA"}</definedName>
    <definedName name="DFIT" localSheetId="6" hidden="1">{#N/A,#N/A,FALSE,"Coversheet";#N/A,#N/A,FALSE,"QA"}</definedName>
    <definedName name="DFIT" localSheetId="8" hidden="1">{#N/A,#N/A,FALSE,"Coversheet";#N/A,#N/A,FALSE,"QA"}</definedName>
    <definedName name="DFIT" localSheetId="9" hidden="1">{#N/A,#N/A,FALSE,"Coversheet";#N/A,#N/A,FALSE,"QA"}</definedName>
    <definedName name="DFIT" hidden="1">{#N/A,#N/A,FALSE,"Coversheet";#N/A,#N/A,FALSE,"QA"}</definedName>
    <definedName name="DOCKET" localSheetId="1">'2011 GAS CBR'!$G$7</definedName>
    <definedName name="DOCKET" localSheetId="2">'2012 GAS CBR'!$G$7</definedName>
    <definedName name="DOCKET" localSheetId="3">'2013 GAS CBR'!$G$7</definedName>
    <definedName name="DOCKET" localSheetId="0">'[3]2011 Elec CBR'!$A$7</definedName>
    <definedName name="DOCKET" localSheetId="9">'[3]2011 Elec CBR'!$A$7</definedName>
    <definedName name="DOCKET">'[4]2011 Elec CBR'!$A$7</definedName>
    <definedName name="ee" localSheetId="1" hidden="1">{#N/A,#N/A,FALSE,"Month ";#N/A,#N/A,FALSE,"YTD";#N/A,#N/A,FALSE,"12 mo ended"}</definedName>
    <definedName name="ee" localSheetId="3" hidden="1">{#N/A,#N/A,FALSE,"Month ";#N/A,#N/A,FALSE,"YTD";#N/A,#N/A,FALSE,"12 mo ended"}</definedName>
    <definedName name="ee" localSheetId="0" hidden="1">{#N/A,#N/A,FALSE,"Month ";#N/A,#N/A,FALSE,"YTD";#N/A,#N/A,FALSE,"12 mo ended"}</definedName>
    <definedName name="ee" localSheetId="5" hidden="1">{#N/A,#N/A,FALSE,"Month ";#N/A,#N/A,FALSE,"YTD";#N/A,#N/A,FALSE,"12 mo ended"}</definedName>
    <definedName name="ee" localSheetId="9" hidden="1">{#N/A,#N/A,FALSE,"Month ";#N/A,#N/A,FALSE,"YTD";#N/A,#N/A,FALSE,"12 mo ended"}</definedName>
    <definedName name="ee" hidden="1">{#N/A,#N/A,FALSE,"Month ";#N/A,#N/A,FALSE,"YTD";#N/A,#N/A,FALSE,"12 mo ended"}</definedName>
    <definedName name="error" hidden="1">{#N/A,#N/A,FALSE,"Coversheet";#N/A,#N/A,FALSE,"QA"}</definedName>
    <definedName name="Estimate" localSheetId="1" hidden="1">{#N/A,#N/A,FALSE,"Summ";#N/A,#N/A,FALSE,"General"}</definedName>
    <definedName name="Estimate" localSheetId="3" hidden="1">{#N/A,#N/A,FALSE,"Summ";#N/A,#N/A,FALSE,"General"}</definedName>
    <definedName name="Estimate" localSheetId="0" hidden="1">{#N/A,#N/A,FALSE,"Summ";#N/A,#N/A,FALSE,"General"}</definedName>
    <definedName name="Estimate" localSheetId="5" hidden="1">{#N/A,#N/A,FALSE,"Summ";#N/A,#N/A,FALSE,"General"}</definedName>
    <definedName name="Estimate" localSheetId="9" hidden="1">{#N/A,#N/A,FALSE,"Summ";#N/A,#N/A,FALSE,"General"}</definedName>
    <definedName name="Estimate" hidden="1">{#N/A,#N/A,FALSE,"Summ";#N/A,#N/A,FALSE,"General"}</definedName>
    <definedName name="ex" localSheetId="1" hidden="1">{#N/A,#N/A,FALSE,"Summ";#N/A,#N/A,FALSE,"General"}</definedName>
    <definedName name="ex" localSheetId="3" hidden="1">{#N/A,#N/A,FALSE,"Summ";#N/A,#N/A,FALSE,"General"}</definedName>
    <definedName name="ex" localSheetId="0" hidden="1">{#N/A,#N/A,FALSE,"Summ";#N/A,#N/A,FALSE,"General"}</definedName>
    <definedName name="ex" localSheetId="5" hidden="1">{#N/A,#N/A,FALSE,"Summ";#N/A,#N/A,FALSE,"General"}</definedName>
    <definedName name="ex" localSheetId="9" hidden="1">{#N/A,#N/A,FALSE,"Summ";#N/A,#N/A,FALSE,"General"}</definedName>
    <definedName name="ex" hidden="1">{#N/A,#N/A,FALSE,"Summ";#N/A,#N/A,FALSE,"General"}</definedName>
    <definedName name="fdasfdas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9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9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1" hidden="1">{#N/A,#N/A,FALSE,"Month ";#N/A,#N/A,FALSE,"YTD";#N/A,#N/A,FALSE,"12 mo ended"}</definedName>
    <definedName name="fdsafdasfdsa" localSheetId="3" hidden="1">{#N/A,#N/A,FALSE,"Month ";#N/A,#N/A,FALSE,"YTD";#N/A,#N/A,FALSE,"12 mo ended"}</definedName>
    <definedName name="fdsafdasfdsa" localSheetId="0" hidden="1">{#N/A,#N/A,FALSE,"Month ";#N/A,#N/A,FALSE,"YTD";#N/A,#N/A,FALSE,"12 mo ended"}</definedName>
    <definedName name="fdsafdasfdsa" localSheetId="5" hidden="1">{#N/A,#N/A,FALSE,"Month ";#N/A,#N/A,FALSE,"YTD";#N/A,#N/A,FALSE,"12 mo ended"}</definedName>
    <definedName name="fdsafdasfdsa" localSheetId="9" hidden="1">{#N/A,#N/A,FALSE,"Month ";#N/A,#N/A,FALSE,"YTD";#N/A,#N/A,FALSE,"12 mo ended"}</definedName>
    <definedName name="fdsafdasfdsa" hidden="1">{#N/A,#N/A,FALSE,"Month ";#N/A,#N/A,FALSE,"YTD";#N/A,#N/A,FALSE,"12 mo ended"}</definedName>
    <definedName name="FEDERAL_INCOME_TAX" localSheetId="2">'2012 GAS CBR'!$BU$23</definedName>
    <definedName name="FEDERAL_INCOME_TAX" localSheetId="3">'2013 GAS CBR'!$BU$23</definedName>
    <definedName name="FEDERAL_INCOME_TAX">'2011 GAS CBR'!$BU$23</definedName>
    <definedName name="FF" localSheetId="2">'[5]Summaries &amp; 3.01-3.18 &amp; 4.01'!$CR$13</definedName>
    <definedName name="FF" localSheetId="0">'[3]2011 Elec CBR'!$CR$13</definedName>
    <definedName name="FF" localSheetId="9">'[3]2011 Elec CBR'!$CR$13</definedName>
    <definedName name="FF">'[4]2011 Elec CBR'!$CR$13</definedName>
    <definedName name="ffff" hidden="1">{#N/A,#N/A,FALSE,"Coversheet";#N/A,#N/A,FALSE,"QA"}</definedName>
    <definedName name="fffgf" hidden="1">{#N/A,#N/A,FALSE,"Coversheet";#N/A,#N/A,FALSE,"QA"}</definedName>
    <definedName name="FIT" localSheetId="1">'2011 GAS CBR'!$BU$18</definedName>
    <definedName name="FIT" localSheetId="2">'2012 GAS CBR'!$BU$19</definedName>
    <definedName name="FIT" localSheetId="3">'2013 GAS CBR'!$BU$19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localSheetId="0" hidden="1">{#N/A,#N/A,FALSE,"Coversheet";#N/A,#N/A,FALSE,"QA"}</definedName>
    <definedName name="HELP" localSheetId="5" hidden="1">{#N/A,#N/A,FALSE,"Coversheet";#N/A,#N/A,FALSE,"QA"}</definedName>
    <definedName name="HELP" localSheetId="9" hidden="1">{#N/A,#N/A,FALSE,"Coversheet";#N/A,#N/A,FALSE,"QA"}</definedName>
    <definedName name="HELP" hidden="1">{#N/A,#N/A,FALSE,"Coversheet";#N/A,#N/A,FALSE,"QA"}</definedName>
    <definedName name="HTML_CodePage" hidden="1">1252</definedName>
    <definedName name="HTML_Control" localSheetId="5" hidden="1">{"'Sheet1'!$A$1:$J$121"}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5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9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k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9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jidb" hidden="1">#REF!</definedName>
    <definedName name="l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9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localSheetId="0" hidden="1">{#N/A,#N/A,FALSE,"Coversheet";#N/A,#N/A,FALSE,"QA"}</definedName>
    <definedName name="lookup" localSheetId="5" hidden="1">{#N/A,#N/A,FALSE,"Coversheet";#N/A,#N/A,FALSE,"QA"}</definedName>
    <definedName name="lookup" localSheetId="9" hidden="1">{#N/A,#N/A,FALSE,"Coversheet";#N/A,#N/A,FALSE,"QA"}</definedName>
    <definedName name="lookup" hidden="1">{#N/A,#N/A,FALSE,"Coversheet";#N/A,#N/A,FALSE,"QA"}</definedName>
    <definedName name="Miller" localSheetId="1" hidden="1">{#N/A,#N/A,FALSE,"Expenditures";#N/A,#N/A,FALSE,"Property Placed In-Service";#N/A,#N/A,FALSE,"CWIP Balances"}</definedName>
    <definedName name="Miller" localSheetId="0" hidden="1">{#N/A,#N/A,FALSE,"Expenditures";#N/A,#N/A,FALSE,"Property Placed In-Service";#N/A,#N/A,FALSE,"CWIP Balances"}</definedName>
    <definedName name="Miller" localSheetId="5" hidden="1">{#N/A,#N/A,FALSE,"Expenditures";#N/A,#N/A,FALSE,"Property Placed In-Service";#N/A,#N/A,FALSE,"CWIP Balances"}</definedName>
    <definedName name="Miller" localSheetId="9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1" hidden="1">{#N/A,#N/A,FALSE,"Summ";#N/A,#N/A,FALSE,"General"}</definedName>
    <definedName name="new" localSheetId="3" hidden="1">{#N/A,#N/A,FALSE,"Summ";#N/A,#N/A,FALSE,"General"}</definedName>
    <definedName name="new" localSheetId="0" hidden="1">{#N/A,#N/A,FALSE,"Summ";#N/A,#N/A,FALSE,"General"}</definedName>
    <definedName name="new" localSheetId="5" hidden="1">{#N/A,#N/A,FALSE,"Summ";#N/A,#N/A,FALSE,"General"}</definedName>
    <definedName name="new" localSheetId="9" hidden="1">{#N/A,#N/A,FALSE,"Summ";#N/A,#N/A,FALSE,"General"}</definedName>
    <definedName name="new" hidden="1">{#N/A,#N/A,FALSE,"Summ";#N/A,#N/A,FALSE,"General"}</definedName>
    <definedName name="p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9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" localSheetId="5" hidden="1">{#N/A,#N/A,FALSE,"Coversheet";#N/A,#N/A,FALSE,"QA"}</definedName>
    <definedName name="q" hidden="1">{#N/A,#N/A,FALSE,"Coversheet";#N/A,#N/A,FALSE,"QA"}</definedName>
    <definedName name="qqq" localSheetId="1" hidden="1">{#N/A,#N/A,FALSE,"schA"}</definedName>
    <definedName name="qqq" localSheetId="0" hidden="1">{#N/A,#N/A,FALSE,"schA"}</definedName>
    <definedName name="qqq" localSheetId="5" hidden="1">{#N/A,#N/A,FALSE,"schA"}</definedName>
    <definedName name="qqq" localSheetId="9" hidden="1">{#N/A,#N/A,FALSE,"schA"}</definedName>
    <definedName name="qqq" hidden="1">{#N/A,#N/A,FALSE,"schA"}</definedName>
    <definedName name="SAPBEXhrIndnt" hidden="1">"Wide"</definedName>
    <definedName name="SAPsysID" hidden="1">"708C5W7SBKP804JT78WJ0JNKI"</definedName>
    <definedName name="SAPwbID" hidden="1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ix" localSheetId="1" hidden="1">{#N/A,#N/A,FALSE,"Drill Sites";"WP 212",#N/A,FALSE,"MWAG EOR";"WP 213",#N/A,FALSE,"MWAG EOR";#N/A,#N/A,FALSE,"Misc. Facility";#N/A,#N/A,FALSE,"WWTP"}</definedName>
    <definedName name="six" localSheetId="3" hidden="1">{#N/A,#N/A,FALSE,"Drill Sites";"WP 212",#N/A,FALSE,"MWAG EOR";"WP 213",#N/A,FALSE,"MWAG EOR";#N/A,#N/A,FALSE,"Misc. Facility";#N/A,#N/A,FALSE,"WWTP"}</definedName>
    <definedName name="six" localSheetId="0" hidden="1">{#N/A,#N/A,FALSE,"Drill Sites";"WP 212",#N/A,FALSE,"MWAG EOR";"WP 213",#N/A,FALSE,"MWAG EOR";#N/A,#N/A,FALSE,"Misc. Facility";#N/A,#N/A,FALSE,"WWTP"}</definedName>
    <definedName name="six" localSheetId="5" hidden="1">{#N/A,#N/A,FALSE,"Drill Sites";"WP 212",#N/A,FALSE,"MWAG EOR";"WP 213",#N/A,FALSE,"MWAG EOR";#N/A,#N/A,FALSE,"Misc. Facility";#N/A,#N/A,FALSE,"WWTP"}</definedName>
    <definedName name="six" localSheetId="9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t" localSheetId="1" hidden="1">{#N/A,#N/A,FALSE,"CESTSUM";#N/A,#N/A,FALSE,"est sum A";#N/A,#N/A,FALSE,"est detail A"}</definedName>
    <definedName name="t" localSheetId="3" hidden="1">{#N/A,#N/A,FALSE,"CESTSUM";#N/A,#N/A,FALSE,"est sum A";#N/A,#N/A,FALSE,"est detail A"}</definedName>
    <definedName name="t" localSheetId="0" hidden="1">{#N/A,#N/A,FALSE,"CESTSUM";#N/A,#N/A,FALSE,"est sum A";#N/A,#N/A,FALSE,"est detail A"}</definedName>
    <definedName name="t" localSheetId="5" hidden="1">{#N/A,#N/A,FALSE,"CESTSUM";#N/A,#N/A,FALSE,"est sum A";#N/A,#N/A,FALSE,"est detail A"}</definedName>
    <definedName name="t" localSheetId="9" hidden="1">{#N/A,#N/A,FALSE,"CESTSUM";#N/A,#N/A,FALSE,"est sum A";#N/A,#N/A,FALSE,"est detail A"}</definedName>
    <definedName name="t" hidden="1">{#N/A,#N/A,FALSE,"CESTSUM";#N/A,#N/A,FALSE,"est sum A";#N/A,#N/A,FALSE,"est detail A"}</definedName>
    <definedName name="tem" hidden="1">{#N/A,#N/A,FALSE,"Summ";#N/A,#N/A,FALSE,"General"}</definedName>
    <definedName name="TEMP" localSheetId="1" hidden="1">{#N/A,#N/A,FALSE,"Summ";#N/A,#N/A,FALSE,"General"}</definedName>
    <definedName name="TEMP" localSheetId="3" hidden="1">{#N/A,#N/A,FALSE,"Summ";#N/A,#N/A,FALSE,"General"}</definedName>
    <definedName name="TEMP" localSheetId="0" hidden="1">{#N/A,#N/A,FALSE,"Summ";#N/A,#N/A,FALSE,"General"}</definedName>
    <definedName name="TEMP" localSheetId="5" hidden="1">{#N/A,#N/A,FALSE,"Summ";#N/A,#N/A,FALSE,"General"}</definedName>
    <definedName name="TEMP" localSheetId="9" hidden="1">{#N/A,#N/A,FALSE,"Summ";#N/A,#N/A,FALSE,"General"}</definedName>
    <definedName name="TEMP" hidden="1">{#N/A,#N/A,FALSE,"Summ";#N/A,#N/A,FALSE,"General"}</definedName>
    <definedName name="Temp1" localSheetId="1" hidden="1">{#N/A,#N/A,FALSE,"CESTSUM";#N/A,#N/A,FALSE,"est sum A";#N/A,#N/A,FALSE,"est detail A"}</definedName>
    <definedName name="Temp1" localSheetId="3" hidden="1">{#N/A,#N/A,FALSE,"CESTSUM";#N/A,#N/A,FALSE,"est sum A";#N/A,#N/A,FALSE,"est detail A"}</definedName>
    <definedName name="Temp1" localSheetId="0" hidden="1">{#N/A,#N/A,FALSE,"CESTSUM";#N/A,#N/A,FALSE,"est sum A";#N/A,#N/A,FALSE,"est detail A"}</definedName>
    <definedName name="Temp1" localSheetId="5" hidden="1">{#N/A,#N/A,FALSE,"CESTSUM";#N/A,#N/A,FALSE,"est sum A";#N/A,#N/A,FALSE,"est detail A"}</definedName>
    <definedName name="Temp1" localSheetId="9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localSheetId="1" hidden="1">#REF!</definedName>
    <definedName name="Transfer" localSheetId="2" hidden="1">#REF!</definedName>
    <definedName name="Transfer" localSheetId="3" hidden="1">#REF!</definedName>
    <definedName name="Transfer" localSheetId="10" hidden="1">#REF!</definedName>
    <definedName name="Transfer" localSheetId="5" hidden="1">#REF!</definedName>
    <definedName name="Transfer" localSheetId="6" hidden="1">#REF!</definedName>
    <definedName name="Transfer" localSheetId="8" hidden="1">#REF!</definedName>
    <definedName name="Transfer" hidden="1">#REF!</definedName>
    <definedName name="Transfers" localSheetId="1" hidden="1">#REF!</definedName>
    <definedName name="Transfers" localSheetId="2" hidden="1">#REF!</definedName>
    <definedName name="Transfers" localSheetId="3" hidden="1">#REF!</definedName>
    <definedName name="Transfers" localSheetId="10" hidden="1">#REF!</definedName>
    <definedName name="Transfers" localSheetId="5" hidden="1">#REF!</definedName>
    <definedName name="Transfers" localSheetId="6" hidden="1">#REF!</definedName>
    <definedName name="Transfers" localSheetId="8" hidden="1">#REF!</definedName>
    <definedName name="Transfers" hidden="1">#REF!</definedName>
    <definedName name="u" localSheetId="1" hidden="1">{#N/A,#N/A,FALSE,"Summ";#N/A,#N/A,FALSE,"General"}</definedName>
    <definedName name="u" localSheetId="3" hidden="1">{#N/A,#N/A,FALSE,"Summ";#N/A,#N/A,FALSE,"General"}</definedName>
    <definedName name="u" localSheetId="0" hidden="1">{#N/A,#N/A,FALSE,"Summ";#N/A,#N/A,FALSE,"General"}</definedName>
    <definedName name="u" localSheetId="5" hidden="1">{#N/A,#N/A,FALSE,"Summ";#N/A,#N/A,FALSE,"General"}</definedName>
    <definedName name="u" localSheetId="9" hidden="1">{#N/A,#N/A,FALSE,"Summ";#N/A,#N/A,FALSE,"General"}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localSheetId="0" hidden="1">{#N/A,#N/A,FALSE,"Coversheet";#N/A,#N/A,FALSE,"QA"}</definedName>
    <definedName name="v" localSheetId="5" hidden="1">{#N/A,#N/A,FALSE,"Coversheet";#N/A,#N/A,FALSE,"QA"}</definedName>
    <definedName name="v" localSheetId="9" hidden="1">{#N/A,#N/A,FALSE,"Coversheet";#N/A,#N/A,FALSE,"QA"}</definedName>
    <definedName name="v" hidden="1">{#N/A,#N/A,FALSE,"Coversheet";#N/A,#N/A,FALSE,"QA"}</definedName>
    <definedName name="Value" hidden="1">{#N/A,#N/A,FALSE,"Summ";#N/A,#N/A,FALSE,"General"}</definedName>
    <definedName name="w" localSheetId="0" hidden="1">{#N/A,#N/A,FALSE,"Schedule F";#N/A,#N/A,FALSE,"Schedule G"}</definedName>
    <definedName name="w" localSheetId="5" hidden="1">{#N/A,#N/A,FALSE,"Schedule F";#N/A,#N/A,FALSE,"Schedule G"}</definedName>
    <definedName name="w" localSheetId="9" hidden="1">{#N/A,#N/A,FALSE,"Schedule F";#N/A,#N/A,FALSE,"Schedule G"}</definedName>
    <definedName name="w" hidden="1">{#N/A,#N/A,FALSE,"Schedule F";#N/A,#N/A,FALSE,"Schedule G"}</definedName>
    <definedName name="we" localSheetId="1" hidden="1">{#N/A,#N/A,FALSE,"Pg 6b CustCount_Gas";#N/A,#N/A,FALSE,"QA";#N/A,#N/A,FALSE,"Report";#N/A,#N/A,FALSE,"forecast"}</definedName>
    <definedName name="we" localSheetId="3" hidden="1">{#N/A,#N/A,FALSE,"Pg 6b CustCount_Gas";#N/A,#N/A,FALSE,"QA";#N/A,#N/A,FALSE,"Report";#N/A,#N/A,FALSE,"forecast"}</definedName>
    <definedName name="we" localSheetId="0" hidden="1">{#N/A,#N/A,FALSE,"Pg 6b CustCount_Gas";#N/A,#N/A,FALSE,"QA";#N/A,#N/A,FALSE,"Report";#N/A,#N/A,FALSE,"forecast"}</definedName>
    <definedName name="we" localSheetId="5" hidden="1">{#N/A,#N/A,FALSE,"Pg 6b CustCount_Gas";#N/A,#N/A,FALSE,"QA";#N/A,#N/A,FALSE,"Report";#N/A,#N/A,FALSE,"forecast"}</definedName>
    <definedName name="we" localSheetId="9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H" localSheetId="0" hidden="1">{#N/A,#N/A,FALSE,"Coversheet";#N/A,#N/A,FALSE,"QA"}</definedName>
    <definedName name="WH" localSheetId="5" hidden="1">{#N/A,#N/A,FALSE,"Coversheet";#N/A,#N/A,FALSE,"QA"}</definedName>
    <definedName name="WH" localSheetId="9" hidden="1">{#N/A,#N/A,FALSE,"Coversheet";#N/A,#N/A,FALSE,"QA"}</definedName>
    <definedName name="WH" hidden="1">{#N/A,#N/A,FALSE,"Coversheet";#N/A,#N/A,FALSE,"QA"}</definedName>
    <definedName name="wrn.1._.Bi._.Monthly._.CR." localSheetId="1" hidden="1">{#N/A,#N/A,FALSE,"Drill Sites";"WP 212",#N/A,FALSE,"MWAG EOR";"WP 213",#N/A,FALSE,"MWAG EOR";#N/A,#N/A,FALSE,"Misc. Facility";#N/A,#N/A,FALSE,"WWTP"}</definedName>
    <definedName name="wrn.1._.Bi._.Monthly._.CR." localSheetId="3" hidden="1">{#N/A,#N/A,FALSE,"Drill Sites";"WP 212",#N/A,FALSE,"MWAG EOR";"WP 213",#N/A,FALSE,"MWAG EOR";#N/A,#N/A,FALSE,"Misc. Facility";#N/A,#N/A,FALSE,"WWTP"}</definedName>
    <definedName name="wrn.1._.Bi._.Monthly._.CR." localSheetId="0" hidden="1">{#N/A,#N/A,FALSE,"Drill Sites";"WP 212",#N/A,FALSE,"MWAG EOR";"WP 213",#N/A,FALSE,"MWAG EOR";#N/A,#N/A,FALSE,"Misc. Facility";#N/A,#N/A,FALSE,"WWTP"}</definedName>
    <definedName name="wrn.1._.Bi._.Monthly._.CR." localSheetId="5" hidden="1">{#N/A,#N/A,FALSE,"Drill Sites";"WP 212",#N/A,FALSE,"MWAG EOR";"WP 213",#N/A,FALSE,"MWAG EOR";#N/A,#N/A,FALSE,"Misc. Facility";#N/A,#N/A,FALSE,"WWTP"}</definedName>
    <definedName name="wrn.1._.Bi._.Monthly._.CR." localSheetId="9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1" hidden="1">{#N/A,#N/A,FALSE,"CRPT";#N/A,#N/A,FALSE,"TREND";#N/A,#N/A,FALSE,"%Curve"}</definedName>
    <definedName name="wrn.AAI." localSheetId="3" hidden="1">{#N/A,#N/A,FALSE,"CRPT";#N/A,#N/A,FALSE,"TREND";#N/A,#N/A,FALSE,"%Curve"}</definedName>
    <definedName name="wrn.AAI." localSheetId="0" hidden="1">{#N/A,#N/A,FALSE,"CRPT";#N/A,#N/A,FALSE,"TREND";#N/A,#N/A,FALSE,"%Curve"}</definedName>
    <definedName name="wrn.AAI." localSheetId="5" hidden="1">{#N/A,#N/A,FALSE,"CRPT";#N/A,#N/A,FALSE,"TREND";#N/A,#N/A,FALSE,"%Curve"}</definedName>
    <definedName name="wrn.AAI." localSheetId="9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1" hidden="1">{#N/A,#N/A,FALSE,"CRPT";#N/A,#N/A,FALSE,"TREND";#N/A,#N/A,FALSE,"% CURVE"}</definedName>
    <definedName name="wrn.AAI._.Report." localSheetId="3" hidden="1">{#N/A,#N/A,FALSE,"CRPT";#N/A,#N/A,FALSE,"TREND";#N/A,#N/A,FALSE,"% CURVE"}</definedName>
    <definedName name="wrn.AAI._.Report." localSheetId="0" hidden="1">{#N/A,#N/A,FALSE,"CRPT";#N/A,#N/A,FALSE,"TREND";#N/A,#N/A,FALSE,"% CURVE"}</definedName>
    <definedName name="wrn.AAI._.Report." localSheetId="5" hidden="1">{#N/A,#N/A,FALSE,"CRPT";#N/A,#N/A,FALSE,"TREND";#N/A,#N/A,FALSE,"% CURVE"}</definedName>
    <definedName name="wrn.AAI._.Report." localSheetId="9" hidden="1">{#N/A,#N/A,FALSE,"CRPT";#N/A,#N/A,FALSE,"TREND";#N/A,#N/A,FALSE,"% CURVE"}</definedName>
    <definedName name="wrn.AAI._.Report." hidden="1">{#N/A,#N/A,FALSE,"CRPT";#N/A,#N/A,FALSE,"TREND";#N/A,#N/A,FALSE,"% CURVE"}</definedName>
    <definedName name="wrn.Anvil." localSheetId="1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3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0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5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9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6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7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8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9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localSheetId="10" hidden="1">{#N/A,#N/A,FALSE,"Pg 6b CustCount_Gas";#N/A,#N/A,FALSE,"QA";#N/A,#N/A,FALSE,"Report";#N/A,#N/A,FALSE,"forecast"}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5" hidden="1">{#N/A,#N/A,FALSE,"Pg 6b CustCount_Gas";#N/A,#N/A,FALSE,"QA";#N/A,#N/A,FALSE,"Report";#N/A,#N/A,FALSE,"forecast"}</definedName>
    <definedName name="wrn.Customer._.Counts._.Gas." localSheetId="6" hidden="1">{#N/A,#N/A,FALSE,"Pg 6b CustCount_Gas";#N/A,#N/A,FALSE,"QA";#N/A,#N/A,FALSE,"Report";#N/A,#N/A,FALSE,"forecast"}</definedName>
    <definedName name="wrn.Customer._.Counts._.Gas." localSheetId="7" hidden="1">{#N/A,#N/A,FALSE,"Pg 6b CustCount_Gas";#N/A,#N/A,FALSE,"QA";#N/A,#N/A,FALSE,"Report";#N/A,#N/A,FALSE,"forecast"}</definedName>
    <definedName name="wrn.Customer._.Counts._.Gas." localSheetId="8" hidden="1">{#N/A,#N/A,FALSE,"Pg 6b CustCount_Gas";#N/A,#N/A,FALSE,"QA";#N/A,#N/A,FALSE,"Report";#N/A,#N/A,FALSE,"forecast"}</definedName>
    <definedName name="wrn.Customer._.Counts._.Gas." localSheetId="9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1" hidden="1">{#N/A,#N/A,FALSE,"schA"}</definedName>
    <definedName name="wrn.ECR." localSheetId="0" hidden="1">{#N/A,#N/A,FALSE,"schA"}</definedName>
    <definedName name="wrn.ECR." localSheetId="5" hidden="1">{#N/A,#N/A,FALSE,"schA"}</definedName>
    <definedName name="wrn.ECR." localSheetId="9" hidden="1">{#N/A,#N/A,FALSE,"schA"}</definedName>
    <definedName name="wrn.ECR." hidden="1">{#N/A,#N/A,FALSE,"schA"}</definedName>
    <definedName name="wrn.ESTIMATE." localSheetId="1" hidden="1">{#N/A,#N/A,FALSE,"CESTSUM";#N/A,#N/A,FALSE,"est sum A";#N/A,#N/A,FALSE,"est detail A"}</definedName>
    <definedName name="wrn.ESTIMATE." localSheetId="3" hidden="1">{#N/A,#N/A,FALSE,"CESTSUM";#N/A,#N/A,FALSE,"est sum A";#N/A,#N/A,FALSE,"est detail A"}</definedName>
    <definedName name="wrn.ESTIMATE." localSheetId="0" hidden="1">{#N/A,#N/A,FALSE,"CESTSUM";#N/A,#N/A,FALSE,"est sum A";#N/A,#N/A,FALSE,"est detail A"}</definedName>
    <definedName name="wrn.ESTIMATE." localSheetId="5" hidden="1">{#N/A,#N/A,FALSE,"CESTSUM";#N/A,#N/A,FALSE,"est sum A";#N/A,#N/A,FALSE,"est detail A"}</definedName>
    <definedName name="wrn.ESTIMATE." localSheetId="9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undamental." localSheetId="1" hidden="1">{#N/A,#N/A,TRUE,"CoverPage";#N/A,#N/A,TRUE,"Gas";#N/A,#N/A,TRUE,"Power";#N/A,#N/A,TRUE,"Historical DJ Mthly Prices"}</definedName>
    <definedName name="wrn.Fundamental." localSheetId="2" hidden="1">{#N/A,#N/A,TRUE,"CoverPage";#N/A,#N/A,TRUE,"Gas";#N/A,#N/A,TRUE,"Power";#N/A,#N/A,TRUE,"Historical DJ Mthly Prices"}</definedName>
    <definedName name="wrn.Fundamental." localSheetId="3" hidden="1">{#N/A,#N/A,TRUE,"CoverPage";#N/A,#N/A,TRUE,"Gas";#N/A,#N/A,TRUE,"Power";#N/A,#N/A,TRUE,"Historical DJ Mthly Prices"}</definedName>
    <definedName name="wrn.Fundamental." localSheetId="10" hidden="1">{#N/A,#N/A,TRUE,"CoverPage";#N/A,#N/A,TRUE,"Gas";#N/A,#N/A,TRUE,"Power";#N/A,#N/A,TRUE,"Historical DJ Mthly Prices"}</definedName>
    <definedName name="wrn.Fundamental." localSheetId="0" hidden="1">{#N/A,#N/A,TRUE,"CoverPage";#N/A,#N/A,TRUE,"Gas";#N/A,#N/A,TRUE,"Power";#N/A,#N/A,TRUE,"Historical DJ Mthly Prices"}</definedName>
    <definedName name="wrn.Fundamental." localSheetId="5" hidden="1">{#N/A,#N/A,TRUE,"CoverPage";#N/A,#N/A,TRUE,"Gas";#N/A,#N/A,TRUE,"Power";#N/A,#N/A,TRUE,"Historical DJ Mthly Prices"}</definedName>
    <definedName name="wrn.Fundamental." localSheetId="6" hidden="1">{#N/A,#N/A,TRUE,"CoverPage";#N/A,#N/A,TRUE,"Gas";#N/A,#N/A,TRUE,"Power";#N/A,#N/A,TRUE,"Historical DJ Mthly Prices"}</definedName>
    <definedName name="wrn.Fundamental." localSheetId="8" hidden="1">{#N/A,#N/A,TRUE,"CoverPage";#N/A,#N/A,TRUE,"Gas";#N/A,#N/A,TRUE,"Power";#N/A,#N/A,TRUE,"Historical DJ Mthly Prices"}</definedName>
    <definedName name="wrn.Fundamental." localSheetId="9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Fundamental2" localSheetId="5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localSheetId="1" hidden="1">{#N/A,#N/A,FALSE,"SUMMARY";#N/A,#N/A,FALSE,"AE7616";#N/A,#N/A,FALSE,"AE7617";#N/A,#N/A,FALSE,"AE7618";#N/A,#N/A,FALSE,"AE7619"}</definedName>
    <definedName name="wrn.IEO." localSheetId="3" hidden="1">{#N/A,#N/A,FALSE,"SUMMARY";#N/A,#N/A,FALSE,"AE7616";#N/A,#N/A,FALSE,"AE7617";#N/A,#N/A,FALSE,"AE7618";#N/A,#N/A,FALSE,"AE7619"}</definedName>
    <definedName name="wrn.IEO." localSheetId="0" hidden="1">{#N/A,#N/A,FALSE,"SUMMARY";#N/A,#N/A,FALSE,"AE7616";#N/A,#N/A,FALSE,"AE7617";#N/A,#N/A,FALSE,"AE7618";#N/A,#N/A,FALSE,"AE7619"}</definedName>
    <definedName name="wrn.IEO." localSheetId="5" hidden="1">{#N/A,#N/A,FALSE,"SUMMARY";#N/A,#N/A,FALSE,"AE7616";#N/A,#N/A,FALSE,"AE7617";#N/A,#N/A,FALSE,"AE7618";#N/A,#N/A,FALSE,"AE7619"}</definedName>
    <definedName name="wrn.IEO." localSheetId="9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1" hidden="1">{#N/A,#N/A,FALSE,"Coversheet";#N/A,#N/A,FALSE,"QA"}</definedName>
    <definedName name="wrn.Incentive._.Overhead." localSheetId="2" hidden="1">{#N/A,#N/A,FALSE,"Coversheet";#N/A,#N/A,FALSE,"QA"}</definedName>
    <definedName name="wrn.Incentive._.Overhead." localSheetId="3" hidden="1">{#N/A,#N/A,FALSE,"Coversheet";#N/A,#N/A,FALSE,"QA"}</definedName>
    <definedName name="wrn.Incentive._.Overhead." localSheetId="10" hidden="1">{#N/A,#N/A,FALSE,"Coversheet";#N/A,#N/A,FALSE,"QA"}</definedName>
    <definedName name="wrn.Incentive._.Overhead." localSheetId="0" hidden="1">{#N/A,#N/A,FALSE,"Coversheet";#N/A,#N/A,FALSE,"QA"}</definedName>
    <definedName name="wrn.Incentive._.Overhead." localSheetId="5" hidden="1">{#N/A,#N/A,FALSE,"Coversheet";#N/A,#N/A,FALSE,"QA"}</definedName>
    <definedName name="wrn.Incentive._.Overhead." localSheetId="6" hidden="1">{#N/A,#N/A,FALSE,"Coversheet";#N/A,#N/A,FALSE,"QA"}</definedName>
    <definedName name="wrn.Incentive._.Overhead." localSheetId="8" hidden="1">{#N/A,#N/A,FALSE,"Coversheet";#N/A,#N/A,FALSE,"QA"}</definedName>
    <definedName name="wrn.Incentive._.Overhead." localSheetId="9" hidden="1">{#N/A,#N/A,FALSE,"Coversheet";#N/A,#N/A,FALSE,"QA"}</definedName>
    <definedName name="wrn.Incentive._.Overhead." hidden="1">{#N/A,#N/A,FALSE,"Coversheet";#N/A,#N/A,FALSE,"QA"}</definedName>
    <definedName name="wrn.limit_reports." localSheetId="1" hidden="1">{#N/A,#N/A,FALSE,"Schedule F";#N/A,#N/A,FALSE,"Schedule G"}</definedName>
    <definedName name="wrn.limit_reports." localSheetId="2" hidden="1">{#N/A,#N/A,FALSE,"Schedule F";#N/A,#N/A,FALSE,"Schedule G"}</definedName>
    <definedName name="wrn.limit_reports." localSheetId="3" hidden="1">{#N/A,#N/A,FALSE,"Schedule F";#N/A,#N/A,FALSE,"Schedule G"}</definedName>
    <definedName name="wrn.limit_reports." localSheetId="10" hidden="1">{#N/A,#N/A,FALSE,"Schedule F";#N/A,#N/A,FALSE,"Schedule G"}</definedName>
    <definedName name="wrn.limit_reports." localSheetId="0" hidden="1">{#N/A,#N/A,FALSE,"Schedule F";#N/A,#N/A,FALSE,"Schedule G"}</definedName>
    <definedName name="wrn.limit_reports." localSheetId="5" hidden="1">{#N/A,#N/A,FALSE,"Schedule F";#N/A,#N/A,FALSE,"Schedule G"}</definedName>
    <definedName name="wrn.limit_reports." localSheetId="6" hidden="1">{#N/A,#N/A,FALSE,"Schedule F";#N/A,#N/A,FALSE,"Schedule G"}</definedName>
    <definedName name="wrn.limit_reports." localSheetId="8" hidden="1">{#N/A,#N/A,FALSE,"Schedule F";#N/A,#N/A,FALSE,"Schedule G"}</definedName>
    <definedName name="wrn.limit_reports." localSheetId="9" hidden="1">{#N/A,#N/A,FALSE,"Schedule F";#N/A,#N/A,FALSE,"Schedule G"}</definedName>
    <definedName name="wrn.limit_reports." hidden="1">{#N/A,#N/A,FALSE,"Schedule F";#N/A,#N/A,FALSE,"Schedule G"}</definedName>
    <definedName name="wrn.MARGIN_WO_QTR." localSheetId="1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localSheetId="10" hidden="1">{#N/A,#N/A,FALSE,"Month ";#N/A,#N/A,FALSE,"YTD";#N/A,#N/A,FALSE,"12 mo ended"}</definedName>
    <definedName name="wrn.MARGIN_WO_QTR." localSheetId="0" hidden="1">{#N/A,#N/A,FALSE,"Month ";#N/A,#N/A,FALSE,"YTD";#N/A,#N/A,FALSE,"12 mo ended"}</definedName>
    <definedName name="wrn.MARGIN_WO_QTR." localSheetId="5" hidden="1">{#N/A,#N/A,FALSE,"Month ";#N/A,#N/A,FALSE,"YTD";#N/A,#N/A,FALSE,"12 mo ended"}</definedName>
    <definedName name="wrn.MARGIN_WO_QTR." localSheetId="6" hidden="1">{#N/A,#N/A,FALSE,"Month ";#N/A,#N/A,FALSE,"YTD";#N/A,#N/A,FALSE,"12 mo ended"}</definedName>
    <definedName name="wrn.MARGIN_WO_QTR." localSheetId="8" hidden="1">{#N/A,#N/A,FALSE,"Month ";#N/A,#N/A,FALSE,"YTD";#N/A,#N/A,FALSE,"12 mo ended"}</definedName>
    <definedName name="wrn.MARGIN_WO_QTR." localSheetId="9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1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6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8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9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localSheetId="1" hidden="1">{#N/A,#N/A,FALSE,"BASE";#N/A,#N/A,FALSE,"LOOPS";#N/A,#N/A,FALSE,"PLC"}</definedName>
    <definedName name="wrn.Project._.Services." localSheetId="3" hidden="1">{#N/A,#N/A,FALSE,"BASE";#N/A,#N/A,FALSE,"LOOPS";#N/A,#N/A,FALSE,"PLC"}</definedName>
    <definedName name="wrn.Project._.Services." localSheetId="0" hidden="1">{#N/A,#N/A,FALSE,"BASE";#N/A,#N/A,FALSE,"LOOPS";#N/A,#N/A,FALSE,"PLC"}</definedName>
    <definedName name="wrn.Project._.Services." localSheetId="5" hidden="1">{#N/A,#N/A,FALSE,"BASE";#N/A,#N/A,FALSE,"LOOPS";#N/A,#N/A,FALSE,"PLC"}</definedName>
    <definedName name="wrn.Project._.Services." localSheetId="9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1" hidden="1">{#N/A,#N/A,FALSE,"7617 Fab";#N/A,#N/A,FALSE,"7617 NSK"}</definedName>
    <definedName name="wrn.SCHEDULE." localSheetId="3" hidden="1">{#N/A,#N/A,FALSE,"7617 Fab";#N/A,#N/A,FALSE,"7617 NSK"}</definedName>
    <definedName name="wrn.SCHEDULE." localSheetId="0" hidden="1">{#N/A,#N/A,FALSE,"7617 Fab";#N/A,#N/A,FALSE,"7617 NSK"}</definedName>
    <definedName name="wrn.SCHEDULE." localSheetId="5" hidden="1">{#N/A,#N/A,FALSE,"7617 Fab";#N/A,#N/A,FALSE,"7617 NSK"}</definedName>
    <definedName name="wrn.SCHEDULE." localSheetId="9" hidden="1">{#N/A,#N/A,FALSE,"7617 Fab";#N/A,#N/A,FALSE,"7617 NSK"}</definedName>
    <definedName name="wrn.SCHEDULE." hidden="1">{#N/A,#N/A,FALSE,"7617 Fab";#N/A,#N/A,FALSE,"7617 NSK"}</definedName>
    <definedName name="wrn.SLB." localSheetId="1" hidden="1">{#N/A,#N/A,FALSE,"SUMMARY";#N/A,#N/A,FALSE,"AE7616";#N/A,#N/A,FALSE,"AE7617";#N/A,#N/A,FALSE,"AE7618";#N/A,#N/A,FALSE,"AE7619";#N/A,#N/A,FALSE,"Target Materials"}</definedName>
    <definedName name="wrn.SLB." localSheetId="3" hidden="1">{#N/A,#N/A,FALSE,"SUMMARY";#N/A,#N/A,FALSE,"AE7616";#N/A,#N/A,FALSE,"AE7617";#N/A,#N/A,FALSE,"AE7618";#N/A,#N/A,FALSE,"AE7619";#N/A,#N/A,FALSE,"Target Materials"}</definedName>
    <definedName name="wrn.SLB." localSheetId="0" hidden="1">{#N/A,#N/A,FALSE,"SUMMARY";#N/A,#N/A,FALSE,"AE7616";#N/A,#N/A,FALSE,"AE7617";#N/A,#N/A,FALSE,"AE7618";#N/A,#N/A,FALSE,"AE7619";#N/A,#N/A,FALSE,"Target Materials"}</definedName>
    <definedName name="wrn.SLB." localSheetId="5" hidden="1">{#N/A,#N/A,FALSE,"SUMMARY";#N/A,#N/A,FALSE,"AE7616";#N/A,#N/A,FALSE,"AE7617";#N/A,#N/A,FALSE,"AE7618";#N/A,#N/A,FALSE,"AE7619";#N/A,#N/A,FALSE,"Target Materials"}</definedName>
    <definedName name="wrn.SLB." localSheetId="9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1" hidden="1">{#N/A,#N/A,FALSE,"2002 Small Tool OH";#N/A,#N/A,FALSE,"QA"}</definedName>
    <definedName name="wrn.Small._.Tools._.Overhead." localSheetId="2" hidden="1">{#N/A,#N/A,FALSE,"2002 Small Tool OH";#N/A,#N/A,FALSE,"QA"}</definedName>
    <definedName name="wrn.Small._.Tools._.Overhead." localSheetId="3" hidden="1">{#N/A,#N/A,FALSE,"2002 Small Tool OH";#N/A,#N/A,FALSE,"QA"}</definedName>
    <definedName name="wrn.Small._.Tools._.Overhead." localSheetId="10" hidden="1">{#N/A,#N/A,FALSE,"2002 Small Tool OH";#N/A,#N/A,FALSE,"QA"}</definedName>
    <definedName name="wrn.Small._.Tools._.Overhead." localSheetId="0" hidden="1">{#N/A,#N/A,FALSE,"2002 Small Tool OH";#N/A,#N/A,FALSE,"QA"}</definedName>
    <definedName name="wrn.Small._.Tools._.Overhead." localSheetId="5" hidden="1">{#N/A,#N/A,FALSE,"2002 Small Tool OH";#N/A,#N/A,FALSE,"QA"}</definedName>
    <definedName name="wrn.Small._.Tools._.Overhead." localSheetId="6" hidden="1">{#N/A,#N/A,FALSE,"2002 Small Tool OH";#N/A,#N/A,FALSE,"QA"}</definedName>
    <definedName name="wrn.Small._.Tools._.Overhead." localSheetId="8" hidden="1">{#N/A,#N/A,FALSE,"2002 Small Tool OH";#N/A,#N/A,FALSE,"QA"}</definedName>
    <definedName name="wrn.Small._.Tools._.Overhead." localSheetId="9" hidden="1">{#N/A,#N/A,FALSE,"2002 Small Tool OH";#N/A,#N/A,FALSE,"QA"}</definedName>
    <definedName name="wrn.Small._.Tools._.Overhead." hidden="1">{#N/A,#N/A,FALSE,"2002 Small Tool OH";#N/A,#N/A,FALSE,"QA"}</definedName>
    <definedName name="wrn.Summary." localSheetId="1" hidden="1">{#N/A,#N/A,FALSE,"Summ";#N/A,#N/A,FALSE,"General"}</definedName>
    <definedName name="wrn.Summary." localSheetId="3" hidden="1">{#N/A,#N/A,FALSE,"Summ";#N/A,#N/A,FALSE,"General"}</definedName>
    <definedName name="wrn.Summary." localSheetId="0" hidden="1">{#N/A,#N/A,FALSE,"Summ";#N/A,#N/A,FALSE,"General"}</definedName>
    <definedName name="wrn.Summary." localSheetId="5" hidden="1">{#N/A,#N/A,FALSE,"Summ";#N/A,#N/A,FALSE,"General"}</definedName>
    <definedName name="wrn.Summary." localSheetId="9" hidden="1">{#N/A,#N/A,FALSE,"Summ";#N/A,#N/A,FALSE,"General"}</definedName>
    <definedName name="wrn.Summary." hidden="1">{#N/A,#N/A,FALSE,"Summ";#N/A,#N/A,FALSE,"General"}</definedName>
    <definedName name="wrn.USIM_Data." localSheetId="1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0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5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9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5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9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1" hidden="1">{#N/A,#N/A,FALSE,"Expenditures";#N/A,#N/A,FALSE,"Property Placed In-Service";#N/A,#N/A,FALSE,"CWIP Balances"}</definedName>
    <definedName name="wrn.USIM_Data_Abbrev3." localSheetId="0" hidden="1">{#N/A,#N/A,FALSE,"Expenditures";#N/A,#N/A,FALSE,"Property Placed In-Service";#N/A,#N/A,FALSE,"CWIP Balances"}</definedName>
    <definedName name="wrn.USIM_Data_Abbrev3." localSheetId="5" hidden="1">{#N/A,#N/A,FALSE,"Expenditures";#N/A,#N/A,FALSE,"Property Placed In-Service";#N/A,#N/A,FALSE,"CWIP Balances"}</definedName>
    <definedName name="wrn.USIM_Data_Abbrev3." localSheetId="9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1" hidden="1">{#N/A,#N/A,FALSE,"schA"}</definedName>
    <definedName name="www" localSheetId="0" hidden="1">{#N/A,#N/A,FALSE,"schA"}</definedName>
    <definedName name="www" localSheetId="5" hidden="1">{#N/A,#N/A,FALSE,"schA"}</definedName>
    <definedName name="www" localSheetId="9" hidden="1">{#N/A,#N/A,FALSE,"schA"}</definedName>
    <definedName name="www" hidden="1">{#N/A,#N/A,FALSE,"schA"}</definedName>
    <definedName name="x" localSheetId="0" hidden="1">{#N/A,#N/A,FALSE,"Coversheet";#N/A,#N/A,FALSE,"QA"}</definedName>
    <definedName name="x" localSheetId="5" hidden="1">{#N/A,#N/A,FALSE,"Coversheet";#N/A,#N/A,FALSE,"QA"}</definedName>
    <definedName name="x" localSheetId="9" hidden="1">{#N/A,#N/A,FALSE,"Coversheet";#N/A,#N/A,FALSE,"QA"}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9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hidden="1">{#N/A,#N/A,FALSE,"Summ";#N/A,#N/A,FALSE,"General"}</definedName>
    <definedName name="z" localSheetId="0" hidden="1">{#N/A,#N/A,FALSE,"Coversheet";#N/A,#N/A,FALSE,"QA"}</definedName>
    <definedName name="z" localSheetId="5" hidden="1">{#N/A,#N/A,FALSE,"Coversheet";#N/A,#N/A,FALSE,"QA"}</definedName>
    <definedName name="z" localSheetId="9" hidden="1">{#N/A,#N/A,FALSE,"Coversheet";#N/A,#N/A,FALSE,"QA"}</definedName>
    <definedName name="z" hidden="1">{#N/A,#N/A,FALSE,"Coversheet";#N/A,#N/A,FALSE,"QA"}</definedName>
    <definedName name="Z_114781A2_0298_429A_B53B_CCDE7FC07C8A_.wvu.PrintArea" localSheetId="1" hidden="1">'2011 GAS CBR'!#REF!</definedName>
    <definedName name="Z_114781A2_0298_429A_B53B_CCDE7FC07C8A_.wvu.PrintArea" localSheetId="2" hidden="1">'2012 GAS CBR'!#REF!</definedName>
    <definedName name="Z_114781A2_0298_429A_B53B_CCDE7FC07C8A_.wvu.PrintArea" localSheetId="3" hidden="1">'2013 GAS CBR'!#REF!</definedName>
    <definedName name="Z_1B900283_A429_4403_A9D8_C71CBE042C5B_.wvu.PrintArea" localSheetId="1" hidden="1">'2011 GAS CBR'!#REF!</definedName>
    <definedName name="Z_1B900283_A429_4403_A9D8_C71CBE042C5B_.wvu.PrintArea" localSheetId="2" hidden="1">'2012 GAS CBR'!#REF!</definedName>
    <definedName name="Z_1B900283_A429_4403_A9D8_C71CBE042C5B_.wvu.PrintArea" localSheetId="3" hidden="1">'2013 GAS CBR'!#REF!</definedName>
    <definedName name="Z_1C1C43A1_DC1D_4B83_8878_3010F6B52F39_.wvu.PrintArea" localSheetId="1" hidden="1">'2011 GAS CBR'!#REF!</definedName>
    <definedName name="Z_1C1C43A1_DC1D_4B83_8878_3010F6B52F39_.wvu.PrintArea" localSheetId="2" hidden="1">'2012 GAS CBR'!#REF!</definedName>
    <definedName name="Z_1C1C43A1_DC1D_4B83_8878_3010F6B52F39_.wvu.PrintArea" localSheetId="3" hidden="1">'2013 GAS CBR'!#REF!</definedName>
    <definedName name="Z_1E45DDAB_A557_4269_B1F7_CCA75743796E_.wvu.PrintArea" localSheetId="1" hidden="1">'2011 GAS CBR'!$Q$1:$T$24</definedName>
    <definedName name="Z_1E45DDAB_A557_4269_B1F7_CCA75743796E_.wvu.PrintArea" localSheetId="2" hidden="1">'2012 GAS CBR'!$Q$1:$T$24</definedName>
    <definedName name="Z_1E45DDAB_A557_4269_B1F7_CCA75743796E_.wvu.PrintArea" localSheetId="3" hidden="1">'2013 GAS CBR'!$Q$1:$T$24</definedName>
    <definedName name="Z_2C3700F5_7337_49E6_9C17_9B49CE910373_.wvu.PrintArea" localSheetId="1" hidden="1">'2011 GAS CBR'!#REF!</definedName>
    <definedName name="Z_2C3700F5_7337_49E6_9C17_9B49CE910373_.wvu.PrintArea" localSheetId="2" hidden="1">'2012 GAS CBR'!#REF!</definedName>
    <definedName name="Z_2C3700F5_7337_49E6_9C17_9B49CE910373_.wvu.PrintArea" localSheetId="3" hidden="1">'2013 GAS CBR'!#REF!</definedName>
    <definedName name="Z_31DFCE0A_9DA6_4A87_B609_465F85B537E0_.wvu.PrintArea" localSheetId="1" hidden="1">'2011 GAS CBR'!$G$1:$K$45</definedName>
    <definedName name="Z_31DFCE0A_9DA6_4A87_B609_465F85B537E0_.wvu.PrintArea" localSheetId="2" hidden="1">'2012 GAS CBR'!$G$1:$K$59</definedName>
    <definedName name="Z_31DFCE0A_9DA6_4A87_B609_465F85B537E0_.wvu.PrintArea" localSheetId="3" hidden="1">'2013 GAS CBR'!$G$1:$K$56</definedName>
    <definedName name="Z_363BCC7B_365C_4862_8308_FD01127C4AC4_.wvu.PrintArea" localSheetId="1" hidden="1">'2011 GAS CBR'!$AK$1:$AN$27</definedName>
    <definedName name="Z_363BCC7B_365C_4862_8308_FD01127C4AC4_.wvu.PrintArea" localSheetId="2" hidden="1">'2012 GAS CBR'!$AK$1:$AN$27</definedName>
    <definedName name="Z_363BCC7B_365C_4862_8308_FD01127C4AC4_.wvu.PrintArea" localSheetId="3" hidden="1">'2013 GAS CBR'!$AK$1:$AN$27</definedName>
    <definedName name="Z_368BDFFC_8B6F_4E1E_88F3_F226428845CF_.wvu.PrintArea" localSheetId="1" hidden="1">'2011 GAS CBR'!#REF!</definedName>
    <definedName name="Z_368BDFFC_8B6F_4E1E_88F3_F226428845CF_.wvu.PrintArea" localSheetId="2" hidden="1">'2012 GAS CBR'!#REF!</definedName>
    <definedName name="Z_368BDFFC_8B6F_4E1E_88F3_F226428845CF_.wvu.PrintArea" localSheetId="3" hidden="1">'2013 GAS CBR'!#REF!</definedName>
    <definedName name="Z_3CBED636_2D45_404E_AAC8_3EE8AD1E87DC_.wvu.PrintArea" localSheetId="1" hidden="1">'2011 GAS CBR'!$BR$1:$BV$30</definedName>
    <definedName name="Z_3CBED636_2D45_404E_AAC8_3EE8AD1E87DC_.wvu.PrintArea" localSheetId="2" hidden="1">'2012 GAS CBR'!$BR$1:$BV$30</definedName>
    <definedName name="Z_3CBED636_2D45_404E_AAC8_3EE8AD1E87DC_.wvu.PrintArea" localSheetId="3" hidden="1">'2013 GAS CBR'!$BR$1:$BV$30</definedName>
    <definedName name="Z_416960AD_1B0E_43B1_BBE2_4C2BAE619099_.wvu.PrintArea" localSheetId="1" hidden="1">'2011 GAS CBR'!#REF!</definedName>
    <definedName name="Z_416960AD_1B0E_43B1_BBE2_4C2BAE619099_.wvu.PrintArea" localSheetId="2" hidden="1">'2012 GAS CBR'!#REF!</definedName>
    <definedName name="Z_416960AD_1B0E_43B1_BBE2_4C2BAE619099_.wvu.PrintArea" localSheetId="3" hidden="1">'2013 GAS CBR'!#REF!</definedName>
    <definedName name="Z_4D415296_881A_4775_98CD_22EFE3033486_.wvu.PrintArea" localSheetId="1" hidden="1">'2011 GAS CBR'!#REF!</definedName>
    <definedName name="Z_4D415296_881A_4775_98CD_22EFE3033486_.wvu.PrintArea" localSheetId="2" hidden="1">'2012 GAS CBR'!#REF!</definedName>
    <definedName name="Z_4D415296_881A_4775_98CD_22EFE3033486_.wvu.PrintArea" localSheetId="3" hidden="1">'2013 GAS CBR'!#REF!</definedName>
    <definedName name="Z_5528C217_5C85_409E_BEF2_118EFA30D59F_.wvu.PrintArea" localSheetId="1" hidden="1">'2011 GAS CBR'!$BR$34:$BV$54</definedName>
    <definedName name="Z_5528C217_5C85_409E_BEF2_118EFA30D59F_.wvu.PrintArea" localSheetId="2" hidden="1">'2012 GAS CBR'!$BR$34:$BV$54</definedName>
    <definedName name="Z_5528C217_5C85_409E_BEF2_118EFA30D59F_.wvu.PrintArea" localSheetId="3" hidden="1">'2013 GAS CBR'!$BR$34:$BV$54</definedName>
    <definedName name="Z_57344CAB_EDB4_4D23_8F83_6632FA133D6F_.wvu.PrintArea" localSheetId="1" hidden="1">'2011 GAS CBR'!#REF!</definedName>
    <definedName name="Z_57344CAB_EDB4_4D23_8F83_6632FA133D6F_.wvu.PrintArea" localSheetId="2" hidden="1">'2012 GAS CBR'!#REF!</definedName>
    <definedName name="Z_57344CAB_EDB4_4D23_8F83_6632FA133D6F_.wvu.PrintArea" localSheetId="3" hidden="1">'2013 GAS CBR'!#REF!</definedName>
    <definedName name="Z_6734E4FA_60B7_471C_AEFF_A65F9BB053D8_.wvu.Cols" localSheetId="1" hidden="1">'2011 GAS CBR'!#REF!,'2011 GAS CBR'!#REF!</definedName>
    <definedName name="Z_6734E4FA_60B7_471C_AEFF_A65F9BB053D8_.wvu.Cols" localSheetId="2" hidden="1">'2012 GAS CBR'!#REF!,'2012 GAS CBR'!#REF!</definedName>
    <definedName name="Z_6734E4FA_60B7_471C_AEFF_A65F9BB053D8_.wvu.Cols" localSheetId="3" hidden="1">'2013 GAS CBR'!#REF!,'2013 GAS CBR'!#REF!</definedName>
    <definedName name="Z_6734E4FA_60B7_471C_AEFF_A65F9BB053D8_.wvu.PrintArea" localSheetId="1" hidden="1">'2011 GAS CBR'!$BX$1:$CW$58</definedName>
    <definedName name="Z_6734E4FA_60B7_471C_AEFF_A65F9BB053D8_.wvu.PrintArea" localSheetId="2" hidden="1">'2012 GAS CBR'!$BX$1:$CW$58</definedName>
    <definedName name="Z_6734E4FA_60B7_471C_AEFF_A65F9BB053D8_.wvu.PrintArea" localSheetId="3" hidden="1">'2013 GAS CBR'!$BX$1:$CW$58</definedName>
    <definedName name="Z_70410578_0BAB_407F_B45A_A1FD00E78914_.wvu.PrintArea" localSheetId="1" hidden="1">'2011 GAS CBR'!$U$1:$X$46</definedName>
    <definedName name="Z_70410578_0BAB_407F_B45A_A1FD00E78914_.wvu.PrintArea" localSheetId="2" hidden="1">'2012 GAS CBR'!$U$1:$X$51</definedName>
    <definedName name="Z_70410578_0BAB_407F_B45A_A1FD00E78914_.wvu.PrintArea" localSheetId="3" hidden="1">'2013 GAS CBR'!$U$1:$X$52</definedName>
    <definedName name="Z_833E8250_6973_4555_A9B1_5ACEC89F3481_.wvu.PrintArea" localSheetId="1" hidden="1">'2011 GAS CBR'!$AD$1:$AJ$25</definedName>
    <definedName name="Z_833E8250_6973_4555_A9B1_5ACEC89F3481_.wvu.PrintArea" localSheetId="2" hidden="1">'2012 GAS CBR'!$AD$1:$AJ$25</definedName>
    <definedName name="Z_833E8250_6973_4555_A9B1_5ACEC89F3481_.wvu.PrintArea" localSheetId="3" hidden="1">'2013 GAS CBR'!$AD$1:$AJ$25</definedName>
    <definedName name="Z_9180F71E_9CF3_48FD_9127_9BC9888EC40C_.wvu.Cols" localSheetId="1" hidden="1">'2011 GAS CBR'!#REF!,'2011 GAS CBR'!#REF!</definedName>
    <definedName name="Z_9180F71E_9CF3_48FD_9127_9BC9888EC40C_.wvu.Cols" localSheetId="2" hidden="1">'2012 GAS CBR'!#REF!,'2012 GAS CBR'!#REF!</definedName>
    <definedName name="Z_9180F71E_9CF3_48FD_9127_9BC9888EC40C_.wvu.Cols" localSheetId="3" hidden="1">'2013 GAS CBR'!#REF!,'2013 GAS CBR'!#REF!</definedName>
    <definedName name="Z_9180F71E_9CF3_48FD_9127_9BC9888EC40C_.wvu.PrintArea" localSheetId="1" hidden="1">'2011 GAS CBR'!$BR$55:$BV$82</definedName>
    <definedName name="Z_9180F71E_9CF3_48FD_9127_9BC9888EC40C_.wvu.PrintArea" localSheetId="2" hidden="1">'2012 GAS CBR'!$BR$55:$BV$82</definedName>
    <definedName name="Z_9180F71E_9CF3_48FD_9127_9BC9888EC40C_.wvu.PrintArea" localSheetId="3" hidden="1">'2013 GAS CBR'!$BR$55:$BV$82</definedName>
    <definedName name="Z_9BA720D1_BA25_4C52_A40B_874BAF7D1762_.wvu.PrintArea" localSheetId="1" hidden="1">'2011 GAS CBR'!#REF!</definedName>
    <definedName name="Z_9BA720D1_BA25_4C52_A40B_874BAF7D1762_.wvu.PrintArea" localSheetId="2" hidden="1">'2012 GAS CBR'!#REF!</definedName>
    <definedName name="Z_9BA720D1_BA25_4C52_A40B_874BAF7D1762_.wvu.PrintArea" localSheetId="3" hidden="1">'2013 GAS CBR'!#REF!</definedName>
    <definedName name="Z_BEBB2007_766E_4870_AB0B_58E56CB3F651_.wvu.PrintArea" localSheetId="1" hidden="1">'2011 GAS CBR'!#REF!</definedName>
    <definedName name="Z_BEBB2007_766E_4870_AB0B_58E56CB3F651_.wvu.PrintArea" localSheetId="2" hidden="1">'2012 GAS CBR'!#REF!</definedName>
    <definedName name="Z_BEBB2007_766E_4870_AB0B_58E56CB3F651_.wvu.PrintArea" localSheetId="3" hidden="1">'2013 GAS CBR'!#REF!</definedName>
    <definedName name="Z_DF51FD8A_8BA9_46B7_B455_DFD0D532E42D_.wvu.PrintArea" localSheetId="1" hidden="1">'2011 GAS CBR'!$L$1:$P$41</definedName>
    <definedName name="Z_DF51FD8A_8BA9_46B7_B455_DFD0D532E42D_.wvu.PrintArea" localSheetId="2" hidden="1">'2012 GAS CBR'!$L$1:$P$41</definedName>
    <definedName name="Z_DF51FD8A_8BA9_46B7_B455_DFD0D532E42D_.wvu.PrintArea" localSheetId="3" hidden="1">'2013 GAS CBR'!$L$1:$P$41</definedName>
    <definedName name="Z_E75FE358_FE2D_4487_BA5A_B5AB72EE82DF_.wvu.PrintArea" localSheetId="1" hidden="1">'2011 GAS CBR'!#REF!</definedName>
    <definedName name="Z_E75FE358_FE2D_4487_BA5A_B5AB72EE82DF_.wvu.PrintArea" localSheetId="2" hidden="1">'2012 GAS CBR'!#REF!</definedName>
    <definedName name="Z_E75FE358_FE2D_4487_BA5A_B5AB72EE82DF_.wvu.PrintArea" localSheetId="3" hidden="1">'2013 GAS CBR'!#REF!</definedName>
    <definedName name="Z_F0C9B202_A28C_4D84_9483_9F8FC93D796D_.wvu.PrintArea" localSheetId="1" hidden="1">'2011 GAS CBR'!$BR$56:$BV$79</definedName>
    <definedName name="Z_F0C9B202_A28C_4D84_9483_9F8FC93D796D_.wvu.PrintArea" localSheetId="2" hidden="1">'2012 GAS CBR'!$BR$56:$BV$79</definedName>
    <definedName name="Z_F0C9B202_A28C_4D84_9483_9F8FC93D796D_.wvu.PrintArea" localSheetId="3" hidden="1">'2013 GAS CBR'!$BR$56:$BV$79</definedName>
  </definedNames>
  <calcPr calcId="152511"/>
</workbook>
</file>

<file path=xl/calcChain.xml><?xml version="1.0" encoding="utf-8"?>
<calcChain xmlns="http://schemas.openxmlformats.org/spreadsheetml/2006/main">
  <c r="C61" i="13" l="1"/>
  <c r="I60" i="13" s="1"/>
  <c r="G60" i="13"/>
  <c r="F60" i="13"/>
  <c r="E60" i="13"/>
  <c r="D60" i="13"/>
  <c r="S59" i="13"/>
  <c r="R59" i="13"/>
  <c r="Q59" i="13"/>
  <c r="P59" i="13"/>
  <c r="O59" i="13"/>
  <c r="N59" i="13"/>
  <c r="I59" i="13"/>
  <c r="T59" i="13" s="1"/>
  <c r="G59" i="13"/>
  <c r="F59" i="13"/>
  <c r="E59" i="13"/>
  <c r="D59" i="13"/>
  <c r="S54" i="13"/>
  <c r="R54" i="13"/>
  <c r="Q54" i="13"/>
  <c r="P54" i="13"/>
  <c r="O54" i="13"/>
  <c r="N54" i="13"/>
  <c r="C51" i="13"/>
  <c r="I51" i="13" s="1"/>
  <c r="I50" i="13"/>
  <c r="G50" i="13"/>
  <c r="F50" i="13"/>
  <c r="E50" i="13"/>
  <c r="D50" i="13"/>
  <c r="S49" i="13"/>
  <c r="R49" i="13"/>
  <c r="Q49" i="13"/>
  <c r="P49" i="13"/>
  <c r="O49" i="13"/>
  <c r="N49" i="13"/>
  <c r="I49" i="13"/>
  <c r="T49" i="13" s="1"/>
  <c r="G49" i="13"/>
  <c r="F49" i="13"/>
  <c r="E49" i="13"/>
  <c r="D49" i="13"/>
  <c r="C46" i="13"/>
  <c r="I46" i="13" s="1"/>
  <c r="G45" i="13"/>
  <c r="F45" i="13"/>
  <c r="E45" i="13"/>
  <c r="D45" i="13"/>
  <c r="S44" i="13"/>
  <c r="R44" i="13"/>
  <c r="Q44" i="13"/>
  <c r="P44" i="13"/>
  <c r="O44" i="13"/>
  <c r="N44" i="13"/>
  <c r="I44" i="13"/>
  <c r="T44" i="13" s="1"/>
  <c r="G44" i="13"/>
  <c r="F44" i="13"/>
  <c r="F46" i="13" s="1"/>
  <c r="L46" i="13" s="1"/>
  <c r="E44" i="13"/>
  <c r="D44" i="13"/>
  <c r="D46" i="13" s="1"/>
  <c r="J46" i="13" s="1"/>
  <c r="C41" i="13"/>
  <c r="I41" i="13" s="1"/>
  <c r="I40" i="13"/>
  <c r="G40" i="13"/>
  <c r="F40" i="13"/>
  <c r="E40" i="13"/>
  <c r="D40" i="13"/>
  <c r="S39" i="13"/>
  <c r="R39" i="13"/>
  <c r="Q39" i="13"/>
  <c r="P39" i="13"/>
  <c r="O39" i="13"/>
  <c r="N39" i="13"/>
  <c r="I39" i="13"/>
  <c r="T40" i="13" s="1"/>
  <c r="G39" i="13"/>
  <c r="G41" i="13" s="1"/>
  <c r="M41" i="13" s="1"/>
  <c r="F39" i="13"/>
  <c r="E39" i="13"/>
  <c r="E41" i="13" s="1"/>
  <c r="K41" i="13" s="1"/>
  <c r="D39" i="13"/>
  <c r="C36" i="13"/>
  <c r="I35" i="13" s="1"/>
  <c r="S34" i="13"/>
  <c r="R34" i="13"/>
  <c r="Q34" i="13"/>
  <c r="P34" i="13"/>
  <c r="O34" i="13"/>
  <c r="N34" i="13"/>
  <c r="I34" i="13"/>
  <c r="I54" i="13" s="1"/>
  <c r="C25" i="13"/>
  <c r="G24" i="13"/>
  <c r="F24" i="13"/>
  <c r="E24" i="13"/>
  <c r="D24" i="13"/>
  <c r="G23" i="13"/>
  <c r="F23" i="13"/>
  <c r="E23" i="13"/>
  <c r="D23" i="13"/>
  <c r="D27" i="13" s="1"/>
  <c r="G22" i="13"/>
  <c r="G25" i="13" s="1"/>
  <c r="F22" i="13"/>
  <c r="F25" i="13" s="1"/>
  <c r="E22" i="13"/>
  <c r="E25" i="13" s="1"/>
  <c r="D22" i="13"/>
  <c r="D25" i="13" s="1"/>
  <c r="S21" i="13"/>
  <c r="R21" i="13"/>
  <c r="Q21" i="13"/>
  <c r="P21" i="13"/>
  <c r="O21" i="13"/>
  <c r="N21" i="13"/>
  <c r="C21" i="13"/>
  <c r="C29" i="13" s="1"/>
  <c r="I25" i="13" s="1"/>
  <c r="G20" i="13"/>
  <c r="F20" i="13"/>
  <c r="F28" i="13" s="1"/>
  <c r="E20" i="13"/>
  <c r="D20" i="13"/>
  <c r="D28" i="13" s="1"/>
  <c r="G19" i="13"/>
  <c r="F19" i="13"/>
  <c r="F27" i="13" s="1"/>
  <c r="E19" i="13"/>
  <c r="G18" i="13"/>
  <c r="G26" i="13" s="1"/>
  <c r="F18" i="13"/>
  <c r="E18" i="13"/>
  <c r="D18" i="13"/>
  <c r="C14" i="13"/>
  <c r="I13" i="13" s="1"/>
  <c r="G13" i="13"/>
  <c r="F13" i="13"/>
  <c r="E13" i="13"/>
  <c r="D13" i="13"/>
  <c r="S12" i="13"/>
  <c r="R12" i="13"/>
  <c r="Q12" i="13"/>
  <c r="P12" i="13"/>
  <c r="O12" i="13"/>
  <c r="N12" i="13"/>
  <c r="I12" i="13"/>
  <c r="G12" i="13"/>
  <c r="F12" i="13"/>
  <c r="F14" i="13" s="1"/>
  <c r="L12" i="13" s="1"/>
  <c r="E12" i="13"/>
  <c r="D12" i="13"/>
  <c r="D14" i="13" s="1"/>
  <c r="J12" i="13" s="1"/>
  <c r="C8" i="13"/>
  <c r="G7" i="13"/>
  <c r="G35" i="13" s="1"/>
  <c r="F7" i="13"/>
  <c r="F35" i="13" s="1"/>
  <c r="E7" i="13"/>
  <c r="E35" i="13" s="1"/>
  <c r="D7" i="13"/>
  <c r="D35" i="13" s="1"/>
  <c r="S6" i="13"/>
  <c r="R6" i="13"/>
  <c r="Q6" i="13"/>
  <c r="P6" i="13"/>
  <c r="O6" i="13"/>
  <c r="N6" i="13"/>
  <c r="G6" i="13"/>
  <c r="G34" i="13" s="1"/>
  <c r="F6" i="13"/>
  <c r="F34" i="13" s="1"/>
  <c r="E6" i="13"/>
  <c r="E34" i="13" s="1"/>
  <c r="D6" i="13"/>
  <c r="D34" i="13" s="1"/>
  <c r="A6" i="13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I7" i="13" l="1"/>
  <c r="I8" i="13" s="1"/>
  <c r="E26" i="13"/>
  <c r="I6" i="13"/>
  <c r="U6" i="13" s="1"/>
  <c r="F21" i="13"/>
  <c r="G27" i="13"/>
  <c r="G28" i="13"/>
  <c r="F41" i="13"/>
  <c r="L41" i="13" s="1"/>
  <c r="M40" i="13"/>
  <c r="E46" i="13"/>
  <c r="K46" i="13" s="1"/>
  <c r="L45" i="13"/>
  <c r="D51" i="13"/>
  <c r="J51" i="13" s="1"/>
  <c r="E61" i="13"/>
  <c r="K60" i="13" s="1"/>
  <c r="I14" i="13"/>
  <c r="L13" i="13"/>
  <c r="D21" i="13"/>
  <c r="E27" i="13"/>
  <c r="E28" i="13"/>
  <c r="D41" i="13"/>
  <c r="J41" i="13" s="1"/>
  <c r="K40" i="13"/>
  <c r="G46" i="13"/>
  <c r="M46" i="13" s="1"/>
  <c r="J45" i="13"/>
  <c r="I45" i="13"/>
  <c r="I55" i="13" s="1"/>
  <c r="I56" i="13" s="1"/>
  <c r="F51" i="13"/>
  <c r="L51" i="13" s="1"/>
  <c r="G61" i="13"/>
  <c r="L14" i="13"/>
  <c r="J13" i="13"/>
  <c r="D29" i="13"/>
  <c r="J21" i="13" s="1"/>
  <c r="F29" i="13"/>
  <c r="L21" i="13" s="1"/>
  <c r="J25" i="13"/>
  <c r="J14" i="13"/>
  <c r="G36" i="13"/>
  <c r="M34" i="13" s="1"/>
  <c r="T6" i="13"/>
  <c r="D8" i="13"/>
  <c r="F8" i="13"/>
  <c r="T12" i="13"/>
  <c r="E14" i="13"/>
  <c r="K13" i="13" s="1"/>
  <c r="G14" i="13"/>
  <c r="M13" i="13" s="1"/>
  <c r="E21" i="13"/>
  <c r="G21" i="13"/>
  <c r="D26" i="13"/>
  <c r="F26" i="13"/>
  <c r="E36" i="13"/>
  <c r="K35" i="13" s="1"/>
  <c r="D36" i="13"/>
  <c r="J34" i="13" s="1"/>
  <c r="F36" i="13"/>
  <c r="L34" i="13" s="1"/>
  <c r="E8" i="13"/>
  <c r="K6" i="13" s="1"/>
  <c r="G8" i="13"/>
  <c r="M6" i="13" s="1"/>
  <c r="I21" i="13"/>
  <c r="T54" i="13"/>
  <c r="J40" i="13"/>
  <c r="L40" i="13"/>
  <c r="M45" i="13"/>
  <c r="J50" i="13"/>
  <c r="L50" i="13"/>
  <c r="M60" i="13"/>
  <c r="T34" i="13"/>
  <c r="J39" i="13"/>
  <c r="L39" i="13"/>
  <c r="T39" i="13"/>
  <c r="K44" i="13"/>
  <c r="M44" i="13"/>
  <c r="T45" i="13"/>
  <c r="J49" i="13"/>
  <c r="L49" i="13"/>
  <c r="E51" i="13"/>
  <c r="K51" i="13" s="1"/>
  <c r="G51" i="13"/>
  <c r="M51" i="13" s="1"/>
  <c r="K59" i="13"/>
  <c r="M59" i="13"/>
  <c r="M61" i="13" s="1"/>
  <c r="D61" i="13"/>
  <c r="J59" i="13" s="1"/>
  <c r="F61" i="13"/>
  <c r="L60" i="13" s="1"/>
  <c r="I61" i="13"/>
  <c r="I36" i="13"/>
  <c r="K39" i="13"/>
  <c r="M39" i="13"/>
  <c r="J44" i="13"/>
  <c r="L44" i="13"/>
  <c r="G53" i="9"/>
  <c r="D53" i="9"/>
  <c r="C53" i="9"/>
  <c r="E53" i="9" s="1"/>
  <c r="F53" i="9" s="1"/>
  <c r="H52" i="9"/>
  <c r="I52" i="9" s="1"/>
  <c r="E52" i="9"/>
  <c r="F52" i="9" s="1"/>
  <c r="H51" i="9"/>
  <c r="I51" i="9" s="1"/>
  <c r="E51" i="9"/>
  <c r="F51" i="9" s="1"/>
  <c r="H50" i="9"/>
  <c r="I50" i="9" s="1"/>
  <c r="E50" i="9"/>
  <c r="F50" i="9" s="1"/>
  <c r="H49" i="9"/>
  <c r="I49" i="9" s="1"/>
  <c r="E49" i="9"/>
  <c r="F49" i="9" s="1"/>
  <c r="H48" i="9"/>
  <c r="I48" i="9" s="1"/>
  <c r="E48" i="9"/>
  <c r="F48" i="9" s="1"/>
  <c r="H47" i="9"/>
  <c r="E47" i="9"/>
  <c r="F47" i="9" s="1"/>
  <c r="H41" i="9"/>
  <c r="I41" i="9" s="1"/>
  <c r="G41" i="9"/>
  <c r="D41" i="9"/>
  <c r="C41" i="9"/>
  <c r="E41" i="9" s="1"/>
  <c r="F41" i="9" s="1"/>
  <c r="I40" i="9"/>
  <c r="H40" i="9"/>
  <c r="E40" i="9"/>
  <c r="F40" i="9" s="1"/>
  <c r="I39" i="9"/>
  <c r="H39" i="9"/>
  <c r="E39" i="9"/>
  <c r="F39" i="9" s="1"/>
  <c r="I38" i="9"/>
  <c r="H38" i="9"/>
  <c r="E38" i="9"/>
  <c r="F38" i="9" s="1"/>
  <c r="I37" i="9"/>
  <c r="H37" i="9"/>
  <c r="E37" i="9"/>
  <c r="F37" i="9" s="1"/>
  <c r="I36" i="9"/>
  <c r="H36" i="9"/>
  <c r="E36" i="9"/>
  <c r="F36" i="9" s="1"/>
  <c r="I35" i="9"/>
  <c r="H35" i="9"/>
  <c r="E35" i="9"/>
  <c r="F35" i="9" s="1"/>
  <c r="G29" i="9"/>
  <c r="D29" i="9"/>
  <c r="C29" i="9"/>
  <c r="H28" i="9"/>
  <c r="I28" i="9" s="1"/>
  <c r="E28" i="9"/>
  <c r="F28" i="9" s="1"/>
  <c r="H27" i="9"/>
  <c r="I27" i="9" s="1"/>
  <c r="E27" i="9"/>
  <c r="F27" i="9" s="1"/>
  <c r="H26" i="9"/>
  <c r="I26" i="9" s="1"/>
  <c r="E26" i="9"/>
  <c r="F26" i="9" s="1"/>
  <c r="H25" i="9"/>
  <c r="I25" i="9" s="1"/>
  <c r="E25" i="9"/>
  <c r="F25" i="9" s="1"/>
  <c r="H24" i="9"/>
  <c r="I24" i="9" s="1"/>
  <c r="E24" i="9"/>
  <c r="F24" i="9" s="1"/>
  <c r="H23" i="9"/>
  <c r="H29" i="9" s="1"/>
  <c r="E23" i="9"/>
  <c r="F23" i="9" s="1"/>
  <c r="G17" i="9"/>
  <c r="D17" i="9"/>
  <c r="C17" i="9"/>
  <c r="H16" i="9"/>
  <c r="I16" i="9" s="1"/>
  <c r="F16" i="9"/>
  <c r="E16" i="9"/>
  <c r="H15" i="9"/>
  <c r="I15" i="9" s="1"/>
  <c r="F15" i="9"/>
  <c r="E15" i="9"/>
  <c r="H14" i="9"/>
  <c r="I14" i="9" s="1"/>
  <c r="F14" i="9"/>
  <c r="E14" i="9"/>
  <c r="H13" i="9"/>
  <c r="I13" i="9" s="1"/>
  <c r="F13" i="9"/>
  <c r="E13" i="9"/>
  <c r="H12" i="9"/>
  <c r="I12" i="9" s="1"/>
  <c r="F12" i="9"/>
  <c r="E12" i="9"/>
  <c r="H11" i="9"/>
  <c r="I11" i="9" s="1"/>
  <c r="F11" i="9"/>
  <c r="E11" i="9"/>
  <c r="H17" i="9" l="1"/>
  <c r="I17" i="9" s="1"/>
  <c r="E17" i="9"/>
  <c r="F17" i="9" s="1"/>
  <c r="E29" i="9"/>
  <c r="F29" i="9" s="1"/>
  <c r="H53" i="9"/>
  <c r="I53" i="9" s="1"/>
  <c r="K45" i="13"/>
  <c r="J35" i="13"/>
  <c r="J7" i="13" s="1"/>
  <c r="K34" i="13"/>
  <c r="K36" i="13" s="1"/>
  <c r="J29" i="13"/>
  <c r="I29" i="9"/>
  <c r="K61" i="13"/>
  <c r="J54" i="13"/>
  <c r="J6" i="13"/>
  <c r="L54" i="13"/>
  <c r="L59" i="13"/>
  <c r="L61" i="13" s="1"/>
  <c r="M49" i="13"/>
  <c r="M54" i="13" s="1"/>
  <c r="I29" i="13"/>
  <c r="T21" i="13"/>
  <c r="K7" i="13"/>
  <c r="K8" i="13" s="1"/>
  <c r="J60" i="13"/>
  <c r="J61" i="13" s="1"/>
  <c r="K50" i="13"/>
  <c r="K55" i="13" s="1"/>
  <c r="E29" i="13"/>
  <c r="K25" i="13" s="1"/>
  <c r="M12" i="13"/>
  <c r="M14" i="13" s="1"/>
  <c r="K49" i="13"/>
  <c r="K54" i="13" s="1"/>
  <c r="M7" i="13"/>
  <c r="M8" i="13" s="1"/>
  <c r="L35" i="13"/>
  <c r="L55" i="13" s="1"/>
  <c r="M50" i="13"/>
  <c r="G29" i="13"/>
  <c r="M25" i="13" s="1"/>
  <c r="L7" i="13"/>
  <c r="L6" i="13"/>
  <c r="L8" i="13" s="1"/>
  <c r="M35" i="13"/>
  <c r="M55" i="13" s="1"/>
  <c r="L25" i="13"/>
  <c r="L29" i="13" s="1"/>
  <c r="K12" i="13"/>
  <c r="K14" i="13" s="1"/>
  <c r="I23" i="9"/>
  <c r="I47" i="9"/>
  <c r="M21" i="13" l="1"/>
  <c r="M29" i="13" s="1"/>
  <c r="J55" i="13"/>
  <c r="M56" i="13"/>
  <c r="J36" i="13"/>
  <c r="K56" i="13"/>
  <c r="L36" i="13"/>
  <c r="M36" i="13"/>
  <c r="J8" i="13"/>
  <c r="J56" i="13"/>
  <c r="K21" i="13"/>
  <c r="K29" i="13" s="1"/>
  <c r="L56" i="13"/>
  <c r="AK60" i="6"/>
  <c r="F13" i="10" l="1"/>
  <c r="F11" i="10"/>
  <c r="F15" i="10"/>
  <c r="F14" i="10"/>
  <c r="F12" i="10"/>
  <c r="F62" i="11" l="1"/>
  <c r="G42" i="11"/>
  <c r="F42" i="11"/>
  <c r="E42" i="11"/>
  <c r="D42" i="11"/>
  <c r="C42" i="11"/>
  <c r="G41" i="11"/>
  <c r="F41" i="11"/>
  <c r="F43" i="11" s="1"/>
  <c r="E41" i="11"/>
  <c r="D41" i="11"/>
  <c r="C41" i="11"/>
  <c r="G40" i="11"/>
  <c r="L40" i="11" s="1"/>
  <c r="F40" i="11"/>
  <c r="E40" i="11"/>
  <c r="E62" i="11" s="1"/>
  <c r="D40" i="11"/>
  <c r="D62" i="11" s="1"/>
  <c r="C40" i="11"/>
  <c r="C43" i="11" s="1"/>
  <c r="C45" i="11" s="1"/>
  <c r="I38" i="11"/>
  <c r="I36" i="11"/>
  <c r="G31" i="11"/>
  <c r="F31" i="11"/>
  <c r="E31" i="11"/>
  <c r="D31" i="11"/>
  <c r="C31" i="11"/>
  <c r="K29" i="11"/>
  <c r="G24" i="11"/>
  <c r="F24" i="11"/>
  <c r="E24" i="11"/>
  <c r="D24" i="11"/>
  <c r="C24" i="11"/>
  <c r="G23" i="11"/>
  <c r="F23" i="11"/>
  <c r="F25" i="11" s="1"/>
  <c r="E23" i="11"/>
  <c r="E25" i="11" s="1"/>
  <c r="E58" i="11" s="1"/>
  <c r="D23" i="11"/>
  <c r="C23" i="11"/>
  <c r="G17" i="11"/>
  <c r="F17" i="11"/>
  <c r="F60" i="11" s="1"/>
  <c r="E17" i="11"/>
  <c r="E60" i="11" s="1"/>
  <c r="D17" i="11"/>
  <c r="D60" i="11" s="1"/>
  <c r="C17" i="11"/>
  <c r="G16" i="11"/>
  <c r="L16" i="11" s="1"/>
  <c r="F16" i="11"/>
  <c r="E16" i="11"/>
  <c r="D16" i="11"/>
  <c r="C16" i="11"/>
  <c r="L7" i="11"/>
  <c r="K7" i="11"/>
  <c r="K44" i="11" s="1"/>
  <c r="J7" i="11"/>
  <c r="J12" i="11" s="1"/>
  <c r="I7" i="11"/>
  <c r="I44" i="11" s="1"/>
  <c r="J13" i="11" l="1"/>
  <c r="I16" i="11"/>
  <c r="C25" i="11"/>
  <c r="G25" i="11"/>
  <c r="G58" i="11" s="1"/>
  <c r="I28" i="11"/>
  <c r="I30" i="11"/>
  <c r="K36" i="11"/>
  <c r="K38" i="11"/>
  <c r="J14" i="11"/>
  <c r="K16" i="11"/>
  <c r="D25" i="11"/>
  <c r="I23" i="11"/>
  <c r="K28" i="11"/>
  <c r="K30" i="11"/>
  <c r="I37" i="11"/>
  <c r="I39" i="11"/>
  <c r="D43" i="11"/>
  <c r="D45" i="11" s="1"/>
  <c r="J9" i="11"/>
  <c r="J15" i="11"/>
  <c r="K23" i="11"/>
  <c r="I29" i="11"/>
  <c r="K37" i="11"/>
  <c r="K39" i="11"/>
  <c r="J17" i="11"/>
  <c r="J24" i="11"/>
  <c r="C50" i="11"/>
  <c r="C52" i="11" s="1"/>
  <c r="D58" i="11" s="1"/>
  <c r="D33" i="11"/>
  <c r="F33" i="11"/>
  <c r="F58" i="11"/>
  <c r="D59" i="11"/>
  <c r="F59" i="11"/>
  <c r="F45" i="11"/>
  <c r="J22" i="11"/>
  <c r="J21" i="11"/>
  <c r="J44" i="11"/>
  <c r="J39" i="11"/>
  <c r="J38" i="11"/>
  <c r="J37" i="11"/>
  <c r="J36" i="11"/>
  <c r="J30" i="11"/>
  <c r="J29" i="11"/>
  <c r="J28" i="11"/>
  <c r="J20" i="11"/>
  <c r="L44" i="11"/>
  <c r="L39" i="11"/>
  <c r="L38" i="11"/>
  <c r="L37" i="11"/>
  <c r="L36" i="11"/>
  <c r="L30" i="11"/>
  <c r="L29" i="11"/>
  <c r="L28" i="11"/>
  <c r="L22" i="11"/>
  <c r="L21" i="11"/>
  <c r="L20" i="11"/>
  <c r="L9" i="11"/>
  <c r="L12" i="11"/>
  <c r="L13" i="11"/>
  <c r="L14" i="11"/>
  <c r="L15" i="11"/>
  <c r="G60" i="11"/>
  <c r="J60" i="11" s="1"/>
  <c r="L17" i="11"/>
  <c r="K17" i="11"/>
  <c r="I17" i="11"/>
  <c r="I25" i="11"/>
  <c r="J25" i="11"/>
  <c r="C33" i="11"/>
  <c r="E33" i="11"/>
  <c r="L31" i="11"/>
  <c r="L24" i="11"/>
  <c r="J31" i="11"/>
  <c r="I9" i="11"/>
  <c r="K9" i="11"/>
  <c r="I12" i="11"/>
  <c r="K12" i="11"/>
  <c r="I13" i="11"/>
  <c r="K13" i="11"/>
  <c r="I14" i="11"/>
  <c r="K14" i="11"/>
  <c r="I15" i="11"/>
  <c r="K15" i="11"/>
  <c r="J16" i="11"/>
  <c r="I20" i="11"/>
  <c r="K20" i="11"/>
  <c r="I21" i="11"/>
  <c r="K21" i="11"/>
  <c r="I22" i="11"/>
  <c r="K22" i="11"/>
  <c r="J23" i="11"/>
  <c r="L23" i="11"/>
  <c r="I24" i="11"/>
  <c r="K24" i="11"/>
  <c r="I31" i="11"/>
  <c r="K31" i="11"/>
  <c r="G33" i="11"/>
  <c r="I40" i="11"/>
  <c r="K40" i="11"/>
  <c r="E43" i="11"/>
  <c r="G43" i="11"/>
  <c r="G62" i="11"/>
  <c r="J62" i="11" s="1"/>
  <c r="J40" i="11"/>
  <c r="J56" i="11"/>
  <c r="L25" i="11" l="1"/>
  <c r="K25" i="11"/>
  <c r="G23" i="10"/>
  <c r="E45" i="11"/>
  <c r="E59" i="11"/>
  <c r="G45" i="11"/>
  <c r="K43" i="11"/>
  <c r="I43" i="11"/>
  <c r="G59" i="11"/>
  <c r="J59" i="11" s="1"/>
  <c r="L43" i="11"/>
  <c r="J43" i="11"/>
  <c r="K33" i="11"/>
  <c r="L33" i="11"/>
  <c r="J33" i="11"/>
  <c r="I33" i="11"/>
  <c r="D52" i="11"/>
  <c r="J58" i="11"/>
  <c r="L45" i="11" l="1"/>
  <c r="J45" i="11"/>
  <c r="K45" i="11"/>
  <c r="I45" i="11"/>
  <c r="F18" i="10" l="1"/>
  <c r="E18" i="10"/>
  <c r="D18" i="10"/>
  <c r="A11" i="10"/>
  <c r="A12" i="10" s="1"/>
  <c r="A13" i="10" s="1"/>
  <c r="A14" i="10" s="1"/>
  <c r="A15" i="10" s="1"/>
  <c r="A16" i="10" s="1"/>
  <c r="A17" i="10" s="1"/>
  <c r="A18" i="10" l="1"/>
  <c r="A21" i="10" s="1"/>
  <c r="A23" i="10" s="1"/>
  <c r="F16" i="10" l="1"/>
  <c r="F21" i="10" s="1"/>
  <c r="E29" i="2"/>
  <c r="D29" i="2"/>
  <c r="D17" i="2"/>
  <c r="AK60" i="8" l="1"/>
  <c r="CU56" i="8"/>
  <c r="CP55" i="8"/>
  <c r="CP57" i="8" s="1"/>
  <c r="CM55" i="8"/>
  <c r="CM57" i="8" s="1"/>
  <c r="CL55" i="8"/>
  <c r="CL57" i="8" s="1"/>
  <c r="CK55" i="8"/>
  <c r="CK57" i="8" s="1"/>
  <c r="CJ55" i="8"/>
  <c r="CJ57" i="8" s="1"/>
  <c r="CG55" i="8"/>
  <c r="CG57" i="8" s="1"/>
  <c r="CD55" i="8"/>
  <c r="CD57" i="8" s="1"/>
  <c r="CC55" i="8"/>
  <c r="CC57" i="8" s="1"/>
  <c r="CB55" i="8"/>
  <c r="CB57" i="8" s="1"/>
  <c r="BZ55" i="8"/>
  <c r="BZ57" i="8" s="1"/>
  <c r="BZ46" i="8" s="1"/>
  <c r="CU46" i="8" s="1"/>
  <c r="CU54" i="8"/>
  <c r="D54" i="8"/>
  <c r="CU53" i="8"/>
  <c r="CU52" i="8"/>
  <c r="CE51" i="8"/>
  <c r="CE55" i="8" s="1"/>
  <c r="CE57" i="8" s="1"/>
  <c r="CU51" i="8"/>
  <c r="CU55" i="8" s="1"/>
  <c r="CU57" i="8" s="1"/>
  <c r="CT44" i="8"/>
  <c r="F43" i="8"/>
  <c r="CU41" i="8"/>
  <c r="CU40" i="8"/>
  <c r="CU39" i="8"/>
  <c r="CU38" i="8"/>
  <c r="CU37" i="8"/>
  <c r="CU36" i="8"/>
  <c r="CU35" i="8"/>
  <c r="I35" i="8"/>
  <c r="CU34" i="8"/>
  <c r="CU33" i="8"/>
  <c r="CU32" i="8"/>
  <c r="CU31" i="8"/>
  <c r="CE33" i="8"/>
  <c r="CU30" i="8"/>
  <c r="X37" i="8"/>
  <c r="CU29" i="8"/>
  <c r="F39" i="8"/>
  <c r="CA14" i="8" s="1"/>
  <c r="CA17" i="8" s="1"/>
  <c r="CE28" i="8"/>
  <c r="BZ42" i="8"/>
  <c r="AI27" i="8"/>
  <c r="CP26" i="8"/>
  <c r="CM26" i="8"/>
  <c r="CL26" i="8"/>
  <c r="CK26" i="8"/>
  <c r="CJ26" i="8"/>
  <c r="CG26" i="8"/>
  <c r="CD26" i="8"/>
  <c r="CC26" i="8"/>
  <c r="CB26" i="8"/>
  <c r="CE24" i="8"/>
  <c r="CE26" i="8" s="1"/>
  <c r="CA24" i="8"/>
  <c r="CA26" i="8" s="1"/>
  <c r="CU24" i="8"/>
  <c r="AM24" i="8"/>
  <c r="P26" i="8"/>
  <c r="K22" i="8"/>
  <c r="CB16" i="8" s="1"/>
  <c r="E20" i="8"/>
  <c r="E19" i="8"/>
  <c r="BA18" i="8"/>
  <c r="AV18" i="8"/>
  <c r="AI18" i="8"/>
  <c r="P30" i="8"/>
  <c r="E18" i="8"/>
  <c r="CP17" i="8"/>
  <c r="CM17" i="8"/>
  <c r="CL17" i="8"/>
  <c r="CK17" i="8"/>
  <c r="CJ17" i="8"/>
  <c r="CG17" i="8"/>
  <c r="CD17" i="8"/>
  <c r="CC17" i="8"/>
  <c r="E17" i="8"/>
  <c r="CU16" i="8"/>
  <c r="CE16" i="8"/>
  <c r="AN18" i="8"/>
  <c r="CJ34" i="8" s="1"/>
  <c r="P29" i="8"/>
  <c r="E16" i="8"/>
  <c r="CT15" i="8"/>
  <c r="CE15" i="8"/>
  <c r="BZ15" i="8"/>
  <c r="CU15" i="8" s="1"/>
  <c r="N15" i="8"/>
  <c r="D27" i="8"/>
  <c r="C27" i="8"/>
  <c r="CS14" i="8"/>
  <c r="CS15" i="8" s="1"/>
  <c r="CS16" i="8" s="1"/>
  <c r="CS17" i="8" s="1"/>
  <c r="CS18" i="8" s="1"/>
  <c r="CS19" i="8" s="1"/>
  <c r="CS20" i="8" s="1"/>
  <c r="CS21" i="8" s="1"/>
  <c r="CS22" i="8" s="1"/>
  <c r="CS23" i="8" s="1"/>
  <c r="CS24" i="8" s="1"/>
  <c r="CS25" i="8" s="1"/>
  <c r="CS26" i="8" s="1"/>
  <c r="CS27" i="8" s="1"/>
  <c r="CS28" i="8" s="1"/>
  <c r="CS29" i="8" s="1"/>
  <c r="CS30" i="8" s="1"/>
  <c r="CS31" i="8" s="1"/>
  <c r="CS32" i="8" s="1"/>
  <c r="CS33" i="8" s="1"/>
  <c r="CS34" i="8" s="1"/>
  <c r="CS35" i="8" s="1"/>
  <c r="CS36" i="8" s="1"/>
  <c r="CS37" i="8" s="1"/>
  <c r="CS38" i="8" s="1"/>
  <c r="CS39" i="8" s="1"/>
  <c r="CS40" i="8" s="1"/>
  <c r="CS41" i="8" s="1"/>
  <c r="CS42" i="8" s="1"/>
  <c r="CS43" i="8" s="1"/>
  <c r="CS44" i="8" s="1"/>
  <c r="CS45" i="8" s="1"/>
  <c r="CS46" i="8" s="1"/>
  <c r="CS47" i="8" s="1"/>
  <c r="CS48" i="8" s="1"/>
  <c r="CS49" i="8" s="1"/>
  <c r="CS50" i="8" s="1"/>
  <c r="CS51" i="8" s="1"/>
  <c r="CS52" i="8" s="1"/>
  <c r="CS53" i="8" s="1"/>
  <c r="CS54" i="8" s="1"/>
  <c r="CS55" i="8" s="1"/>
  <c r="CS56" i="8" s="1"/>
  <c r="CS57" i="8" s="1"/>
  <c r="CH14" i="8"/>
  <c r="BZ17" i="8"/>
  <c r="BX14" i="8"/>
  <c r="BX15" i="8" s="1"/>
  <c r="BX16" i="8" s="1"/>
  <c r="BX17" i="8" s="1"/>
  <c r="BX18" i="8" s="1"/>
  <c r="BX19" i="8" s="1"/>
  <c r="BX20" i="8" s="1"/>
  <c r="BX21" i="8" s="1"/>
  <c r="BX22" i="8" s="1"/>
  <c r="BX23" i="8" s="1"/>
  <c r="BX24" i="8" s="1"/>
  <c r="BX25" i="8" s="1"/>
  <c r="BX26" i="8" s="1"/>
  <c r="BX27" i="8" s="1"/>
  <c r="BX28" i="8" s="1"/>
  <c r="BX29" i="8" s="1"/>
  <c r="BX30" i="8" s="1"/>
  <c r="BX31" i="8" s="1"/>
  <c r="BX32" i="8" s="1"/>
  <c r="BX33" i="8" s="1"/>
  <c r="BX34" i="8" s="1"/>
  <c r="BX35" i="8" s="1"/>
  <c r="BX36" i="8" s="1"/>
  <c r="BX37" i="8" s="1"/>
  <c r="BX38" i="8" s="1"/>
  <c r="BX39" i="8" s="1"/>
  <c r="BX40" i="8" s="1"/>
  <c r="BX41" i="8" s="1"/>
  <c r="BX42" i="8" s="1"/>
  <c r="BX43" i="8" s="1"/>
  <c r="BX44" i="8" s="1"/>
  <c r="BX45" i="8" s="1"/>
  <c r="BX46" i="8" s="1"/>
  <c r="BX47" i="8" s="1"/>
  <c r="BX48" i="8" s="1"/>
  <c r="BX49" i="8" s="1"/>
  <c r="BX50" i="8" s="1"/>
  <c r="BX51" i="8" s="1"/>
  <c r="BX52" i="8" s="1"/>
  <c r="BX53" i="8" s="1"/>
  <c r="BX54" i="8" s="1"/>
  <c r="BX55" i="8" s="1"/>
  <c r="BX56" i="8" s="1"/>
  <c r="BX57" i="8" s="1"/>
  <c r="BK14" i="8"/>
  <c r="AI14" i="8"/>
  <c r="AB16" i="8"/>
  <c r="AB18" i="8" s="1"/>
  <c r="AC18" i="8" s="1"/>
  <c r="AC21" i="8" s="1"/>
  <c r="K16" i="8"/>
  <c r="BR13" i="8"/>
  <c r="BR14" i="8" s="1"/>
  <c r="BR15" i="8" s="1"/>
  <c r="BR16" i="8" s="1"/>
  <c r="BO16" i="8"/>
  <c r="BM13" i="8"/>
  <c r="BM14" i="8" s="1"/>
  <c r="BM15" i="8" s="1"/>
  <c r="BM16" i="8" s="1"/>
  <c r="BM17" i="8" s="1"/>
  <c r="BM18" i="8" s="1"/>
  <c r="BM19" i="8" s="1"/>
  <c r="BM20" i="8" s="1"/>
  <c r="BM21" i="8" s="1"/>
  <c r="BH13" i="8"/>
  <c r="BH14" i="8" s="1"/>
  <c r="BH15" i="8" s="1"/>
  <c r="BH16" i="8" s="1"/>
  <c r="BH17" i="8" s="1"/>
  <c r="BH18" i="8" s="1"/>
  <c r="BH19" i="8" s="1"/>
  <c r="BH20" i="8" s="1"/>
  <c r="BG13" i="8"/>
  <c r="BC13" i="8"/>
  <c r="BC14" i="8" s="1"/>
  <c r="BC15" i="8" s="1"/>
  <c r="BC16" i="8" s="1"/>
  <c r="BC17" i="8" s="1"/>
  <c r="BC18" i="8" s="1"/>
  <c r="BC19" i="8" s="1"/>
  <c r="AX13" i="8"/>
  <c r="AX14" i="8" s="1"/>
  <c r="AX15" i="8" s="1"/>
  <c r="AX16" i="8" s="1"/>
  <c r="AX17" i="8" s="1"/>
  <c r="AX18" i="8" s="1"/>
  <c r="AX19" i="8" s="1"/>
  <c r="AX20" i="8" s="1"/>
  <c r="AS13" i="8"/>
  <c r="AS14" i="8" s="1"/>
  <c r="AS15" i="8" s="1"/>
  <c r="AS16" i="8" s="1"/>
  <c r="AS17" i="8" s="1"/>
  <c r="AS18" i="8" s="1"/>
  <c r="AS19" i="8" s="1"/>
  <c r="AS20" i="8" s="1"/>
  <c r="AO13" i="8"/>
  <c r="AO14" i="8" s="1"/>
  <c r="AO15" i="8" s="1"/>
  <c r="AI13" i="8"/>
  <c r="AD13" i="8"/>
  <c r="AD14" i="8" s="1"/>
  <c r="AD15" i="8" s="1"/>
  <c r="AD16" i="8" s="1"/>
  <c r="AD17" i="8" s="1"/>
  <c r="AD18" i="8" s="1"/>
  <c r="AD19" i="8" s="1"/>
  <c r="AD20" i="8" s="1"/>
  <c r="AD21" i="8" s="1"/>
  <c r="AD22" i="8" s="1"/>
  <c r="AD23" i="8" s="1"/>
  <c r="AD24" i="8" s="1"/>
  <c r="AD25" i="8" s="1"/>
  <c r="AD26" i="8" s="1"/>
  <c r="AD27" i="8" s="1"/>
  <c r="AD28" i="8" s="1"/>
  <c r="Y13" i="8"/>
  <c r="Y14" i="8" s="1"/>
  <c r="Y15" i="8" s="1"/>
  <c r="Y16" i="8" s="1"/>
  <c r="Y17" i="8" s="1"/>
  <c r="Y18" i="8" s="1"/>
  <c r="Y19" i="8" s="1"/>
  <c r="Y20" i="8" s="1"/>
  <c r="Y21" i="8" s="1"/>
  <c r="Y22" i="8" s="1"/>
  <c r="Y23" i="8" s="1"/>
  <c r="Y24" i="8" s="1"/>
  <c r="X21" i="8"/>
  <c r="U13" i="8"/>
  <c r="U14" i="8" s="1"/>
  <c r="U15" i="8" s="1"/>
  <c r="U16" i="8" s="1"/>
  <c r="U17" i="8" s="1"/>
  <c r="U18" i="8" s="1"/>
  <c r="U19" i="8" s="1"/>
  <c r="U20" i="8" s="1"/>
  <c r="U21" i="8" s="1"/>
  <c r="U22" i="8" s="1"/>
  <c r="U23" i="8" s="1"/>
  <c r="U24" i="8" s="1"/>
  <c r="U25" i="8" s="1"/>
  <c r="U26" i="8" s="1"/>
  <c r="U27" i="8" s="1"/>
  <c r="U28" i="8" s="1"/>
  <c r="U29" i="8" s="1"/>
  <c r="U30" i="8" s="1"/>
  <c r="U31" i="8" s="1"/>
  <c r="U32" i="8" s="1"/>
  <c r="U33" i="8" s="1"/>
  <c r="U34" i="8" s="1"/>
  <c r="U35" i="8" s="1"/>
  <c r="U36" i="8" s="1"/>
  <c r="U37" i="8" s="1"/>
  <c r="U38" i="8" s="1"/>
  <c r="U39" i="8" s="1"/>
  <c r="U40" i="8" s="1"/>
  <c r="U41" i="8" s="1"/>
  <c r="Q13" i="8"/>
  <c r="Q14" i="8" s="1"/>
  <c r="Q15" i="8" s="1"/>
  <c r="Q16" i="8" s="1"/>
  <c r="Q17" i="8" s="1"/>
  <c r="Q18" i="8" s="1"/>
  <c r="Q19" i="8" s="1"/>
  <c r="Q20" i="8" s="1"/>
  <c r="Q21" i="8" s="1"/>
  <c r="Q22" i="8" s="1"/>
  <c r="Q23" i="8" s="1"/>
  <c r="Q24" i="8" s="1"/>
  <c r="L13" i="8"/>
  <c r="L14" i="8" s="1"/>
  <c r="L15" i="8" s="1"/>
  <c r="L16" i="8" s="1"/>
  <c r="L17" i="8" s="1"/>
  <c r="L18" i="8" s="1"/>
  <c r="L19" i="8" s="1"/>
  <c r="L20" i="8" s="1"/>
  <c r="L21" i="8" s="1"/>
  <c r="L22" i="8" s="1"/>
  <c r="L23" i="8" s="1"/>
  <c r="L24" i="8" s="1"/>
  <c r="L25" i="8" s="1"/>
  <c r="L26" i="8" s="1"/>
  <c r="L27" i="8" s="1"/>
  <c r="L28" i="8" s="1"/>
  <c r="L29" i="8" s="1"/>
  <c r="L30" i="8" s="1"/>
  <c r="L31" i="8" s="1"/>
  <c r="G13" i="8"/>
  <c r="G14" i="8" s="1"/>
  <c r="G15" i="8" s="1"/>
  <c r="G16" i="8" s="1"/>
  <c r="G17" i="8" s="1"/>
  <c r="G18" i="8" s="1"/>
  <c r="G19" i="8" s="1"/>
  <c r="G20" i="8" s="1"/>
  <c r="G21" i="8" s="1"/>
  <c r="G22" i="8" s="1"/>
  <c r="G23" i="8" s="1"/>
  <c r="G24" i="8" s="1"/>
  <c r="G25" i="8" s="1"/>
  <c r="G26" i="8" s="1"/>
  <c r="G27" i="8" s="1"/>
  <c r="G28" i="8" s="1"/>
  <c r="G29" i="8" s="1"/>
  <c r="G30" i="8" s="1"/>
  <c r="G31" i="8" s="1"/>
  <c r="G32" i="8" s="1"/>
  <c r="G33" i="8" s="1"/>
  <c r="G34" i="8" s="1"/>
  <c r="G35" i="8" s="1"/>
  <c r="G36" i="8" s="1"/>
  <c r="G37" i="8" s="1"/>
  <c r="G38" i="8" s="1"/>
  <c r="A13" i="8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BJ14" i="8"/>
  <c r="BF14" i="8"/>
  <c r="BE14" i="8"/>
  <c r="BA14" i="8"/>
  <c r="AV15" i="8"/>
  <c r="AU15" i="8"/>
  <c r="CK31" i="8"/>
  <c r="CK42" i="8" s="1"/>
  <c r="AN14" i="8"/>
  <c r="AI12" i="8"/>
  <c r="AJ12" i="8"/>
  <c r="P15" i="8"/>
  <c r="BR7" i="8"/>
  <c r="BM7" i="8"/>
  <c r="BH7" i="8"/>
  <c r="BC7" i="8"/>
  <c r="AX7" i="8"/>
  <c r="AS7" i="8"/>
  <c r="AO7" i="8"/>
  <c r="AK7" i="8"/>
  <c r="AD7" i="8"/>
  <c r="Y7" i="8"/>
  <c r="U7" i="8"/>
  <c r="Q7" i="8"/>
  <c r="L7" i="8"/>
  <c r="CH6" i="8"/>
  <c r="BX6" i="8"/>
  <c r="BR6" i="8"/>
  <c r="BH6" i="8"/>
  <c r="AX6" i="8"/>
  <c r="AO6" i="8"/>
  <c r="AD6" i="8"/>
  <c r="U6" i="8"/>
  <c r="L6" i="8"/>
  <c r="G6" i="8"/>
  <c r="BM6" i="8" s="1"/>
  <c r="CH5" i="8"/>
  <c r="BX5" i="8"/>
  <c r="BR4" i="8"/>
  <c r="BM4" i="8"/>
  <c r="BH4" i="8"/>
  <c r="BC4" i="8"/>
  <c r="AX4" i="8"/>
  <c r="AS4" i="8"/>
  <c r="AO4" i="8"/>
  <c r="AK4" i="8"/>
  <c r="AD4" i="8"/>
  <c r="Y4" i="8"/>
  <c r="U4" i="8"/>
  <c r="Q4" i="8"/>
  <c r="L4" i="8"/>
  <c r="BQ2" i="8"/>
  <c r="BL2" i="8"/>
  <c r="BG2" i="8"/>
  <c r="BB2" i="8"/>
  <c r="AW2" i="8"/>
  <c r="AR2" i="8"/>
  <c r="AN2" i="8"/>
  <c r="AJ2" i="8"/>
  <c r="AC2" i="8"/>
  <c r="X2" i="8"/>
  <c r="T2" i="8"/>
  <c r="P2" i="8"/>
  <c r="K2" i="8"/>
  <c r="F2" i="8"/>
  <c r="AK60" i="7"/>
  <c r="CU56" i="7"/>
  <c r="CP55" i="7"/>
  <c r="CP57" i="7" s="1"/>
  <c r="CM55" i="7"/>
  <c r="CM57" i="7" s="1"/>
  <c r="CL55" i="7"/>
  <c r="CL57" i="7" s="1"/>
  <c r="CK55" i="7"/>
  <c r="CK57" i="7" s="1"/>
  <c r="CJ55" i="7"/>
  <c r="CJ57" i="7" s="1"/>
  <c r="CG55" i="7"/>
  <c r="CG57" i="7" s="1"/>
  <c r="CD55" i="7"/>
  <c r="CD57" i="7" s="1"/>
  <c r="CC55" i="7"/>
  <c r="CC57" i="7" s="1"/>
  <c r="CB55" i="7"/>
  <c r="CB57" i="7" s="1"/>
  <c r="CA55" i="7"/>
  <c r="CA57" i="7" s="1"/>
  <c r="BZ55" i="7"/>
  <c r="BZ57" i="7" s="1"/>
  <c r="BZ46" i="7" s="1"/>
  <c r="CU54" i="7"/>
  <c r="CU53" i="7"/>
  <c r="D53" i="7"/>
  <c r="CU52" i="7"/>
  <c r="CU51" i="7"/>
  <c r="CE51" i="7"/>
  <c r="CE55" i="7" s="1"/>
  <c r="CE57" i="7" s="1"/>
  <c r="I45" i="7"/>
  <c r="D45" i="7"/>
  <c r="CT44" i="7"/>
  <c r="BZ42" i="7"/>
  <c r="F42" i="7"/>
  <c r="CU41" i="7"/>
  <c r="CU40" i="7"/>
  <c r="CU39" i="7"/>
  <c r="F39" i="7"/>
  <c r="CU38" i="7"/>
  <c r="CU37" i="7"/>
  <c r="I37" i="7"/>
  <c r="CU36" i="7"/>
  <c r="X36" i="7"/>
  <c r="CU35" i="7"/>
  <c r="CU34" i="7"/>
  <c r="K34" i="7"/>
  <c r="CU33" i="7"/>
  <c r="CE33" i="7"/>
  <c r="CU32" i="7"/>
  <c r="CE32" i="7"/>
  <c r="CU31" i="7"/>
  <c r="CK31" i="7"/>
  <c r="CK42" i="7" s="1"/>
  <c r="CU30" i="7"/>
  <c r="P30" i="7"/>
  <c r="CU29" i="7"/>
  <c r="P29" i="7"/>
  <c r="CU28" i="7"/>
  <c r="CU42" i="7" s="1"/>
  <c r="CE28" i="7"/>
  <c r="AI27" i="7"/>
  <c r="D27" i="7"/>
  <c r="C27" i="7"/>
  <c r="CP26" i="7"/>
  <c r="CM26" i="7"/>
  <c r="CL26" i="7"/>
  <c r="CK26" i="7"/>
  <c r="CJ26" i="7"/>
  <c r="CG26" i="7"/>
  <c r="CD26" i="7"/>
  <c r="CC26" i="7"/>
  <c r="BZ26" i="7"/>
  <c r="P26" i="7"/>
  <c r="E26" i="7"/>
  <c r="W25" i="7"/>
  <c r="E25" i="7"/>
  <c r="CU24" i="7"/>
  <c r="CU26" i="7" s="1"/>
  <c r="CE24" i="7"/>
  <c r="CE26" i="7" s="1"/>
  <c r="CB24" i="7"/>
  <c r="CB26" i="7" s="1"/>
  <c r="CA24" i="7"/>
  <c r="CA26" i="7" s="1"/>
  <c r="AM24" i="7"/>
  <c r="K24" i="7"/>
  <c r="E24" i="7"/>
  <c r="E23" i="7"/>
  <c r="E22" i="7"/>
  <c r="X21" i="7"/>
  <c r="E21" i="7"/>
  <c r="E20" i="7"/>
  <c r="E19" i="7"/>
  <c r="BA18" i="7"/>
  <c r="AV18" i="7"/>
  <c r="AN18" i="7"/>
  <c r="CJ34" i="7" s="1"/>
  <c r="AI18" i="7"/>
  <c r="K18" i="7"/>
  <c r="K26" i="7" s="1"/>
  <c r="E18" i="7"/>
  <c r="CP17" i="7"/>
  <c r="CM17" i="7"/>
  <c r="CL17" i="7"/>
  <c r="CK17" i="7"/>
  <c r="CK44" i="7" s="1"/>
  <c r="CJ17" i="7"/>
  <c r="CG17" i="7"/>
  <c r="CD17" i="7"/>
  <c r="CC17" i="7"/>
  <c r="BZ17" i="7"/>
  <c r="BZ44" i="7" s="1"/>
  <c r="E17" i="7"/>
  <c r="CU16" i="7"/>
  <c r="CB16" i="7"/>
  <c r="BO16" i="7"/>
  <c r="AB16" i="7"/>
  <c r="AB18" i="7" s="1"/>
  <c r="AC18" i="7" s="1"/>
  <c r="AC21" i="7" s="1"/>
  <c r="E16" i="7"/>
  <c r="CU15" i="7"/>
  <c r="CT15" i="7"/>
  <c r="CE15" i="7"/>
  <c r="BP15" i="7"/>
  <c r="BP16" i="7" s="1"/>
  <c r="AV15" i="7"/>
  <c r="AU15" i="7"/>
  <c r="AR15" i="7"/>
  <c r="N15" i="7"/>
  <c r="P15" i="7" s="1"/>
  <c r="E15" i="7"/>
  <c r="E27" i="7" s="1"/>
  <c r="CU14" i="7"/>
  <c r="CS14" i="7"/>
  <c r="CS15" i="7" s="1"/>
  <c r="CS16" i="7" s="1"/>
  <c r="CS17" i="7" s="1"/>
  <c r="CS18" i="7" s="1"/>
  <c r="CS19" i="7" s="1"/>
  <c r="CS20" i="7" s="1"/>
  <c r="CS21" i="7" s="1"/>
  <c r="CS22" i="7" s="1"/>
  <c r="CS23" i="7" s="1"/>
  <c r="CS24" i="7" s="1"/>
  <c r="CS25" i="7" s="1"/>
  <c r="CS26" i="7" s="1"/>
  <c r="CS27" i="7" s="1"/>
  <c r="CS28" i="7" s="1"/>
  <c r="CS29" i="7" s="1"/>
  <c r="CS30" i="7" s="1"/>
  <c r="CS31" i="7" s="1"/>
  <c r="CS32" i="7" s="1"/>
  <c r="CS33" i="7" s="1"/>
  <c r="CS34" i="7" s="1"/>
  <c r="CS35" i="7" s="1"/>
  <c r="CS36" i="7" s="1"/>
  <c r="CS37" i="7" s="1"/>
  <c r="CS38" i="7" s="1"/>
  <c r="CS39" i="7" s="1"/>
  <c r="CS40" i="7" s="1"/>
  <c r="CS41" i="7" s="1"/>
  <c r="CS42" i="7" s="1"/>
  <c r="CS43" i="7" s="1"/>
  <c r="CS44" i="7" s="1"/>
  <c r="CS45" i="7" s="1"/>
  <c r="CS46" i="7" s="1"/>
  <c r="CS47" i="7" s="1"/>
  <c r="CS48" i="7" s="1"/>
  <c r="CS49" i="7" s="1"/>
  <c r="CS50" i="7" s="1"/>
  <c r="CS51" i="7" s="1"/>
  <c r="CS52" i="7" s="1"/>
  <c r="CS53" i="7" s="1"/>
  <c r="CS54" i="7" s="1"/>
  <c r="CS55" i="7" s="1"/>
  <c r="CS56" i="7" s="1"/>
  <c r="CS57" i="7" s="1"/>
  <c r="CH14" i="7"/>
  <c r="CH15" i="7" s="1"/>
  <c r="CE14" i="7"/>
  <c r="CE17" i="7" s="1"/>
  <c r="CB14" i="7"/>
  <c r="CA14" i="7"/>
  <c r="BX14" i="7"/>
  <c r="BX15" i="7" s="1"/>
  <c r="BX16" i="7" s="1"/>
  <c r="BX17" i="7" s="1"/>
  <c r="BX18" i="7" s="1"/>
  <c r="BX19" i="7" s="1"/>
  <c r="BX20" i="7" s="1"/>
  <c r="BX21" i="7" s="1"/>
  <c r="BX22" i="7" s="1"/>
  <c r="BX23" i="7" s="1"/>
  <c r="BX24" i="7" s="1"/>
  <c r="BX25" i="7" s="1"/>
  <c r="BX26" i="7" s="1"/>
  <c r="BX27" i="7" s="1"/>
  <c r="BX28" i="7" s="1"/>
  <c r="BX29" i="7" s="1"/>
  <c r="BX30" i="7" s="1"/>
  <c r="BX31" i="7" s="1"/>
  <c r="BX32" i="7" s="1"/>
  <c r="BX33" i="7" s="1"/>
  <c r="BX34" i="7" s="1"/>
  <c r="BX35" i="7" s="1"/>
  <c r="BX36" i="7" s="1"/>
  <c r="BX37" i="7" s="1"/>
  <c r="BX38" i="7" s="1"/>
  <c r="BX39" i="7" s="1"/>
  <c r="BX40" i="7" s="1"/>
  <c r="BX41" i="7" s="1"/>
  <c r="BX42" i="7" s="1"/>
  <c r="BX43" i="7" s="1"/>
  <c r="BX44" i="7" s="1"/>
  <c r="BX45" i="7" s="1"/>
  <c r="BX46" i="7" s="1"/>
  <c r="BX47" i="7" s="1"/>
  <c r="BX48" i="7" s="1"/>
  <c r="BX49" i="7" s="1"/>
  <c r="BX50" i="7" s="1"/>
  <c r="BX51" i="7" s="1"/>
  <c r="BX52" i="7" s="1"/>
  <c r="BX53" i="7" s="1"/>
  <c r="BX54" i="7" s="1"/>
  <c r="BX55" i="7" s="1"/>
  <c r="BX56" i="7" s="1"/>
  <c r="BX57" i="7" s="1"/>
  <c r="BK14" i="7"/>
  <c r="BJ14" i="7"/>
  <c r="BF14" i="7"/>
  <c r="BE14" i="7"/>
  <c r="BA14" i="7"/>
  <c r="AZ14" i="7"/>
  <c r="AN14" i="7"/>
  <c r="CJ39" i="7" s="1"/>
  <c r="AJ14" i="7"/>
  <c r="AI14" i="7"/>
  <c r="BR13" i="7"/>
  <c r="BR14" i="7" s="1"/>
  <c r="BR15" i="7" s="1"/>
  <c r="BR16" i="7" s="1"/>
  <c r="BQ13" i="7"/>
  <c r="CP34" i="7" s="1"/>
  <c r="BM13" i="7"/>
  <c r="BM14" i="7" s="1"/>
  <c r="BM15" i="7" s="1"/>
  <c r="BM16" i="7" s="1"/>
  <c r="BM17" i="7" s="1"/>
  <c r="BM18" i="7" s="1"/>
  <c r="BM19" i="7" s="1"/>
  <c r="BM20" i="7" s="1"/>
  <c r="BM21" i="7" s="1"/>
  <c r="BL13" i="7"/>
  <c r="BH13" i="7"/>
  <c r="BH14" i="7" s="1"/>
  <c r="BH15" i="7" s="1"/>
  <c r="BH16" i="7" s="1"/>
  <c r="BH17" i="7" s="1"/>
  <c r="BH18" i="7" s="1"/>
  <c r="BH19" i="7" s="1"/>
  <c r="BH20" i="7" s="1"/>
  <c r="BH21" i="7" s="1"/>
  <c r="BG13" i="7"/>
  <c r="BC13" i="7"/>
  <c r="BC14" i="7" s="1"/>
  <c r="BC15" i="7" s="1"/>
  <c r="BC16" i="7" s="1"/>
  <c r="BC17" i="7" s="1"/>
  <c r="BC18" i="7" s="1"/>
  <c r="BC19" i="7" s="1"/>
  <c r="AX13" i="7"/>
  <c r="AX14" i="7" s="1"/>
  <c r="AX15" i="7" s="1"/>
  <c r="AX16" i="7" s="1"/>
  <c r="AX17" i="7" s="1"/>
  <c r="AX18" i="7" s="1"/>
  <c r="AX19" i="7" s="1"/>
  <c r="AX20" i="7" s="1"/>
  <c r="AS13" i="7"/>
  <c r="AS14" i="7" s="1"/>
  <c r="AS15" i="7" s="1"/>
  <c r="AS16" i="7" s="1"/>
  <c r="AS17" i="7" s="1"/>
  <c r="AS18" i="7" s="1"/>
  <c r="AS19" i="7" s="1"/>
  <c r="AS20" i="7" s="1"/>
  <c r="AO13" i="7"/>
  <c r="AO14" i="7" s="1"/>
  <c r="AO15" i="7" s="1"/>
  <c r="AJ13" i="7"/>
  <c r="AI13" i="7"/>
  <c r="AD13" i="7"/>
  <c r="AD14" i="7" s="1"/>
  <c r="AD15" i="7" s="1"/>
  <c r="AD16" i="7" s="1"/>
  <c r="AD17" i="7" s="1"/>
  <c r="AD18" i="7" s="1"/>
  <c r="AD19" i="7" s="1"/>
  <c r="AD20" i="7" s="1"/>
  <c r="AD21" i="7" s="1"/>
  <c r="AD22" i="7" s="1"/>
  <c r="AD23" i="7" s="1"/>
  <c r="AD24" i="7" s="1"/>
  <c r="AD25" i="7" s="1"/>
  <c r="AD26" i="7" s="1"/>
  <c r="AD27" i="7" s="1"/>
  <c r="AD28" i="7" s="1"/>
  <c r="Y13" i="7"/>
  <c r="Y14" i="7" s="1"/>
  <c r="Y15" i="7" s="1"/>
  <c r="Y16" i="7" s="1"/>
  <c r="Y17" i="7" s="1"/>
  <c r="Y18" i="7" s="1"/>
  <c r="Y19" i="7" s="1"/>
  <c r="Y20" i="7" s="1"/>
  <c r="Y21" i="7" s="1"/>
  <c r="Y22" i="7" s="1"/>
  <c r="Y23" i="7" s="1"/>
  <c r="Y24" i="7" s="1"/>
  <c r="U13" i="7"/>
  <c r="U14" i="7" s="1"/>
  <c r="U15" i="7" s="1"/>
  <c r="U16" i="7" s="1"/>
  <c r="U17" i="7" s="1"/>
  <c r="U18" i="7" s="1"/>
  <c r="U19" i="7" s="1"/>
  <c r="U20" i="7" s="1"/>
  <c r="U21" i="7" s="1"/>
  <c r="U22" i="7" s="1"/>
  <c r="U23" i="7" s="1"/>
  <c r="U24" i="7" s="1"/>
  <c r="U25" i="7" s="1"/>
  <c r="U26" i="7" s="1"/>
  <c r="U27" i="7" s="1"/>
  <c r="U28" i="7" s="1"/>
  <c r="U29" i="7" s="1"/>
  <c r="U30" i="7" s="1"/>
  <c r="U31" i="7" s="1"/>
  <c r="U32" i="7" s="1"/>
  <c r="U33" i="7" s="1"/>
  <c r="U34" i="7" s="1"/>
  <c r="U35" i="7" s="1"/>
  <c r="U36" i="7" s="1"/>
  <c r="U37" i="7" s="1"/>
  <c r="U38" i="7" s="1"/>
  <c r="U39" i="7" s="1"/>
  <c r="U40" i="7" s="1"/>
  <c r="Q13" i="7"/>
  <c r="Q14" i="7" s="1"/>
  <c r="Q15" i="7" s="1"/>
  <c r="Q16" i="7" s="1"/>
  <c r="Q17" i="7" s="1"/>
  <c r="Q18" i="7" s="1"/>
  <c r="Q19" i="7" s="1"/>
  <c r="Q20" i="7" s="1"/>
  <c r="Q21" i="7" s="1"/>
  <c r="Q22" i="7" s="1"/>
  <c r="L13" i="7"/>
  <c r="L14" i="7" s="1"/>
  <c r="L15" i="7" s="1"/>
  <c r="L16" i="7" s="1"/>
  <c r="L17" i="7" s="1"/>
  <c r="L18" i="7" s="1"/>
  <c r="L19" i="7" s="1"/>
  <c r="L20" i="7" s="1"/>
  <c r="L21" i="7" s="1"/>
  <c r="L22" i="7" s="1"/>
  <c r="L23" i="7" s="1"/>
  <c r="L24" i="7" s="1"/>
  <c r="L25" i="7" s="1"/>
  <c r="L26" i="7" s="1"/>
  <c r="L27" i="7" s="1"/>
  <c r="L28" i="7" s="1"/>
  <c r="L29" i="7" s="1"/>
  <c r="L30" i="7" s="1"/>
  <c r="L31" i="7" s="1"/>
  <c r="G13" i="7"/>
  <c r="G14" i="7" s="1"/>
  <c r="G15" i="7" s="1"/>
  <c r="G16" i="7" s="1"/>
  <c r="G17" i="7" s="1"/>
  <c r="G18" i="7" s="1"/>
  <c r="G19" i="7" s="1"/>
  <c r="G20" i="7" s="1"/>
  <c r="G21" i="7" s="1"/>
  <c r="G22" i="7" s="1"/>
  <c r="G23" i="7" s="1"/>
  <c r="G24" i="7" s="1"/>
  <c r="G25" i="7" s="1"/>
  <c r="G26" i="7" s="1"/>
  <c r="G27" i="7" s="1"/>
  <c r="G28" i="7" s="1"/>
  <c r="G29" i="7" s="1"/>
  <c r="G30" i="7" s="1"/>
  <c r="G31" i="7" s="1"/>
  <c r="G32" i="7" s="1"/>
  <c r="G33" i="7" s="1"/>
  <c r="G34" i="7" s="1"/>
  <c r="G35" i="7" s="1"/>
  <c r="G36" i="7" s="1"/>
  <c r="G37" i="7" s="1"/>
  <c r="G38" i="7" s="1"/>
  <c r="G39" i="7" s="1"/>
  <c r="G40" i="7" s="1"/>
  <c r="G41" i="7" s="1"/>
  <c r="G42" i="7" s="1"/>
  <c r="G43" i="7" s="1"/>
  <c r="G44" i="7" s="1"/>
  <c r="G45" i="7" s="1"/>
  <c r="G46" i="7" s="1"/>
  <c r="A13" i="7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BL12" i="7"/>
  <c r="BL14" i="7" s="1"/>
  <c r="BL16" i="7" s="1"/>
  <c r="BG12" i="7"/>
  <c r="BG14" i="7" s="1"/>
  <c r="BG16" i="7" s="1"/>
  <c r="BB12" i="7"/>
  <c r="BB14" i="7" s="1"/>
  <c r="AW12" i="7"/>
  <c r="AW15" i="7" s="1"/>
  <c r="AI12" i="7"/>
  <c r="AJ12" i="7" s="1"/>
  <c r="AJ16" i="7" s="1"/>
  <c r="CC11" i="7"/>
  <c r="CD11" i="7" s="1"/>
  <c r="CE11" i="7" s="1"/>
  <c r="CB11" i="7"/>
  <c r="BR7" i="7"/>
  <c r="BM7" i="7"/>
  <c r="BH7" i="7"/>
  <c r="BC7" i="7"/>
  <c r="AX7" i="7"/>
  <c r="AS7" i="7"/>
  <c r="AO7" i="7"/>
  <c r="AK7" i="7"/>
  <c r="AD7" i="7"/>
  <c r="Y7" i="7"/>
  <c r="U7" i="7"/>
  <c r="Q7" i="7"/>
  <c r="L7" i="7"/>
  <c r="CH6" i="7"/>
  <c r="BX6" i="7"/>
  <c r="G6" i="7"/>
  <c r="BR6" i="7" s="1"/>
  <c r="CH5" i="7"/>
  <c r="BR4" i="7"/>
  <c r="BM4" i="7"/>
  <c r="BH4" i="7"/>
  <c r="BC4" i="7"/>
  <c r="AX4" i="7"/>
  <c r="AS4" i="7"/>
  <c r="AO4" i="7"/>
  <c r="AK4" i="7"/>
  <c r="AD4" i="7"/>
  <c r="Y4" i="7"/>
  <c r="U4" i="7"/>
  <c r="Q4" i="7"/>
  <c r="L4" i="7"/>
  <c r="K2" i="7"/>
  <c r="F2" i="7"/>
  <c r="AR1" i="7"/>
  <c r="CF11" i="7" l="1"/>
  <c r="X2" i="7"/>
  <c r="P2" i="7"/>
  <c r="CB17" i="7"/>
  <c r="CU17" i="7"/>
  <c r="CU44" i="7" s="1"/>
  <c r="T2" i="7"/>
  <c r="CC41" i="8"/>
  <c r="CC41" i="7"/>
  <c r="CU55" i="7"/>
  <c r="CU57" i="7" s="1"/>
  <c r="CQ14" i="7"/>
  <c r="BB12" i="8"/>
  <c r="BB14" i="8" s="1"/>
  <c r="BB16" i="8" s="1"/>
  <c r="CJ39" i="8"/>
  <c r="AN22" i="8"/>
  <c r="AN20" i="8"/>
  <c r="CM34" i="8"/>
  <c r="AJ13" i="8"/>
  <c r="BS19" i="8"/>
  <c r="BR17" i="8"/>
  <c r="BR18" i="8" s="1"/>
  <c r="BR19" i="8" s="1"/>
  <c r="BR20" i="8" s="1"/>
  <c r="K24" i="8"/>
  <c r="CB14" i="8"/>
  <c r="CB17" i="8" s="1"/>
  <c r="CF34" i="8"/>
  <c r="AC23" i="8"/>
  <c r="CF40" i="8" s="1"/>
  <c r="AJ14" i="8"/>
  <c r="AJ16" i="8" s="1"/>
  <c r="P28" i="8"/>
  <c r="P19" i="8"/>
  <c r="Q6" i="8"/>
  <c r="Y6" i="8"/>
  <c r="AK6" i="8"/>
  <c r="AS6" i="8"/>
  <c r="BC6" i="8"/>
  <c r="AW12" i="8"/>
  <c r="AW15" i="8" s="1"/>
  <c r="BG12" i="8"/>
  <c r="BG14" i="8" s="1"/>
  <c r="BG16" i="8" s="1"/>
  <c r="BL12" i="8"/>
  <c r="BL14" i="8" s="1"/>
  <c r="BL16" i="8" s="1"/>
  <c r="BQ13" i="8"/>
  <c r="D46" i="8"/>
  <c r="W25" i="8"/>
  <c r="X25" i="8" s="1"/>
  <c r="CE34" i="8" s="1"/>
  <c r="I27" i="8"/>
  <c r="AZ14" i="8"/>
  <c r="CU14" i="8"/>
  <c r="AR15" i="8"/>
  <c r="BP15" i="8"/>
  <c r="BQ15" i="8" s="1"/>
  <c r="CP39" i="8" s="1"/>
  <c r="CH15" i="8"/>
  <c r="CE14" i="8"/>
  <c r="CE17" i="8" s="1"/>
  <c r="E15" i="8"/>
  <c r="E27" i="8" s="1"/>
  <c r="CU26" i="8"/>
  <c r="BZ26" i="8"/>
  <c r="CU28" i="8"/>
  <c r="E46" i="8"/>
  <c r="CA34" i="8" s="1"/>
  <c r="CK44" i="8"/>
  <c r="CK63" i="8" s="1"/>
  <c r="CE32" i="8"/>
  <c r="BX5" i="7"/>
  <c r="L6" i="7"/>
  <c r="U6" i="7"/>
  <c r="AD6" i="7"/>
  <c r="AO6" i="7"/>
  <c r="AX6" i="7"/>
  <c r="AI20" i="7"/>
  <c r="BV12" i="7"/>
  <c r="CM34" i="7"/>
  <c r="BB16" i="7"/>
  <c r="CO38" i="7"/>
  <c r="BL18" i="7"/>
  <c r="CO40" i="7" s="1"/>
  <c r="CV14" i="7"/>
  <c r="CW14" i="7" s="1"/>
  <c r="CR14" i="7"/>
  <c r="J37" i="7"/>
  <c r="CB34" i="7" s="1"/>
  <c r="BM6" i="7"/>
  <c r="BC6" i="7"/>
  <c r="Q6" i="7"/>
  <c r="Y6" i="7"/>
  <c r="AK6" i="7"/>
  <c r="AS6" i="7"/>
  <c r="BH6" i="7"/>
  <c r="CL34" i="7"/>
  <c r="AW17" i="7"/>
  <c r="CN34" i="7"/>
  <c r="BG17" i="7"/>
  <c r="CN40" i="7" s="1"/>
  <c r="BS18" i="7"/>
  <c r="BR17" i="7"/>
  <c r="BR18" i="7" s="1"/>
  <c r="BR19" i="7" s="1"/>
  <c r="CQ15" i="7"/>
  <c r="CH16" i="7"/>
  <c r="P28" i="7"/>
  <c r="P19" i="7"/>
  <c r="CF34" i="7"/>
  <c r="AC23" i="7"/>
  <c r="CF40" i="7" s="1"/>
  <c r="AI21" i="7"/>
  <c r="AJ24" i="7" s="1"/>
  <c r="BQ15" i="7"/>
  <c r="CP39" i="7" s="1"/>
  <c r="CA17" i="7"/>
  <c r="AN20" i="7"/>
  <c r="AN22" i="7"/>
  <c r="BQ16" i="7"/>
  <c r="BQ18" i="7" s="1"/>
  <c r="BZ48" i="7"/>
  <c r="CU48" i="7" s="1"/>
  <c r="X25" i="7"/>
  <c r="CE34" i="7" s="1"/>
  <c r="E45" i="7"/>
  <c r="CA34" i="7" s="1"/>
  <c r="CU46" i="7"/>
  <c r="CU56" i="6"/>
  <c r="CP55" i="6"/>
  <c r="CP57" i="6" s="1"/>
  <c r="CM55" i="6"/>
  <c r="CM57" i="6" s="1"/>
  <c r="CL55" i="6"/>
  <c r="CL57" i="6" s="1"/>
  <c r="CK55" i="6"/>
  <c r="CK57" i="6" s="1"/>
  <c r="CJ55" i="6"/>
  <c r="CJ57" i="6" s="1"/>
  <c r="CG55" i="6"/>
  <c r="CG57" i="6" s="1"/>
  <c r="CD55" i="6"/>
  <c r="CD57" i="6" s="1"/>
  <c r="CC55" i="6"/>
  <c r="CC57" i="6" s="1"/>
  <c r="CB55" i="6"/>
  <c r="CB57" i="6" s="1"/>
  <c r="CA55" i="6"/>
  <c r="CA57" i="6" s="1"/>
  <c r="CU54" i="6"/>
  <c r="CU53" i="6"/>
  <c r="D53" i="6"/>
  <c r="CU52" i="6"/>
  <c r="CE51" i="6"/>
  <c r="CE55" i="6" s="1"/>
  <c r="CE57" i="6" s="1"/>
  <c r="BZ55" i="6"/>
  <c r="BZ57" i="6" s="1"/>
  <c r="BZ46" i="6" s="1"/>
  <c r="D45" i="6"/>
  <c r="CT44" i="6"/>
  <c r="F42" i="6"/>
  <c r="CU41" i="6"/>
  <c r="CU40" i="6"/>
  <c r="CU39" i="6"/>
  <c r="F39" i="6"/>
  <c r="CU38" i="6"/>
  <c r="CU37" i="6"/>
  <c r="CU36" i="6"/>
  <c r="CU35" i="6"/>
  <c r="CU34" i="6"/>
  <c r="CE33" i="6"/>
  <c r="CU33" i="6"/>
  <c r="CE32" i="6"/>
  <c r="CU32" i="6"/>
  <c r="CK31" i="6"/>
  <c r="CK42" i="6" s="1"/>
  <c r="CU31" i="6"/>
  <c r="X31" i="6"/>
  <c r="I31" i="6"/>
  <c r="CU30" i="6"/>
  <c r="P30" i="6"/>
  <c r="P29" i="6"/>
  <c r="BZ42" i="6"/>
  <c r="AI27" i="6"/>
  <c r="D27" i="6"/>
  <c r="C27" i="6"/>
  <c r="CP26" i="6"/>
  <c r="CM26" i="6"/>
  <c r="CL26" i="6"/>
  <c r="CK26" i="6"/>
  <c r="CJ26" i="6"/>
  <c r="CG26" i="6"/>
  <c r="CD26" i="6"/>
  <c r="CC26" i="6"/>
  <c r="CB26" i="6"/>
  <c r="P26" i="6"/>
  <c r="E26" i="6"/>
  <c r="E25" i="6"/>
  <c r="CE24" i="6"/>
  <c r="CE26" i="6" s="1"/>
  <c r="CA24" i="6"/>
  <c r="CA26" i="6" s="1"/>
  <c r="BZ26" i="6"/>
  <c r="AM24" i="6"/>
  <c r="E24" i="6"/>
  <c r="I23" i="6"/>
  <c r="E23" i="6"/>
  <c r="W22" i="6"/>
  <c r="E22" i="6"/>
  <c r="E21" i="6"/>
  <c r="E20" i="6"/>
  <c r="E19" i="6"/>
  <c r="BA18" i="6"/>
  <c r="AV18" i="6"/>
  <c r="AN18" i="6"/>
  <c r="CJ34" i="6" s="1"/>
  <c r="AI18" i="6"/>
  <c r="X18" i="6"/>
  <c r="E18" i="6"/>
  <c r="CP17" i="6"/>
  <c r="CM17" i="6"/>
  <c r="CL17" i="6"/>
  <c r="CK17" i="6"/>
  <c r="CK44" i="6" s="1"/>
  <c r="CJ17" i="6"/>
  <c r="CG17" i="6"/>
  <c r="CD17" i="6"/>
  <c r="CC17" i="6"/>
  <c r="E17" i="6"/>
  <c r="CU16" i="6"/>
  <c r="BO16" i="6"/>
  <c r="AB16" i="6"/>
  <c r="AB18" i="6" s="1"/>
  <c r="AC18" i="6" s="1"/>
  <c r="AC21" i="6" s="1"/>
  <c r="K16" i="6"/>
  <c r="K18" i="6" s="1"/>
  <c r="E16" i="6"/>
  <c r="CU15" i="6"/>
  <c r="CT15" i="6"/>
  <c r="CE15" i="6"/>
  <c r="BP15" i="6"/>
  <c r="BP16" i="6" s="1"/>
  <c r="AV15" i="6"/>
  <c r="AU15" i="6"/>
  <c r="AR15" i="6"/>
  <c r="N15" i="6"/>
  <c r="P15" i="6" s="1"/>
  <c r="P28" i="6" s="1"/>
  <c r="E15" i="6"/>
  <c r="CU14" i="6"/>
  <c r="CU17" i="6" s="1"/>
  <c r="CS14" i="6"/>
  <c r="CS15" i="6" s="1"/>
  <c r="CS16" i="6" s="1"/>
  <c r="CS17" i="6" s="1"/>
  <c r="CS18" i="6" s="1"/>
  <c r="CS19" i="6" s="1"/>
  <c r="CS20" i="6" s="1"/>
  <c r="CS21" i="6" s="1"/>
  <c r="CS22" i="6" s="1"/>
  <c r="CS23" i="6" s="1"/>
  <c r="CS24" i="6" s="1"/>
  <c r="CS25" i="6" s="1"/>
  <c r="CS26" i="6" s="1"/>
  <c r="CS27" i="6" s="1"/>
  <c r="CS28" i="6" s="1"/>
  <c r="CS29" i="6" s="1"/>
  <c r="CS30" i="6" s="1"/>
  <c r="CS31" i="6" s="1"/>
  <c r="CS32" i="6" s="1"/>
  <c r="CS33" i="6" s="1"/>
  <c r="CS34" i="6" s="1"/>
  <c r="CS35" i="6" s="1"/>
  <c r="CS36" i="6" s="1"/>
  <c r="CS37" i="6" s="1"/>
  <c r="CS38" i="6" s="1"/>
  <c r="CS39" i="6" s="1"/>
  <c r="CS40" i="6" s="1"/>
  <c r="CS41" i="6" s="1"/>
  <c r="CS42" i="6" s="1"/>
  <c r="CS43" i="6" s="1"/>
  <c r="CS44" i="6" s="1"/>
  <c r="CS45" i="6" s="1"/>
  <c r="CS46" i="6" s="1"/>
  <c r="CS47" i="6" s="1"/>
  <c r="CS48" i="6" s="1"/>
  <c r="CS49" i="6" s="1"/>
  <c r="CS50" i="6" s="1"/>
  <c r="CS51" i="6" s="1"/>
  <c r="CS52" i="6" s="1"/>
  <c r="CS53" i="6" s="1"/>
  <c r="CS54" i="6" s="1"/>
  <c r="CS55" i="6" s="1"/>
  <c r="CS56" i="6" s="1"/>
  <c r="CS57" i="6" s="1"/>
  <c r="CH14" i="6"/>
  <c r="CE14" i="6"/>
  <c r="CB14" i="6"/>
  <c r="CB17" i="6" s="1"/>
  <c r="CA14" i="6"/>
  <c r="CA17" i="6" s="1"/>
  <c r="BX14" i="6"/>
  <c r="BX15" i="6" s="1"/>
  <c r="BX16" i="6" s="1"/>
  <c r="BX17" i="6" s="1"/>
  <c r="BX18" i="6" s="1"/>
  <c r="BX19" i="6" s="1"/>
  <c r="BX20" i="6" s="1"/>
  <c r="BX21" i="6" s="1"/>
  <c r="BX22" i="6" s="1"/>
  <c r="BX23" i="6" s="1"/>
  <c r="BX24" i="6" s="1"/>
  <c r="BX25" i="6" s="1"/>
  <c r="BX26" i="6" s="1"/>
  <c r="BX27" i="6" s="1"/>
  <c r="BX28" i="6" s="1"/>
  <c r="BX29" i="6" s="1"/>
  <c r="BX30" i="6" s="1"/>
  <c r="BX31" i="6" s="1"/>
  <c r="BX32" i="6" s="1"/>
  <c r="BX33" i="6" s="1"/>
  <c r="BX34" i="6" s="1"/>
  <c r="BX35" i="6" s="1"/>
  <c r="BX36" i="6" s="1"/>
  <c r="BX37" i="6" s="1"/>
  <c r="BX38" i="6" s="1"/>
  <c r="BX39" i="6" s="1"/>
  <c r="BX40" i="6" s="1"/>
  <c r="BX41" i="6" s="1"/>
  <c r="BX42" i="6" s="1"/>
  <c r="BX43" i="6" s="1"/>
  <c r="BX44" i="6" s="1"/>
  <c r="BX45" i="6" s="1"/>
  <c r="BX46" i="6" s="1"/>
  <c r="BX47" i="6" s="1"/>
  <c r="BX48" i="6" s="1"/>
  <c r="BX49" i="6" s="1"/>
  <c r="BX50" i="6" s="1"/>
  <c r="BX51" i="6" s="1"/>
  <c r="BX52" i="6" s="1"/>
  <c r="BX53" i="6" s="1"/>
  <c r="BX54" i="6" s="1"/>
  <c r="BX55" i="6" s="1"/>
  <c r="BX56" i="6" s="1"/>
  <c r="BX57" i="6" s="1"/>
  <c r="BK14" i="6"/>
  <c r="BJ14" i="6"/>
  <c r="BF14" i="6"/>
  <c r="BE14" i="6"/>
  <c r="BA14" i="6"/>
  <c r="AZ14" i="6"/>
  <c r="AN14" i="6"/>
  <c r="CJ39" i="6" s="1"/>
  <c r="AI14" i="6"/>
  <c r="AJ14" i="6" s="1"/>
  <c r="BR13" i="6"/>
  <c r="BR14" i="6" s="1"/>
  <c r="BR15" i="6" s="1"/>
  <c r="BR16" i="6" s="1"/>
  <c r="BQ13" i="6"/>
  <c r="CP34" i="6" s="1"/>
  <c r="BM13" i="6"/>
  <c r="BM14" i="6" s="1"/>
  <c r="BM15" i="6" s="1"/>
  <c r="BM16" i="6" s="1"/>
  <c r="BM17" i="6" s="1"/>
  <c r="BM18" i="6" s="1"/>
  <c r="BM19" i="6" s="1"/>
  <c r="BM20" i="6" s="1"/>
  <c r="BM21" i="6" s="1"/>
  <c r="BL13" i="6"/>
  <c r="BH13" i="6"/>
  <c r="BH14" i="6" s="1"/>
  <c r="BH15" i="6" s="1"/>
  <c r="BH16" i="6" s="1"/>
  <c r="BH17" i="6" s="1"/>
  <c r="BH18" i="6" s="1"/>
  <c r="BH19" i="6" s="1"/>
  <c r="BH20" i="6" s="1"/>
  <c r="BH21" i="6" s="1"/>
  <c r="BG13" i="6"/>
  <c r="BC13" i="6"/>
  <c r="BC14" i="6" s="1"/>
  <c r="BC15" i="6" s="1"/>
  <c r="BC16" i="6" s="1"/>
  <c r="BC17" i="6" s="1"/>
  <c r="BC18" i="6" s="1"/>
  <c r="BC19" i="6" s="1"/>
  <c r="AX13" i="6"/>
  <c r="AX14" i="6" s="1"/>
  <c r="AX15" i="6" s="1"/>
  <c r="AX16" i="6" s="1"/>
  <c r="AX17" i="6" s="1"/>
  <c r="AX18" i="6" s="1"/>
  <c r="AX19" i="6" s="1"/>
  <c r="AX20" i="6" s="1"/>
  <c r="AS13" i="6"/>
  <c r="AS14" i="6" s="1"/>
  <c r="AS15" i="6" s="1"/>
  <c r="AS16" i="6" s="1"/>
  <c r="AS17" i="6" s="1"/>
  <c r="AS18" i="6" s="1"/>
  <c r="AS19" i="6" s="1"/>
  <c r="AS20" i="6" s="1"/>
  <c r="AO13" i="6"/>
  <c r="AO14" i="6" s="1"/>
  <c r="AO15" i="6" s="1"/>
  <c r="AI13" i="6"/>
  <c r="AJ13" i="6" s="1"/>
  <c r="AD13" i="6"/>
  <c r="AD14" i="6" s="1"/>
  <c r="AD15" i="6" s="1"/>
  <c r="AD16" i="6" s="1"/>
  <c r="AD17" i="6" s="1"/>
  <c r="AD18" i="6" s="1"/>
  <c r="AD19" i="6" s="1"/>
  <c r="AD20" i="6" s="1"/>
  <c r="AD21" i="6" s="1"/>
  <c r="AD22" i="6" s="1"/>
  <c r="AD23" i="6" s="1"/>
  <c r="AD24" i="6" s="1"/>
  <c r="AD25" i="6" s="1"/>
  <c r="AD26" i="6" s="1"/>
  <c r="AD27" i="6" s="1"/>
  <c r="AD28" i="6" s="1"/>
  <c r="Y13" i="6"/>
  <c r="Y14" i="6" s="1"/>
  <c r="Y15" i="6" s="1"/>
  <c r="Y16" i="6" s="1"/>
  <c r="Y17" i="6" s="1"/>
  <c r="Y18" i="6" s="1"/>
  <c r="Y19" i="6" s="1"/>
  <c r="Y20" i="6" s="1"/>
  <c r="Y21" i="6" s="1"/>
  <c r="Y22" i="6" s="1"/>
  <c r="Y23" i="6" s="1"/>
  <c r="Y24" i="6" s="1"/>
  <c r="U13" i="6"/>
  <c r="U14" i="6" s="1"/>
  <c r="U15" i="6" s="1"/>
  <c r="U16" i="6" s="1"/>
  <c r="U17" i="6" s="1"/>
  <c r="U18" i="6" s="1"/>
  <c r="U19" i="6" s="1"/>
  <c r="U20" i="6" s="1"/>
  <c r="U21" i="6" s="1"/>
  <c r="U22" i="6" s="1"/>
  <c r="U23" i="6" s="1"/>
  <c r="U24" i="6" s="1"/>
  <c r="U25" i="6" s="1"/>
  <c r="U26" i="6" s="1"/>
  <c r="U27" i="6" s="1"/>
  <c r="U28" i="6" s="1"/>
  <c r="U29" i="6" s="1"/>
  <c r="U30" i="6" s="1"/>
  <c r="U31" i="6" s="1"/>
  <c r="U32" i="6" s="1"/>
  <c r="U33" i="6" s="1"/>
  <c r="U34" i="6" s="1"/>
  <c r="U35" i="6" s="1"/>
  <c r="Q13" i="6"/>
  <c r="Q14" i="6" s="1"/>
  <c r="Q15" i="6" s="1"/>
  <c r="Q16" i="6" s="1"/>
  <c r="Q17" i="6" s="1"/>
  <c r="Q18" i="6" s="1"/>
  <c r="Q19" i="6" s="1"/>
  <c r="Q20" i="6" s="1"/>
  <c r="Q21" i="6" s="1"/>
  <c r="Q22" i="6" s="1"/>
  <c r="L13" i="6"/>
  <c r="L14" i="6" s="1"/>
  <c r="L15" i="6" s="1"/>
  <c r="L16" i="6" s="1"/>
  <c r="L17" i="6" s="1"/>
  <c r="L18" i="6" s="1"/>
  <c r="L19" i="6" s="1"/>
  <c r="L20" i="6" s="1"/>
  <c r="L21" i="6" s="1"/>
  <c r="L22" i="6" s="1"/>
  <c r="L23" i="6" s="1"/>
  <c r="L24" i="6" s="1"/>
  <c r="L25" i="6" s="1"/>
  <c r="L26" i="6" s="1"/>
  <c r="L27" i="6" s="1"/>
  <c r="L28" i="6" s="1"/>
  <c r="L29" i="6" s="1"/>
  <c r="L30" i="6" s="1"/>
  <c r="L31" i="6" s="1"/>
  <c r="G13" i="6"/>
  <c r="G14" i="6" s="1"/>
  <c r="G15" i="6" s="1"/>
  <c r="G16" i="6" s="1"/>
  <c r="G17" i="6" s="1"/>
  <c r="G18" i="6" s="1"/>
  <c r="G19" i="6" s="1"/>
  <c r="G20" i="6" s="1"/>
  <c r="G21" i="6" s="1"/>
  <c r="G22" i="6" s="1"/>
  <c r="G23" i="6" s="1"/>
  <c r="G24" i="6" s="1"/>
  <c r="G25" i="6" s="1"/>
  <c r="G26" i="6" s="1"/>
  <c r="G27" i="6" s="1"/>
  <c r="G28" i="6" s="1"/>
  <c r="G29" i="6" s="1"/>
  <c r="G30" i="6" s="1"/>
  <c r="G31" i="6" s="1"/>
  <c r="G32" i="6" s="1"/>
  <c r="A13" i="6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BL12" i="6"/>
  <c r="BG12" i="6"/>
  <c r="BG14" i="6" s="1"/>
  <c r="BG16" i="6" s="1"/>
  <c r="BB12" i="6"/>
  <c r="BB14" i="6" s="1"/>
  <c r="AW12" i="6"/>
  <c r="AW15" i="6" s="1"/>
  <c r="AI12" i="6"/>
  <c r="AJ12" i="6" s="1"/>
  <c r="AJ16" i="6" s="1"/>
  <c r="CC11" i="6"/>
  <c r="CD11" i="6" s="1"/>
  <c r="CE11" i="6" s="1"/>
  <c r="CB11" i="6"/>
  <c r="BR7" i="6"/>
  <c r="BM7" i="6"/>
  <c r="BH7" i="6"/>
  <c r="BC7" i="6"/>
  <c r="AX7" i="6"/>
  <c r="AS7" i="6"/>
  <c r="AO7" i="6"/>
  <c r="AK7" i="6"/>
  <c r="AD7" i="6"/>
  <c r="Y7" i="6"/>
  <c r="U7" i="6"/>
  <c r="Q7" i="6"/>
  <c r="L7" i="6"/>
  <c r="CS6" i="6"/>
  <c r="CH6" i="6"/>
  <c r="BX6" i="6"/>
  <c r="AD6" i="6"/>
  <c r="L6" i="6"/>
  <c r="G6" i="6"/>
  <c r="BR6" i="6" s="1"/>
  <c r="CH5" i="6"/>
  <c r="BX5" i="6"/>
  <c r="BR4" i="6"/>
  <c r="BM4" i="6"/>
  <c r="BH4" i="6"/>
  <c r="BC4" i="6"/>
  <c r="AX4" i="6"/>
  <c r="AS4" i="6"/>
  <c r="AO4" i="6"/>
  <c r="AK4" i="6"/>
  <c r="AD4" i="6"/>
  <c r="Y4" i="6"/>
  <c r="U4" i="6"/>
  <c r="Q4" i="6"/>
  <c r="L4" i="6"/>
  <c r="P2" i="6"/>
  <c r="K2" i="6"/>
  <c r="F2" i="6"/>
  <c r="AR1" i="6"/>
  <c r="BS19" i="7" l="1"/>
  <c r="BL20" i="7"/>
  <c r="CG11" i="7"/>
  <c r="AC2" i="7"/>
  <c r="CQ14" i="6"/>
  <c r="CR14" i="6" s="1"/>
  <c r="CC41" i="6"/>
  <c r="AC24" i="8"/>
  <c r="CF42" i="8"/>
  <c r="CF44" i="8" s="1"/>
  <c r="CF63" i="8" s="1"/>
  <c r="CF11" i="6"/>
  <c r="X2" i="6"/>
  <c r="T2" i="6"/>
  <c r="U6" i="6"/>
  <c r="BL14" i="6"/>
  <c r="BL16" i="6" s="1"/>
  <c r="CO38" i="6" s="1"/>
  <c r="CE17" i="6"/>
  <c r="E27" i="6"/>
  <c r="BQ15" i="6"/>
  <c r="CP39" i="6" s="1"/>
  <c r="X22" i="6"/>
  <c r="CE34" i="6" s="1"/>
  <c r="CU28" i="6"/>
  <c r="CU42" i="8"/>
  <c r="CU17" i="8"/>
  <c r="CU44" i="8" s="1"/>
  <c r="CP34" i="8"/>
  <c r="BQ16" i="8"/>
  <c r="BQ18" i="8" s="1"/>
  <c r="BG17" i="8"/>
  <c r="CN40" i="8" s="1"/>
  <c r="CN34" i="8"/>
  <c r="BP16" i="8"/>
  <c r="J27" i="8"/>
  <c r="CB34" i="8" s="1"/>
  <c r="AN24" i="8"/>
  <c r="CJ40" i="8" s="1"/>
  <c r="CJ42" i="8" s="1"/>
  <c r="CJ44" i="8" s="1"/>
  <c r="CH16" i="8"/>
  <c r="CQ15" i="8"/>
  <c r="AR1" i="8"/>
  <c r="BZ44" i="8"/>
  <c r="CO38" i="8"/>
  <c r="BL18" i="8"/>
  <c r="CO40" i="8" s="1"/>
  <c r="CL34" i="8"/>
  <c r="AW17" i="8"/>
  <c r="AI20" i="8"/>
  <c r="AI21" i="8" s="1"/>
  <c r="AJ24" i="8" s="1"/>
  <c r="BV12" i="8"/>
  <c r="CC40" i="8"/>
  <c r="CC42" i="8" s="1"/>
  <c r="CC44" i="8" s="1"/>
  <c r="CC63" i="8" s="1"/>
  <c r="P31" i="8"/>
  <c r="P1" i="8" s="1"/>
  <c r="CQ14" i="8"/>
  <c r="BS20" i="8"/>
  <c r="BB18" i="8"/>
  <c r="CM40" i="8" s="1"/>
  <c r="CM42" i="8" s="1"/>
  <c r="CM44" i="8" s="1"/>
  <c r="CM63" i="8" s="1"/>
  <c r="BQ20" i="7"/>
  <c r="CP40" i="7" s="1"/>
  <c r="CP42" i="7" s="1"/>
  <c r="CP44" i="7" s="1"/>
  <c r="AN24" i="7"/>
  <c r="CJ40" i="7" s="1"/>
  <c r="CJ42" i="7" s="1"/>
  <c r="CJ44" i="7" s="1"/>
  <c r="CG31" i="7"/>
  <c r="AJ27" i="7"/>
  <c r="CG40" i="7" s="1"/>
  <c r="AJ26" i="7"/>
  <c r="AC24" i="7"/>
  <c r="AC1" i="7" s="1"/>
  <c r="CQ16" i="7"/>
  <c r="CH17" i="7"/>
  <c r="CN42" i="7"/>
  <c r="CN44" i="7" s="1"/>
  <c r="CO42" i="7"/>
  <c r="CO44" i="7" s="1"/>
  <c r="BL1" i="7" s="1"/>
  <c r="CF42" i="7"/>
  <c r="CF44" i="7" s="1"/>
  <c r="P31" i="7"/>
  <c r="CC40" i="7"/>
  <c r="CC42" i="7" s="1"/>
  <c r="CC44" i="7" s="1"/>
  <c r="CV15" i="7"/>
  <c r="CW15" i="7" s="1"/>
  <c r="CR15" i="7"/>
  <c r="BG19" i="7"/>
  <c r="AW18" i="7"/>
  <c r="CL40" i="7" s="1"/>
  <c r="CL42" i="7" s="1"/>
  <c r="CL44" i="7" s="1"/>
  <c r="BB20" i="7"/>
  <c r="BB18" i="7"/>
  <c r="CM40" i="7" s="1"/>
  <c r="CM42" i="7" s="1"/>
  <c r="CM44" i="7" s="1"/>
  <c r="D44" i="7"/>
  <c r="E44" i="7" s="1"/>
  <c r="I36" i="7"/>
  <c r="J36" i="7" s="1"/>
  <c r="BV16" i="7"/>
  <c r="BV18" i="7" s="1"/>
  <c r="BV19" i="7" s="1"/>
  <c r="BV23" i="7" s="1"/>
  <c r="BV14" i="7"/>
  <c r="W24" i="7"/>
  <c r="X24" i="7" s="1"/>
  <c r="AX6" i="6"/>
  <c r="AI20" i="6"/>
  <c r="BV12" i="6"/>
  <c r="CM34" i="6"/>
  <c r="BB16" i="6"/>
  <c r="BL18" i="6"/>
  <c r="CO40" i="6" s="1"/>
  <c r="BR17" i="6"/>
  <c r="BR18" i="6" s="1"/>
  <c r="BR19" i="6" s="1"/>
  <c r="BS18" i="6"/>
  <c r="P31" i="6"/>
  <c r="CC40" i="6"/>
  <c r="CC42" i="6" s="1"/>
  <c r="CC44" i="6" s="1"/>
  <c r="J23" i="6"/>
  <c r="CB34" i="6" s="1"/>
  <c r="CF34" i="6"/>
  <c r="AC23" i="6"/>
  <c r="CF40" i="6" s="1"/>
  <c r="BM6" i="6"/>
  <c r="BC6" i="6"/>
  <c r="AS6" i="6"/>
  <c r="AK6" i="6"/>
  <c r="Q6" i="6"/>
  <c r="Y6" i="6"/>
  <c r="AO6" i="6"/>
  <c r="BH6" i="6"/>
  <c r="CL34" i="6"/>
  <c r="AW17" i="6"/>
  <c r="CN34" i="6"/>
  <c r="BG17" i="6"/>
  <c r="CN40" i="6" s="1"/>
  <c r="CV14" i="6"/>
  <c r="CW14" i="6" s="1"/>
  <c r="AI21" i="6"/>
  <c r="AJ24" i="6" s="1"/>
  <c r="CH15" i="6"/>
  <c r="AN20" i="6"/>
  <c r="AN22" i="6"/>
  <c r="BZ44" i="6"/>
  <c r="P19" i="6"/>
  <c r="CU24" i="6"/>
  <c r="CU29" i="6"/>
  <c r="E45" i="6"/>
  <c r="CA34" i="6" s="1"/>
  <c r="CU46" i="6"/>
  <c r="CU51" i="6"/>
  <c r="CU55" i="6" s="1"/>
  <c r="CU57" i="6" s="1"/>
  <c r="AC1" i="8" l="1"/>
  <c r="CJ11" i="7"/>
  <c r="AJ2" i="7"/>
  <c r="BG1" i="7"/>
  <c r="BQ16" i="6"/>
  <c r="BQ18" i="6" s="1"/>
  <c r="BL20" i="6"/>
  <c r="BG19" i="8"/>
  <c r="BG19" i="6"/>
  <c r="CG11" i="6"/>
  <c r="AC2" i="6"/>
  <c r="AW20" i="7"/>
  <c r="AW1" i="7" s="1"/>
  <c r="P1" i="7"/>
  <c r="BB20" i="8"/>
  <c r="BB1" i="8" s="1"/>
  <c r="D45" i="8"/>
  <c r="E45" i="8" s="1"/>
  <c r="I26" i="8"/>
  <c r="J26" i="8" s="1"/>
  <c r="W24" i="8"/>
  <c r="X24" i="8" s="1"/>
  <c r="BV14" i="8"/>
  <c r="AW18" i="8"/>
  <c r="CL40" i="8" s="1"/>
  <c r="CO42" i="8"/>
  <c r="CO44" i="8" s="1"/>
  <c r="CO63" i="8" s="1"/>
  <c r="CH17" i="8"/>
  <c r="CQ16" i="8"/>
  <c r="CJ63" i="8"/>
  <c r="CV14" i="8"/>
  <c r="CR14" i="8"/>
  <c r="AJ27" i="8"/>
  <c r="CG40" i="8" s="1"/>
  <c r="AJ26" i="8"/>
  <c r="CG31" i="8"/>
  <c r="CG42" i="8" s="1"/>
  <c r="CG44" i="8" s="1"/>
  <c r="CG63" i="8" s="1"/>
  <c r="CL42" i="8"/>
  <c r="CL44" i="8" s="1"/>
  <c r="CL63" i="8" s="1"/>
  <c r="BL20" i="8"/>
  <c r="BZ63" i="8"/>
  <c r="BZ48" i="8"/>
  <c r="CU48" i="8" s="1"/>
  <c r="CV15" i="8"/>
  <c r="CW15" i="8" s="1"/>
  <c r="CR15" i="8"/>
  <c r="AN26" i="8"/>
  <c r="AN1" i="8" s="1"/>
  <c r="CN42" i="8"/>
  <c r="CN44" i="8" s="1"/>
  <c r="CN63" i="8" s="1"/>
  <c r="BQ20" i="8"/>
  <c r="CP40" i="8" s="1"/>
  <c r="CP42" i="8" s="1"/>
  <c r="CP44" i="8" s="1"/>
  <c r="CP63" i="8" s="1"/>
  <c r="CE31" i="7"/>
  <c r="X27" i="7"/>
  <c r="X38" i="7" s="1"/>
  <c r="F46" i="7"/>
  <c r="CA31" i="7"/>
  <c r="BB1" i="7"/>
  <c r="CH18" i="7"/>
  <c r="CH19" i="7" s="1"/>
  <c r="CH20" i="7" s="1"/>
  <c r="CH21" i="7" s="1"/>
  <c r="CH22" i="7" s="1"/>
  <c r="CH23" i="7" s="1"/>
  <c r="CH24" i="7" s="1"/>
  <c r="CQ17" i="7"/>
  <c r="CR59" i="7"/>
  <c r="D48" i="7"/>
  <c r="E48" i="7" s="1"/>
  <c r="I40" i="7"/>
  <c r="J40" i="7" s="1"/>
  <c r="W26" i="7"/>
  <c r="X26" i="7" s="1"/>
  <c r="CE39" i="7" s="1"/>
  <c r="CB31" i="7"/>
  <c r="K38" i="7"/>
  <c r="CV17" i="7"/>
  <c r="CV16" i="7"/>
  <c r="CW16" i="7" s="1"/>
  <c r="CW17" i="7" s="1"/>
  <c r="CR16" i="7"/>
  <c r="AJ28" i="7"/>
  <c r="CG42" i="7"/>
  <c r="CG44" i="7" s="1"/>
  <c r="AN26" i="7"/>
  <c r="AN1" i="7" s="1"/>
  <c r="BQ21" i="7"/>
  <c r="BQ1" i="7" s="1"/>
  <c r="CU42" i="6"/>
  <c r="BZ48" i="6"/>
  <c r="CU48" i="6" s="1"/>
  <c r="CQ15" i="6"/>
  <c r="CH16" i="6"/>
  <c r="CN42" i="6"/>
  <c r="CN44" i="6" s="1"/>
  <c r="BG1" i="6" s="1"/>
  <c r="AC24" i="6"/>
  <c r="P1" i="6"/>
  <c r="BS19" i="6"/>
  <c r="CO42" i="6"/>
  <c r="CO44" i="6" s="1"/>
  <c r="BL1" i="6" s="1"/>
  <c r="CU26" i="6"/>
  <c r="AN24" i="6"/>
  <c r="CJ40" i="6" s="1"/>
  <c r="CJ42" i="6" s="1"/>
  <c r="CJ44" i="6" s="1"/>
  <c r="BQ20" i="6"/>
  <c r="CP40" i="6" s="1"/>
  <c r="CP42" i="6" s="1"/>
  <c r="CP44" i="6" s="1"/>
  <c r="CG31" i="6"/>
  <c r="AJ27" i="6"/>
  <c r="CG40" i="6" s="1"/>
  <c r="AJ26" i="6"/>
  <c r="AW18" i="6"/>
  <c r="CL40" i="6" s="1"/>
  <c r="CL42" i="6" s="1"/>
  <c r="CL44" i="6" s="1"/>
  <c r="CF42" i="6"/>
  <c r="CF44" i="6" s="1"/>
  <c r="BB18" i="6"/>
  <c r="CM40" i="6" s="1"/>
  <c r="CM42" i="6" s="1"/>
  <c r="CM44" i="6" s="1"/>
  <c r="D44" i="6"/>
  <c r="E44" i="6" s="1"/>
  <c r="W21" i="6"/>
  <c r="X21" i="6" s="1"/>
  <c r="BV14" i="6"/>
  <c r="BV16" i="6" s="1"/>
  <c r="I22" i="6"/>
  <c r="J22" i="6" s="1"/>
  <c r="CK11" i="7" l="1"/>
  <c r="AN2" i="7"/>
  <c r="CU44" i="6"/>
  <c r="BL1" i="8"/>
  <c r="CR59" i="6"/>
  <c r="AJ28" i="8"/>
  <c r="AJ2" i="6"/>
  <c r="CJ11" i="6"/>
  <c r="CW14" i="8"/>
  <c r="BG1" i="8"/>
  <c r="CQ17" i="8"/>
  <c r="CH18" i="8"/>
  <c r="CH19" i="8" s="1"/>
  <c r="CH20" i="8" s="1"/>
  <c r="CH21" i="8" s="1"/>
  <c r="CH22" i="8" s="1"/>
  <c r="CH23" i="8" s="1"/>
  <c r="CH24" i="8" s="1"/>
  <c r="D49" i="8"/>
  <c r="E49" i="8" s="1"/>
  <c r="I30" i="8"/>
  <c r="J30" i="8" s="1"/>
  <c r="W26" i="8"/>
  <c r="X26" i="8" s="1"/>
  <c r="CE39" i="8" s="1"/>
  <c r="CE31" i="8"/>
  <c r="F47" i="8"/>
  <c r="CA31" i="8"/>
  <c r="BQ21" i="8"/>
  <c r="BQ1" i="8" s="1"/>
  <c r="AJ1" i="8"/>
  <c r="CR59" i="8"/>
  <c r="CR16" i="8"/>
  <c r="CV16" i="8"/>
  <c r="CW16" i="8" s="1"/>
  <c r="AW20" i="8"/>
  <c r="AW1" i="8" s="1"/>
  <c r="BV16" i="8"/>
  <c r="BV18" i="8" s="1"/>
  <c r="BV19" i="8" s="1"/>
  <c r="BV20" i="8" s="1"/>
  <c r="K28" i="8"/>
  <c r="CB31" i="8"/>
  <c r="K42" i="7"/>
  <c r="CB39" i="7"/>
  <c r="CQ24" i="7"/>
  <c r="CH25" i="7"/>
  <c r="CH26" i="7" s="1"/>
  <c r="X39" i="7"/>
  <c r="CE40" i="7" s="1"/>
  <c r="AW20" i="6"/>
  <c r="AJ28" i="6"/>
  <c r="CG42" i="6"/>
  <c r="CG44" i="6" s="1"/>
  <c r="AJ1" i="7"/>
  <c r="K44" i="7"/>
  <c r="F49" i="7"/>
  <c r="CA39" i="7"/>
  <c r="CR17" i="7"/>
  <c r="F51" i="7"/>
  <c r="CE42" i="7"/>
  <c r="CE44" i="7" s="1"/>
  <c r="BV19" i="6"/>
  <c r="BV18" i="6"/>
  <c r="BV23" i="6" s="1"/>
  <c r="F46" i="6"/>
  <c r="CA31" i="6"/>
  <c r="CB31" i="6"/>
  <c r="K24" i="6"/>
  <c r="CE31" i="6"/>
  <c r="BB20" i="6"/>
  <c r="BB1" i="6" s="1"/>
  <c r="BQ21" i="6"/>
  <c r="BQ1" i="6" s="1"/>
  <c r="AN26" i="6"/>
  <c r="AN1" i="6" s="1"/>
  <c r="CV15" i="6"/>
  <c r="CR15" i="6"/>
  <c r="D48" i="6"/>
  <c r="E48" i="6" s="1"/>
  <c r="W23" i="6"/>
  <c r="X23" i="6" s="1"/>
  <c r="CE39" i="6" s="1"/>
  <c r="I26" i="6"/>
  <c r="J26" i="6" s="1"/>
  <c r="AW1" i="6"/>
  <c r="AC1" i="6"/>
  <c r="CQ16" i="6"/>
  <c r="CH17" i="6"/>
  <c r="E53" i="2"/>
  <c r="D53" i="2"/>
  <c r="C18" i="10" s="1"/>
  <c r="F52" i="2"/>
  <c r="G52" i="2" s="1"/>
  <c r="F51" i="2"/>
  <c r="G51" i="2" s="1"/>
  <c r="F50" i="2"/>
  <c r="G50" i="2" s="1"/>
  <c r="F49" i="2"/>
  <c r="G49" i="2" s="1"/>
  <c r="F48" i="2"/>
  <c r="G48" i="2" s="1"/>
  <c r="F47" i="2"/>
  <c r="G47" i="2" s="1"/>
  <c r="E41" i="2"/>
  <c r="D41" i="2"/>
  <c r="F40" i="2"/>
  <c r="G40" i="2" s="1"/>
  <c r="F39" i="2"/>
  <c r="G39" i="2" s="1"/>
  <c r="F38" i="2"/>
  <c r="G38" i="2" s="1"/>
  <c r="F37" i="2"/>
  <c r="G37" i="2" s="1"/>
  <c r="F36" i="2"/>
  <c r="G36" i="2" s="1"/>
  <c r="F35" i="2"/>
  <c r="G35" i="2" s="1"/>
  <c r="F28" i="2"/>
  <c r="G28" i="2" s="1"/>
  <c r="F27" i="2"/>
  <c r="G27" i="2" s="1"/>
  <c r="F26" i="2"/>
  <c r="G26" i="2" s="1"/>
  <c r="F25" i="2"/>
  <c r="G25" i="2" s="1"/>
  <c r="F24" i="2"/>
  <c r="G24" i="2" s="1"/>
  <c r="F23" i="2"/>
  <c r="E17" i="2"/>
  <c r="F16" i="2"/>
  <c r="G16" i="2" s="1"/>
  <c r="F15" i="2"/>
  <c r="G15" i="2" s="1"/>
  <c r="F14" i="2"/>
  <c r="G14" i="2" s="1"/>
  <c r="F13" i="2"/>
  <c r="G13" i="2" s="1"/>
  <c r="F12" i="2"/>
  <c r="G12" i="2" s="1"/>
  <c r="F11" i="2"/>
  <c r="G11" i="2" s="1"/>
  <c r="G23" i="2" l="1"/>
  <c r="F29" i="2"/>
  <c r="X27" i="8"/>
  <c r="X39" i="8" s="1"/>
  <c r="X40" i="8" s="1"/>
  <c r="CE40" i="8" s="1"/>
  <c r="CE42" i="8" s="1"/>
  <c r="CE44" i="8" s="1"/>
  <c r="CE63" i="8" s="1"/>
  <c r="CL11" i="7"/>
  <c r="AR2" i="7"/>
  <c r="CK11" i="6"/>
  <c r="AN2" i="6"/>
  <c r="AJ1" i="6"/>
  <c r="F50" i="8"/>
  <c r="CA39" i="8"/>
  <c r="CR17" i="8"/>
  <c r="CW17" i="8"/>
  <c r="F52" i="8"/>
  <c r="CB39" i="8"/>
  <c r="K32" i="8"/>
  <c r="K34" i="8" s="1"/>
  <c r="CH25" i="8"/>
  <c r="CH26" i="8" s="1"/>
  <c r="CQ24" i="8"/>
  <c r="CV17" i="8"/>
  <c r="K45" i="7"/>
  <c r="CB40" i="7" s="1"/>
  <c r="CB42" i="7" s="1"/>
  <c r="CB44" i="7" s="1"/>
  <c r="X40" i="7"/>
  <c r="X1" i="7" s="1"/>
  <c r="CV24" i="7"/>
  <c r="CR24" i="7"/>
  <c r="F53" i="7"/>
  <c r="CA40" i="7" s="1"/>
  <c r="CA42" i="7" s="1"/>
  <c r="CA44" i="7" s="1"/>
  <c r="CH27" i="7"/>
  <c r="CH28" i="7" s="1"/>
  <c r="CQ26" i="7"/>
  <c r="CV16" i="6"/>
  <c r="CW16" i="6" s="1"/>
  <c r="CR16" i="6"/>
  <c r="CB39" i="6"/>
  <c r="K28" i="6"/>
  <c r="K30" i="6" s="1"/>
  <c r="F49" i="6"/>
  <c r="F51" i="6" s="1"/>
  <c r="CA39" i="6"/>
  <c r="CW15" i="6"/>
  <c r="X24" i="6"/>
  <c r="X33" i="6" s="1"/>
  <c r="CH18" i="6"/>
  <c r="CH19" i="6" s="1"/>
  <c r="CH20" i="6" s="1"/>
  <c r="CH21" i="6" s="1"/>
  <c r="CH22" i="6" s="1"/>
  <c r="CH23" i="6" s="1"/>
  <c r="CH24" i="6" s="1"/>
  <c r="CQ17" i="6"/>
  <c r="F17" i="2"/>
  <c r="G17" i="2" s="1"/>
  <c r="G29" i="2"/>
  <c r="F41" i="2"/>
  <c r="G41" i="2" s="1"/>
  <c r="F53" i="2"/>
  <c r="G53" i="2" s="1"/>
  <c r="CM11" i="7" l="1"/>
  <c r="AW2" i="7"/>
  <c r="CV17" i="6"/>
  <c r="K46" i="7"/>
  <c r="CW17" i="6"/>
  <c r="AR2" i="6"/>
  <c r="CL11" i="6"/>
  <c r="K35" i="8"/>
  <c r="CB40" i="8" s="1"/>
  <c r="CB42" i="8" s="1"/>
  <c r="CB44" i="8" s="1"/>
  <c r="CB63" i="8" s="1"/>
  <c r="CH27" i="8"/>
  <c r="CH28" i="8" s="1"/>
  <c r="CQ26" i="8"/>
  <c r="F54" i="8"/>
  <c r="CA40" i="8" s="1"/>
  <c r="CA42" i="8" s="1"/>
  <c r="CA44" i="8" s="1"/>
  <c r="X41" i="8"/>
  <c r="X1" i="8" s="1"/>
  <c r="CV24" i="8"/>
  <c r="CR24" i="8"/>
  <c r="CR26" i="7"/>
  <c r="CH29" i="7"/>
  <c r="CQ28" i="7"/>
  <c r="F54" i="7"/>
  <c r="F1" i="7" s="1"/>
  <c r="CV26" i="7"/>
  <c r="CW24" i="7"/>
  <c r="CW26" i="7" s="1"/>
  <c r="K1" i="7"/>
  <c r="F53" i="6"/>
  <c r="CA40" i="6" s="1"/>
  <c r="CA42" i="6" s="1"/>
  <c r="CA44" i="6" s="1"/>
  <c r="CH25" i="6"/>
  <c r="CH26" i="6" s="1"/>
  <c r="CQ24" i="6"/>
  <c r="K31" i="6"/>
  <c r="CB40" i="6" s="1"/>
  <c r="CB42" i="6" s="1"/>
  <c r="CB44" i="6" s="1"/>
  <c r="CR17" i="6"/>
  <c r="X34" i="6"/>
  <c r="CE40" i="6" s="1"/>
  <c r="CE42" i="6" s="1"/>
  <c r="CE44" i="6" s="1"/>
  <c r="CN11" i="7" l="1"/>
  <c r="BB2" i="7"/>
  <c r="X35" i="6"/>
  <c r="X1" i="6" s="1"/>
  <c r="K36" i="8"/>
  <c r="K1" i="8" s="1"/>
  <c r="F55" i="8"/>
  <c r="F1" i="8" s="1"/>
  <c r="CM11" i="6"/>
  <c r="AW2" i="6"/>
  <c r="CV26" i="8"/>
  <c r="CW24" i="8"/>
  <c r="CW26" i="8" s="1"/>
  <c r="CH29" i="8"/>
  <c r="CQ28" i="8"/>
  <c r="CA63" i="8"/>
  <c r="CR26" i="8"/>
  <c r="CH30" i="7"/>
  <c r="CQ29" i="7"/>
  <c r="CR28" i="7"/>
  <c r="CV28" i="7"/>
  <c r="K32" i="6"/>
  <c r="K1" i="6" s="1"/>
  <c r="CV24" i="6"/>
  <c r="CR24" i="6"/>
  <c r="F54" i="6"/>
  <c r="F1" i="6" s="1"/>
  <c r="CH27" i="6"/>
  <c r="CH28" i="6" s="1"/>
  <c r="CQ26" i="6"/>
  <c r="CO11" i="7" l="1"/>
  <c r="BG2" i="7"/>
  <c r="BB2" i="6"/>
  <c r="CN11" i="6"/>
  <c r="CV28" i="8"/>
  <c r="CR28" i="8"/>
  <c r="CH30" i="8"/>
  <c r="CQ29" i="8"/>
  <c r="CW28" i="7"/>
  <c r="CH31" i="7"/>
  <c r="CQ30" i="7"/>
  <c r="CV29" i="7"/>
  <c r="CW29" i="7" s="1"/>
  <c r="D11" i="10" s="1"/>
  <c r="CR29" i="7"/>
  <c r="CH29" i="6"/>
  <c r="CQ28" i="6"/>
  <c r="CR26" i="6"/>
  <c r="CV26" i="6"/>
  <c r="CW24" i="6"/>
  <c r="CW26" i="6" s="1"/>
  <c r="BL2" i="7" l="1"/>
  <c r="CP11" i="7"/>
  <c r="BQ2" i="7" s="1"/>
  <c r="CO11" i="6"/>
  <c r="BG2" i="6"/>
  <c r="CR29" i="8"/>
  <c r="CV29" i="8"/>
  <c r="CW29" i="8" s="1"/>
  <c r="E11" i="10" s="1"/>
  <c r="CH31" i="8"/>
  <c r="CQ30" i="8"/>
  <c r="CW28" i="8"/>
  <c r="CH32" i="7"/>
  <c r="CQ31" i="7"/>
  <c r="CR30" i="7"/>
  <c r="CV30" i="7"/>
  <c r="CW30" i="7" s="1"/>
  <c r="D12" i="10" s="1"/>
  <c r="CR28" i="6"/>
  <c r="CV28" i="6"/>
  <c r="CH30" i="6"/>
  <c r="CQ29" i="6"/>
  <c r="BL2" i="6" l="1"/>
  <c r="CP11" i="6"/>
  <c r="BQ2" i="6" s="1"/>
  <c r="CR30" i="8"/>
  <c r="CV30" i="8"/>
  <c r="CQ31" i="8"/>
  <c r="CH32" i="8"/>
  <c r="CH33" i="7"/>
  <c r="CQ32" i="7"/>
  <c r="CR31" i="7"/>
  <c r="CV31" i="7"/>
  <c r="CW31" i="7" s="1"/>
  <c r="D13" i="10" s="1"/>
  <c r="CV29" i="6"/>
  <c r="CW29" i="6" s="1"/>
  <c r="C11" i="10" s="1"/>
  <c r="CR29" i="6"/>
  <c r="CW28" i="6"/>
  <c r="CH31" i="6"/>
  <c r="CQ30" i="6"/>
  <c r="CV31" i="8" l="1"/>
  <c r="CW31" i="8" s="1"/>
  <c r="E13" i="10" s="1"/>
  <c r="CR31" i="8"/>
  <c r="CH33" i="8"/>
  <c r="CQ32" i="8"/>
  <c r="CW30" i="8"/>
  <c r="E12" i="10" s="1"/>
  <c r="CH34" i="7"/>
  <c r="CQ33" i="7"/>
  <c r="CR32" i="7"/>
  <c r="CV32" i="7"/>
  <c r="CW32" i="7" s="1"/>
  <c r="D14" i="10" s="1"/>
  <c r="CH32" i="6"/>
  <c r="CQ31" i="6"/>
  <c r="CV30" i="6"/>
  <c r="CR30" i="6"/>
  <c r="CV32" i="8" l="1"/>
  <c r="CR32" i="8"/>
  <c r="CH34" i="8"/>
  <c r="CQ33" i="8"/>
  <c r="CR33" i="7"/>
  <c r="CV33" i="7"/>
  <c r="CW33" i="7" s="1"/>
  <c r="CH35" i="7"/>
  <c r="CQ34" i="7"/>
  <c r="CW30" i="6"/>
  <c r="C12" i="10" s="1"/>
  <c r="CV31" i="6"/>
  <c r="CW31" i="6" s="1"/>
  <c r="C13" i="10" s="1"/>
  <c r="CR31" i="6"/>
  <c r="CH33" i="6"/>
  <c r="CQ32" i="6"/>
  <c r="CH35" i="8" l="1"/>
  <c r="CQ34" i="8"/>
  <c r="CV33" i="8"/>
  <c r="CW33" i="8" s="1"/>
  <c r="CR33" i="8"/>
  <c r="CW32" i="8"/>
  <c r="E14" i="10" s="1"/>
  <c r="CV34" i="7"/>
  <c r="CW34" i="7" s="1"/>
  <c r="D15" i="10" s="1"/>
  <c r="D16" i="10" s="1"/>
  <c r="D21" i="10" s="1"/>
  <c r="CR34" i="7"/>
  <c r="CH36" i="7"/>
  <c r="CQ35" i="7"/>
  <c r="CV32" i="6"/>
  <c r="CW32" i="6" s="1"/>
  <c r="C14" i="10" s="1"/>
  <c r="CR32" i="6"/>
  <c r="CQ33" i="6"/>
  <c r="CH34" i="6"/>
  <c r="CH36" i="8" l="1"/>
  <c r="CQ35" i="8"/>
  <c r="CV34" i="8"/>
  <c r="CW34" i="8" s="1"/>
  <c r="E15" i="10" s="1"/>
  <c r="E16" i="10" s="1"/>
  <c r="E21" i="10" s="1"/>
  <c r="CR34" i="8"/>
  <c r="CR35" i="7"/>
  <c r="CV35" i="7"/>
  <c r="CW35" i="7" s="1"/>
  <c r="CH37" i="7"/>
  <c r="CQ36" i="7"/>
  <c r="CV33" i="6"/>
  <c r="CR33" i="6"/>
  <c r="CH35" i="6"/>
  <c r="CQ34" i="6"/>
  <c r="CV35" i="8" l="1"/>
  <c r="CW35" i="8" s="1"/>
  <c r="CR35" i="8"/>
  <c r="CH37" i="8"/>
  <c r="CQ36" i="8"/>
  <c r="CR36" i="7"/>
  <c r="CV36" i="7"/>
  <c r="CW36" i="7" s="1"/>
  <c r="CH38" i="7"/>
  <c r="CQ37" i="7"/>
  <c r="CH36" i="6"/>
  <c r="CQ35" i="6"/>
  <c r="CV34" i="6"/>
  <c r="CW34" i="6" s="1"/>
  <c r="C15" i="10" s="1"/>
  <c r="C16" i="10" s="1"/>
  <c r="C21" i="10" s="1"/>
  <c r="G21" i="10" s="1"/>
  <c r="CR34" i="6"/>
  <c r="CW33" i="6"/>
  <c r="C23" i="10" l="1"/>
  <c r="D23" i="10" s="1"/>
  <c r="E23" i="10" s="1"/>
  <c r="F23" i="10" s="1"/>
  <c r="CV36" i="8"/>
  <c r="CW36" i="8" s="1"/>
  <c r="CR36" i="8"/>
  <c r="CH38" i="8"/>
  <c r="CQ37" i="8"/>
  <c r="CV37" i="7"/>
  <c r="CW37" i="7" s="1"/>
  <c r="CR37" i="7"/>
  <c r="CQ38" i="7"/>
  <c r="CH39" i="7"/>
  <c r="CV35" i="6"/>
  <c r="CR35" i="6"/>
  <c r="CH37" i="6"/>
  <c r="CQ36" i="6"/>
  <c r="CV37" i="8" l="1"/>
  <c r="CW37" i="8" s="1"/>
  <c r="CR37" i="8"/>
  <c r="CH39" i="8"/>
  <c r="CQ38" i="8"/>
  <c r="CH40" i="7"/>
  <c r="CQ39" i="7"/>
  <c r="CV38" i="7"/>
  <c r="CW38" i="7" s="1"/>
  <c r="CR38" i="7"/>
  <c r="CH38" i="6"/>
  <c r="CQ37" i="6"/>
  <c r="CV36" i="6"/>
  <c r="CW36" i="6" s="1"/>
  <c r="CR36" i="6"/>
  <c r="CW35" i="6"/>
  <c r="CV38" i="8" l="1"/>
  <c r="CW38" i="8" s="1"/>
  <c r="CR38" i="8"/>
  <c r="CH40" i="8"/>
  <c r="CQ39" i="8"/>
  <c r="CV39" i="7"/>
  <c r="CW39" i="7" s="1"/>
  <c r="CR39" i="7"/>
  <c r="CH41" i="7"/>
  <c r="CV37" i="6"/>
  <c r="CW37" i="6" s="1"/>
  <c r="CR37" i="6"/>
  <c r="CQ38" i="6"/>
  <c r="CH39" i="6"/>
  <c r="CV39" i="8" l="1"/>
  <c r="CW39" i="8" s="1"/>
  <c r="CR39" i="8"/>
  <c r="CH41" i="8"/>
  <c r="CH42" i="7"/>
  <c r="CH43" i="7" s="1"/>
  <c r="CH44" i="7" s="1"/>
  <c r="CH45" i="7" s="1"/>
  <c r="CH46" i="7" s="1"/>
  <c r="CQ41" i="7"/>
  <c r="CH40" i="6"/>
  <c r="CQ39" i="6"/>
  <c r="CV38" i="6"/>
  <c r="CW38" i="6" s="1"/>
  <c r="CR38" i="6"/>
  <c r="CH42" i="8" l="1"/>
  <c r="CH43" i="8" s="1"/>
  <c r="CH44" i="8" s="1"/>
  <c r="CH45" i="8" s="1"/>
  <c r="CH46" i="8" s="1"/>
  <c r="CQ41" i="8"/>
  <c r="CV41" i="7"/>
  <c r="CR41" i="7"/>
  <c r="CH47" i="7"/>
  <c r="CH48" i="7" s="1"/>
  <c r="CH49" i="7" s="1"/>
  <c r="CH50" i="7" s="1"/>
  <c r="CH51" i="7" s="1"/>
  <c r="CQ46" i="7"/>
  <c r="CV39" i="6"/>
  <c r="CW39" i="6" s="1"/>
  <c r="CR39" i="6"/>
  <c r="CH41" i="6"/>
  <c r="CV41" i="8" l="1"/>
  <c r="CR41" i="8"/>
  <c r="CQ46" i="8"/>
  <c r="CH47" i="8"/>
  <c r="CH48" i="8" s="1"/>
  <c r="CH49" i="8" s="1"/>
  <c r="CH50" i="8" s="1"/>
  <c r="CH51" i="8" s="1"/>
  <c r="CH52" i="7"/>
  <c r="CQ51" i="7"/>
  <c r="CV46" i="7"/>
  <c r="CW46" i="7" s="1"/>
  <c r="S12" i="7" s="1"/>
  <c r="S14" i="7" s="1"/>
  <c r="T17" i="7" s="1"/>
  <c r="T21" i="7" s="1"/>
  <c r="T23" i="7" s="1"/>
  <c r="CR46" i="7"/>
  <c r="CW41" i="7"/>
  <c r="CH42" i="6"/>
  <c r="CH43" i="6" s="1"/>
  <c r="CH44" i="6" s="1"/>
  <c r="CH45" i="6" s="1"/>
  <c r="CH46" i="6" s="1"/>
  <c r="CQ41" i="6"/>
  <c r="CV46" i="8" l="1"/>
  <c r="CW46" i="8" s="1"/>
  <c r="S12" i="8" s="1"/>
  <c r="S14" i="8" s="1"/>
  <c r="T17" i="8" s="1"/>
  <c r="T21" i="8" s="1"/>
  <c r="T23" i="8" s="1"/>
  <c r="CR46" i="8"/>
  <c r="CH52" i="8"/>
  <c r="CQ51" i="8"/>
  <c r="CW41" i="8"/>
  <c r="CD40" i="7"/>
  <c r="T24" i="7"/>
  <c r="CV51" i="7"/>
  <c r="CR51" i="7"/>
  <c r="CH53" i="7"/>
  <c r="CQ52" i="7"/>
  <c r="CV41" i="6"/>
  <c r="CR41" i="6"/>
  <c r="CH47" i="6"/>
  <c r="CH48" i="6" s="1"/>
  <c r="CH49" i="6" s="1"/>
  <c r="CH50" i="6" s="1"/>
  <c r="CH51" i="6" s="1"/>
  <c r="CQ46" i="6"/>
  <c r="CR51" i="8" l="1"/>
  <c r="CV51" i="8"/>
  <c r="CH53" i="8"/>
  <c r="CQ52" i="8"/>
  <c r="CD40" i="8"/>
  <c r="T24" i="8"/>
  <c r="CR52" i="7"/>
  <c r="CV52" i="7"/>
  <c r="CW52" i="7" s="1"/>
  <c r="CW51" i="7"/>
  <c r="CQ53" i="7"/>
  <c r="CH54" i="7"/>
  <c r="CD42" i="7"/>
  <c r="CD44" i="7" s="1"/>
  <c r="CG59" i="7" s="1"/>
  <c r="CQ40" i="7"/>
  <c r="CQ51" i="6"/>
  <c r="CH52" i="6"/>
  <c r="CV46" i="6"/>
  <c r="CW46" i="6" s="1"/>
  <c r="CR46" i="6"/>
  <c r="CW41" i="6"/>
  <c r="CV52" i="8" l="1"/>
  <c r="CW52" i="8" s="1"/>
  <c r="CR52" i="8"/>
  <c r="CD42" i="8"/>
  <c r="CD44" i="8" s="1"/>
  <c r="CQ40" i="8"/>
  <c r="CH54" i="8"/>
  <c r="CQ53" i="8"/>
  <c r="CW51" i="8"/>
  <c r="CV53" i="7"/>
  <c r="CR53" i="7"/>
  <c r="CR40" i="7"/>
  <c r="CR42" i="7" s="1"/>
  <c r="CR44" i="7" s="1"/>
  <c r="CR48" i="7" s="1"/>
  <c r="CV40" i="7"/>
  <c r="CQ42" i="7"/>
  <c r="CQ44" i="7" s="1"/>
  <c r="CH55" i="7"/>
  <c r="CH56" i="7" s="1"/>
  <c r="CQ54" i="7"/>
  <c r="T1" i="7"/>
  <c r="CQ52" i="6"/>
  <c r="CH53" i="6"/>
  <c r="CV51" i="6"/>
  <c r="CR51" i="6"/>
  <c r="CR53" i="8" l="1"/>
  <c r="CV53" i="8"/>
  <c r="CV40" i="8"/>
  <c r="CR40" i="8"/>
  <c r="CR42" i="8" s="1"/>
  <c r="CR44" i="8" s="1"/>
  <c r="CR48" i="8" s="1"/>
  <c r="CQ42" i="8"/>
  <c r="CQ44" i="8" s="1"/>
  <c r="CQ63" i="8" s="1"/>
  <c r="CH55" i="8"/>
  <c r="CH56" i="8" s="1"/>
  <c r="CQ54" i="8"/>
  <c r="CD63" i="8"/>
  <c r="CG59" i="8"/>
  <c r="CR60" i="8" s="1"/>
  <c r="T1" i="8"/>
  <c r="CV54" i="7"/>
  <c r="CW54" i="7" s="1"/>
  <c r="CR54" i="7"/>
  <c r="CQ55" i="7"/>
  <c r="CW40" i="7"/>
  <c r="CV42" i="7"/>
  <c r="CV44" i="7" s="1"/>
  <c r="CW53" i="7"/>
  <c r="CW55" i="7" s="1"/>
  <c r="CV55" i="7"/>
  <c r="CH57" i="7"/>
  <c r="CQ56" i="7"/>
  <c r="CR55" i="7"/>
  <c r="CR60" i="7"/>
  <c r="B1" i="7" s="1"/>
  <c r="A1" i="7" s="1"/>
  <c r="CW51" i="6"/>
  <c r="CV52" i="6"/>
  <c r="CW52" i="6" s="1"/>
  <c r="CR52" i="6"/>
  <c r="CH54" i="6"/>
  <c r="CQ53" i="6"/>
  <c r="CW42" i="7" l="1"/>
  <c r="CW44" i="7" s="1"/>
  <c r="CW48" i="7" s="1"/>
  <c r="CH57" i="8"/>
  <c r="CQ56" i="8"/>
  <c r="CW53" i="8"/>
  <c r="A1" i="8"/>
  <c r="CR54" i="8"/>
  <c r="CR55" i="8" s="1"/>
  <c r="CV54" i="8"/>
  <c r="CW54" i="8" s="1"/>
  <c r="CQ55" i="8"/>
  <c r="CQ57" i="8" s="1"/>
  <c r="CW40" i="8"/>
  <c r="CV42" i="8"/>
  <c r="CV44" i="8" s="1"/>
  <c r="CV56" i="7"/>
  <c r="CW56" i="7" s="1"/>
  <c r="CW57" i="7" s="1"/>
  <c r="CR56" i="7"/>
  <c r="CR57" i="7" s="1"/>
  <c r="CV57" i="7"/>
  <c r="CQ57" i="7"/>
  <c r="CV53" i="6"/>
  <c r="CW53" i="6" s="1"/>
  <c r="CR53" i="6"/>
  <c r="CH55" i="6"/>
  <c r="CH56" i="6" s="1"/>
  <c r="CQ54" i="6"/>
  <c r="CQ55" i="6" s="1"/>
  <c r="CW42" i="8" l="1"/>
  <c r="CW44" i="8" s="1"/>
  <c r="CW48" i="8" s="1"/>
  <c r="CW55" i="8"/>
  <c r="CV55" i="8"/>
  <c r="CR56" i="8"/>
  <c r="CR57" i="8" s="1"/>
  <c r="CV56" i="8"/>
  <c r="CW56" i="8" s="1"/>
  <c r="CR54" i="6"/>
  <c r="CR55" i="6" s="1"/>
  <c r="CV54" i="6"/>
  <c r="CH57" i="6"/>
  <c r="CQ56" i="6"/>
  <c r="CW57" i="8" l="1"/>
  <c r="CV57" i="8"/>
  <c r="CV56" i="6"/>
  <c r="CW56" i="6" s="1"/>
  <c r="CR56" i="6"/>
  <c r="CR57" i="6" s="1"/>
  <c r="CW54" i="6"/>
  <c r="CW55" i="6" s="1"/>
  <c r="CV55" i="6"/>
  <c r="CQ57" i="6"/>
  <c r="CW57" i="6" l="1"/>
  <c r="CV57" i="6"/>
  <c r="S12" i="6"/>
  <c r="S14" i="6" s="1"/>
  <c r="T17" i="6" s="1"/>
  <c r="T19" i="6" s="1"/>
  <c r="T21" i="6" s="1"/>
  <c r="CD40" i="6" l="1"/>
  <c r="T22" i="6"/>
  <c r="CD42" i="6" l="1"/>
  <c r="CD44" i="6" s="1"/>
  <c r="CG59" i="6" s="1"/>
  <c r="CQ40" i="6"/>
  <c r="CV40" i="6" l="1"/>
  <c r="CR40" i="6"/>
  <c r="CR42" i="6" s="1"/>
  <c r="CR44" i="6" s="1"/>
  <c r="CR48" i="6" s="1"/>
  <c r="CQ42" i="6"/>
  <c r="CQ44" i="6" s="1"/>
  <c r="T1" i="6"/>
  <c r="CR60" i="6" l="1"/>
  <c r="B1" i="6" s="1"/>
  <c r="A1" i="6" s="1"/>
  <c r="CW40" i="6"/>
  <c r="CV42" i="6"/>
  <c r="CV44" i="6" s="1"/>
  <c r="CW42" i="6" l="1"/>
  <c r="CW44" i="6" l="1"/>
  <c r="CW48" i="6" s="1"/>
</calcChain>
</file>

<file path=xl/sharedStrings.xml><?xml version="1.0" encoding="utf-8"?>
<sst xmlns="http://schemas.openxmlformats.org/spreadsheetml/2006/main" count="1884" uniqueCount="407">
  <si>
    <t>PUGET SOUND ENERGY, INC.</t>
  </si>
  <si>
    <t>INPUT KEY</t>
  </si>
  <si>
    <t>AVERAGE NUMBER OF CUSTOMERS</t>
  </si>
  <si>
    <t>GAS</t>
  </si>
  <si>
    <t>Month Ended</t>
  </si>
  <si>
    <t>Variance from Prior Year</t>
  </si>
  <si>
    <t>Customers</t>
  </si>
  <si>
    <t>Actual</t>
  </si>
  <si>
    <t>Prior Year</t>
  </si>
  <si>
    <t>Amount</t>
  </si>
  <si>
    <t>%</t>
  </si>
  <si>
    <t>Residential</t>
  </si>
  <si>
    <t>Commercial - Firm</t>
  </si>
  <si>
    <t>Commercial Interruptible</t>
  </si>
  <si>
    <t>Industrial - Firm</t>
  </si>
  <si>
    <t>Industrial Interruptible</t>
  </si>
  <si>
    <t>Gas Transportation</t>
  </si>
  <si>
    <t>Total Number of Customers</t>
  </si>
  <si>
    <t>Quarter-to-Date</t>
  </si>
  <si>
    <t>Year-To-Date</t>
  </si>
  <si>
    <t>Twelve Months Ended</t>
  </si>
  <si>
    <t>Variance from Budget</t>
  </si>
  <si>
    <t>Budget</t>
  </si>
  <si>
    <t>PUGET SOUND ENERGY</t>
  </si>
  <si>
    <t xml:space="preserve"> </t>
  </si>
  <si>
    <t>12ME Dec 2011</t>
  </si>
  <si>
    <t>12ME Dec 2012</t>
  </si>
  <si>
    <t>12ME Dec 2013</t>
  </si>
  <si>
    <t xml:space="preserve">RESTATED </t>
  </si>
  <si>
    <t>LINE</t>
  </si>
  <si>
    <t>RESULTS OF</t>
  </si>
  <si>
    <t>NO.</t>
  </si>
  <si>
    <t>OPERATIONS</t>
  </si>
  <si>
    <t>OPERATING REVENUES:</t>
  </si>
  <si>
    <t>SALES TO CUSTOMERS</t>
  </si>
  <si>
    <t>OTHER OPERATING REVENUES</t>
  </si>
  <si>
    <t>TOTAL OPERATING REVENUES</t>
  </si>
  <si>
    <t>OPERATING REVENUE DEDUCTIONS:</t>
  </si>
  <si>
    <t>TOTAL PRODUCTION EXPENSES</t>
  </si>
  <si>
    <t>OTHER POWER SUPPLY EXPENSES</t>
  </si>
  <si>
    <t>TRANSMISSION EXPENSE</t>
  </si>
  <si>
    <t>DISTRIBUTION EXPENSE</t>
  </si>
  <si>
    <t>CUSTOMER ACCOUNT EXPENSES</t>
  </si>
  <si>
    <t>CUSTOMER SERVICE EXPENSES</t>
  </si>
  <si>
    <t>CONSERVATION AMORTIZATION</t>
  </si>
  <si>
    <t>ADMIN &amp; GENERAL EXPENSE</t>
  </si>
  <si>
    <t>OTHER OPERATING EXPENSES</t>
  </si>
  <si>
    <t>DEPRECIATION</t>
  </si>
  <si>
    <t>AMORTIZATION</t>
  </si>
  <si>
    <t>DEFERRED INCOME TAXES</t>
  </si>
  <si>
    <t>TOTAL OPERATING REV. DEDUCT.</t>
  </si>
  <si>
    <t>NET OPERATING INCOME</t>
  </si>
  <si>
    <t>RATE BASE</t>
  </si>
  <si>
    <t>RATE OF RETURN</t>
  </si>
  <si>
    <t>GAS RESULTS OF OPERATIONS</t>
  </si>
  <si>
    <t>PAGE 4.01</t>
  </si>
  <si>
    <t>Page 2-A</t>
  </si>
  <si>
    <t>Page 2-B</t>
  </si>
  <si>
    <t>PUGET SOUND ENERGY-GAS</t>
  </si>
  <si>
    <t>STATEMENT OF OPERATING INCOME AND ADJUSTMENTS</t>
  </si>
  <si>
    <t>RESULTS OF OPERATIONS</t>
  </si>
  <si>
    <t>TEMPERATURE NORMALIZATION</t>
  </si>
  <si>
    <t>REVENUE &amp; EXPENSE RESTATING</t>
  </si>
  <si>
    <t>FEDERAL INCOME TAX</t>
  </si>
  <si>
    <t>TAX BENEFIT OF RESTATED INTEREST</t>
  </si>
  <si>
    <t>PASS-THROUGH REVENUE &amp; EXPENSE</t>
  </si>
  <si>
    <t>RATE CASE EXPENSES</t>
  </si>
  <si>
    <t>BAD DEBTS</t>
  </si>
  <si>
    <t>EXCISE TAX &amp; FILING FEE</t>
  </si>
  <si>
    <t>INTEREST ON CUSTOMER DEPOSITS</t>
  </si>
  <si>
    <t>PENSION PLAN</t>
  </si>
  <si>
    <t>D&amp;O INSURANCE</t>
  </si>
  <si>
    <t>INJURIES AND DAMAGES</t>
  </si>
  <si>
    <t>GAINS AND LOSSES ON PROPERTY SALES</t>
  </si>
  <si>
    <t>INCENTIVE PAY</t>
  </si>
  <si>
    <t>CONVERSION FACTOR</t>
  </si>
  <si>
    <t>FOR THE TWELVE MONTHS ENDED DECEMBER 31, 2011</t>
  </si>
  <si>
    <t>COMMISSION BASIS REPORT</t>
  </si>
  <si>
    <t>OTHER</t>
  </si>
  <si>
    <t>PERCENT</t>
  </si>
  <si>
    <t>&gt;</t>
  </si>
  <si>
    <t>NET</t>
  </si>
  <si>
    <t>GROSS</t>
  </si>
  <si>
    <t>OPERATING</t>
  </si>
  <si>
    <t>WRITEOFFS</t>
  </si>
  <si>
    <t xml:space="preserve">LINE </t>
  </si>
  <si>
    <t>ACTUAL RESULTS OF</t>
  </si>
  <si>
    <t>TEMPERATURE</t>
  </si>
  <si>
    <t>REVENUE</t>
  </si>
  <si>
    <t xml:space="preserve">FEDERAL </t>
  </si>
  <si>
    <t>TAX BENEFIT OF</t>
  </si>
  <si>
    <t>PASS-THROUGH</t>
  </si>
  <si>
    <t>RATE CASE</t>
  </si>
  <si>
    <t xml:space="preserve">BAD </t>
  </si>
  <si>
    <t>EXCISE TAX &amp;</t>
  </si>
  <si>
    <t xml:space="preserve">INTEREST ON </t>
  </si>
  <si>
    <t xml:space="preserve">PENSION </t>
  </si>
  <si>
    <t>D&amp;O</t>
  </si>
  <si>
    <t>INJURIES</t>
  </si>
  <si>
    <t>PROPERTY</t>
  </si>
  <si>
    <t>INCENTIVE</t>
  </si>
  <si>
    <t>TOTAL</t>
  </si>
  <si>
    <t>ADJUSTED</t>
  </si>
  <si>
    <t>ACTUAL</t>
  </si>
  <si>
    <t>RESTATED</t>
  </si>
  <si>
    <t>DESCRIPTION</t>
  </si>
  <si>
    <t>ADJUSTMENT</t>
  </si>
  <si>
    <t>AMOUNT</t>
  </si>
  <si>
    <t>YEAR</t>
  </si>
  <si>
    <t>REVENUES</t>
  </si>
  <si>
    <t>TO REVENUE</t>
  </si>
  <si>
    <t>TEST YEAR</t>
  </si>
  <si>
    <t>BASE</t>
  </si>
  <si>
    <t>RATE</t>
  </si>
  <si>
    <t>NORMALIZATION</t>
  </si>
  <si>
    <t>&amp; EXPENSE</t>
  </si>
  <si>
    <t>INCOME TAX</t>
  </si>
  <si>
    <t>RESTATED INTEREST</t>
  </si>
  <si>
    <t>REVENUE &amp; EXPENSE</t>
  </si>
  <si>
    <t>EXPENSES</t>
  </si>
  <si>
    <t>DEBTS</t>
  </si>
  <si>
    <t>FILING FEE</t>
  </si>
  <si>
    <t>CUST DEPOSITS</t>
  </si>
  <si>
    <t>PLAN</t>
  </si>
  <si>
    <t>INSURANCE</t>
  </si>
  <si>
    <t>AND DAMAGES</t>
  </si>
  <si>
    <t>SALES</t>
  </si>
  <si>
    <t>PAY</t>
  </si>
  <si>
    <t>ADJUSTMENTS</t>
  </si>
  <si>
    <t>12 ME Dec 31, 2011</t>
  </si>
  <si>
    <t>TEMPERATURE NORMALIZATION ADJUSTMENT:</t>
  </si>
  <si>
    <t>SALES TO CUSTOMERS:</t>
  </si>
  <si>
    <t>TAXABLE INCOME</t>
  </si>
  <si>
    <t>REMOVE REVENUES ASSOCIATED WITH RIDERS:</t>
  </si>
  <si>
    <t>EXPENSES TO BE NORMALIZED:</t>
  </si>
  <si>
    <t>1</t>
  </si>
  <si>
    <t>12 ME 12/31/2008</t>
  </si>
  <si>
    <t>RESTATED EXCISE TAXES</t>
  </si>
  <si>
    <t>INTEREST EXPENSE FOR TEST YEAR</t>
  </si>
  <si>
    <t>QUALIFIED RETIREMENT FUND</t>
  </si>
  <si>
    <t>D &amp; O INS. CHG  EXPENSE</t>
  </si>
  <si>
    <t>INJURIES &amp; DAMAGES ACCRUALS</t>
  </si>
  <si>
    <t>AMORTIZATION OF DEFERRED GAIN</t>
  </si>
  <si>
    <t>INCENTIVE/MERIT PAY</t>
  </si>
  <si>
    <t>-</t>
  </si>
  <si>
    <t>TEMP ADJ</t>
  </si>
  <si>
    <t>THERMS</t>
  </si>
  <si>
    <t>REMOVE LOW INCOME RIDER - SCHEDULE 129</t>
  </si>
  <si>
    <t>12 ME 12/31/2009</t>
  </si>
  <si>
    <t>CHARGED TO EXPENSE FOR TEST YEAR</t>
  </si>
  <si>
    <t>INJURIES &amp; DAMAGES PAYMENTS IN EXCESS OF ACCRUALS</t>
  </si>
  <si>
    <t>AMORTIZATION OF DEFERRED LOSS</t>
  </si>
  <si>
    <t>TOTAL INCENTIVE PAY</t>
  </si>
  <si>
    <t>ANNUAL FILING FEE</t>
  </si>
  <si>
    <t>OPERATING REVENUES</t>
  </si>
  <si>
    <t>CHANGE</t>
  </si>
  <si>
    <t>REMOVE MERGER RATE CREDIT SCH 132</t>
  </si>
  <si>
    <t xml:space="preserve">FEDERAL INCOME TAX </t>
  </si>
  <si>
    <t>NET RATE BASE</t>
  </si>
  <si>
    <t>REMOVE CONSERVATION TRACKER - SCHEDULE 120</t>
  </si>
  <si>
    <t>2007 and 2006 GRC EXPENSES TO BE NORMALIZED</t>
  </si>
  <si>
    <t>12 ME 12/31/2011</t>
  </si>
  <si>
    <t>INCREASE(DECREASE) EXCISE TAX</t>
  </si>
  <si>
    <t>INCREASE (DECREASE) IN EXPENSE</t>
  </si>
  <si>
    <t>INCREASE/(DECREASE) IN EXPENSE</t>
  </si>
  <si>
    <t>TOTAL GAIN/LOSS AMORTIZATION</t>
  </si>
  <si>
    <t>STATE UTILITY TAX ( 3.852% - ( LINE 1 * 3.852% )  )</t>
  </si>
  <si>
    <t xml:space="preserve">   CURRENT FIT    @</t>
  </si>
  <si>
    <t>REMOVE REVENUE ASSOC WITH PGA AMORTIZATION - SCHEDULE 106</t>
  </si>
  <si>
    <t>INCREASE (DECREASE) NOI</t>
  </si>
  <si>
    <t>INCREASE (DECREASE ) IN EXPENSE</t>
  </si>
  <si>
    <t>PAYROLL TAXES ASSOC WITH MERIT PAY</t>
  </si>
  <si>
    <t>MUNICIPAL ADDITIONS</t>
  </si>
  <si>
    <t>TOTAL INCREASE (DECREASE) SALES TO CUSTOMERS</t>
  </si>
  <si>
    <t xml:space="preserve">   DEFERRED FIT - DEBIT</t>
  </si>
  <si>
    <t>WEIGHTED COST OF DEBT</t>
  </si>
  <si>
    <t>REMOVE MUNICIPAL TAXES ASSOC WITH SALES TO CUSTOMERS</t>
  </si>
  <si>
    <t>ANNUAL NORMALIZATION (LINE 3 / 2)</t>
  </si>
  <si>
    <t>3-Yr Average of Net Write Off Rate</t>
  </si>
  <si>
    <t>RESTATED WUTC FILING FEE</t>
  </si>
  <si>
    <t>INCREASE (DECREASE) OPERATING INCOME</t>
  </si>
  <si>
    <t>INCREASE/(DECREASE) IN OPERATING EXPENSE (LINE 3)</t>
  </si>
  <si>
    <t>INCREASE (DECREASE) EXPENSE</t>
  </si>
  <si>
    <t>INCREASE(DECREASE) EXPENSE</t>
  </si>
  <si>
    <t>SUM OF TAXES OTHER</t>
  </si>
  <si>
    <t xml:space="preserve">   DEFERRED FIT - CREDIT</t>
  </si>
  <si>
    <t>REMOVE MUNICIPAL TAXES ASSOC WITH OTHER OPRTG REV</t>
  </si>
  <si>
    <t>LESS TEST YEAR EXPENSE:  GRC DIRECT CHARGES TO O&amp;M</t>
  </si>
  <si>
    <t>INCREASE (DECREASE) INCOME</t>
  </si>
  <si>
    <t>INCREASE (DECREASE) FIT @</t>
  </si>
  <si>
    <t>TOTAL INCREASE (DECREASE) REVENUES</t>
  </si>
  <si>
    <t xml:space="preserve">   DEFERRED FIT - INV TAX CREDIT, NET OF AMORTIZATION</t>
  </si>
  <si>
    <t>TOTAL (INCREASE) DECREASE REVENUES</t>
  </si>
  <si>
    <t>Reporting Period Revenues</t>
  </si>
  <si>
    <t>INCREASE(DECREASE) WUTC FILING FEE</t>
  </si>
  <si>
    <t>INCREASE (DECREASE) FIT @ 35%</t>
  </si>
  <si>
    <t>INCREASE (DECREASE) OPERATING EXPENSE</t>
  </si>
  <si>
    <t xml:space="preserve">                    TOTAL RESTATED FIT</t>
  </si>
  <si>
    <t>INCREASE (DECREASE) INTEREST EXPENSE</t>
  </si>
  <si>
    <t>OPERATING EXPENSES:</t>
  </si>
  <si>
    <t>DECREASE REVENUE SENSITIVE ITEMS FOR DECREASE IN REVENUES:</t>
  </si>
  <si>
    <t>RESTATED BAD DEBT RATE</t>
  </si>
  <si>
    <t>INCREASE(DECREASE) FIT @</t>
  </si>
  <si>
    <t>FIT PER BOOKS:</t>
  </si>
  <si>
    <t xml:space="preserve">INCREASE (DECREASE) FIT @ </t>
  </si>
  <si>
    <t>UNCOLLECTIBLES @</t>
  </si>
  <si>
    <t>TOTAL INCREASE (DECREASE) EXPENSE</t>
  </si>
  <si>
    <t>RESTATED BAD DEBTS</t>
  </si>
  <si>
    <t>INCREASE(DECREASE) NOI</t>
  </si>
  <si>
    <t xml:space="preserve">   CURRENT FIT    </t>
  </si>
  <si>
    <t>INCREASE(DECREASE) OPERATING INCOME</t>
  </si>
  <si>
    <t>GAS COSTS:</t>
  </si>
  <si>
    <t>ANNUAL FILING FEE @</t>
  </si>
  <si>
    <t xml:space="preserve">   DEFERRED FIT  - DEBIT</t>
  </si>
  <si>
    <t xml:space="preserve">STATE UTILITY TAX </t>
  </si>
  <si>
    <t>UNCOLLECTIBLES CHARGED TO EXPENSE IN TEST YEAR</t>
  </si>
  <si>
    <t xml:space="preserve">   DEFERRED FIT  - CREDIT</t>
  </si>
  <si>
    <t xml:space="preserve">TOTAL </t>
  </si>
  <si>
    <t>INCREASE(DECREASE) FIT</t>
  </si>
  <si>
    <t xml:space="preserve"> PURCHASED GAS</t>
  </si>
  <si>
    <t>STATE UTILITY TAX @</t>
  </si>
  <si>
    <t xml:space="preserve">                    TOTAL CHARGED TO EXPENSE</t>
  </si>
  <si>
    <t>REMOVE EXPENSES ASSOCIATED WITH RIDERS</t>
  </si>
  <si>
    <t>INCREASE(DECREASE ) IN INCOME</t>
  </si>
  <si>
    <t>REMOVE LOW INCOME AMORTIZATION - SCHEDULE 129</t>
  </si>
  <si>
    <t>INCREASE (DECREASE) FIT</t>
  </si>
  <si>
    <t>REVENUE ADJUSTMENT:</t>
  </si>
  <si>
    <t>INCREASE (DECREASE) TAXES OTHER</t>
  </si>
  <si>
    <t>INCREASE(DECREASE) FIT (LINE 4 - LINE 11)</t>
  </si>
  <si>
    <t>REMOVE CONSERVATION AMORTIZATION - SCHEDULE 120</t>
  </si>
  <si>
    <t>OTHER ENERGY SUPPLY EXPENSES</t>
  </si>
  <si>
    <t>Residential (23)</t>
  </si>
  <si>
    <t>INCREASE(DECREASE) DEFERRED FIT (LINES 5 + 6 + 7 - 12 - 13 - 14)</t>
  </si>
  <si>
    <t>REMOVE PGA DEFERRAL AMORTIZATION EXP - SCHEDULE 106</t>
  </si>
  <si>
    <t>Residential (16)</t>
  </si>
  <si>
    <t>INCREASE(DECREASE) ITC</t>
  </si>
  <si>
    <t xml:space="preserve">REMOVE MUNICIPAL TAXES </t>
  </si>
  <si>
    <t>Commercial &amp; industrial (31)</t>
  </si>
  <si>
    <t xml:space="preserve">INCREASE(DECREASE) NOI </t>
  </si>
  <si>
    <t>CUSTOMER ACCTS EXPENSES</t>
  </si>
  <si>
    <t>Large volume (41)</t>
  </si>
  <si>
    <t>Compressed natural gas (50)</t>
  </si>
  <si>
    <t>INCREASE (DECREASE) OPERATING INCOME BEFORE FIT</t>
  </si>
  <si>
    <t>Interruptible (85)</t>
  </si>
  <si>
    <t>INCREASE (DECREASE) FIT  (LINE 23 * 35%)</t>
  </si>
  <si>
    <t>Limited interruptible (86)</t>
  </si>
  <si>
    <t>Non exclusive interruptible (87)</t>
  </si>
  <si>
    <t xml:space="preserve">   </t>
  </si>
  <si>
    <t>Transportation (87T)</t>
  </si>
  <si>
    <t>AMORTIZATION OF PROPERTY LOSS</t>
  </si>
  <si>
    <t>Contracts (99,199,299)</t>
  </si>
  <si>
    <t>INCREASE (DECREASE) SALES TO CUSTOMERS</t>
  </si>
  <si>
    <t>TAXES OTHER THAN F.I.T.</t>
  </si>
  <si>
    <t>FEDERAL INCOME TAXES</t>
  </si>
  <si>
    <t>PURCHASED GAS COSTS</t>
  </si>
  <si>
    <t xml:space="preserve">RATE BASE </t>
  </si>
  <si>
    <t>RATE BASE:</t>
  </si>
  <si>
    <t xml:space="preserve">  UTILITY PLANT IN SERVICE AND OTHER ASSETS</t>
  </si>
  <si>
    <t xml:space="preserve">  ACCUMULATED DEPRECIATION</t>
  </si>
  <si>
    <t xml:space="preserve">  ACCUMULATED DEFERRED FIT - LIBERALIZED</t>
  </si>
  <si>
    <t xml:space="preserve">  DEPRECIATION AND OTHER LIABILITIES</t>
  </si>
  <si>
    <t>TOTAL NET INVESTMENT</t>
  </si>
  <si>
    <t xml:space="preserve">  ALLOWANCE FOR WORKING CAPITAL</t>
  </si>
  <si>
    <t>TOTAL RATE BASE</t>
  </si>
  <si>
    <t>ADJ  4.01</t>
  </si>
  <si>
    <t>Summary-2</t>
  </si>
  <si>
    <t>Summary-3</t>
  </si>
  <si>
    <t>FOR THE TWELVE MONTHS ENDED DECEMBER 31, 2012</t>
  </si>
  <si>
    <t>12 ME Dec 31, 2012</t>
  </si>
  <si>
    <t>TRUE UP CHANGE IN UNBILLED</t>
  </si>
  <si>
    <t>TRANSFER NEW CUSTOMER REVENUE</t>
  </si>
  <si>
    <t>2011 and 2009 GRC EXPENSES TO BE NORMALIZED</t>
  </si>
  <si>
    <t>12 ME 12/31/2012</t>
  </si>
  <si>
    <t>REMOVE NON-RECURRING CUSTOMER REVENUE</t>
  </si>
  <si>
    <t>REMOVE 2012 CONSERVATION TRACKER - SCHEDULE 120</t>
  </si>
  <si>
    <t>REMOVE CARBON OFFSET - SCHEDULE 137</t>
  </si>
  <si>
    <t>REMOVE OTHER ASSOC WITH CARBON OFFSET - SCHEDULE 137</t>
  </si>
  <si>
    <t>OTHER OPERATING REVENUES:</t>
  </si>
  <si>
    <t>TOTAL INCREASE (DECREASE) OPERATING REVENUES</t>
  </si>
  <si>
    <t>CHANGE TO GAS COST FOR TRUE UP TO CHANGE IN UNBILLED REVENUE</t>
  </si>
  <si>
    <t>REMOVE NON-RECURRING CUSTOMER GAS COSTS</t>
  </si>
  <si>
    <t>REMOVE 2012 CONSERVATION AMORTIZATION - SCHEDULE 120</t>
  </si>
  <si>
    <t>TOTAL PURCHASE GAS COSTS</t>
  </si>
  <si>
    <t>REMOVE CARBON OFFSET AMORTIZATION EXP - SCHEDULE 137</t>
  </si>
  <si>
    <t>Adj 4.01</t>
  </si>
  <si>
    <t>PROPERTY TAX ADJUSTMENT</t>
  </si>
  <si>
    <t>FOR THE TWELVE MONTHS ENDED DECEMBER 31, 2013</t>
  </si>
  <si>
    <t>PROP. TAX</t>
  </si>
  <si>
    <t>12 ME Dec 31, 2013</t>
  </si>
  <si>
    <t>Adj 3.01</t>
  </si>
  <si>
    <t>Adj 3.02</t>
  </si>
  <si>
    <t>Adj 3.03</t>
  </si>
  <si>
    <t xml:space="preserve"> Adj 3.04</t>
  </si>
  <si>
    <t>Adj 3.05</t>
  </si>
  <si>
    <t>Adj 3.06</t>
  </si>
  <si>
    <t>Adj 3.07</t>
  </si>
  <si>
    <t>Adj 3.08</t>
  </si>
  <si>
    <t>Adj 3.09</t>
  </si>
  <si>
    <t>Adj 3.10</t>
  </si>
  <si>
    <t>Adj 3.11</t>
  </si>
  <si>
    <t>Adj 3.12</t>
  </si>
  <si>
    <t>Adj 3.13</t>
  </si>
  <si>
    <t>Adj 3.14</t>
  </si>
  <si>
    <t>PROPERTY TAX TRACKER-SCHEDULE 140</t>
  </si>
  <si>
    <t>TOTAL TAXES</t>
  </si>
  <si>
    <t>REMOVE PROPERTY TAX TRACKER - SCHEDULE 140</t>
  </si>
  <si>
    <t>CONVERSION FACTOR BEFORE FIT</t>
  </si>
  <si>
    <t>REMOVE RENTALS ASSOC WITH SCH 132</t>
  </si>
  <si>
    <t>After 6/30/2013, Gas revenues are decoupled and so do not require an adjustment for temperature normalization</t>
  </si>
  <si>
    <t>REMOVE PROPERTY TAX AMORTIZATION EXP - SCHEDULE 140</t>
  </si>
  <si>
    <t>Difference</t>
  </si>
  <si>
    <t xml:space="preserve">COMMISSION BASIS REPORT </t>
  </si>
  <si>
    <t>TOTAL EXPENSES</t>
  </si>
  <si>
    <t>AVERAGE CUSTOMER COUNT</t>
  </si>
  <si>
    <t xml:space="preserve"> ANNUAL GROWTH RATE BASED ON GRC COMPLIANCE FILING WORKPAPERS</t>
  </si>
  <si>
    <t>NATURAL GAS OPERATIONS</t>
  </si>
  <si>
    <t>2004 GRC</t>
  </si>
  <si>
    <t>2006 GRC</t>
  </si>
  <si>
    <t>2007 GRC</t>
  </si>
  <si>
    <t>2009 GRC</t>
  </si>
  <si>
    <t>2011 GRC</t>
  </si>
  <si>
    <t>% Annual Growth in O&amp;M</t>
  </si>
  <si>
    <t>Test Year</t>
  </si>
  <si>
    <t>2004GRC - 2011GRC</t>
  </si>
  <si>
    <t>2006GRC - 2011GRC</t>
  </si>
  <si>
    <t>2007GRC - 2011GRC</t>
  </si>
  <si>
    <t>2009GRC - 2011GRC</t>
  </si>
  <si>
    <t>Load</t>
  </si>
  <si>
    <t>Gas</t>
  </si>
  <si>
    <t>Gas Expenses</t>
  </si>
  <si>
    <t>Other Power Supply Expense</t>
  </si>
  <si>
    <t>Transmission &amp; Distribution Expense</t>
  </si>
  <si>
    <t>Customer Account &amp; Services Expenses</t>
  </si>
  <si>
    <t>Admin &amp; General Expenses</t>
  </si>
  <si>
    <t>Total Gas Expenses</t>
  </si>
  <si>
    <t>Non-power supply related</t>
  </si>
  <si>
    <t>Electric Non-pca related</t>
  </si>
  <si>
    <t>Production  &amp; Gas Storage</t>
  </si>
  <si>
    <t>Transmission &amp; Distribution</t>
  </si>
  <si>
    <t>General , Intangible , Other</t>
  </si>
  <si>
    <t>Gas Depreciation</t>
  </si>
  <si>
    <t>Less Prod, Storage, LNG</t>
  </si>
  <si>
    <t>Net Gas Depreciation (ln17 - ln18)</t>
  </si>
  <si>
    <t>Gas Amortization</t>
  </si>
  <si>
    <t>General , Intangible, Other</t>
  </si>
  <si>
    <t>T&amp;D/General  Depn &amp; Amort (ln19 + ln26)</t>
  </si>
  <si>
    <t>Gas Ratebase</t>
  </si>
  <si>
    <t>Working Capital</t>
  </si>
  <si>
    <t>Less Production related</t>
  </si>
  <si>
    <t>Less Working Capital</t>
  </si>
  <si>
    <t>Total T&amp;D and General</t>
  </si>
  <si>
    <t>Misc Adj. (Open)</t>
  </si>
  <si>
    <t>Net T&amp;D and General</t>
  </si>
  <si>
    <t xml:space="preserve">(Note 1)  The 2007 GRC depreciation results shown on line 19, included a $9.3M adjustment resulting from the 07 Depreciation study approved in that filing.  </t>
  </si>
  <si>
    <t xml:space="preserve">      Had the adjustment occurred in the 2006 GRC, the compound growth factor for the 2006 to 2011 period would have been 5.1%</t>
  </si>
  <si>
    <t>2006 Gas Depreciation</t>
  </si>
  <si>
    <t>2007 GRC Depreciation Adjustment</t>
  </si>
  <si>
    <t>Average Customer Count from GRC (2)</t>
  </si>
  <si>
    <t>Cost per customer:</t>
  </si>
  <si>
    <t>Depn</t>
  </si>
  <si>
    <t>Ratebase</t>
  </si>
  <si>
    <t>Operating Expense</t>
  </si>
  <si>
    <t>Total Ratebase (ln 35)</t>
  </si>
  <si>
    <t>(Note 2)  Customer Counts from PSE's Response to Public Counsel Data Request 78, Attachments B</t>
  </si>
  <si>
    <t>GAS EXPENSES:</t>
  </si>
  <si>
    <t>ACTUAL COST PER CUSTOMER</t>
  </si>
  <si>
    <t>COMPOUND</t>
  </si>
  <si>
    <t xml:space="preserve">GROWTH </t>
  </si>
  <si>
    <t>CALCULATED</t>
  </si>
  <si>
    <t>ERF KJB-16</t>
  </si>
  <si>
    <t>2011 GROWN AT HISTORICAL RATE</t>
  </si>
  <si>
    <t>December</t>
  </si>
  <si>
    <t>August</t>
  </si>
  <si>
    <t>12 ME 12/31/2009 AND 8/31/2009</t>
  </si>
  <si>
    <t>12 ME 12/31/2012 AND 8/31/2012</t>
  </si>
  <si>
    <t>12 ME 12/31/2013 AND 8/31/2013</t>
  </si>
  <si>
    <t>FOR THE TWELVE MONTHS ENDED DECEMBER 31, 2014</t>
  </si>
  <si>
    <t>12ME Dec 2014</t>
  </si>
  <si>
    <t>su</t>
  </si>
  <si>
    <t>Summary</t>
  </si>
  <si>
    <t>PUGET SOUND ENERGY ALLOCATION ANALYSIS</t>
  </si>
  <si>
    <t>2011 CBR</t>
  </si>
  <si>
    <t>2012 CBR</t>
  </si>
  <si>
    <t>2013 CBR</t>
  </si>
  <si>
    <t>2014 CBR</t>
  </si>
  <si>
    <t>2007 CBR</t>
  </si>
  <si>
    <t>2008 CBR</t>
  </si>
  <si>
    <t>2009 CBR</t>
  </si>
  <si>
    <t>12ME</t>
  </si>
  <si>
    <t>2010 GTIF</t>
  </si>
  <si>
    <t>2010 CBR</t>
  </si>
  <si>
    <t>Line No.</t>
  </si>
  <si>
    <t>12 Month Average Number of Customers</t>
  </si>
  <si>
    <t>Electric</t>
  </si>
  <si>
    <t>Total</t>
  </si>
  <si>
    <t>Joint Meter Reading Customers</t>
  </si>
  <si>
    <t>Non-Production Plant</t>
  </si>
  <si>
    <t>DST</t>
  </si>
  <si>
    <t>TSM</t>
  </si>
  <si>
    <t>GNL</t>
  </si>
  <si>
    <t xml:space="preserve">   GNL</t>
  </si>
  <si>
    <t>FOUR FACTOR ALLOCATOR</t>
  </si>
  <si>
    <t>CUSTOMER COUNT</t>
  </si>
  <si>
    <t>LABOR - DIRECT CHARGE TO O&amp;M</t>
  </si>
  <si>
    <t>T&amp;D OPERATIONS &amp; MAINTENANCE EXPENSE (LESS LABOR)</t>
  </si>
  <si>
    <t>CLASSIFIED PLANT</t>
  </si>
  <si>
    <t xml:space="preserve">LABOR BENEFITS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</si>
</sst>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3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mmmm\ d\,\ yyyy"/>
    <numFmt numFmtId="166" formatCode="0.0%\ ;\(0.0%\);&quot;0.00% &quot;"/>
    <numFmt numFmtId="167" formatCode="#,##0.000000_);\(#,##0.000000\)"/>
    <numFmt numFmtId="168" formatCode="mm/dd/yy"/>
    <numFmt numFmtId="169" formatCode="_(* #,##0.00000_);_(* \(#,##0.00000\);_(* &quot;-&quot;??_);_(@_)"/>
    <numFmt numFmtId="170" formatCode="0.0000000"/>
    <numFmt numFmtId="171" formatCode="0000"/>
    <numFmt numFmtId="172" formatCode="000000"/>
    <numFmt numFmtId="173" formatCode="d\.mmm\.yy"/>
    <numFmt numFmtId="174" formatCode="#."/>
    <numFmt numFmtId="175" formatCode="_(* ###0_);_(* \(###0\);_(* &quot;-&quot;_);_(@_)"/>
    <numFmt numFmtId="176" formatCode="_(&quot;$&quot;* #,##0.0_);_(&quot;$&quot;* \(#,##0.0\);_(&quot;$&quot;* &quot;-&quot;??_);_(@_)"/>
    <numFmt numFmtId="177" formatCode="0.00_)"/>
    <numFmt numFmtId="178" formatCode="0.0%"/>
    <numFmt numFmtId="179" formatCode="_(&quot;$&quot;* #,##0.0000_);_(&quot;$&quot;* \(#,##0.0000\);_(&quot;$&quot;* &quot;-&quot;????_);_(@_)"/>
    <numFmt numFmtId="180" formatCode="_(* #,##0_);_(* \(#,##0\);_(* &quot;-&quot;??_);_(@_)"/>
    <numFmt numFmtId="181" formatCode="_(* #,##0.0_);_(* \(#,##0.0\);_(* &quot;-&quot;_);_(@_)"/>
    <numFmt numFmtId="182" formatCode="&quot;$&quot;#,##0.00"/>
    <numFmt numFmtId="183" formatCode="0.0%\ ;\(0.0%\);&quot;0.0% &quot;"/>
    <numFmt numFmtId="184" formatCode="#,##0;\(#,##0\)"/>
    <numFmt numFmtId="185" formatCode="_(&quot;$&quot;* #,##0_);_(&quot;$&quot;* \(#,##0\);_(&quot;$&quot;* &quot;-&quot;??_);_(@_)"/>
    <numFmt numFmtId="186" formatCode="[$-409]mmm\-yy;@"/>
    <numFmt numFmtId="187" formatCode="_-* #,##0.00\ _D_M_-;\-* #,##0.00\ _D_M_-;_-* &quot;-&quot;??\ _D_M_-;_-@_-"/>
    <numFmt numFmtId="188" formatCode="_-* #,##0.00\ &quot;DM&quot;_-;\-* #,##0.00\ &quot;DM&quot;_-;_-* &quot;-&quot;??\ &quot;DM&quot;_-;_-@_-"/>
    <numFmt numFmtId="189" formatCode="_([$€-2]* #,##0.00_);_([$€-2]* \(#,##0.00\);_([$€-2]* &quot;-&quot;??_)"/>
    <numFmt numFmtId="190" formatCode="&quot;$&quot;#,##0;\-&quot;$&quot;#,##0"/>
    <numFmt numFmtId="191" formatCode="#,##0.00\ ;\(#,##0.00\)"/>
    <numFmt numFmtId="192" formatCode="0000000"/>
    <numFmt numFmtId="193" formatCode="0.0000%"/>
    <numFmt numFmtId="194" formatCode="_(&quot;$&quot;* #,##0.000_);_(&quot;$&quot;* \(#,##0.000\);_(&quot;$&quot;* &quot;-&quot;??_);_(@_)"/>
    <numFmt numFmtId="195" formatCode="0.00000%"/>
    <numFmt numFmtId="196" formatCode="0.000%"/>
    <numFmt numFmtId="197" formatCode="&quot;PAGE&quot;\ 0.00"/>
    <numFmt numFmtId="198" formatCode="yyyy"/>
    <numFmt numFmtId="199" formatCode="0.0000000%"/>
    <numFmt numFmtId="200" formatCode="0.00000"/>
    <numFmt numFmtId="201" formatCode="0.0000"/>
    <numFmt numFmtId="202" formatCode="0.000000%"/>
    <numFmt numFmtId="203" formatCode="_(&quot;$&quot;* #,##0.0000_);_(&quot;$&quot;* \(#,##0.0000\);_(&quot;$&quot;* &quot;-&quot;??_);_(@_)"/>
    <numFmt numFmtId="204" formatCode="_(&quot;$&quot;* #,##0_);[Red]_(&quot;$&quot;* \(#,##0\);_(&quot;$&quot;* &quot;-&quot;_);_(@_)"/>
    <numFmt numFmtId="205" formatCode="#,##0.0000000;\(#,##0.0000000\)"/>
    <numFmt numFmtId="206" formatCode="0."/>
    <numFmt numFmtId="207" formatCode=".0000000"/>
    <numFmt numFmtId="208" formatCode="&quot;$&quot;#,##0_);\(#,##0\)"/>
    <numFmt numFmtId="209" formatCode="&quot;ADJ&quot;\ 0.00"/>
    <numFmt numFmtId="210" formatCode="0.0"/>
    <numFmt numFmtId="211" formatCode="_(* #,##0.000_);_(* \(#,##0.000\);_(* &quot;-&quot;??_);_(@_)"/>
    <numFmt numFmtId="212" formatCode="_(* #,##0.0000000_);_(* \(#,##0.0000000\);_(* &quot;-&quot;??_);_(@_)"/>
    <numFmt numFmtId="213" formatCode="&quot;$&quot;#,##0\ ;\(&quot;$&quot;#,##0\)"/>
    <numFmt numFmtId="214" formatCode="0.0000_);\(0.0000\)"/>
    <numFmt numFmtId="215" formatCode="_(&quot;$&quot;* #,##0.000000_);_(&quot;$&quot;* \(#,##0.000000\);_(&quot;$&quot;* &quot;-&quot;??????_);_(@_)"/>
    <numFmt numFmtId="216" formatCode="0\ &quot; HR&quot;"/>
    <numFmt numFmtId="217" formatCode="mmm\-yyyy"/>
    <numFmt numFmtId="218" formatCode="m/yy"/>
    <numFmt numFmtId="219" formatCode="mm/dd/yy;@"/>
  </numFmts>
  <fonts count="162">
    <font>
      <sz val="8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Helv"/>
    </font>
    <font>
      <sz val="11"/>
      <name val="Book Antiqua"/>
      <family val="1"/>
    </font>
    <font>
      <sz val="11"/>
      <color indexed="12"/>
      <name val="Book Antiqua"/>
      <family val="1"/>
    </font>
    <font>
      <b/>
      <sz val="16"/>
      <name val="Arial"/>
      <family val="2"/>
    </font>
    <font>
      <b/>
      <sz val="12"/>
      <color indexed="12"/>
      <name val="Book Antiqua"/>
      <family val="1"/>
    </font>
    <font>
      <b/>
      <sz val="11"/>
      <color indexed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b/>
      <sz val="14"/>
      <name val="Book Antiqua"/>
      <family val="1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sz val="14"/>
      <name val="Book Antiqua"/>
      <family val="1"/>
    </font>
    <font>
      <sz val="14"/>
      <name val="Arial"/>
      <family val="2"/>
    </font>
    <font>
      <sz val="14"/>
      <color indexed="8"/>
      <name val="Arial"/>
      <family val="2"/>
    </font>
    <font>
      <sz val="10"/>
      <name val="Book Antiqua"/>
      <family val="1"/>
    </font>
    <font>
      <b/>
      <u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8"/>
      <name val="MS Sans Serif"/>
      <family val="2"/>
    </font>
    <font>
      <sz val="10"/>
      <name val="MS Sans Serif"/>
      <family val="2"/>
    </font>
    <font>
      <sz val="11"/>
      <name val="univers (E1)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  <scheme val="minor"/>
    </font>
    <font>
      <b/>
      <sz val="11"/>
      <color indexed="9"/>
      <name val="Calibri"/>
      <family val="2"/>
    </font>
    <font>
      <b/>
      <sz val="10"/>
      <name val="Arial Unicode MS"/>
      <family val="2"/>
    </font>
    <font>
      <sz val="10"/>
      <color indexed="24"/>
      <name val="Arial"/>
      <family val="2"/>
    </font>
    <font>
      <sz val="10"/>
      <name val="Arial Unicode MS"/>
      <family val="2"/>
    </font>
    <font>
      <sz val="8"/>
      <color indexed="8"/>
      <name val="Arial"/>
      <family val="2"/>
    </font>
    <font>
      <sz val="10"/>
      <color indexed="22"/>
      <name val="Arial"/>
      <family val="2"/>
    </font>
    <font>
      <i/>
      <sz val="11"/>
      <color indexed="23"/>
      <name val="Calibri"/>
      <family val="2"/>
    </font>
    <font>
      <sz val="12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  <scheme val="minor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  <scheme val="minor"/>
    </font>
    <font>
      <sz val="11"/>
      <color indexed="19"/>
      <name val="Calibri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  <scheme val="minor"/>
    </font>
    <font>
      <sz val="10"/>
      <name val="Geneva"/>
    </font>
    <font>
      <sz val="8"/>
      <color theme="1"/>
      <name val="Arial"/>
      <family val="2"/>
    </font>
    <font>
      <sz val="8"/>
      <name val="MS Sans Serif"/>
      <family val="2"/>
    </font>
    <font>
      <b/>
      <sz val="11"/>
      <color indexed="63"/>
      <name val="Calibri"/>
      <family val="2"/>
    </font>
    <font>
      <sz val="10"/>
      <name val="Calibri"/>
      <family val="2"/>
    </font>
    <font>
      <sz val="12"/>
      <name val="Helv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b/>
      <sz val="18"/>
      <color indexed="56"/>
      <name val="Cambria"/>
      <family val="2"/>
    </font>
    <font>
      <b/>
      <sz val="18"/>
      <color indexed="62"/>
      <name val="Cambria"/>
      <family val="2"/>
      <scheme val="major"/>
    </font>
    <font>
      <sz val="8"/>
      <name val="Times New Roman"/>
      <family val="1"/>
    </font>
    <font>
      <b/>
      <sz val="8"/>
      <name val="Helv"/>
    </font>
    <font>
      <b/>
      <u/>
      <sz val="10"/>
      <name val="Times New Roman"/>
      <family val="1"/>
    </font>
    <font>
      <sz val="10"/>
      <color indexed="10"/>
      <name val="Times New Roman"/>
      <family val="1"/>
    </font>
    <font>
      <sz val="10"/>
      <color indexed="8"/>
      <name val="Times New Roman"/>
      <family val="1"/>
    </font>
    <font>
      <sz val="10"/>
      <color indexed="56"/>
      <name val="Times New Roman"/>
      <family val="1"/>
    </font>
    <font>
      <b/>
      <i/>
      <sz val="10"/>
      <name val="Times New Roman"/>
      <family val="1"/>
    </font>
    <font>
      <b/>
      <sz val="10"/>
      <color indexed="8"/>
      <name val="Times New Roman"/>
      <family val="1"/>
    </font>
    <font>
      <i/>
      <sz val="10"/>
      <name val="Times New Roman"/>
      <family val="1"/>
    </font>
    <font>
      <sz val="10"/>
      <color indexed="14"/>
      <name val="Times New Roman"/>
      <family val="1"/>
    </font>
    <font>
      <sz val="12"/>
      <color indexed="14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Arial"/>
      <family val="2"/>
    </font>
    <font>
      <sz val="8"/>
      <color rgb="FFFF0000"/>
      <name val="Helv"/>
    </font>
    <font>
      <b/>
      <sz val="11"/>
      <name val="Times New Roman"/>
      <family val="1"/>
    </font>
    <font>
      <sz val="9"/>
      <name val="Times New Roman"/>
      <family val="1"/>
    </font>
    <font>
      <b/>
      <sz val="10"/>
      <color rgb="FF0000FF"/>
      <name val="Times New Roman"/>
      <family val="1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indexed="8"/>
      <name val="Calibri"/>
      <family val="2"/>
    </font>
    <font>
      <sz val="11"/>
      <name val="Calibri"/>
      <family val="2"/>
      <scheme val="minor"/>
    </font>
    <font>
      <b/>
      <u val="double"/>
      <sz val="14"/>
      <name val="Arial MT"/>
    </font>
    <font>
      <b/>
      <sz val="14"/>
      <name val="Arial MT"/>
    </font>
    <font>
      <b/>
      <sz val="11"/>
      <color indexed="10"/>
      <name val="Calibri"/>
      <family val="2"/>
    </font>
    <font>
      <sz val="10"/>
      <color theme="1"/>
      <name val="Calibri"/>
      <family val="2"/>
    </font>
    <font>
      <sz val="12"/>
      <name val="TIMES"/>
    </font>
    <font>
      <sz val="12"/>
      <name val="Arial MT"/>
    </font>
    <font>
      <sz val="18"/>
      <name val="Arial"/>
      <family val="2"/>
    </font>
    <font>
      <u/>
      <sz val="10"/>
      <color indexed="12"/>
      <name val="MS Sans Serif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12"/>
      <color indexed="10"/>
      <name val="TIMES"/>
    </font>
    <font>
      <b/>
      <sz val="8"/>
      <color indexed="62"/>
      <name val="Arial"/>
      <family val="2"/>
    </font>
    <font>
      <b/>
      <sz val="16"/>
      <color indexed="23"/>
      <name val="Arial"/>
      <family val="2"/>
    </font>
    <font>
      <b/>
      <sz val="18"/>
      <color indexed="62"/>
      <name val="Arial"/>
      <family val="2"/>
    </font>
    <font>
      <b/>
      <i/>
      <sz val="12"/>
      <color indexed="12"/>
      <name val="Arial"/>
      <family val="2"/>
    </font>
    <font>
      <b/>
      <u val="double"/>
      <sz val="12"/>
      <name val="Arial MT"/>
    </font>
    <font>
      <b/>
      <sz val="12"/>
      <color indexed="60"/>
      <name val="Arial"/>
      <family val="2"/>
    </font>
    <font>
      <sz val="10"/>
      <color rgb="FFFF0000"/>
      <name val="Times New Roman"/>
      <family val="1"/>
    </font>
    <font>
      <b/>
      <sz val="11"/>
      <name val="Helv"/>
    </font>
    <font>
      <sz val="11"/>
      <name val="Helv"/>
    </font>
  </fonts>
  <fills count="102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</patternFill>
    </fill>
    <fill>
      <patternFill patternType="solid">
        <fgColor indexed="40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lightDown">
        <fgColor indexed="22"/>
        <bgColor indexed="23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5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598">
    <xf numFmtId="164" fontId="0" fillId="0" borderId="0">
      <alignment horizontal="left" wrapText="1"/>
    </xf>
    <xf numFmtId="43" fontId="15" fillId="0" borderId="0" applyFont="0" applyFill="0" applyBorder="0" applyAlignment="0" applyProtection="0"/>
    <xf numFmtId="164" fontId="22" fillId="0" borderId="0">
      <alignment horizontal="left" wrapText="1"/>
    </xf>
    <xf numFmtId="169" fontId="22" fillId="0" borderId="0">
      <alignment horizontal="left" wrapText="1"/>
    </xf>
    <xf numFmtId="170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4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0" fontId="37" fillId="0" borderId="0"/>
    <xf numFmtId="169" fontId="22" fillId="0" borderId="0">
      <alignment horizontal="left" wrapText="1"/>
    </xf>
    <xf numFmtId="164" fontId="22" fillId="0" borderId="0">
      <alignment horizontal="left" wrapText="1"/>
    </xf>
    <xf numFmtId="169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0" fontId="37" fillId="0" borderId="0"/>
    <xf numFmtId="171" fontId="38" fillId="0" borderId="0">
      <alignment horizontal="left"/>
    </xf>
    <xf numFmtId="172" fontId="39" fillId="0" borderId="0">
      <alignment horizontal="left"/>
    </xf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1" borderId="0" applyNumberFormat="0" applyBorder="0" applyAlignment="0" applyProtection="0"/>
    <xf numFmtId="0" fontId="40" fillId="32" borderId="0" applyNumberFormat="0" applyBorder="0" applyAlignment="0" applyProtection="0"/>
    <xf numFmtId="0" fontId="41" fillId="33" borderId="0" applyNumberFormat="0" applyBorder="0" applyAlignment="0" applyProtection="0"/>
    <xf numFmtId="0" fontId="40" fillId="34" borderId="0" applyNumberFormat="0" applyBorder="0" applyAlignment="0" applyProtection="0"/>
    <xf numFmtId="0" fontId="40" fillId="35" borderId="0" applyNumberFormat="0" applyBorder="0" applyAlignment="0" applyProtection="0"/>
    <xf numFmtId="0" fontId="41" fillId="36" borderId="0" applyNumberFormat="0" applyBorder="0" applyAlignment="0" applyProtection="0"/>
    <xf numFmtId="0" fontId="40" fillId="37" borderId="0" applyNumberFormat="0" applyBorder="0" applyAlignment="0" applyProtection="0"/>
    <xf numFmtId="0" fontId="40" fillId="38" borderId="0" applyNumberFormat="0" applyBorder="0" applyAlignment="0" applyProtection="0"/>
    <xf numFmtId="0" fontId="41" fillId="39" borderId="0" applyNumberFormat="0" applyBorder="0" applyAlignment="0" applyProtection="0"/>
    <xf numFmtId="0" fontId="40" fillId="38" borderId="0" applyNumberFormat="0" applyBorder="0" applyAlignment="0" applyProtection="0"/>
    <xf numFmtId="0" fontId="40" fillId="39" borderId="0" applyNumberFormat="0" applyBorder="0" applyAlignment="0" applyProtection="0"/>
    <xf numFmtId="0" fontId="41" fillId="39" borderId="0" applyNumberFormat="0" applyBorder="0" applyAlignment="0" applyProtection="0"/>
    <xf numFmtId="0" fontId="40" fillId="31" borderId="0" applyNumberFormat="0" applyBorder="0" applyAlignment="0" applyProtection="0"/>
    <xf numFmtId="0" fontId="40" fillId="32" borderId="0" applyNumberFormat="0" applyBorder="0" applyAlignment="0" applyProtection="0"/>
    <xf numFmtId="0" fontId="41" fillId="32" borderId="0" applyNumberFormat="0" applyBorder="0" applyAlignment="0" applyProtection="0"/>
    <xf numFmtId="0" fontId="40" fillId="40" borderId="0" applyNumberFormat="0" applyBorder="0" applyAlignment="0" applyProtection="0"/>
    <xf numFmtId="0" fontId="40" fillId="35" borderId="0" applyNumberFormat="0" applyBorder="0" applyAlignment="0" applyProtection="0"/>
    <xf numFmtId="0" fontId="41" fillId="41" borderId="0" applyNumberFormat="0" applyBorder="0" applyAlignment="0" applyProtection="0"/>
    <xf numFmtId="0" fontId="39" fillId="0" borderId="0" applyFont="0" applyFill="0" applyBorder="0" applyAlignment="0" applyProtection="0">
      <alignment horizontal="right"/>
    </xf>
    <xf numFmtId="173" fontId="42" fillId="0" borderId="0" applyFill="0" applyBorder="0" applyAlignment="0"/>
    <xf numFmtId="41" fontId="22" fillId="42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3" fontId="45" fillId="0" borderId="0" applyFont="0" applyFill="0" applyBorder="0" applyAlignment="0" applyProtection="0"/>
    <xf numFmtId="0" fontId="46" fillId="0" borderId="0"/>
    <xf numFmtId="0" fontId="46" fillId="0" borderId="0"/>
    <xf numFmtId="0" fontId="47" fillId="0" borderId="0"/>
    <xf numFmtId="174" fontId="48" fillId="0" borderId="0">
      <protection locked="0"/>
    </xf>
    <xf numFmtId="0" fontId="47" fillId="0" borderId="0"/>
    <xf numFmtId="0" fontId="49" fillId="0" borderId="0" applyNumberFormat="0" applyAlignment="0">
      <alignment horizontal="left"/>
    </xf>
    <xf numFmtId="0" fontId="50" fillId="0" borderId="0" applyNumberFormat="0" applyAlignment="0"/>
    <xf numFmtId="0" fontId="46" fillId="0" borderId="0"/>
    <xf numFmtId="0" fontId="47" fillId="0" borderId="0"/>
    <xf numFmtId="0" fontId="46" fillId="0" borderId="0"/>
    <xf numFmtId="0" fontId="47" fillId="0" borderId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51" fillId="43" borderId="0" applyNumberFormat="0" applyBorder="0" applyAlignment="0" applyProtection="0"/>
    <xf numFmtId="0" fontId="51" fillId="44" borderId="0" applyNumberFormat="0" applyBorder="0" applyAlignment="0" applyProtection="0"/>
    <xf numFmtId="0" fontId="51" fillId="45" borderId="0" applyNumberFormat="0" applyBorder="0" applyAlignment="0" applyProtection="0"/>
    <xf numFmtId="164" fontId="22" fillId="0" borderId="0"/>
    <xf numFmtId="2" fontId="45" fillId="0" borderId="0" applyFont="0" applyFill="0" applyBorder="0" applyAlignment="0" applyProtection="0"/>
    <xf numFmtId="0" fontId="46" fillId="0" borderId="0"/>
    <xf numFmtId="38" fontId="36" fillId="42" borderId="0" applyNumberFormat="0" applyBorder="0" applyAlignment="0" applyProtection="0"/>
    <xf numFmtId="176" fontId="33" fillId="0" borderId="0" applyNumberFormat="0" applyFill="0" applyBorder="0" applyProtection="0">
      <alignment horizontal="right"/>
    </xf>
    <xf numFmtId="0" fontId="21" fillId="0" borderId="10" applyNumberFormat="0" applyAlignment="0" applyProtection="0">
      <alignment horizontal="left"/>
    </xf>
    <xf numFmtId="0" fontId="21" fillId="0" borderId="11">
      <alignment horizontal="left"/>
    </xf>
    <xf numFmtId="14" fontId="52" fillId="46" borderId="12">
      <alignment horizontal="center" vertical="center" wrapText="1"/>
    </xf>
    <xf numFmtId="38" fontId="53" fillId="0" borderId="0"/>
    <xf numFmtId="40" fontId="53" fillId="0" borderId="0"/>
    <xf numFmtId="10" fontId="36" fillId="47" borderId="13" applyNumberFormat="0" applyBorder="0" applyAlignment="0" applyProtection="0"/>
    <xf numFmtId="41" fontId="54" fillId="48" borderId="14">
      <alignment horizontal="left"/>
      <protection locked="0"/>
    </xf>
    <xf numFmtId="10" fontId="54" fillId="48" borderId="14">
      <alignment horizontal="right"/>
      <protection locked="0"/>
    </xf>
    <xf numFmtId="0" fontId="36" fillId="42" borderId="0"/>
    <xf numFmtId="3" fontId="55" fillId="0" borderId="0" applyFill="0" applyBorder="0" applyAlignment="0" applyProtection="0"/>
    <xf numFmtId="44" fontId="52" fillId="0" borderId="15" applyNumberFormat="0" applyFont="0" applyAlignment="0">
      <alignment horizontal="center"/>
    </xf>
    <xf numFmtId="44" fontId="52" fillId="0" borderId="16" applyNumberFormat="0" applyFont="0" applyAlignment="0">
      <alignment horizontal="center"/>
    </xf>
    <xf numFmtId="37" fontId="56" fillId="0" borderId="0"/>
    <xf numFmtId="177" fontId="57" fillId="0" borderId="0"/>
    <xf numFmtId="0" fontId="40" fillId="0" borderId="0"/>
    <xf numFmtId="0" fontId="40" fillId="0" borderId="0"/>
    <xf numFmtId="0" fontId="40" fillId="0" borderId="0"/>
    <xf numFmtId="0" fontId="22" fillId="0" borderId="0"/>
    <xf numFmtId="0" fontId="2" fillId="0" borderId="0"/>
    <xf numFmtId="0" fontId="22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0" fillId="0" borderId="0"/>
    <xf numFmtId="0" fontId="22" fillId="0" borderId="0"/>
    <xf numFmtId="0" fontId="2" fillId="0" borderId="0"/>
    <xf numFmtId="0" fontId="34" fillId="0" borderId="0"/>
    <xf numFmtId="165" fontId="22" fillId="0" borderId="0">
      <alignment horizontal="left" wrapText="1"/>
    </xf>
    <xf numFmtId="0" fontId="40" fillId="0" borderId="0"/>
    <xf numFmtId="0" fontId="40" fillId="0" borderId="0"/>
    <xf numFmtId="0" fontId="40" fillId="49" borderId="17" applyNumberFormat="0" applyFont="0" applyAlignment="0" applyProtection="0"/>
    <xf numFmtId="0" fontId="40" fillId="49" borderId="17" applyNumberFormat="0" applyFont="0" applyAlignment="0" applyProtection="0"/>
    <xf numFmtId="0" fontId="40" fillId="49" borderId="17" applyNumberFormat="0" applyFont="0" applyAlignment="0" applyProtection="0"/>
    <xf numFmtId="0" fontId="40" fillId="6" borderId="6" applyNumberFormat="0" applyFont="0" applyAlignment="0" applyProtection="0"/>
    <xf numFmtId="0" fontId="40" fillId="6" borderId="6" applyNumberFormat="0" applyFont="0" applyAlignment="0" applyProtection="0"/>
    <xf numFmtId="0" fontId="40" fillId="6" borderId="6" applyNumberFormat="0" applyFont="0" applyAlignment="0" applyProtection="0"/>
    <xf numFmtId="0" fontId="40" fillId="49" borderId="17" applyNumberFormat="0" applyFont="0" applyAlignment="0" applyProtection="0"/>
    <xf numFmtId="0" fontId="40" fillId="49" borderId="17" applyNumberFormat="0" applyFont="0" applyAlignment="0" applyProtection="0"/>
    <xf numFmtId="0" fontId="40" fillId="49" borderId="17" applyNumberFormat="0" applyFont="0" applyAlignment="0" applyProtection="0"/>
    <xf numFmtId="0" fontId="40" fillId="49" borderId="17" applyNumberFormat="0" applyFont="0" applyAlignment="0" applyProtection="0"/>
    <xf numFmtId="0" fontId="40" fillId="49" borderId="17" applyNumberFormat="0" applyFont="0" applyAlignment="0" applyProtection="0"/>
    <xf numFmtId="0" fontId="46" fillId="0" borderId="0"/>
    <xf numFmtId="0" fontId="46" fillId="0" borderId="0"/>
    <xf numFmtId="0" fontId="47" fillId="0" borderId="0"/>
    <xf numFmtId="178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2" fillId="0" borderId="0" applyFont="0" applyFill="0" applyBorder="0" applyAlignment="0" applyProtection="0"/>
    <xf numFmtId="41" fontId="22" fillId="50" borderId="14"/>
    <xf numFmtId="0" fontId="43" fillId="0" borderId="0" applyNumberFormat="0" applyFont="0" applyFill="0" applyBorder="0" applyAlignment="0" applyProtection="0">
      <alignment horizontal="left"/>
    </xf>
    <xf numFmtId="15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0" fontId="59" fillId="0" borderId="12">
      <alignment horizontal="center"/>
    </xf>
    <xf numFmtId="3" fontId="43" fillId="0" borderId="0" applyFont="0" applyFill="0" applyBorder="0" applyAlignment="0" applyProtection="0"/>
    <xf numFmtId="0" fontId="43" fillId="51" borderId="0" applyNumberFormat="0" applyFont="0" applyBorder="0" applyAlignment="0" applyProtection="0"/>
    <xf numFmtId="0" fontId="47" fillId="0" borderId="0"/>
    <xf numFmtId="3" fontId="60" fillId="0" borderId="0" applyFill="0" applyBorder="0" applyAlignment="0" applyProtection="0"/>
    <xf numFmtId="0" fontId="61" fillId="0" borderId="0"/>
    <xf numFmtId="42" fontId="22" fillId="47" borderId="0"/>
    <xf numFmtId="42" fontId="22" fillId="47" borderId="18">
      <alignment vertical="center"/>
    </xf>
    <xf numFmtId="0" fontId="52" fillId="47" borderId="9" applyNumberFormat="0">
      <alignment horizontal="center" vertical="center" wrapText="1"/>
    </xf>
    <xf numFmtId="10" fontId="22" fillId="47" borderId="0"/>
    <xf numFmtId="179" fontId="22" fillId="47" borderId="0"/>
    <xf numFmtId="180" fontId="53" fillId="0" borderId="0" applyBorder="0" applyAlignment="0"/>
    <xf numFmtId="42" fontId="22" fillId="47" borderId="19">
      <alignment horizontal="left"/>
    </xf>
    <xf numFmtId="179" fontId="62" fillId="47" borderId="19">
      <alignment horizontal="left"/>
    </xf>
    <xf numFmtId="14" fontId="15" fillId="0" borderId="0" applyNumberFormat="0" applyFill="0" applyBorder="0" applyAlignment="0" applyProtection="0">
      <alignment horizontal="left"/>
    </xf>
    <xf numFmtId="181" fontId="22" fillId="0" borderId="0" applyFont="0" applyFill="0" applyAlignment="0">
      <alignment horizontal="right"/>
    </xf>
    <xf numFmtId="4" fontId="63" fillId="52" borderId="20" applyNumberFormat="0" applyProtection="0">
      <alignment vertical="center"/>
    </xf>
    <xf numFmtId="4" fontId="64" fillId="48" borderId="20" applyNumberFormat="0" applyProtection="0">
      <alignment vertical="center"/>
    </xf>
    <xf numFmtId="4" fontId="63" fillId="48" borderId="20" applyNumberFormat="0" applyProtection="0">
      <alignment horizontal="left" vertical="center" indent="1"/>
    </xf>
    <xf numFmtId="0" fontId="63" fillId="48" borderId="20" applyNumberFormat="0" applyProtection="0">
      <alignment horizontal="left" vertical="top" indent="1"/>
    </xf>
    <xf numFmtId="4" fontId="63" fillId="53" borderId="0" applyNumberFormat="0" applyProtection="0">
      <alignment horizontal="left" vertical="center" indent="1"/>
    </xf>
    <xf numFmtId="0" fontId="22" fillId="54" borderId="0" applyNumberFormat="0" applyProtection="0">
      <alignment horizontal="left" vertical="center" indent="1"/>
    </xf>
    <xf numFmtId="4" fontId="58" fillId="22" borderId="20" applyNumberFormat="0" applyProtection="0">
      <alignment horizontal="right" vertical="center"/>
    </xf>
    <xf numFmtId="4" fontId="58" fillId="28" borderId="20" applyNumberFormat="0" applyProtection="0">
      <alignment horizontal="right" vertical="center"/>
    </xf>
    <xf numFmtId="4" fontId="58" fillId="55" borderId="20" applyNumberFormat="0" applyProtection="0">
      <alignment horizontal="right" vertical="center"/>
    </xf>
    <xf numFmtId="4" fontId="58" fillId="30" borderId="20" applyNumberFormat="0" applyProtection="0">
      <alignment horizontal="right" vertical="center"/>
    </xf>
    <xf numFmtId="4" fontId="58" fillId="56" borderId="20" applyNumberFormat="0" applyProtection="0">
      <alignment horizontal="right" vertical="center"/>
    </xf>
    <xf numFmtId="4" fontId="58" fillId="57" borderId="20" applyNumberFormat="0" applyProtection="0">
      <alignment horizontal="right" vertical="center"/>
    </xf>
    <xf numFmtId="4" fontId="58" fillId="58" borderId="20" applyNumberFormat="0" applyProtection="0">
      <alignment horizontal="right" vertical="center"/>
    </xf>
    <xf numFmtId="4" fontId="58" fillId="59" borderId="20" applyNumberFormat="0" applyProtection="0">
      <alignment horizontal="right" vertical="center"/>
    </xf>
    <xf numFmtId="4" fontId="58" fillId="29" borderId="20" applyNumberFormat="0" applyProtection="0">
      <alignment horizontal="right" vertical="center"/>
    </xf>
    <xf numFmtId="4" fontId="63" fillId="60" borderId="21" applyNumberFormat="0" applyProtection="0">
      <alignment horizontal="left" vertical="center" indent="1"/>
    </xf>
    <xf numFmtId="4" fontId="58" fillId="61" borderId="0" applyNumberFormat="0" applyProtection="0">
      <alignment horizontal="left" vertical="center" indent="1"/>
    </xf>
    <xf numFmtId="4" fontId="65" fillId="62" borderId="0" applyNumberFormat="0" applyProtection="0">
      <alignment horizontal="left" vertical="center" indent="1"/>
    </xf>
    <xf numFmtId="4" fontId="58" fillId="63" borderId="20" applyNumberFormat="0" applyProtection="0">
      <alignment horizontal="right" vertical="center"/>
    </xf>
    <xf numFmtId="4" fontId="58" fillId="61" borderId="0" applyNumberFormat="0" applyProtection="0">
      <alignment horizontal="left" vertical="center" indent="1"/>
    </xf>
    <xf numFmtId="4" fontId="58" fillId="53" borderId="0" applyNumberFormat="0" applyProtection="0">
      <alignment horizontal="left" vertical="center" indent="1"/>
    </xf>
    <xf numFmtId="0" fontId="22" fillId="62" borderId="20" applyNumberFormat="0" applyProtection="0">
      <alignment horizontal="left" vertical="center" indent="1"/>
    </xf>
    <xf numFmtId="0" fontId="22" fillId="62" borderId="20" applyNumberFormat="0" applyProtection="0">
      <alignment horizontal="left" vertical="top" indent="1"/>
    </xf>
    <xf numFmtId="0" fontId="22" fillId="53" borderId="20" applyNumberFormat="0" applyProtection="0">
      <alignment horizontal="left" vertical="center" indent="1"/>
    </xf>
    <xf numFmtId="0" fontId="22" fillId="53" borderId="20" applyNumberFormat="0" applyProtection="0">
      <alignment horizontal="left" vertical="top" indent="1"/>
    </xf>
    <xf numFmtId="0" fontId="22" fillId="64" borderId="20" applyNumberFormat="0" applyProtection="0">
      <alignment horizontal="left" vertical="center" indent="1"/>
    </xf>
    <xf numFmtId="0" fontId="22" fillId="64" borderId="20" applyNumberFormat="0" applyProtection="0">
      <alignment horizontal="left" vertical="top" indent="1"/>
    </xf>
    <xf numFmtId="0" fontId="22" fillId="50" borderId="20" applyNumberFormat="0" applyProtection="0">
      <alignment horizontal="left" vertical="center" indent="1"/>
    </xf>
    <xf numFmtId="0" fontId="22" fillId="50" borderId="20" applyNumberFormat="0" applyProtection="0">
      <alignment horizontal="left" vertical="top" indent="1"/>
    </xf>
    <xf numFmtId="0" fontId="22" fillId="65" borderId="13" applyNumberFormat="0">
      <protection locked="0"/>
    </xf>
    <xf numFmtId="4" fontId="58" fillId="66" borderId="20" applyNumberFormat="0" applyProtection="0">
      <alignment vertical="center"/>
    </xf>
    <xf numFmtId="4" fontId="66" fillId="66" borderId="20" applyNumberFormat="0" applyProtection="0">
      <alignment vertical="center"/>
    </xf>
    <xf numFmtId="4" fontId="58" fillId="66" borderId="20" applyNumberFormat="0" applyProtection="0">
      <alignment horizontal="left" vertical="center" indent="1"/>
    </xf>
    <xf numFmtId="0" fontId="58" fillId="66" borderId="20" applyNumberFormat="0" applyProtection="0">
      <alignment horizontal="left" vertical="top" indent="1"/>
    </xf>
    <xf numFmtId="4" fontId="58" fillId="61" borderId="20" applyNumberFormat="0" applyProtection="0">
      <alignment horizontal="right" vertical="center"/>
    </xf>
    <xf numFmtId="4" fontId="66" fillId="61" borderId="20" applyNumberFormat="0" applyProtection="0">
      <alignment horizontal="right" vertical="center"/>
    </xf>
    <xf numFmtId="4" fontId="58" fillId="63" borderId="20" applyNumberFormat="0" applyProtection="0">
      <alignment horizontal="left" vertical="center" indent="1"/>
    </xf>
    <xf numFmtId="0" fontId="58" fillId="53" borderId="20" applyNumberFormat="0" applyProtection="0">
      <alignment horizontal="left" vertical="top" indent="1"/>
    </xf>
    <xf numFmtId="4" fontId="67" fillId="67" borderId="0" applyNumberFormat="0" applyProtection="0">
      <alignment horizontal="left" vertical="center" indent="1"/>
    </xf>
    <xf numFmtId="4" fontId="68" fillId="61" borderId="20" applyNumberFormat="0" applyProtection="0">
      <alignment horizontal="right" vertical="center"/>
    </xf>
    <xf numFmtId="39" fontId="22" fillId="68" borderId="0"/>
    <xf numFmtId="0" fontId="69" fillId="0" borderId="0" applyNumberFormat="0" applyFill="0" applyBorder="0" applyAlignment="0" applyProtection="0"/>
    <xf numFmtId="38" fontId="36" fillId="0" borderId="22"/>
    <xf numFmtId="38" fontId="53" fillId="0" borderId="19"/>
    <xf numFmtId="39" fontId="15" fillId="69" borderId="0"/>
    <xf numFmtId="164" fontId="22" fillId="0" borderId="0">
      <alignment horizontal="left" wrapText="1"/>
    </xf>
    <xf numFmtId="169" fontId="22" fillId="0" borderId="0">
      <alignment horizontal="left" wrapText="1"/>
    </xf>
    <xf numFmtId="40" fontId="70" fillId="0" borderId="0" applyBorder="0">
      <alignment horizontal="right"/>
    </xf>
    <xf numFmtId="41" fontId="71" fillId="47" borderId="0">
      <alignment horizontal="left"/>
    </xf>
    <xf numFmtId="0" fontId="72" fillId="0" borderId="0"/>
    <xf numFmtId="0" fontId="73" fillId="0" borderId="0" applyFill="0" applyBorder="0" applyProtection="0">
      <alignment horizontal="left" vertical="top"/>
    </xf>
    <xf numFmtId="182" fontId="74" fillId="47" borderId="0">
      <alignment horizontal="left" vertical="center"/>
    </xf>
    <xf numFmtId="0" fontId="52" fillId="47" borderId="0">
      <alignment horizontal="left" wrapText="1"/>
    </xf>
    <xf numFmtId="0" fontId="75" fillId="0" borderId="0">
      <alignment horizontal="left" vertical="center"/>
    </xf>
    <xf numFmtId="0" fontId="47" fillId="0" borderId="23"/>
    <xf numFmtId="0" fontId="22" fillId="0" borderId="0"/>
    <xf numFmtId="43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" fillId="0" borderId="0"/>
    <xf numFmtId="0" fontId="22" fillId="49" borderId="17" applyNumberFormat="0" applyFont="0" applyAlignment="0" applyProtection="0"/>
    <xf numFmtId="4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22" fillId="0" borderId="0"/>
    <xf numFmtId="169" fontId="22" fillId="0" borderId="0">
      <alignment horizontal="left" wrapText="1"/>
    </xf>
    <xf numFmtId="169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0" fontId="22" fillId="0" borderId="0"/>
    <xf numFmtId="169" fontId="22" fillId="0" borderId="0">
      <alignment horizontal="left" wrapText="1"/>
    </xf>
    <xf numFmtId="0" fontId="22" fillId="0" borderId="0"/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0" fontId="22" fillId="0" borderId="0"/>
    <xf numFmtId="169" fontId="22" fillId="0" borderId="0">
      <alignment horizontal="left" wrapText="1"/>
    </xf>
    <xf numFmtId="169" fontId="22" fillId="0" borderId="0">
      <alignment horizontal="left" wrapText="1"/>
    </xf>
    <xf numFmtId="0" fontId="22" fillId="0" borderId="0"/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0" fontId="22" fillId="0" borderId="0"/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0" fontId="22" fillId="0" borderId="0"/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0" fontId="22" fillId="0" borderId="0"/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0" fontId="22" fillId="0" borderId="0"/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0" fontId="22" fillId="0" borderId="0"/>
    <xf numFmtId="169" fontId="22" fillId="0" borderId="0">
      <alignment horizontal="left" wrapText="1"/>
    </xf>
    <xf numFmtId="0" fontId="22" fillId="0" borderId="0"/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0" fontId="22" fillId="0" borderId="0"/>
    <xf numFmtId="169" fontId="22" fillId="0" borderId="0">
      <alignment horizontal="left" wrapText="1"/>
    </xf>
    <xf numFmtId="0" fontId="22" fillId="0" borderId="0"/>
    <xf numFmtId="169" fontId="22" fillId="0" borderId="0">
      <alignment horizontal="left" wrapText="1"/>
    </xf>
    <xf numFmtId="0" fontId="22" fillId="0" borderId="0"/>
    <xf numFmtId="169" fontId="22" fillId="0" borderId="0">
      <alignment horizontal="left" wrapText="1"/>
    </xf>
    <xf numFmtId="0" fontId="22" fillId="0" borderId="0"/>
    <xf numFmtId="169" fontId="22" fillId="0" borderId="0">
      <alignment horizontal="left" wrapText="1"/>
    </xf>
    <xf numFmtId="0" fontId="22" fillId="0" borderId="0"/>
    <xf numFmtId="169" fontId="22" fillId="0" borderId="0">
      <alignment horizontal="left" wrapText="1"/>
    </xf>
    <xf numFmtId="0" fontId="22" fillId="0" borderId="0"/>
    <xf numFmtId="169" fontId="22" fillId="0" borderId="0">
      <alignment horizontal="left" wrapText="1"/>
    </xf>
    <xf numFmtId="0" fontId="22" fillId="0" borderId="0"/>
    <xf numFmtId="169" fontId="22" fillId="0" borderId="0">
      <alignment horizontal="left" wrapText="1"/>
    </xf>
    <xf numFmtId="0" fontId="22" fillId="0" borderId="0"/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0" fontId="37" fillId="0" borderId="0"/>
    <xf numFmtId="0" fontId="37" fillId="0" borderId="0"/>
    <xf numFmtId="164" fontId="22" fillId="0" borderId="0">
      <alignment horizontal="left" wrapText="1"/>
    </xf>
    <xf numFmtId="164" fontId="22" fillId="0" borderId="0">
      <alignment horizontal="left" wrapText="1"/>
    </xf>
    <xf numFmtId="0" fontId="37" fillId="0" borderId="0"/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0" fontId="37" fillId="0" borderId="0"/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0" fontId="37" fillId="0" borderId="0"/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0" fontId="37" fillId="0" borderId="0"/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0" fontId="37" fillId="0" borderId="0"/>
    <xf numFmtId="0" fontId="37" fillId="0" borderId="0"/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2" fillId="7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7" borderId="0" applyNumberFormat="0" applyBorder="0" applyAlignment="0" applyProtection="0"/>
    <xf numFmtId="0" fontId="40" fillId="21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2" fillId="9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9" borderId="0" applyNumberFormat="0" applyBorder="0" applyAlignment="0" applyProtection="0"/>
    <xf numFmtId="0" fontId="40" fillId="22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2" fillId="11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11" borderId="0" applyNumberFormat="0" applyBorder="0" applyAlignment="0" applyProtection="0"/>
    <xf numFmtId="0" fontId="40" fillId="23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2" fillId="13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13" borderId="0" applyNumberFormat="0" applyBorder="0" applyAlignment="0" applyProtection="0"/>
    <xf numFmtId="0" fontId="40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2" fillId="16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40" fillId="25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2" fillId="18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18" borderId="0" applyNumberFormat="0" applyBorder="0" applyAlignment="0" applyProtection="0"/>
    <xf numFmtId="0" fontId="40" fillId="26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2" fillId="8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8" borderId="0" applyNumberFormat="0" applyBorder="0" applyAlignment="0" applyProtection="0"/>
    <xf numFmtId="0" fontId="40" fillId="27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0" fontId="2" fillId="10" borderId="0" applyNumberFormat="0" applyBorder="0" applyAlignment="0" applyProtection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40" fillId="2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2" fillId="12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12" borderId="0" applyNumberFormat="0" applyBorder="0" applyAlignment="0" applyProtection="0"/>
    <xf numFmtId="0" fontId="40" fillId="29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2" fillId="1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40" fillId="24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2" fillId="1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17" borderId="0" applyNumberFormat="0" applyBorder="0" applyAlignment="0" applyProtection="0"/>
    <xf numFmtId="0" fontId="40" fillId="27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2" fillId="19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19" borderId="0" applyNumberFormat="0" applyBorder="0" applyAlignment="0" applyProtection="0"/>
    <xf numFmtId="0" fontId="40" fillId="30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4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41" fillId="25" borderId="0" applyNumberFormat="0" applyBorder="0" applyAlignment="0" applyProtection="0"/>
    <xf numFmtId="0" fontId="41" fillId="70" borderId="0" applyNumberFormat="0" applyBorder="0" applyAlignment="0" applyProtection="0"/>
    <xf numFmtId="0" fontId="14" fillId="25" borderId="0" applyNumberFormat="0" applyBorder="0" applyAlignment="0" applyProtection="0"/>
    <xf numFmtId="0" fontId="41" fillId="70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41" fillId="57" borderId="0" applyNumberFormat="0" applyBorder="0" applyAlignment="0" applyProtection="0"/>
    <xf numFmtId="0" fontId="41" fillId="28" borderId="0" applyNumberFormat="0" applyBorder="0" applyAlignment="0" applyProtection="0"/>
    <xf numFmtId="0" fontId="14" fillId="57" borderId="0" applyNumberFormat="0" applyBorder="0" applyAlignment="0" applyProtection="0"/>
    <xf numFmtId="0" fontId="41" fillId="28" borderId="0" applyNumberFormat="0" applyBorder="0" applyAlignment="0" applyProtection="0"/>
    <xf numFmtId="0" fontId="14" fillId="57" borderId="0" applyNumberFormat="0" applyBorder="0" applyAlignment="0" applyProtection="0"/>
    <xf numFmtId="0" fontId="14" fillId="57" borderId="0" applyNumberFormat="0" applyBorder="0" applyAlignment="0" applyProtection="0"/>
    <xf numFmtId="0" fontId="14" fillId="57" borderId="0" applyNumberFormat="0" applyBorder="0" applyAlignment="0" applyProtection="0"/>
    <xf numFmtId="0" fontId="41" fillId="30" borderId="0" applyNumberFormat="0" applyBorder="0" applyAlignment="0" applyProtection="0"/>
    <xf numFmtId="0" fontId="41" fillId="29" borderId="0" applyNumberFormat="0" applyBorder="0" applyAlignment="0" applyProtection="0"/>
    <xf numFmtId="0" fontId="14" fillId="30" borderId="0" applyNumberFormat="0" applyBorder="0" applyAlignment="0" applyProtection="0"/>
    <xf numFmtId="0" fontId="41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41" fillId="22" borderId="0" applyNumberFormat="0" applyBorder="0" applyAlignment="0" applyProtection="0"/>
    <xf numFmtId="0" fontId="41" fillId="71" borderId="0" applyNumberFormat="0" applyBorder="0" applyAlignment="0" applyProtection="0"/>
    <xf numFmtId="0" fontId="14" fillId="22" borderId="0" applyNumberFormat="0" applyBorder="0" applyAlignment="0" applyProtection="0"/>
    <xf numFmtId="0" fontId="41" fillId="71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41" fillId="25" borderId="0" applyNumberFormat="0" applyBorder="0" applyAlignment="0" applyProtection="0"/>
    <xf numFmtId="0" fontId="41" fillId="72" borderId="0" applyNumberFormat="0" applyBorder="0" applyAlignment="0" applyProtection="0"/>
    <xf numFmtId="0" fontId="14" fillId="25" borderId="0" applyNumberFormat="0" applyBorder="0" applyAlignment="0" applyProtection="0"/>
    <xf numFmtId="0" fontId="41" fillId="72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41" fillId="28" borderId="0" applyNumberFormat="0" applyBorder="0" applyAlignment="0" applyProtection="0"/>
    <xf numFmtId="0" fontId="41" fillId="56" borderId="0" applyNumberFormat="0" applyBorder="0" applyAlignment="0" applyProtection="0"/>
    <xf numFmtId="0" fontId="14" fillId="28" borderId="0" applyNumberFormat="0" applyBorder="0" applyAlignment="0" applyProtection="0"/>
    <xf numFmtId="0" fontId="41" fillId="56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41" fillId="73" borderId="0" applyNumberFormat="0" applyBorder="0" applyAlignment="0" applyProtection="0"/>
    <xf numFmtId="0" fontId="41" fillId="74" borderId="0" applyNumberFormat="0" applyBorder="0" applyAlignment="0" applyProtection="0"/>
    <xf numFmtId="0" fontId="14" fillId="73" borderId="0" applyNumberFormat="0" applyBorder="0" applyAlignment="0" applyProtection="0"/>
    <xf numFmtId="0" fontId="41" fillId="74" borderId="0" applyNumberFormat="0" applyBorder="0" applyAlignment="0" applyProtection="0"/>
    <xf numFmtId="0" fontId="14" fillId="73" borderId="0" applyNumberFormat="0" applyBorder="0" applyAlignment="0" applyProtection="0"/>
    <xf numFmtId="0" fontId="14" fillId="73" borderId="0" applyNumberFormat="0" applyBorder="0" applyAlignment="0" applyProtection="0"/>
    <xf numFmtId="0" fontId="14" fillId="73" borderId="0" applyNumberFormat="0" applyBorder="0" applyAlignment="0" applyProtection="0"/>
    <xf numFmtId="0" fontId="14" fillId="73" borderId="0" applyNumberFormat="0" applyBorder="0" applyAlignment="0" applyProtection="0"/>
    <xf numFmtId="0" fontId="14" fillId="73" borderId="0" applyNumberFormat="0" applyBorder="0" applyAlignment="0" applyProtection="0"/>
    <xf numFmtId="0" fontId="14" fillId="73" borderId="0" applyNumberFormat="0" applyBorder="0" applyAlignment="0" applyProtection="0"/>
    <xf numFmtId="0" fontId="41" fillId="74" borderId="0" applyNumberFormat="0" applyBorder="0" applyAlignment="0" applyProtection="0"/>
    <xf numFmtId="0" fontId="41" fillId="74" borderId="0" applyNumberFormat="0" applyBorder="0" applyAlignment="0" applyProtection="0"/>
    <xf numFmtId="0" fontId="41" fillId="74" borderId="0" applyNumberFormat="0" applyBorder="0" applyAlignment="0" applyProtection="0"/>
    <xf numFmtId="0" fontId="41" fillId="74" borderId="0" applyNumberFormat="0" applyBorder="0" applyAlignment="0" applyProtection="0"/>
    <xf numFmtId="0" fontId="41" fillId="74" borderId="0" applyNumberFormat="0" applyBorder="0" applyAlignment="0" applyProtection="0"/>
    <xf numFmtId="0" fontId="41" fillId="57" borderId="0" applyNumberFormat="0" applyBorder="0" applyAlignment="0" applyProtection="0"/>
    <xf numFmtId="0" fontId="41" fillId="55" borderId="0" applyNumberFormat="0" applyBorder="0" applyAlignment="0" applyProtection="0"/>
    <xf numFmtId="0" fontId="14" fillId="57" borderId="0" applyNumberFormat="0" applyBorder="0" applyAlignment="0" applyProtection="0"/>
    <xf numFmtId="0" fontId="41" fillId="55" borderId="0" applyNumberFormat="0" applyBorder="0" applyAlignment="0" applyProtection="0"/>
    <xf numFmtId="0" fontId="14" fillId="57" borderId="0" applyNumberFormat="0" applyBorder="0" applyAlignment="0" applyProtection="0"/>
    <xf numFmtId="0" fontId="14" fillId="57" borderId="0" applyNumberFormat="0" applyBorder="0" applyAlignment="0" applyProtection="0"/>
    <xf numFmtId="0" fontId="14" fillId="57" borderId="0" applyNumberFormat="0" applyBorder="0" applyAlignment="0" applyProtection="0"/>
    <xf numFmtId="0" fontId="14" fillId="57" borderId="0" applyNumberFormat="0" applyBorder="0" applyAlignment="0" applyProtection="0"/>
    <xf numFmtId="0" fontId="14" fillId="57" borderId="0" applyNumberFormat="0" applyBorder="0" applyAlignment="0" applyProtection="0"/>
    <xf numFmtId="0" fontId="14" fillId="57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30" borderId="0" applyNumberFormat="0" applyBorder="0" applyAlignment="0" applyProtection="0"/>
    <xf numFmtId="0" fontId="41" fillId="58" borderId="0" applyNumberFormat="0" applyBorder="0" applyAlignment="0" applyProtection="0"/>
    <xf numFmtId="0" fontId="14" fillId="30" borderId="0" applyNumberFormat="0" applyBorder="0" applyAlignment="0" applyProtection="0"/>
    <xf numFmtId="0" fontId="41" fillId="58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41" fillId="58" borderId="0" applyNumberFormat="0" applyBorder="0" applyAlignment="0" applyProtection="0"/>
    <xf numFmtId="0" fontId="41" fillId="58" borderId="0" applyNumberFormat="0" applyBorder="0" applyAlignment="0" applyProtection="0"/>
    <xf numFmtId="0" fontId="41" fillId="58" borderId="0" applyNumberFormat="0" applyBorder="0" applyAlignment="0" applyProtection="0"/>
    <xf numFmtId="0" fontId="41" fillId="58" borderId="0" applyNumberFormat="0" applyBorder="0" applyAlignment="0" applyProtection="0"/>
    <xf numFmtId="0" fontId="41" fillId="58" borderId="0" applyNumberFormat="0" applyBorder="0" applyAlignment="0" applyProtection="0"/>
    <xf numFmtId="0" fontId="41" fillId="75" borderId="0" applyNumberFormat="0" applyBorder="0" applyAlignment="0" applyProtection="0"/>
    <xf numFmtId="0" fontId="41" fillId="71" borderId="0" applyNumberFormat="0" applyBorder="0" applyAlignment="0" applyProtection="0"/>
    <xf numFmtId="0" fontId="14" fillId="75" borderId="0" applyNumberFormat="0" applyBorder="0" applyAlignment="0" applyProtection="0"/>
    <xf numFmtId="0" fontId="41" fillId="71" borderId="0" applyNumberFormat="0" applyBorder="0" applyAlignment="0" applyProtection="0"/>
    <xf numFmtId="0" fontId="14" fillId="75" borderId="0" applyNumberFormat="0" applyBorder="0" applyAlignment="0" applyProtection="0"/>
    <xf numFmtId="0" fontId="14" fillId="75" borderId="0" applyNumberFormat="0" applyBorder="0" applyAlignment="0" applyProtection="0"/>
    <xf numFmtId="0" fontId="14" fillId="75" borderId="0" applyNumberFormat="0" applyBorder="0" applyAlignment="0" applyProtection="0"/>
    <xf numFmtId="0" fontId="14" fillId="75" borderId="0" applyNumberFormat="0" applyBorder="0" applyAlignment="0" applyProtection="0"/>
    <xf numFmtId="0" fontId="14" fillId="75" borderId="0" applyNumberFormat="0" applyBorder="0" applyAlignment="0" applyProtection="0"/>
    <xf numFmtId="0" fontId="14" fillId="75" borderId="0" applyNumberFormat="0" applyBorder="0" applyAlignment="0" applyProtection="0"/>
    <xf numFmtId="0" fontId="41" fillId="71" borderId="0" applyNumberFormat="0" applyBorder="0" applyAlignment="0" applyProtection="0"/>
    <xf numFmtId="0" fontId="41" fillId="71" borderId="0" applyNumberFormat="0" applyBorder="0" applyAlignment="0" applyProtection="0"/>
    <xf numFmtId="0" fontId="41" fillId="71" borderId="0" applyNumberFormat="0" applyBorder="0" applyAlignment="0" applyProtection="0"/>
    <xf numFmtId="0" fontId="41" fillId="71" borderId="0" applyNumberFormat="0" applyBorder="0" applyAlignment="0" applyProtection="0"/>
    <xf numFmtId="0" fontId="41" fillId="71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41" fillId="72" borderId="0" applyNumberFormat="0" applyBorder="0" applyAlignment="0" applyProtection="0"/>
    <xf numFmtId="0" fontId="41" fillId="72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41" fillId="72" borderId="0" applyNumberFormat="0" applyBorder="0" applyAlignment="0" applyProtection="0"/>
    <xf numFmtId="0" fontId="41" fillId="72" borderId="0" applyNumberFormat="0" applyBorder="0" applyAlignment="0" applyProtection="0"/>
    <xf numFmtId="0" fontId="41" fillId="72" borderId="0" applyNumberFormat="0" applyBorder="0" applyAlignment="0" applyProtection="0"/>
    <xf numFmtId="0" fontId="41" fillId="72" borderId="0" applyNumberFormat="0" applyBorder="0" applyAlignment="0" applyProtection="0"/>
    <xf numFmtId="0" fontId="41" fillId="72" borderId="0" applyNumberFormat="0" applyBorder="0" applyAlignment="0" applyProtection="0"/>
    <xf numFmtId="0" fontId="14" fillId="15" borderId="0" applyNumberFormat="0" applyBorder="0" applyAlignment="0" applyProtection="0"/>
    <xf numFmtId="0" fontId="41" fillId="72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41" fillId="55" borderId="0" applyNumberFormat="0" applyBorder="0" applyAlignment="0" applyProtection="0"/>
    <xf numFmtId="0" fontId="41" fillId="57" borderId="0" applyNumberFormat="0" applyBorder="0" applyAlignment="0" applyProtection="0"/>
    <xf numFmtId="0" fontId="14" fillId="55" borderId="0" applyNumberFormat="0" applyBorder="0" applyAlignment="0" applyProtection="0"/>
    <xf numFmtId="0" fontId="41" fillId="57" borderId="0" applyNumberFormat="0" applyBorder="0" applyAlignment="0" applyProtection="0"/>
    <xf numFmtId="0" fontId="14" fillId="55" borderId="0" applyNumberFormat="0" applyBorder="0" applyAlignment="0" applyProtection="0"/>
    <xf numFmtId="0" fontId="14" fillId="55" borderId="0" applyNumberFormat="0" applyBorder="0" applyAlignment="0" applyProtection="0"/>
    <xf numFmtId="0" fontId="14" fillId="55" borderId="0" applyNumberFormat="0" applyBorder="0" applyAlignment="0" applyProtection="0"/>
    <xf numFmtId="0" fontId="14" fillId="55" borderId="0" applyNumberFormat="0" applyBorder="0" applyAlignment="0" applyProtection="0"/>
    <xf numFmtId="0" fontId="14" fillId="55" borderId="0" applyNumberFormat="0" applyBorder="0" applyAlignment="0" applyProtection="0"/>
    <xf numFmtId="0" fontId="14" fillId="55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79" fillId="24" borderId="0" applyNumberFormat="0" applyBorder="0" applyAlignment="0" applyProtection="0"/>
    <xf numFmtId="0" fontId="79" fillId="22" borderId="0" applyNumberFormat="0" applyBorder="0" applyAlignment="0" applyProtection="0"/>
    <xf numFmtId="0" fontId="6" fillId="24" borderId="0" applyNumberFormat="0" applyBorder="0" applyAlignment="0" applyProtection="0"/>
    <xf numFmtId="0" fontId="79" fillId="22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173" fontId="42" fillId="0" borderId="0" applyFill="0" applyBorder="0" applyAlignment="0"/>
    <xf numFmtId="173" fontId="42" fillId="0" borderId="0" applyFill="0" applyBorder="0" applyAlignment="0"/>
    <xf numFmtId="173" fontId="42" fillId="0" borderId="0" applyFill="0" applyBorder="0" applyAlignment="0"/>
    <xf numFmtId="0" fontId="9" fillId="4" borderId="3" applyNumberFormat="0" applyAlignment="0" applyProtection="0"/>
    <xf numFmtId="0" fontId="80" fillId="76" borderId="30" applyNumberFormat="0" applyAlignment="0" applyProtection="0"/>
    <xf numFmtId="0" fontId="80" fillId="76" borderId="30" applyNumberFormat="0" applyAlignment="0" applyProtection="0"/>
    <xf numFmtId="41" fontId="22" fillId="47" borderId="0"/>
    <xf numFmtId="0" fontId="81" fillId="65" borderId="3" applyNumberFormat="0" applyAlignment="0" applyProtection="0"/>
    <xf numFmtId="0" fontId="81" fillId="65" borderId="3" applyNumberFormat="0" applyAlignment="0" applyProtection="0"/>
    <xf numFmtId="0" fontId="81" fillId="65" borderId="3" applyNumberFormat="0" applyAlignment="0" applyProtection="0"/>
    <xf numFmtId="41" fontId="22" fillId="47" borderId="0"/>
    <xf numFmtId="41" fontId="22" fillId="47" borderId="0"/>
    <xf numFmtId="41" fontId="22" fillId="47" borderId="0"/>
    <xf numFmtId="0" fontId="9" fillId="4" borderId="3" applyNumberFormat="0" applyAlignment="0" applyProtection="0"/>
    <xf numFmtId="0" fontId="81" fillId="65" borderId="3" applyNumberFormat="0" applyAlignment="0" applyProtection="0"/>
    <xf numFmtId="0" fontId="81" fillId="65" borderId="3" applyNumberFormat="0" applyAlignment="0" applyProtection="0"/>
    <xf numFmtId="0" fontId="81" fillId="65" borderId="3" applyNumberFormat="0" applyAlignment="0" applyProtection="0"/>
    <xf numFmtId="41" fontId="22" fillId="47" borderId="0"/>
    <xf numFmtId="41" fontId="22" fillId="47" borderId="0"/>
    <xf numFmtId="41" fontId="22" fillId="47" borderId="0"/>
    <xf numFmtId="41" fontId="22" fillId="47" borderId="0"/>
    <xf numFmtId="41" fontId="22" fillId="47" borderId="0"/>
    <xf numFmtId="41" fontId="22" fillId="47" borderId="0"/>
    <xf numFmtId="41" fontId="22" fillId="47" borderId="0"/>
    <xf numFmtId="41" fontId="22" fillId="47" borderId="0"/>
    <xf numFmtId="41" fontId="22" fillId="47" borderId="0"/>
    <xf numFmtId="41" fontId="22" fillId="47" borderId="0"/>
    <xf numFmtId="0" fontId="82" fillId="77" borderId="31" applyNumberFormat="0" applyAlignment="0" applyProtection="0"/>
    <xf numFmtId="0" fontId="82" fillId="77" borderId="31" applyNumberFormat="0" applyAlignment="0" applyProtection="0"/>
    <xf numFmtId="0" fontId="82" fillId="77" borderId="31" applyNumberFormat="0" applyAlignment="0" applyProtection="0"/>
    <xf numFmtId="0" fontId="10" fillId="5" borderId="5" applyNumberFormat="0" applyAlignment="0" applyProtection="0"/>
    <xf numFmtId="0" fontId="82" fillId="77" borderId="31" applyNumberFormat="0" applyAlignment="0" applyProtection="0"/>
    <xf numFmtId="41" fontId="22" fillId="42" borderId="0"/>
    <xf numFmtId="41" fontId="22" fillId="42" borderId="0"/>
    <xf numFmtId="41" fontId="22" fillId="42" borderId="0"/>
    <xf numFmtId="41" fontId="22" fillId="42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0" fillId="0" borderId="0" applyFont="0" applyFill="0" applyBorder="0" applyAlignment="0" applyProtection="0"/>
    <xf numFmtId="187" fontId="2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7" fillId="0" borderId="0"/>
    <xf numFmtId="3" fontId="45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45" fillId="0" borderId="0" applyFont="0" applyFill="0" applyBorder="0" applyAlignment="0" applyProtection="0"/>
    <xf numFmtId="0" fontId="47" fillId="0" borderId="0"/>
    <xf numFmtId="0" fontId="49" fillId="0" borderId="0" applyNumberFormat="0" applyAlignment="0">
      <alignment horizontal="left"/>
    </xf>
    <xf numFmtId="0" fontId="49" fillId="0" borderId="0" applyNumberFormat="0" applyAlignment="0">
      <alignment horizontal="left"/>
    </xf>
    <xf numFmtId="0" fontId="49" fillId="0" borderId="0" applyNumberFormat="0" applyAlignment="0">
      <alignment horizontal="left"/>
    </xf>
    <xf numFmtId="0" fontId="50" fillId="0" borderId="0" applyNumberFormat="0" applyAlignment="0"/>
    <xf numFmtId="0" fontId="50" fillId="0" borderId="0" applyNumberFormat="0" applyAlignment="0"/>
    <xf numFmtId="0" fontId="50" fillId="0" borderId="0" applyNumberFormat="0" applyAlignment="0"/>
    <xf numFmtId="0" fontId="47" fillId="0" borderId="0"/>
    <xf numFmtId="0" fontId="47" fillId="0" borderId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85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86" fillId="0" borderId="0" applyFont="0" applyFill="0" applyBorder="0" applyAlignment="0" applyProtection="0"/>
    <xf numFmtId="44" fontId="86" fillId="0" borderId="0" applyFont="0" applyFill="0" applyBorder="0" applyAlignment="0" applyProtection="0"/>
    <xf numFmtId="44" fontId="86" fillId="0" borderId="0" applyFont="0" applyFill="0" applyBorder="0" applyAlignment="0" applyProtection="0"/>
    <xf numFmtId="44" fontId="86" fillId="0" borderId="0" applyFont="0" applyFill="0" applyBorder="0" applyAlignment="0" applyProtection="0"/>
    <xf numFmtId="8" fontId="46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175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87" fillId="0" borderId="0" applyFont="0" applyFill="0" applyBorder="0" applyAlignment="0" applyProtection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64" fontId="22" fillId="0" borderId="0"/>
    <xf numFmtId="189" fontId="22" fillId="0" borderId="0" applyFont="0" applyFill="0" applyBorder="0" applyAlignment="0" applyProtection="0">
      <alignment horizontal="left" wrapText="1"/>
    </xf>
    <xf numFmtId="189" fontId="22" fillId="0" borderId="0" applyFont="0" applyFill="0" applyBorder="0" applyAlignment="0" applyProtection="0">
      <alignment horizontal="left" wrapText="1"/>
    </xf>
    <xf numFmtId="189" fontId="22" fillId="0" borderId="0" applyFont="0" applyFill="0" applyBorder="0" applyAlignment="0" applyProtection="0">
      <alignment horizontal="left" wrapText="1"/>
    </xf>
    <xf numFmtId="189" fontId="22" fillId="0" borderId="0" applyFont="0" applyFill="0" applyBorder="0" applyAlignment="0" applyProtection="0">
      <alignment horizontal="left" wrapText="1"/>
    </xf>
    <xf numFmtId="189" fontId="22" fillId="0" borderId="0" applyFont="0" applyFill="0" applyBorder="0" applyAlignment="0" applyProtection="0">
      <alignment horizontal="left" wrapText="1"/>
    </xf>
    <xf numFmtId="189" fontId="22" fillId="0" borderId="0" applyFont="0" applyFill="0" applyBorder="0" applyAlignment="0" applyProtection="0">
      <alignment horizontal="left" wrapText="1"/>
    </xf>
    <xf numFmtId="189" fontId="22" fillId="0" borderId="0" applyFont="0" applyFill="0" applyBorder="0" applyAlignment="0" applyProtection="0">
      <alignment horizontal="left" wrapText="1"/>
    </xf>
    <xf numFmtId="189" fontId="22" fillId="0" borderId="0" applyFont="0" applyFill="0" applyBorder="0" applyAlignment="0" applyProtection="0">
      <alignment horizontal="left" wrapText="1"/>
    </xf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2" fontId="45" fillId="0" borderId="0" applyFont="0" applyFill="0" applyBorder="0" applyAlignment="0" applyProtection="0"/>
    <xf numFmtId="2" fontId="45" fillId="0" borderId="0" applyFont="0" applyFill="0" applyBorder="0" applyAlignment="0" applyProtection="0"/>
    <xf numFmtId="2" fontId="45" fillId="0" borderId="0" applyFont="0" applyFill="0" applyBorder="0" applyAlignment="0" applyProtection="0"/>
    <xf numFmtId="2" fontId="89" fillId="0" borderId="0" applyFill="0" applyBorder="0" applyAlignment="0" applyProtection="0"/>
    <xf numFmtId="0" fontId="90" fillId="25" borderId="0" applyNumberFormat="0" applyBorder="0" applyAlignment="0" applyProtection="0"/>
    <xf numFmtId="0" fontId="90" fillId="23" borderId="0" applyNumberFormat="0" applyBorder="0" applyAlignment="0" applyProtection="0"/>
    <xf numFmtId="0" fontId="5" fillId="25" borderId="0" applyNumberFormat="0" applyBorder="0" applyAlignment="0" applyProtection="0"/>
    <xf numFmtId="0" fontId="90" fillId="23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38" fontId="36" fillId="42" borderId="0" applyNumberFormat="0" applyBorder="0" applyAlignment="0" applyProtection="0"/>
    <xf numFmtId="38" fontId="22" fillId="42" borderId="0" applyNumberFormat="0" applyBorder="0" applyAlignment="0" applyProtection="0"/>
    <xf numFmtId="38" fontId="36" fillId="42" borderId="0" applyNumberFormat="0" applyBorder="0" applyAlignment="0" applyProtection="0"/>
    <xf numFmtId="38" fontId="36" fillId="42" borderId="0" applyNumberFormat="0" applyBorder="0" applyAlignment="0" applyProtection="0"/>
    <xf numFmtId="38" fontId="22" fillId="42" borderId="0" applyNumberFormat="0" applyBorder="0" applyAlignment="0" applyProtection="0"/>
    <xf numFmtId="38" fontId="36" fillId="42" borderId="0" applyNumberFormat="0" applyBorder="0" applyAlignment="0" applyProtection="0"/>
    <xf numFmtId="38" fontId="36" fillId="42" borderId="0" applyNumberFormat="0" applyBorder="0" applyAlignment="0" applyProtection="0"/>
    <xf numFmtId="38" fontId="36" fillId="42" borderId="0" applyNumberFormat="0" applyBorder="0" applyAlignment="0" applyProtection="0"/>
    <xf numFmtId="38" fontId="36" fillId="42" borderId="0" applyNumberFormat="0" applyBorder="0" applyAlignment="0" applyProtection="0"/>
    <xf numFmtId="38" fontId="36" fillId="42" borderId="0" applyNumberFormat="0" applyBorder="0" applyAlignment="0" applyProtection="0"/>
    <xf numFmtId="38" fontId="36" fillId="42" borderId="0" applyNumberFormat="0" applyBorder="0" applyAlignment="0" applyProtection="0"/>
    <xf numFmtId="38" fontId="22" fillId="42" borderId="0" applyNumberFormat="0" applyBorder="0" applyAlignment="0" applyProtection="0"/>
    <xf numFmtId="38" fontId="36" fillId="42" borderId="0" applyNumberFormat="0" applyBorder="0" applyAlignment="0" applyProtection="0"/>
    <xf numFmtId="0" fontId="21" fillId="0" borderId="10" applyNumberFormat="0" applyAlignment="0" applyProtection="0">
      <alignment horizontal="left"/>
    </xf>
    <xf numFmtId="0" fontId="21" fillId="0" borderId="10" applyNumberFormat="0" applyAlignment="0" applyProtection="0">
      <alignment horizontal="left"/>
    </xf>
    <xf numFmtId="0" fontId="21" fillId="0" borderId="10" applyNumberFormat="0" applyAlignment="0" applyProtection="0">
      <alignment horizontal="left"/>
    </xf>
    <xf numFmtId="0" fontId="21" fillId="0" borderId="10" applyNumberFormat="0" applyAlignment="0" applyProtection="0">
      <alignment horizontal="left"/>
    </xf>
    <xf numFmtId="0" fontId="21" fillId="0" borderId="11">
      <alignment horizontal="left"/>
    </xf>
    <xf numFmtId="0" fontId="21" fillId="0" borderId="11">
      <alignment horizontal="left"/>
    </xf>
    <xf numFmtId="0" fontId="21" fillId="0" borderId="11">
      <alignment horizontal="left"/>
    </xf>
    <xf numFmtId="0" fontId="21" fillId="0" borderId="11">
      <alignment horizontal="left"/>
    </xf>
    <xf numFmtId="0" fontId="21" fillId="0" borderId="11">
      <alignment horizontal="left"/>
    </xf>
    <xf numFmtId="0" fontId="3" fillId="0" borderId="1" applyNumberFormat="0" applyFill="0" applyAlignment="0" applyProtection="0"/>
    <xf numFmtId="0" fontId="91" fillId="0" borderId="32" applyNumberFormat="0" applyFill="0" applyAlignment="0" applyProtection="0"/>
    <xf numFmtId="0" fontId="92" fillId="0" borderId="33" applyNumberFormat="0" applyFill="0" applyAlignment="0" applyProtection="0"/>
    <xf numFmtId="0" fontId="92" fillId="0" borderId="33" applyNumberFormat="0" applyFill="0" applyAlignment="0" applyProtection="0"/>
    <xf numFmtId="0" fontId="92" fillId="0" borderId="33" applyNumberFormat="0" applyFill="0" applyAlignment="0" applyProtection="0"/>
    <xf numFmtId="0" fontId="93" fillId="0" borderId="33" applyNumberFormat="0" applyFill="0" applyAlignment="0" applyProtection="0"/>
    <xf numFmtId="0" fontId="3" fillId="0" borderId="1" applyNumberFormat="0" applyFill="0" applyAlignment="0" applyProtection="0"/>
    <xf numFmtId="0" fontId="92" fillId="0" borderId="33" applyNumberFormat="0" applyFill="0" applyAlignment="0" applyProtection="0"/>
    <xf numFmtId="0" fontId="92" fillId="0" borderId="33" applyNumberFormat="0" applyFill="0" applyAlignment="0" applyProtection="0"/>
    <xf numFmtId="0" fontId="93" fillId="0" borderId="33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94" fillId="0" borderId="34" applyNumberFormat="0" applyFill="0" applyAlignment="0" applyProtection="0"/>
    <xf numFmtId="0" fontId="95" fillId="0" borderId="35" applyNumberFormat="0" applyFill="0" applyAlignment="0" applyProtection="0"/>
    <xf numFmtId="0" fontId="95" fillId="0" borderId="35" applyNumberFormat="0" applyFill="0" applyAlignment="0" applyProtection="0"/>
    <xf numFmtId="0" fontId="95" fillId="0" borderId="35" applyNumberFormat="0" applyFill="0" applyAlignment="0" applyProtection="0"/>
    <xf numFmtId="0" fontId="96" fillId="0" borderId="35" applyNumberFormat="0" applyFill="0" applyAlignment="0" applyProtection="0"/>
    <xf numFmtId="0" fontId="4" fillId="0" borderId="2" applyNumberFormat="0" applyFill="0" applyAlignment="0" applyProtection="0"/>
    <xf numFmtId="0" fontId="95" fillId="0" borderId="35" applyNumberFormat="0" applyFill="0" applyAlignment="0" applyProtection="0"/>
    <xf numFmtId="0" fontId="95" fillId="0" borderId="35" applyNumberFormat="0" applyFill="0" applyAlignment="0" applyProtection="0"/>
    <xf numFmtId="0" fontId="96" fillId="0" borderId="35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97" fillId="0" borderId="36" applyNumberFormat="0" applyFill="0" applyAlignment="0" applyProtection="0"/>
    <xf numFmtId="0" fontId="98" fillId="0" borderId="37" applyNumberFormat="0" applyFill="0" applyAlignment="0" applyProtection="0"/>
    <xf numFmtId="0" fontId="97" fillId="0" borderId="36" applyNumberFormat="0" applyFill="0" applyAlignment="0" applyProtection="0"/>
    <xf numFmtId="0" fontId="98" fillId="0" borderId="37" applyNumberFormat="0" applyFill="0" applyAlignment="0" applyProtection="0"/>
    <xf numFmtId="0" fontId="97" fillId="0" borderId="36" applyNumberFormat="0" applyFill="0" applyAlignment="0" applyProtection="0"/>
    <xf numFmtId="0" fontId="97" fillId="0" borderId="36" applyNumberFormat="0" applyFill="0" applyAlignment="0" applyProtection="0"/>
    <xf numFmtId="0" fontId="99" fillId="0" borderId="36" applyNumberFormat="0" applyFill="0" applyAlignment="0" applyProtection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38" fontId="53" fillId="0" borderId="0"/>
    <xf numFmtId="38" fontId="53" fillId="0" borderId="0"/>
    <xf numFmtId="38" fontId="53" fillId="0" borderId="0"/>
    <xf numFmtId="40" fontId="53" fillId="0" borderId="0"/>
    <xf numFmtId="40" fontId="53" fillId="0" borderId="0"/>
    <xf numFmtId="40" fontId="53" fillId="0" borderId="0"/>
    <xf numFmtId="0" fontId="100" fillId="0" borderId="0" applyNumberFormat="0" applyFill="0" applyBorder="0" applyAlignment="0" applyProtection="0">
      <alignment vertical="top"/>
      <protection locked="0"/>
    </xf>
    <xf numFmtId="0" fontId="101" fillId="0" borderId="0" applyNumberFormat="0" applyFill="0" applyBorder="0" applyAlignment="0" applyProtection="0">
      <alignment vertical="top"/>
      <protection locked="0"/>
    </xf>
    <xf numFmtId="10" fontId="36" fillId="47" borderId="13" applyNumberFormat="0" applyBorder="0" applyAlignment="0" applyProtection="0"/>
    <xf numFmtId="10" fontId="36" fillId="47" borderId="13" applyNumberFormat="0" applyBorder="0" applyAlignment="0" applyProtection="0"/>
    <xf numFmtId="10" fontId="36" fillId="47" borderId="13" applyNumberFormat="0" applyBorder="0" applyAlignment="0" applyProtection="0"/>
    <xf numFmtId="10" fontId="36" fillId="47" borderId="13" applyNumberFormat="0" applyBorder="0" applyAlignment="0" applyProtection="0"/>
    <xf numFmtId="10" fontId="36" fillId="47" borderId="13" applyNumberFormat="0" applyBorder="0" applyAlignment="0" applyProtection="0"/>
    <xf numFmtId="10" fontId="36" fillId="47" borderId="13" applyNumberFormat="0" applyBorder="0" applyAlignment="0" applyProtection="0"/>
    <xf numFmtId="10" fontId="36" fillId="47" borderId="13" applyNumberFormat="0" applyBorder="0" applyAlignment="0" applyProtection="0"/>
    <xf numFmtId="10" fontId="36" fillId="47" borderId="13" applyNumberFormat="0" applyBorder="0" applyAlignment="0" applyProtection="0"/>
    <xf numFmtId="10" fontId="36" fillId="47" borderId="13" applyNumberFormat="0" applyBorder="0" applyAlignment="0" applyProtection="0"/>
    <xf numFmtId="10" fontId="36" fillId="47" borderId="13" applyNumberFormat="0" applyBorder="0" applyAlignment="0" applyProtection="0"/>
    <xf numFmtId="10" fontId="36" fillId="47" borderId="13" applyNumberFormat="0" applyBorder="0" applyAlignment="0" applyProtection="0"/>
    <xf numFmtId="10" fontId="36" fillId="47" borderId="13" applyNumberFormat="0" applyBorder="0" applyAlignment="0" applyProtection="0"/>
    <xf numFmtId="10" fontId="36" fillId="47" borderId="13" applyNumberFormat="0" applyBorder="0" applyAlignment="0" applyProtection="0"/>
    <xf numFmtId="0" fontId="102" fillId="26" borderId="30" applyNumberFormat="0" applyAlignment="0" applyProtection="0"/>
    <xf numFmtId="0" fontId="7" fillId="3" borderId="3" applyNumberFormat="0" applyAlignment="0" applyProtection="0"/>
    <xf numFmtId="0" fontId="7" fillId="3" borderId="3" applyNumberFormat="0" applyAlignment="0" applyProtection="0"/>
    <xf numFmtId="0" fontId="102" fillId="26" borderId="30" applyNumberFormat="0" applyAlignment="0" applyProtection="0"/>
    <xf numFmtId="0" fontId="102" fillId="26" borderId="30" applyNumberFormat="0" applyAlignment="0" applyProtection="0"/>
    <xf numFmtId="0" fontId="7" fillId="3" borderId="3" applyNumberFormat="0" applyAlignment="0" applyProtection="0"/>
    <xf numFmtId="0" fontId="7" fillId="3" borderId="3" applyNumberFormat="0" applyAlignment="0" applyProtection="0"/>
    <xf numFmtId="0" fontId="7" fillId="3" borderId="3" applyNumberFormat="0" applyAlignment="0" applyProtection="0"/>
    <xf numFmtId="0" fontId="102" fillId="52" borderId="30" applyNumberFormat="0" applyAlignment="0" applyProtection="0"/>
    <xf numFmtId="0" fontId="102" fillId="26" borderId="30" applyNumberFormat="0" applyAlignment="0" applyProtection="0"/>
    <xf numFmtId="0" fontId="102" fillId="26" borderId="30" applyNumberFormat="0" applyAlignment="0" applyProtection="0"/>
    <xf numFmtId="0" fontId="7" fillId="52" borderId="3" applyNumberFormat="0" applyAlignment="0" applyProtection="0"/>
    <xf numFmtId="0" fontId="102" fillId="52" borderId="30" applyNumberFormat="0" applyAlignment="0" applyProtection="0"/>
    <xf numFmtId="0" fontId="7" fillId="52" borderId="3" applyNumberFormat="0" applyAlignment="0" applyProtection="0"/>
    <xf numFmtId="0" fontId="7" fillId="52" borderId="3" applyNumberFormat="0" applyAlignment="0" applyProtection="0"/>
    <xf numFmtId="0" fontId="7" fillId="52" borderId="3" applyNumberFormat="0" applyAlignment="0" applyProtection="0"/>
    <xf numFmtId="0" fontId="7" fillId="3" borderId="3" applyNumberFormat="0" applyAlignment="0" applyProtection="0"/>
    <xf numFmtId="0" fontId="7" fillId="52" borderId="3" applyNumberFormat="0" applyAlignment="0" applyProtection="0"/>
    <xf numFmtId="0" fontId="7" fillId="52" borderId="3" applyNumberFormat="0" applyAlignment="0" applyProtection="0"/>
    <xf numFmtId="0" fontId="7" fillId="3" borderId="3" applyNumberFormat="0" applyAlignment="0" applyProtection="0"/>
    <xf numFmtId="0" fontId="7" fillId="3" borderId="3" applyNumberFormat="0" applyAlignment="0" applyProtection="0"/>
    <xf numFmtId="0" fontId="7" fillId="3" borderId="3" applyNumberFormat="0" applyAlignment="0" applyProtection="0"/>
    <xf numFmtId="0" fontId="7" fillId="3" borderId="3" applyNumberFormat="0" applyAlignment="0" applyProtection="0"/>
    <xf numFmtId="0" fontId="7" fillId="3" borderId="3" applyNumberFormat="0" applyAlignment="0" applyProtection="0"/>
    <xf numFmtId="41" fontId="54" fillId="48" borderId="14">
      <alignment horizontal="left"/>
      <protection locked="0"/>
    </xf>
    <xf numFmtId="10" fontId="54" fillId="48" borderId="14">
      <alignment horizontal="right"/>
      <protection locked="0"/>
    </xf>
    <xf numFmtId="10" fontId="54" fillId="48" borderId="14">
      <alignment horizontal="right"/>
      <protection locked="0"/>
    </xf>
    <xf numFmtId="41" fontId="54" fillId="48" borderId="14">
      <alignment horizontal="left"/>
      <protection locked="0"/>
    </xf>
    <xf numFmtId="0" fontId="36" fillId="42" borderId="0"/>
    <xf numFmtId="0" fontId="36" fillId="42" borderId="0"/>
    <xf numFmtId="0" fontId="36" fillId="42" borderId="0"/>
    <xf numFmtId="3" fontId="55" fillId="0" borderId="0" applyFill="0" applyBorder="0" applyAlignment="0" applyProtection="0"/>
    <xf numFmtId="3" fontId="55" fillId="0" borderId="0" applyFill="0" applyBorder="0" applyAlignment="0" applyProtection="0"/>
    <xf numFmtId="0" fontId="103" fillId="0" borderId="38" applyNumberFormat="0" applyFill="0" applyAlignment="0" applyProtection="0"/>
    <xf numFmtId="0" fontId="104" fillId="0" borderId="39" applyNumberFormat="0" applyFill="0" applyAlignment="0" applyProtection="0"/>
    <xf numFmtId="0" fontId="103" fillId="0" borderId="38" applyNumberFormat="0" applyFill="0" applyAlignment="0" applyProtection="0"/>
    <xf numFmtId="0" fontId="104" fillId="0" borderId="39" applyNumberFormat="0" applyFill="0" applyAlignment="0" applyProtection="0"/>
    <xf numFmtId="0" fontId="103" fillId="0" borderId="38" applyNumberFormat="0" applyFill="0" applyAlignment="0" applyProtection="0"/>
    <xf numFmtId="0" fontId="103" fillId="0" borderId="38" applyNumberFormat="0" applyFill="0" applyAlignment="0" applyProtection="0"/>
    <xf numFmtId="0" fontId="105" fillId="0" borderId="38" applyNumberFormat="0" applyFill="0" applyAlignment="0" applyProtection="0"/>
    <xf numFmtId="44" fontId="52" fillId="0" borderId="15" applyNumberFormat="0" applyFont="0" applyAlignment="0">
      <alignment horizontal="center"/>
    </xf>
    <xf numFmtId="44" fontId="52" fillId="0" borderId="15" applyNumberFormat="0" applyFont="0" applyAlignment="0">
      <alignment horizontal="center"/>
    </xf>
    <xf numFmtId="44" fontId="52" fillId="0" borderId="15" applyNumberFormat="0" applyFont="0" applyAlignment="0">
      <alignment horizontal="center"/>
    </xf>
    <xf numFmtId="44" fontId="52" fillId="0" borderId="15" applyNumberFormat="0" applyFont="0" applyAlignment="0">
      <alignment horizontal="center"/>
    </xf>
    <xf numFmtId="44" fontId="52" fillId="0" borderId="15" applyNumberFormat="0" applyFont="0" applyAlignment="0">
      <alignment horizontal="center"/>
    </xf>
    <xf numFmtId="44" fontId="52" fillId="0" borderId="15" applyNumberFormat="0" applyFont="0" applyAlignment="0">
      <alignment horizontal="center"/>
    </xf>
    <xf numFmtId="44" fontId="52" fillId="0" borderId="16" applyNumberFormat="0" applyFont="0" applyAlignment="0">
      <alignment horizontal="center"/>
    </xf>
    <xf numFmtId="44" fontId="52" fillId="0" borderId="16" applyNumberFormat="0" applyFont="0" applyAlignment="0">
      <alignment horizontal="center"/>
    </xf>
    <xf numFmtId="44" fontId="52" fillId="0" borderId="16" applyNumberFormat="0" applyFont="0" applyAlignment="0">
      <alignment horizontal="center"/>
    </xf>
    <xf numFmtId="44" fontId="52" fillId="0" borderId="16" applyNumberFormat="0" applyFont="0" applyAlignment="0">
      <alignment horizontal="center"/>
    </xf>
    <xf numFmtId="44" fontId="52" fillId="0" borderId="16" applyNumberFormat="0" applyFont="0" applyAlignment="0">
      <alignment horizontal="center"/>
    </xf>
    <xf numFmtId="44" fontId="52" fillId="0" borderId="16" applyNumberFormat="0" applyFont="0" applyAlignment="0">
      <alignment horizontal="center"/>
    </xf>
    <xf numFmtId="0" fontId="106" fillId="52" borderId="0" applyNumberFormat="0" applyBorder="0" applyAlignment="0" applyProtection="0"/>
    <xf numFmtId="0" fontId="107" fillId="52" borderId="0" applyNumberFormat="0" applyBorder="0" applyAlignment="0" applyProtection="0"/>
    <xf numFmtId="0" fontId="108" fillId="2" borderId="0" applyNumberFormat="0" applyBorder="0" applyAlignment="0" applyProtection="0"/>
    <xf numFmtId="0" fontId="107" fillId="52" borderId="0" applyNumberFormat="0" applyBorder="0" applyAlignment="0" applyProtection="0"/>
    <xf numFmtId="0" fontId="108" fillId="2" borderId="0" applyNumberFormat="0" applyBorder="0" applyAlignment="0" applyProtection="0"/>
    <xf numFmtId="0" fontId="108" fillId="2" borderId="0" applyNumberFormat="0" applyBorder="0" applyAlignment="0" applyProtection="0"/>
    <xf numFmtId="0" fontId="108" fillId="2" borderId="0" applyNumberFormat="0" applyBorder="0" applyAlignment="0" applyProtection="0"/>
    <xf numFmtId="37" fontId="56" fillId="0" borderId="0"/>
    <xf numFmtId="37" fontId="56" fillId="0" borderId="0"/>
    <xf numFmtId="37" fontId="56" fillId="0" borderId="0"/>
    <xf numFmtId="190" fontId="22" fillId="0" borderId="0"/>
    <xf numFmtId="190" fontId="22" fillId="0" borderId="0"/>
    <xf numFmtId="190" fontId="22" fillId="0" borderId="0"/>
    <xf numFmtId="177" fontId="22" fillId="0" borderId="0"/>
    <xf numFmtId="190" fontId="22" fillId="0" borderId="0"/>
    <xf numFmtId="190" fontId="22" fillId="0" borderId="0"/>
    <xf numFmtId="190" fontId="22" fillId="0" borderId="0"/>
    <xf numFmtId="177" fontId="22" fillId="0" borderId="0"/>
    <xf numFmtId="190" fontId="22" fillId="0" borderId="0"/>
    <xf numFmtId="190" fontId="22" fillId="0" borderId="0"/>
    <xf numFmtId="190" fontId="22" fillId="0" borderId="0"/>
    <xf numFmtId="190" fontId="22" fillId="0" borderId="0"/>
    <xf numFmtId="0" fontId="22" fillId="0" borderId="0"/>
    <xf numFmtId="0" fontId="22" fillId="0" borderId="0"/>
    <xf numFmtId="177" fontId="57" fillId="0" borderId="0"/>
    <xf numFmtId="177" fontId="22" fillId="0" borderId="0"/>
    <xf numFmtId="191" fontId="22" fillId="0" borderId="0"/>
    <xf numFmtId="191" fontId="22" fillId="0" borderId="0"/>
    <xf numFmtId="177" fontId="57" fillId="0" borderId="0"/>
    <xf numFmtId="191" fontId="22" fillId="0" borderId="0"/>
    <xf numFmtId="192" fontId="109" fillId="0" borderId="0"/>
    <xf numFmtId="169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37" fontId="22" fillId="0" borderId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>
      <alignment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4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2" fillId="0" borderId="0">
      <alignment horizontal="left" wrapText="1"/>
    </xf>
    <xf numFmtId="164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>
      <alignment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90" fontId="15" fillId="0" borderId="0">
      <alignment horizontal="left" wrapText="1"/>
    </xf>
    <xf numFmtId="0" fontId="22" fillId="0" borderId="0">
      <alignment wrapText="1"/>
    </xf>
    <xf numFmtId="0" fontId="22" fillId="0" borderId="0"/>
    <xf numFmtId="0" fontId="22" fillId="0" borderId="0"/>
    <xf numFmtId="0" fontId="22" fillId="0" borderId="0"/>
    <xf numFmtId="190" fontId="15" fillId="0" borderId="0">
      <alignment horizontal="left" wrapText="1"/>
    </xf>
    <xf numFmtId="0" fontId="22" fillId="0" borderId="0">
      <alignment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90" fontId="15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0" fontId="22" fillId="0" borderId="0"/>
    <xf numFmtId="0" fontId="22" fillId="0" borderId="0"/>
    <xf numFmtId="0" fontId="40" fillId="0" borderId="0"/>
    <xf numFmtId="0" fontId="2" fillId="0" borderId="0"/>
    <xf numFmtId="0" fontId="40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40" fillId="0" borderId="0"/>
    <xf numFmtId="0" fontId="22" fillId="0" borderId="0"/>
    <xf numFmtId="0" fontId="2" fillId="0" borderId="0"/>
    <xf numFmtId="0" fontId="40" fillId="0" borderId="0"/>
    <xf numFmtId="0" fontId="2" fillId="0" borderId="0"/>
    <xf numFmtId="0" fontId="40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93" fontId="22" fillId="0" borderId="0">
      <alignment horizontal="left" wrapText="1"/>
    </xf>
    <xf numFmtId="193" fontId="22" fillId="0" borderId="0">
      <alignment horizontal="left" wrapText="1"/>
    </xf>
    <xf numFmtId="193" fontId="22" fillId="0" borderId="0">
      <alignment horizontal="left" wrapText="1"/>
    </xf>
    <xf numFmtId="0" fontId="2" fillId="0" borderId="0"/>
    <xf numFmtId="193" fontId="22" fillId="0" borderId="0">
      <alignment horizontal="left" wrapText="1"/>
    </xf>
    <xf numFmtId="0" fontId="2" fillId="0" borderId="0"/>
    <xf numFmtId="164" fontId="22" fillId="0" borderId="0">
      <alignment horizontal="left" wrapText="1"/>
    </xf>
    <xf numFmtId="164" fontId="22" fillId="0" borderId="0">
      <alignment horizontal="left" wrapText="1"/>
    </xf>
    <xf numFmtId="193" fontId="2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  <xf numFmtId="0" fontId="22" fillId="0" borderId="0"/>
    <xf numFmtId="0" fontId="22" fillId="0" borderId="0">
      <alignment wrapText="1"/>
    </xf>
    <xf numFmtId="0" fontId="22" fillId="0" borderId="0"/>
    <xf numFmtId="0" fontId="22" fillId="0" borderId="0"/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4" fontId="22" fillId="0" borderId="0">
      <alignment horizontal="left" wrapText="1"/>
    </xf>
    <xf numFmtId="164" fontId="22" fillId="0" borderId="0">
      <alignment horizontal="left" wrapText="1"/>
    </xf>
    <xf numFmtId="0" fontId="22" fillId="0" borderId="0"/>
    <xf numFmtId="0" fontId="22" fillId="0" borderId="0"/>
    <xf numFmtId="164" fontId="22" fillId="0" borderId="0">
      <alignment horizontal="left" wrapText="1"/>
    </xf>
    <xf numFmtId="0" fontId="110" fillId="0" borderId="0"/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39" fontId="111" fillId="0" borderId="0" applyNumberFormat="0" applyFill="0" applyBorder="0" applyAlignment="0" applyProtection="0"/>
    <xf numFmtId="39" fontId="111" fillId="0" borderId="0" applyNumberFormat="0" applyFill="0" applyBorder="0" applyAlignment="0" applyProtection="0"/>
    <xf numFmtId="39" fontId="111" fillId="0" borderId="0" applyNumberFormat="0" applyFill="0" applyBorder="0" applyAlignment="0" applyProtection="0"/>
    <xf numFmtId="39" fontId="111" fillId="0" borderId="0" applyNumberFormat="0" applyFill="0" applyBorder="0" applyAlignment="0" applyProtection="0"/>
    <xf numFmtId="39" fontId="111" fillId="0" borderId="0" applyNumberFormat="0" applyFill="0" applyBorder="0" applyAlignment="0" applyProtection="0"/>
    <xf numFmtId="39" fontId="111" fillId="0" borderId="0" applyNumberFormat="0" applyFill="0" applyBorder="0" applyAlignment="0" applyProtection="0"/>
    <xf numFmtId="39" fontId="111" fillId="0" borderId="0" applyNumberFormat="0" applyFill="0" applyBorder="0" applyAlignment="0" applyProtection="0"/>
    <xf numFmtId="39" fontId="111" fillId="0" borderId="0" applyNumberFormat="0" applyFill="0" applyBorder="0" applyAlignment="0" applyProtection="0"/>
    <xf numFmtId="164" fontId="22" fillId="0" borderId="0">
      <alignment horizontal="left" wrapText="1"/>
    </xf>
    <xf numFmtId="164" fontId="22" fillId="0" borderId="0">
      <alignment horizontal="left" wrapText="1"/>
    </xf>
    <xf numFmtId="39" fontId="111" fillId="0" borderId="0" applyNumberFormat="0" applyFill="0" applyBorder="0" applyAlignment="0" applyProtection="0"/>
    <xf numFmtId="39" fontId="111" fillId="0" borderId="0" applyNumberFormat="0" applyFill="0" applyBorder="0" applyAlignment="0" applyProtection="0"/>
    <xf numFmtId="164" fontId="22" fillId="0" borderId="0">
      <alignment horizontal="left" wrapText="1"/>
    </xf>
    <xf numFmtId="0" fontId="43" fillId="0" borderId="0"/>
    <xf numFmtId="0" fontId="43" fillId="0" borderId="0"/>
    <xf numFmtId="0" fontId="43" fillId="0" borderId="0"/>
    <xf numFmtId="0" fontId="43" fillId="0" borderId="0"/>
    <xf numFmtId="164" fontId="22" fillId="0" borderId="0">
      <alignment horizontal="left" wrapText="1"/>
    </xf>
    <xf numFmtId="164" fontId="2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0" fontId="22" fillId="0" borderId="0"/>
    <xf numFmtId="0" fontId="22" fillId="0" borderId="0"/>
    <xf numFmtId="0" fontId="22" fillId="0" borderId="0">
      <alignment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2" fillId="0" borderId="0">
      <alignment horizontal="left" wrapText="1"/>
    </xf>
    <xf numFmtId="164" fontId="15" fillId="0" borderId="0">
      <alignment horizontal="left" wrapText="1"/>
    </xf>
    <xf numFmtId="164" fontId="22" fillId="0" borderId="0">
      <alignment horizontal="left" wrapText="1"/>
    </xf>
    <xf numFmtId="0" fontId="43" fillId="0" borderId="0"/>
    <xf numFmtId="164" fontId="22" fillId="0" borderId="0">
      <alignment horizontal="left" wrapText="1"/>
    </xf>
    <xf numFmtId="164" fontId="22" fillId="0" borderId="0">
      <alignment horizontal="left" wrapText="1"/>
    </xf>
    <xf numFmtId="0" fontId="43" fillId="0" borderId="0"/>
    <xf numFmtId="164" fontId="22" fillId="0" borderId="0">
      <alignment horizontal="left" wrapText="1"/>
    </xf>
    <xf numFmtId="0" fontId="43" fillId="0" borderId="0"/>
    <xf numFmtId="164" fontId="22" fillId="0" borderId="0">
      <alignment horizontal="left" wrapText="1"/>
    </xf>
    <xf numFmtId="164" fontId="22" fillId="0" borderId="0">
      <alignment horizontal="left" wrapText="1"/>
    </xf>
    <xf numFmtId="0" fontId="43" fillId="0" borderId="0"/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0" fontId="22" fillId="0" borderId="0"/>
    <xf numFmtId="0" fontId="22" fillId="0" borderId="0"/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>
      <alignment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0" fontId="22" fillId="0" borderId="0">
      <alignment wrapText="1"/>
    </xf>
    <xf numFmtId="0" fontId="22" fillId="0" borderId="0"/>
    <xf numFmtId="0" fontId="22" fillId="0" borderId="0"/>
    <xf numFmtId="0" fontId="22" fillId="0" borderId="0"/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0" fontId="22" fillId="0" borderId="0"/>
    <xf numFmtId="164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40" fillId="6" borderId="6" applyNumberFormat="0" applyFont="0" applyAlignment="0" applyProtection="0"/>
    <xf numFmtId="0" fontId="40" fillId="6" borderId="6" applyNumberFormat="0" applyFont="0" applyAlignment="0" applyProtection="0"/>
    <xf numFmtId="0" fontId="40" fillId="6" borderId="6" applyNumberFormat="0" applyFont="0" applyAlignment="0" applyProtection="0"/>
    <xf numFmtId="0" fontId="22" fillId="49" borderId="17" applyNumberFormat="0" applyFont="0" applyAlignment="0" applyProtection="0"/>
    <xf numFmtId="0" fontId="22" fillId="49" borderId="17" applyNumberFormat="0" applyFont="0" applyAlignment="0" applyProtection="0"/>
    <xf numFmtId="0" fontId="22" fillId="49" borderId="17" applyNumberFormat="0" applyFont="0" applyAlignment="0" applyProtection="0"/>
    <xf numFmtId="0" fontId="40" fillId="49" borderId="17" applyNumberFormat="0" applyFont="0" applyAlignment="0" applyProtection="0"/>
    <xf numFmtId="0" fontId="40" fillId="49" borderId="17" applyNumberFormat="0" applyFont="0" applyAlignment="0" applyProtection="0"/>
    <xf numFmtId="0" fontId="40" fillId="49" borderId="17" applyNumberFormat="0" applyFont="0" applyAlignment="0" applyProtection="0"/>
    <xf numFmtId="0" fontId="40" fillId="49" borderId="17" applyNumberFormat="0" applyFont="0" applyAlignment="0" applyProtection="0"/>
    <xf numFmtId="0" fontId="40" fillId="49" borderId="17" applyNumberFormat="0" applyFont="0" applyAlignment="0" applyProtection="0"/>
    <xf numFmtId="0" fontId="40" fillId="49" borderId="17" applyNumberFormat="0" applyFont="0" applyAlignment="0" applyProtection="0"/>
    <xf numFmtId="0" fontId="40" fillId="49" borderId="17" applyNumberFormat="0" applyFont="0" applyAlignment="0" applyProtection="0"/>
    <xf numFmtId="0" fontId="40" fillId="49" borderId="17" applyNumberFormat="0" applyFont="0" applyAlignment="0" applyProtection="0"/>
    <xf numFmtId="0" fontId="40" fillId="49" borderId="17" applyNumberFormat="0" applyFont="0" applyAlignment="0" applyProtection="0"/>
    <xf numFmtId="0" fontId="40" fillId="49" borderId="17" applyNumberFormat="0" applyFont="0" applyAlignment="0" applyProtection="0"/>
    <xf numFmtId="0" fontId="40" fillId="49" borderId="17" applyNumberFormat="0" applyFont="0" applyAlignment="0" applyProtection="0"/>
    <xf numFmtId="0" fontId="40" fillId="49" borderId="17" applyNumberFormat="0" applyFont="0" applyAlignment="0" applyProtection="0"/>
    <xf numFmtId="0" fontId="40" fillId="49" borderId="17" applyNumberFormat="0" applyFont="0" applyAlignment="0" applyProtection="0"/>
    <xf numFmtId="0" fontId="40" fillId="49" borderId="17" applyNumberFormat="0" applyFont="0" applyAlignment="0" applyProtection="0"/>
    <xf numFmtId="0" fontId="40" fillId="49" borderId="17" applyNumberFormat="0" applyFont="0" applyAlignment="0" applyProtection="0"/>
    <xf numFmtId="0" fontId="40" fillId="49" borderId="17" applyNumberFormat="0" applyFont="0" applyAlignment="0" applyProtection="0"/>
    <xf numFmtId="0" fontId="40" fillId="49" borderId="17" applyNumberFormat="0" applyFont="0" applyAlignment="0" applyProtection="0"/>
    <xf numFmtId="0" fontId="40" fillId="49" borderId="17" applyNumberFormat="0" applyFont="0" applyAlignment="0" applyProtection="0"/>
    <xf numFmtId="0" fontId="40" fillId="49" borderId="17" applyNumberFormat="0" applyFont="0" applyAlignment="0" applyProtection="0"/>
    <xf numFmtId="0" fontId="112" fillId="65" borderId="40" applyNumberFormat="0" applyAlignment="0" applyProtection="0"/>
    <xf numFmtId="0" fontId="112" fillId="76" borderId="40" applyNumberFormat="0" applyAlignment="0" applyProtection="0"/>
    <xf numFmtId="0" fontId="112" fillId="76" borderId="40" applyNumberFormat="0" applyAlignment="0" applyProtection="0"/>
    <xf numFmtId="0" fontId="8" fillId="65" borderId="4" applyNumberFormat="0" applyAlignment="0" applyProtection="0"/>
    <xf numFmtId="0" fontId="112" fillId="76" borderId="40" applyNumberFormat="0" applyAlignment="0" applyProtection="0"/>
    <xf numFmtId="0" fontId="8" fillId="65" borderId="4" applyNumberFormat="0" applyAlignment="0" applyProtection="0"/>
    <xf numFmtId="0" fontId="8" fillId="65" borderId="4" applyNumberFormat="0" applyAlignment="0" applyProtection="0"/>
    <xf numFmtId="0" fontId="8" fillId="65" borderId="4" applyNumberFormat="0" applyAlignment="0" applyProtection="0"/>
    <xf numFmtId="0" fontId="47" fillId="0" borderId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14"/>
    <xf numFmtId="10" fontId="22" fillId="0" borderId="14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14"/>
    <xf numFmtId="10" fontId="22" fillId="0" borderId="14"/>
    <xf numFmtId="10" fontId="22" fillId="0" borderId="14"/>
    <xf numFmtId="10" fontId="22" fillId="0" borderId="14"/>
    <xf numFmtId="10" fontId="22" fillId="0" borderId="14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14"/>
    <xf numFmtId="10" fontId="22" fillId="0" borderId="14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86" fillId="0" borderId="0" applyFont="0" applyFill="0" applyBorder="0" applyAlignment="0" applyProtection="0"/>
    <xf numFmtId="10" fontId="22" fillId="0" borderId="14"/>
    <xf numFmtId="10" fontId="22" fillId="0" borderId="14"/>
    <xf numFmtId="9" fontId="86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10" fontId="22" fillId="0" borderId="14"/>
    <xf numFmtId="10" fontId="22" fillId="0" borderId="14"/>
    <xf numFmtId="9" fontId="4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10" fontId="22" fillId="0" borderId="14"/>
    <xf numFmtId="10" fontId="22" fillId="0" borderId="14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14"/>
    <xf numFmtId="10" fontId="22" fillId="0" borderId="14"/>
    <xf numFmtId="10" fontId="22" fillId="0" borderId="14"/>
    <xf numFmtId="10" fontId="22" fillId="0" borderId="14"/>
    <xf numFmtId="10" fontId="22" fillId="0" borderId="14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14"/>
    <xf numFmtId="10" fontId="22" fillId="0" borderId="14"/>
    <xf numFmtId="10" fontId="22" fillId="0" borderId="14"/>
    <xf numFmtId="10" fontId="22" fillId="0" borderId="14"/>
    <xf numFmtId="10" fontId="22" fillId="0" borderId="14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14"/>
    <xf numFmtId="10" fontId="22" fillId="0" borderId="14"/>
    <xf numFmtId="10" fontId="22" fillId="0" borderId="14"/>
    <xf numFmtId="10" fontId="22" fillId="0" borderId="14"/>
    <xf numFmtId="10" fontId="22" fillId="0" borderId="14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14"/>
    <xf numFmtId="10" fontId="22" fillId="0" borderId="14"/>
    <xf numFmtId="10" fontId="22" fillId="0" borderId="14"/>
    <xf numFmtId="10" fontId="22" fillId="0" borderId="14"/>
    <xf numFmtId="10" fontId="22" fillId="0" borderId="14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10" fontId="22" fillId="0" borderId="14"/>
    <xf numFmtId="9" fontId="113" fillId="0" borderId="0" applyFont="0" applyFill="0" applyBorder="0" applyAlignment="0" applyProtection="0"/>
    <xf numFmtId="9" fontId="44" fillId="0" borderId="0" applyFont="0" applyFill="0" applyBorder="0" applyAlignment="0" applyProtection="0"/>
    <xf numFmtId="10" fontId="22" fillId="0" borderId="14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14"/>
    <xf numFmtId="10" fontId="22" fillId="0" borderId="14"/>
    <xf numFmtId="9" fontId="43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3" fillId="0" borderId="0" applyFont="0" applyFill="0" applyBorder="0" applyAlignment="0" applyProtection="0"/>
    <xf numFmtId="10" fontId="22" fillId="0" borderId="14"/>
    <xf numFmtId="10" fontId="22" fillId="0" borderId="14"/>
    <xf numFmtId="9" fontId="43" fillId="0" borderId="0" applyFont="0" applyFill="0" applyBorder="0" applyAlignment="0" applyProtection="0"/>
    <xf numFmtId="10" fontId="22" fillId="0" borderId="14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14"/>
    <xf numFmtId="10" fontId="22" fillId="0" borderId="14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14"/>
    <xf numFmtId="10" fontId="22" fillId="0" borderId="14"/>
    <xf numFmtId="10" fontId="22" fillId="0" borderId="14"/>
    <xf numFmtId="10" fontId="22" fillId="0" borderId="14"/>
    <xf numFmtId="10" fontId="22" fillId="0" borderId="14"/>
    <xf numFmtId="10" fontId="22" fillId="0" borderId="14"/>
    <xf numFmtId="10" fontId="22" fillId="0" borderId="14"/>
    <xf numFmtId="10" fontId="22" fillId="0" borderId="14"/>
    <xf numFmtId="10" fontId="22" fillId="0" borderId="14"/>
    <xf numFmtId="10" fontId="22" fillId="0" borderId="14"/>
    <xf numFmtId="10" fontId="22" fillId="0" borderId="14"/>
    <xf numFmtId="10" fontId="22" fillId="0" borderId="14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14"/>
    <xf numFmtId="10" fontId="22" fillId="0" borderId="14"/>
    <xf numFmtId="10" fontId="22" fillId="0" borderId="14"/>
    <xf numFmtId="10" fontId="22" fillId="0" borderId="14"/>
    <xf numFmtId="10" fontId="22" fillId="0" borderId="14"/>
    <xf numFmtId="10" fontId="22" fillId="0" borderId="14"/>
    <xf numFmtId="10" fontId="22" fillId="0" borderId="14"/>
    <xf numFmtId="10" fontId="22" fillId="0" borderId="14"/>
    <xf numFmtId="10" fontId="22" fillId="0" borderId="14"/>
    <xf numFmtId="10" fontId="22" fillId="0" borderId="14"/>
    <xf numFmtId="10" fontId="22" fillId="0" borderId="14"/>
    <xf numFmtId="10" fontId="22" fillId="0" borderId="14"/>
    <xf numFmtId="10" fontId="22" fillId="0" borderId="14"/>
    <xf numFmtId="10" fontId="22" fillId="0" borderId="14"/>
    <xf numFmtId="10" fontId="22" fillId="0" borderId="14"/>
    <xf numFmtId="10" fontId="22" fillId="0" borderId="14"/>
    <xf numFmtId="10" fontId="22" fillId="0" borderId="14"/>
    <xf numFmtId="10" fontId="22" fillId="0" borderId="14"/>
    <xf numFmtId="10" fontId="22" fillId="0" borderId="14"/>
    <xf numFmtId="10" fontId="22" fillId="0" borderId="14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14"/>
    <xf numFmtId="10" fontId="22" fillId="0" borderId="14"/>
    <xf numFmtId="10" fontId="22" fillId="0" borderId="14"/>
    <xf numFmtId="10" fontId="22" fillId="0" borderId="14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14"/>
    <xf numFmtId="10" fontId="22" fillId="0" borderId="14"/>
    <xf numFmtId="10" fontId="22" fillId="0" borderId="14"/>
    <xf numFmtId="10" fontId="22" fillId="0" borderId="14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14"/>
    <xf numFmtId="10" fontId="22" fillId="0" borderId="14"/>
    <xf numFmtId="10" fontId="22" fillId="0" borderId="14"/>
    <xf numFmtId="10" fontId="22" fillId="0" borderId="14"/>
    <xf numFmtId="10" fontId="22" fillId="0" borderId="14"/>
    <xf numFmtId="10" fontId="22" fillId="0" borderId="14"/>
    <xf numFmtId="10" fontId="22" fillId="0" borderId="14"/>
    <xf numFmtId="10" fontId="22" fillId="0" borderId="14"/>
    <xf numFmtId="10" fontId="22" fillId="0" borderId="14"/>
    <xf numFmtId="10" fontId="22" fillId="0" borderId="14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14"/>
    <xf numFmtId="10" fontId="22" fillId="0" borderId="14"/>
    <xf numFmtId="10" fontId="22" fillId="0" borderId="14"/>
    <xf numFmtId="10" fontId="22" fillId="0" borderId="14"/>
    <xf numFmtId="10" fontId="22" fillId="0" borderId="14"/>
    <xf numFmtId="10" fontId="22" fillId="0" borderId="14"/>
    <xf numFmtId="10" fontId="22" fillId="0" borderId="14"/>
    <xf numFmtId="10" fontId="22" fillId="0" borderId="14"/>
    <xf numFmtId="9" fontId="4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14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1" fontId="22" fillId="50" borderId="14"/>
    <xf numFmtId="41" fontId="22" fillId="50" borderId="14"/>
    <xf numFmtId="41" fontId="22" fillId="50" borderId="14"/>
    <xf numFmtId="41" fontId="22" fillId="50" borderId="14"/>
    <xf numFmtId="0" fontId="43" fillId="0" borderId="0" applyNumberFormat="0" applyFont="0" applyFill="0" applyBorder="0" applyAlignment="0" applyProtection="0">
      <alignment horizontal="left"/>
    </xf>
    <xf numFmtId="0" fontId="43" fillId="0" borderId="0" applyNumberFormat="0" applyFont="0" applyFill="0" applyBorder="0" applyAlignment="0" applyProtection="0">
      <alignment horizontal="left"/>
    </xf>
    <xf numFmtId="0" fontId="43" fillId="0" borderId="0" applyNumberFormat="0" applyFont="0" applyFill="0" applyBorder="0" applyAlignment="0" applyProtection="0">
      <alignment horizontal="left"/>
    </xf>
    <xf numFmtId="15" fontId="43" fillId="0" borderId="0" applyFont="0" applyFill="0" applyBorder="0" applyAlignment="0" applyProtection="0"/>
    <xf numFmtId="15" fontId="43" fillId="0" borderId="0" applyFont="0" applyFill="0" applyBorder="0" applyAlignment="0" applyProtection="0"/>
    <xf numFmtId="15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0" fontId="59" fillId="0" borderId="12">
      <alignment horizontal="center"/>
    </xf>
    <xf numFmtId="0" fontId="59" fillId="0" borderId="12">
      <alignment horizontal="center"/>
    </xf>
    <xf numFmtId="0" fontId="59" fillId="0" borderId="12">
      <alignment horizontal="center"/>
    </xf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0" fontId="43" fillId="51" borderId="0" applyNumberFormat="0" applyFont="0" applyBorder="0" applyAlignment="0" applyProtection="0"/>
    <xf numFmtId="0" fontId="43" fillId="51" borderId="0" applyNumberFormat="0" applyFont="0" applyBorder="0" applyAlignment="0" applyProtection="0"/>
    <xf numFmtId="0" fontId="43" fillId="51" borderId="0" applyNumberFormat="0" applyFont="0" applyBorder="0" applyAlignment="0" applyProtection="0"/>
    <xf numFmtId="0" fontId="47" fillId="0" borderId="0"/>
    <xf numFmtId="0" fontId="61" fillId="0" borderId="0"/>
    <xf numFmtId="3" fontId="60" fillId="0" borderId="0" applyFill="0" applyBorder="0" applyAlignment="0" applyProtection="0"/>
    <xf numFmtId="3" fontId="60" fillId="0" borderId="0" applyFill="0" applyBorder="0" applyAlignment="0" applyProtection="0"/>
    <xf numFmtId="3" fontId="60" fillId="0" borderId="0" applyFill="0" applyBorder="0" applyAlignment="0" applyProtection="0"/>
    <xf numFmtId="0" fontId="114" fillId="78" borderId="0"/>
    <xf numFmtId="0" fontId="115" fillId="78" borderId="41"/>
    <xf numFmtId="0" fontId="116" fillId="79" borderId="42"/>
    <xf numFmtId="0" fontId="117" fillId="78" borderId="43"/>
    <xf numFmtId="42" fontId="22" fillId="47" borderId="0"/>
    <xf numFmtId="42" fontId="22" fillId="47" borderId="0"/>
    <xf numFmtId="42" fontId="22" fillId="47" borderId="0"/>
    <xf numFmtId="42" fontId="22" fillId="47" borderId="0"/>
    <xf numFmtId="42" fontId="22" fillId="47" borderId="18">
      <alignment vertical="center"/>
    </xf>
    <xf numFmtId="42" fontId="22" fillId="47" borderId="18">
      <alignment vertical="center"/>
    </xf>
    <xf numFmtId="42" fontId="22" fillId="47" borderId="18">
      <alignment vertical="center"/>
    </xf>
    <xf numFmtId="42" fontId="22" fillId="47" borderId="18">
      <alignment vertical="center"/>
    </xf>
    <xf numFmtId="42" fontId="22" fillId="47" borderId="18">
      <alignment vertical="center"/>
    </xf>
    <xf numFmtId="0" fontId="52" fillId="47" borderId="9" applyNumberFormat="0">
      <alignment horizontal="center" vertical="center" wrapText="1"/>
    </xf>
    <xf numFmtId="0" fontId="52" fillId="47" borderId="9" applyNumberFormat="0">
      <alignment horizontal="center" vertical="center" wrapText="1"/>
    </xf>
    <xf numFmtId="10" fontId="22" fillId="47" borderId="0"/>
    <xf numFmtId="10" fontId="22" fillId="47" borderId="0"/>
    <xf numFmtId="10" fontId="22" fillId="47" borderId="0"/>
    <xf numFmtId="10" fontId="22" fillId="47" borderId="0"/>
    <xf numFmtId="10" fontId="22" fillId="47" borderId="0"/>
    <xf numFmtId="10" fontId="22" fillId="47" borderId="0"/>
    <xf numFmtId="10" fontId="22" fillId="47" borderId="0"/>
    <xf numFmtId="10" fontId="22" fillId="47" borderId="0"/>
    <xf numFmtId="10" fontId="22" fillId="47" borderId="0"/>
    <xf numFmtId="10" fontId="22" fillId="47" borderId="0"/>
    <xf numFmtId="10" fontId="22" fillId="47" borderId="0"/>
    <xf numFmtId="10" fontId="22" fillId="47" borderId="0"/>
    <xf numFmtId="10" fontId="22" fillId="47" borderId="0"/>
    <xf numFmtId="10" fontId="22" fillId="47" borderId="0"/>
    <xf numFmtId="179" fontId="22" fillId="47" borderId="0"/>
    <xf numFmtId="179" fontId="22" fillId="47" borderId="0"/>
    <xf numFmtId="179" fontId="22" fillId="47" borderId="0"/>
    <xf numFmtId="179" fontId="22" fillId="47" borderId="0"/>
    <xf numFmtId="179" fontId="22" fillId="47" borderId="0"/>
    <xf numFmtId="179" fontId="22" fillId="47" borderId="0"/>
    <xf numFmtId="179" fontId="22" fillId="47" borderId="0"/>
    <xf numFmtId="179" fontId="22" fillId="47" borderId="0"/>
    <xf numFmtId="179" fontId="22" fillId="47" borderId="0"/>
    <xf numFmtId="179" fontId="22" fillId="47" borderId="0"/>
    <xf numFmtId="179" fontId="22" fillId="47" borderId="0"/>
    <xf numFmtId="179" fontId="22" fillId="47" borderId="0"/>
    <xf numFmtId="179" fontId="22" fillId="47" borderId="0"/>
    <xf numFmtId="179" fontId="22" fillId="47" borderId="0"/>
    <xf numFmtId="42" fontId="22" fillId="47" borderId="0"/>
    <xf numFmtId="180" fontId="53" fillId="0" borderId="0" applyBorder="0" applyAlignment="0"/>
    <xf numFmtId="42" fontId="22" fillId="47" borderId="19">
      <alignment horizontal="left"/>
    </xf>
    <xf numFmtId="42" fontId="22" fillId="47" borderId="19">
      <alignment horizontal="left"/>
    </xf>
    <xf numFmtId="42" fontId="22" fillId="47" borderId="19">
      <alignment horizontal="left"/>
    </xf>
    <xf numFmtId="42" fontId="22" fillId="47" borderId="19">
      <alignment horizontal="left"/>
    </xf>
    <xf numFmtId="42" fontId="22" fillId="47" borderId="19">
      <alignment horizontal="left"/>
    </xf>
    <xf numFmtId="179" fontId="62" fillId="47" borderId="19">
      <alignment horizontal="left"/>
    </xf>
    <xf numFmtId="181" fontId="22" fillId="0" borderId="0" applyFont="0" applyFill="0" applyAlignment="0">
      <alignment horizontal="right"/>
    </xf>
    <xf numFmtId="181" fontId="22" fillId="0" borderId="0" applyFont="0" applyFill="0" applyAlignment="0">
      <alignment horizontal="right"/>
    </xf>
    <xf numFmtId="181" fontId="22" fillId="0" borderId="0" applyFont="0" applyFill="0" applyAlignment="0">
      <alignment horizontal="right"/>
    </xf>
    <xf numFmtId="181" fontId="22" fillId="0" borderId="0" applyFont="0" applyFill="0" applyAlignment="0">
      <alignment horizontal="right"/>
    </xf>
    <xf numFmtId="181" fontId="22" fillId="0" borderId="0" applyFont="0" applyFill="0" applyAlignment="0">
      <alignment horizontal="right"/>
    </xf>
    <xf numFmtId="181" fontId="22" fillId="0" borderId="0" applyFont="0" applyFill="0" applyAlignment="0">
      <alignment horizontal="right"/>
    </xf>
    <xf numFmtId="181" fontId="22" fillId="0" borderId="0" applyFont="0" applyFill="0" applyAlignment="0">
      <alignment horizontal="right"/>
    </xf>
    <xf numFmtId="181" fontId="22" fillId="0" borderId="0" applyFont="0" applyFill="0" applyAlignment="0">
      <alignment horizontal="right"/>
    </xf>
    <xf numFmtId="181" fontId="22" fillId="0" borderId="0" applyFont="0" applyFill="0" applyAlignment="0">
      <alignment horizontal="right"/>
    </xf>
    <xf numFmtId="181" fontId="22" fillId="0" borderId="0" applyFont="0" applyFill="0" applyAlignment="0">
      <alignment horizontal="right"/>
    </xf>
    <xf numFmtId="181" fontId="22" fillId="0" borderId="0" applyFont="0" applyFill="0" applyAlignment="0">
      <alignment horizontal="right"/>
    </xf>
    <xf numFmtId="181" fontId="22" fillId="0" borderId="0" applyFont="0" applyFill="0" applyAlignment="0">
      <alignment horizontal="right"/>
    </xf>
    <xf numFmtId="181" fontId="22" fillId="0" borderId="0" applyFont="0" applyFill="0" applyAlignment="0">
      <alignment horizontal="right"/>
    </xf>
    <xf numFmtId="181" fontId="22" fillId="0" borderId="0" applyFont="0" applyFill="0" applyAlignment="0">
      <alignment horizontal="right"/>
    </xf>
    <xf numFmtId="4" fontId="58" fillId="48" borderId="40" applyNumberFormat="0" applyProtection="0">
      <alignment vertical="center"/>
    </xf>
    <xf numFmtId="4" fontId="66" fillId="48" borderId="40" applyNumberFormat="0" applyProtection="0">
      <alignment vertical="center"/>
    </xf>
    <xf numFmtId="4" fontId="58" fillId="48" borderId="40" applyNumberFormat="0" applyProtection="0">
      <alignment horizontal="left" vertical="center" indent="1"/>
    </xf>
    <xf numFmtId="4" fontId="58" fillId="48" borderId="40" applyNumberFormat="0" applyProtection="0">
      <alignment horizontal="left" vertical="center" indent="1"/>
    </xf>
    <xf numFmtId="0" fontId="22" fillId="80" borderId="40" applyNumberFormat="0" applyProtection="0">
      <alignment horizontal="left" vertical="center" indent="1"/>
    </xf>
    <xf numFmtId="0" fontId="22" fillId="80" borderId="40" applyNumberFormat="0" applyProtection="0">
      <alignment horizontal="left" vertical="center" indent="1"/>
    </xf>
    <xf numFmtId="0" fontId="22" fillId="80" borderId="40" applyNumberFormat="0" applyProtection="0">
      <alignment horizontal="left" vertical="center" indent="1"/>
    </xf>
    <xf numFmtId="0" fontId="22" fillId="80" borderId="40" applyNumberFormat="0" applyProtection="0">
      <alignment horizontal="left" vertical="center" indent="1"/>
    </xf>
    <xf numFmtId="0" fontId="22" fillId="80" borderId="40" applyNumberFormat="0" applyProtection="0">
      <alignment horizontal="left" vertical="center" indent="1"/>
    </xf>
    <xf numFmtId="0" fontId="22" fillId="80" borderId="40" applyNumberFormat="0" applyProtection="0">
      <alignment horizontal="left" vertical="center" indent="1"/>
    </xf>
    <xf numFmtId="0" fontId="22" fillId="80" borderId="40" applyNumberFormat="0" applyProtection="0">
      <alignment horizontal="left" vertical="center" indent="1"/>
    </xf>
    <xf numFmtId="0" fontId="22" fillId="80" borderId="40" applyNumberFormat="0" applyProtection="0">
      <alignment horizontal="left" vertical="center" indent="1"/>
    </xf>
    <xf numFmtId="0" fontId="22" fillId="80" borderId="40" applyNumberFormat="0" applyProtection="0">
      <alignment horizontal="left" vertical="center" indent="1"/>
    </xf>
    <xf numFmtId="0" fontId="22" fillId="80" borderId="40" applyNumberFormat="0" applyProtection="0">
      <alignment horizontal="left" vertical="center" indent="1"/>
    </xf>
    <xf numFmtId="0" fontId="22" fillId="80" borderId="40" applyNumberFormat="0" applyProtection="0">
      <alignment horizontal="left" vertical="center" indent="1"/>
    </xf>
    <xf numFmtId="0" fontId="22" fillId="80" borderId="40" applyNumberFormat="0" applyProtection="0">
      <alignment horizontal="left" vertical="center" indent="1"/>
    </xf>
    <xf numFmtId="0" fontId="22" fillId="80" borderId="40" applyNumberFormat="0" applyProtection="0">
      <alignment horizontal="left" vertical="center" indent="1"/>
    </xf>
    <xf numFmtId="4" fontId="58" fillId="81" borderId="40" applyNumberFormat="0" applyProtection="0">
      <alignment horizontal="right" vertical="center"/>
    </xf>
    <xf numFmtId="4" fontId="58" fillId="82" borderId="40" applyNumberFormat="0" applyProtection="0">
      <alignment horizontal="right" vertical="center"/>
    </xf>
    <xf numFmtId="4" fontId="58" fillId="83" borderId="40" applyNumberFormat="0" applyProtection="0">
      <alignment horizontal="right" vertical="center"/>
    </xf>
    <xf numFmtId="4" fontId="58" fillId="84" borderId="40" applyNumberFormat="0" applyProtection="0">
      <alignment horizontal="right" vertical="center"/>
    </xf>
    <xf numFmtId="4" fontId="58" fillId="85" borderId="40" applyNumberFormat="0" applyProtection="0">
      <alignment horizontal="right" vertical="center"/>
    </xf>
    <xf numFmtId="4" fontId="58" fillId="86" borderId="40" applyNumberFormat="0" applyProtection="0">
      <alignment horizontal="right" vertical="center"/>
    </xf>
    <xf numFmtId="4" fontId="58" fillId="87" borderId="40" applyNumberFormat="0" applyProtection="0">
      <alignment horizontal="right" vertical="center"/>
    </xf>
    <xf numFmtId="4" fontId="58" fillId="88" borderId="40" applyNumberFormat="0" applyProtection="0">
      <alignment horizontal="right" vertical="center"/>
    </xf>
    <xf numFmtId="4" fontId="58" fillId="89" borderId="40" applyNumberFormat="0" applyProtection="0">
      <alignment horizontal="right" vertical="center"/>
    </xf>
    <xf numFmtId="4" fontId="63" fillId="90" borderId="40" applyNumberFormat="0" applyProtection="0">
      <alignment horizontal="left" vertical="center" indent="1"/>
    </xf>
    <xf numFmtId="4" fontId="58" fillId="91" borderId="44" applyNumberFormat="0" applyProtection="0">
      <alignment horizontal="left" vertical="center" indent="1"/>
    </xf>
    <xf numFmtId="0" fontId="22" fillId="80" borderId="40" applyNumberFormat="0" applyProtection="0">
      <alignment horizontal="left" vertical="center" indent="1"/>
    </xf>
    <xf numFmtId="0" fontId="22" fillId="80" borderId="40" applyNumberFormat="0" applyProtection="0">
      <alignment horizontal="left" vertical="center" indent="1"/>
    </xf>
    <xf numFmtId="0" fontId="22" fillId="80" borderId="40" applyNumberFormat="0" applyProtection="0">
      <alignment horizontal="left" vertical="center" indent="1"/>
    </xf>
    <xf numFmtId="4" fontId="58" fillId="91" borderId="40" applyNumberFormat="0" applyProtection="0">
      <alignment horizontal="left" vertical="center" indent="1"/>
    </xf>
    <xf numFmtId="4" fontId="58" fillId="92" borderId="40" applyNumberFormat="0" applyProtection="0">
      <alignment horizontal="left" vertical="center" indent="1"/>
    </xf>
    <xf numFmtId="0" fontId="22" fillId="92" borderId="40" applyNumberFormat="0" applyProtection="0">
      <alignment horizontal="left" vertical="center" indent="1"/>
    </xf>
    <xf numFmtId="0" fontId="22" fillId="92" borderId="40" applyNumberFormat="0" applyProtection="0">
      <alignment horizontal="left" vertical="center" indent="1"/>
    </xf>
    <xf numFmtId="0" fontId="22" fillId="92" borderId="40" applyNumberFormat="0" applyProtection="0">
      <alignment horizontal="left" vertical="center" indent="1"/>
    </xf>
    <xf numFmtId="0" fontId="22" fillId="92" borderId="40" applyNumberFormat="0" applyProtection="0">
      <alignment horizontal="left" vertical="center" indent="1"/>
    </xf>
    <xf numFmtId="0" fontId="22" fillId="92" borderId="40" applyNumberFormat="0" applyProtection="0">
      <alignment horizontal="left" vertical="center" indent="1"/>
    </xf>
    <xf numFmtId="0" fontId="22" fillId="92" borderId="40" applyNumberFormat="0" applyProtection="0">
      <alignment horizontal="left" vertical="center" indent="1"/>
    </xf>
    <xf numFmtId="0" fontId="22" fillId="92" borderId="40" applyNumberFormat="0" applyProtection="0">
      <alignment horizontal="left" vertical="center" indent="1"/>
    </xf>
    <xf numFmtId="0" fontId="22" fillId="92" borderId="40" applyNumberFormat="0" applyProtection="0">
      <alignment horizontal="left" vertical="center" indent="1"/>
    </xf>
    <xf numFmtId="0" fontId="22" fillId="92" borderId="40" applyNumberFormat="0" applyProtection="0">
      <alignment horizontal="left" vertical="center" indent="1"/>
    </xf>
    <xf numFmtId="0" fontId="22" fillId="92" borderId="40" applyNumberFormat="0" applyProtection="0">
      <alignment horizontal="left" vertical="center" indent="1"/>
    </xf>
    <xf numFmtId="0" fontId="22" fillId="92" borderId="40" applyNumberFormat="0" applyProtection="0">
      <alignment horizontal="left" vertical="center" indent="1"/>
    </xf>
    <xf numFmtId="0" fontId="22" fillId="92" borderId="40" applyNumberFormat="0" applyProtection="0">
      <alignment horizontal="left" vertical="center" indent="1"/>
    </xf>
    <xf numFmtId="0" fontId="22" fillId="92" borderId="40" applyNumberFormat="0" applyProtection="0">
      <alignment horizontal="left" vertical="center" indent="1"/>
    </xf>
    <xf numFmtId="0" fontId="22" fillId="92" borderId="40" applyNumberFormat="0" applyProtection="0">
      <alignment horizontal="left" vertical="center" indent="1"/>
    </xf>
    <xf numFmtId="0" fontId="22" fillId="92" borderId="40" applyNumberFormat="0" applyProtection="0">
      <alignment horizontal="left" vertical="center" indent="1"/>
    </xf>
    <xf numFmtId="0" fontId="22" fillId="92" borderId="40" applyNumberFormat="0" applyProtection="0">
      <alignment horizontal="left" vertical="center" indent="1"/>
    </xf>
    <xf numFmtId="0" fontId="22" fillId="92" borderId="40" applyNumberFormat="0" applyProtection="0">
      <alignment horizontal="left" vertical="center" indent="1"/>
    </xf>
    <xf numFmtId="0" fontId="22" fillId="93" borderId="40" applyNumberFormat="0" applyProtection="0">
      <alignment horizontal="left" vertical="center" indent="1"/>
    </xf>
    <xf numFmtId="0" fontId="22" fillId="93" borderId="40" applyNumberFormat="0" applyProtection="0">
      <alignment horizontal="left" vertical="center" indent="1"/>
    </xf>
    <xf numFmtId="0" fontId="22" fillId="93" borderId="40" applyNumberFormat="0" applyProtection="0">
      <alignment horizontal="left" vertical="center" indent="1"/>
    </xf>
    <xf numFmtId="0" fontId="22" fillId="93" borderId="40" applyNumberFormat="0" applyProtection="0">
      <alignment horizontal="left" vertical="center" indent="1"/>
    </xf>
    <xf numFmtId="0" fontId="22" fillId="93" borderId="40" applyNumberFormat="0" applyProtection="0">
      <alignment horizontal="left" vertical="center" indent="1"/>
    </xf>
    <xf numFmtId="0" fontId="22" fillId="93" borderId="40" applyNumberFormat="0" applyProtection="0">
      <alignment horizontal="left" vertical="center" indent="1"/>
    </xf>
    <xf numFmtId="0" fontId="22" fillId="42" borderId="40" applyNumberFormat="0" applyProtection="0">
      <alignment horizontal="left" vertical="center" indent="1"/>
    </xf>
    <xf numFmtId="0" fontId="22" fillId="42" borderId="40" applyNumberFormat="0" applyProtection="0">
      <alignment horizontal="left" vertical="center" indent="1"/>
    </xf>
    <xf numFmtId="0" fontId="22" fillId="42" borderId="40" applyNumberFormat="0" applyProtection="0">
      <alignment horizontal="left" vertical="center" indent="1"/>
    </xf>
    <xf numFmtId="0" fontId="22" fillId="42" borderId="40" applyNumberFormat="0" applyProtection="0">
      <alignment horizontal="left" vertical="center" indent="1"/>
    </xf>
    <xf numFmtId="0" fontId="22" fillId="42" borderId="40" applyNumberFormat="0" applyProtection="0">
      <alignment horizontal="left" vertical="center" indent="1"/>
    </xf>
    <xf numFmtId="0" fontId="22" fillId="42" borderId="40" applyNumberFormat="0" applyProtection="0">
      <alignment horizontal="left" vertical="center" indent="1"/>
    </xf>
    <xf numFmtId="0" fontId="22" fillId="80" borderId="40" applyNumberFormat="0" applyProtection="0">
      <alignment horizontal="left" vertical="center" indent="1"/>
    </xf>
    <xf numFmtId="0" fontId="22" fillId="80" borderId="40" applyNumberFormat="0" applyProtection="0">
      <alignment horizontal="left" vertical="center" indent="1"/>
    </xf>
    <xf numFmtId="0" fontId="22" fillId="80" borderId="40" applyNumberFormat="0" applyProtection="0">
      <alignment horizontal="left" vertical="center" indent="1"/>
    </xf>
    <xf numFmtId="0" fontId="22" fillId="80" borderId="40" applyNumberFormat="0" applyProtection="0">
      <alignment horizontal="left" vertical="center" indent="1"/>
    </xf>
    <xf numFmtId="0" fontId="22" fillId="80" borderId="40" applyNumberFormat="0" applyProtection="0">
      <alignment horizontal="left" vertical="center" indent="1"/>
    </xf>
    <xf numFmtId="0" fontId="22" fillId="80" borderId="40" applyNumberFormat="0" applyProtection="0">
      <alignment horizontal="left" vertical="center" indent="1"/>
    </xf>
    <xf numFmtId="0" fontId="22" fillId="65" borderId="13" applyNumberFormat="0">
      <protection locked="0"/>
    </xf>
    <xf numFmtId="0" fontId="22" fillId="65" borderId="13" applyNumberFormat="0">
      <protection locked="0"/>
    </xf>
    <xf numFmtId="0" fontId="22" fillId="65" borderId="13" applyNumberFormat="0">
      <protection locked="0"/>
    </xf>
    <xf numFmtId="0" fontId="53" fillId="75" borderId="45" applyBorder="0"/>
    <xf numFmtId="4" fontId="58" fillId="66" borderId="40" applyNumberFormat="0" applyProtection="0">
      <alignment vertical="center"/>
    </xf>
    <xf numFmtId="4" fontId="66" fillId="66" borderId="40" applyNumberFormat="0" applyProtection="0">
      <alignment vertical="center"/>
    </xf>
    <xf numFmtId="4" fontId="58" fillId="66" borderId="40" applyNumberFormat="0" applyProtection="0">
      <alignment horizontal="left" vertical="center" indent="1"/>
    </xf>
    <xf numFmtId="4" fontId="58" fillId="66" borderId="40" applyNumberFormat="0" applyProtection="0">
      <alignment horizontal="left" vertical="center" indent="1"/>
    </xf>
    <xf numFmtId="4" fontId="58" fillId="91" borderId="40" applyNumberFormat="0" applyProtection="0">
      <alignment horizontal="right" vertical="center"/>
    </xf>
    <xf numFmtId="4" fontId="58" fillId="91" borderId="40" applyNumberFormat="0" applyProtection="0">
      <alignment horizontal="right" vertical="center"/>
    </xf>
    <xf numFmtId="4" fontId="66" fillId="91" borderId="40" applyNumberFormat="0" applyProtection="0">
      <alignment horizontal="right" vertical="center"/>
    </xf>
    <xf numFmtId="0" fontId="22" fillId="80" borderId="40" applyNumberFormat="0" applyProtection="0">
      <alignment horizontal="left" vertical="center" indent="1"/>
    </xf>
    <xf numFmtId="0" fontId="22" fillId="80" borderId="40" applyNumberFormat="0" applyProtection="0">
      <alignment horizontal="left" vertical="center" indent="1"/>
    </xf>
    <xf numFmtId="0" fontId="22" fillId="80" borderId="40" applyNumberFormat="0" applyProtection="0">
      <alignment horizontal="left" vertical="center" indent="1"/>
    </xf>
    <xf numFmtId="0" fontId="22" fillId="80" borderId="40" applyNumberFormat="0" applyProtection="0">
      <alignment horizontal="left" vertical="center" indent="1"/>
    </xf>
    <xf numFmtId="0" fontId="22" fillId="80" borderId="40" applyNumberFormat="0" applyProtection="0">
      <alignment horizontal="left" vertical="center" indent="1"/>
    </xf>
    <xf numFmtId="0" fontId="22" fillId="80" borderId="40" applyNumberFormat="0" applyProtection="0">
      <alignment horizontal="left" vertical="center" indent="1"/>
    </xf>
    <xf numFmtId="0" fontId="22" fillId="80" borderId="40" applyNumberFormat="0" applyProtection="0">
      <alignment horizontal="left" vertical="center" indent="1"/>
    </xf>
    <xf numFmtId="0" fontId="22" fillId="80" borderId="40" applyNumberFormat="0" applyProtection="0">
      <alignment horizontal="left" vertical="center" indent="1"/>
    </xf>
    <xf numFmtId="0" fontId="22" fillId="80" borderId="40" applyNumberFormat="0" applyProtection="0">
      <alignment horizontal="left" vertical="center" indent="1"/>
    </xf>
    <xf numFmtId="0" fontId="22" fillId="80" borderId="40" applyNumberFormat="0" applyProtection="0">
      <alignment horizontal="left" vertical="center" indent="1"/>
    </xf>
    <xf numFmtId="0" fontId="22" fillId="80" borderId="40" applyNumberFormat="0" applyProtection="0">
      <alignment horizontal="left" vertical="center" indent="1"/>
    </xf>
    <xf numFmtId="0" fontId="22" fillId="80" borderId="40" applyNumberFormat="0" applyProtection="0">
      <alignment horizontal="left" vertical="center" indent="1"/>
    </xf>
    <xf numFmtId="0" fontId="22" fillId="80" borderId="40" applyNumberFormat="0" applyProtection="0">
      <alignment horizontal="left" vertical="center" indent="1"/>
    </xf>
    <xf numFmtId="0" fontId="22" fillId="80" borderId="40" applyNumberFormat="0" applyProtection="0">
      <alignment horizontal="left" vertical="center" indent="1"/>
    </xf>
    <xf numFmtId="0" fontId="22" fillId="80" borderId="40" applyNumberFormat="0" applyProtection="0">
      <alignment horizontal="left" vertical="center" indent="1"/>
    </xf>
    <xf numFmtId="0" fontId="22" fillId="80" borderId="40" applyNumberFormat="0" applyProtection="0">
      <alignment horizontal="left" vertical="center" indent="1"/>
    </xf>
    <xf numFmtId="0" fontId="22" fillId="80" borderId="40" applyNumberFormat="0" applyProtection="0">
      <alignment horizontal="left" vertical="center" indent="1"/>
    </xf>
    <xf numFmtId="0" fontId="22" fillId="80" borderId="40" applyNumberFormat="0" applyProtection="0">
      <alignment horizontal="left" vertical="center" indent="1"/>
    </xf>
    <xf numFmtId="0" fontId="22" fillId="80" borderId="40" applyNumberFormat="0" applyProtection="0">
      <alignment horizontal="left" vertical="center" indent="1"/>
    </xf>
    <xf numFmtId="0" fontId="22" fillId="80" borderId="40" applyNumberFormat="0" applyProtection="0">
      <alignment horizontal="left" vertical="center" indent="1"/>
    </xf>
    <xf numFmtId="0" fontId="22" fillId="80" borderId="40" applyNumberFormat="0" applyProtection="0">
      <alignment horizontal="left" vertical="center" indent="1"/>
    </xf>
    <xf numFmtId="0" fontId="22" fillId="80" borderId="40" applyNumberFormat="0" applyProtection="0">
      <alignment horizontal="left" vertical="center" indent="1"/>
    </xf>
    <xf numFmtId="0" fontId="22" fillId="80" borderId="40" applyNumberFormat="0" applyProtection="0">
      <alignment horizontal="left" vertical="center" indent="1"/>
    </xf>
    <xf numFmtId="0" fontId="22" fillId="80" borderId="40" applyNumberFormat="0" applyProtection="0">
      <alignment horizontal="left" vertical="center" indent="1"/>
    </xf>
    <xf numFmtId="0" fontId="22" fillId="80" borderId="40" applyNumberFormat="0" applyProtection="0">
      <alignment horizontal="left" vertical="center" indent="1"/>
    </xf>
    <xf numFmtId="0" fontId="22" fillId="80" borderId="40" applyNumberFormat="0" applyProtection="0">
      <alignment horizontal="left" vertical="center" indent="1"/>
    </xf>
    <xf numFmtId="0" fontId="22" fillId="80" borderId="40" applyNumberFormat="0" applyProtection="0">
      <alignment horizontal="left" vertical="center" indent="1"/>
    </xf>
    <xf numFmtId="0" fontId="22" fillId="80" borderId="40" applyNumberFormat="0" applyProtection="0">
      <alignment horizontal="left" vertical="center" indent="1"/>
    </xf>
    <xf numFmtId="0" fontId="36" fillId="94" borderId="13"/>
    <xf numFmtId="4" fontId="68" fillId="91" borderId="40" applyNumberFormat="0" applyProtection="0">
      <alignment horizontal="right" vertical="center"/>
    </xf>
    <xf numFmtId="39" fontId="22" fillId="68" borderId="0"/>
    <xf numFmtId="39" fontId="22" fillId="68" borderId="0"/>
    <xf numFmtId="39" fontId="22" fillId="68" borderId="0"/>
    <xf numFmtId="39" fontId="22" fillId="68" borderId="0"/>
    <xf numFmtId="39" fontId="22" fillId="68" borderId="0"/>
    <xf numFmtId="39" fontId="22" fillId="68" borderId="0"/>
    <xf numFmtId="39" fontId="22" fillId="68" borderId="0"/>
    <xf numFmtId="39" fontId="22" fillId="68" borderId="0"/>
    <xf numFmtId="39" fontId="22" fillId="68" borderId="0"/>
    <xf numFmtId="39" fontId="22" fillId="68" borderId="0"/>
    <xf numFmtId="39" fontId="22" fillId="68" borderId="0"/>
    <xf numFmtId="39" fontId="22" fillId="68" borderId="0"/>
    <xf numFmtId="39" fontId="22" fillId="68" borderId="0"/>
    <xf numFmtId="39" fontId="22" fillId="68" borderId="0"/>
    <xf numFmtId="38" fontId="36" fillId="0" borderId="22"/>
    <xf numFmtId="38" fontId="36" fillId="0" borderId="22"/>
    <xf numFmtId="38" fontId="36" fillId="0" borderId="22"/>
    <xf numFmtId="38" fontId="36" fillId="0" borderId="22"/>
    <xf numFmtId="38" fontId="36" fillId="0" borderId="22"/>
    <xf numFmtId="38" fontId="36" fillId="0" borderId="22"/>
    <xf numFmtId="38" fontId="36" fillId="0" borderId="22"/>
    <xf numFmtId="38" fontId="36" fillId="0" borderId="22"/>
    <xf numFmtId="38" fontId="36" fillId="0" borderId="22"/>
    <xf numFmtId="38" fontId="36" fillId="0" borderId="22"/>
    <xf numFmtId="38" fontId="36" fillId="0" borderId="22"/>
    <xf numFmtId="38" fontId="36" fillId="0" borderId="22"/>
    <xf numFmtId="38" fontId="53" fillId="0" borderId="19"/>
    <xf numFmtId="38" fontId="53" fillId="0" borderId="19"/>
    <xf numFmtId="38" fontId="53" fillId="0" borderId="19"/>
    <xf numFmtId="38" fontId="53" fillId="0" borderId="19"/>
    <xf numFmtId="169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78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94" fontId="22" fillId="0" borderId="0">
      <alignment horizontal="left" wrapText="1"/>
    </xf>
    <xf numFmtId="194" fontId="22" fillId="0" borderId="0">
      <alignment horizontal="left" wrapText="1"/>
    </xf>
    <xf numFmtId="194" fontId="22" fillId="0" borderId="0">
      <alignment horizontal="left" wrapText="1"/>
    </xf>
    <xf numFmtId="194" fontId="22" fillId="0" borderId="0">
      <alignment horizontal="left" wrapText="1"/>
    </xf>
    <xf numFmtId="0" fontId="22" fillId="0" borderId="0">
      <alignment horizontal="left" wrapText="1"/>
    </xf>
    <xf numFmtId="195" fontId="22" fillId="0" borderId="0">
      <alignment horizontal="left" wrapText="1"/>
    </xf>
    <xf numFmtId="196" fontId="22" fillId="0" borderId="0">
      <alignment horizontal="left" wrapText="1"/>
    </xf>
    <xf numFmtId="195" fontId="22" fillId="0" borderId="0">
      <alignment horizontal="left" wrapText="1"/>
    </xf>
    <xf numFmtId="195" fontId="22" fillId="0" borderId="0">
      <alignment horizontal="left" wrapText="1"/>
    </xf>
    <xf numFmtId="178" fontId="22" fillId="0" borderId="0">
      <alignment horizontal="left" wrapText="1"/>
    </xf>
    <xf numFmtId="196" fontId="22" fillId="0" borderId="0">
      <alignment horizontal="left" wrapText="1"/>
    </xf>
    <xf numFmtId="0" fontId="22" fillId="0" borderId="0" applyNumberFormat="0" applyBorder="0" applyAlignment="0"/>
    <xf numFmtId="0" fontId="69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4" fillId="0" borderId="0"/>
    <xf numFmtId="0" fontId="115" fillId="78" borderId="0"/>
    <xf numFmtId="0" fontId="52" fillId="47" borderId="0">
      <alignment horizontal="left" wrapText="1"/>
    </xf>
    <xf numFmtId="0" fontId="52" fillId="47" borderId="0">
      <alignment horizontal="left" wrapText="1"/>
    </xf>
    <xf numFmtId="0" fontId="13" fillId="0" borderId="7" applyNumberFormat="0" applyFill="0" applyAlignment="0" applyProtection="0"/>
    <xf numFmtId="0" fontId="51" fillId="0" borderId="46" applyNumberFormat="0" applyFill="0" applyAlignment="0" applyProtection="0"/>
    <xf numFmtId="0" fontId="51" fillId="0" borderId="46" applyNumberFormat="0" applyFill="0" applyAlignment="0" applyProtection="0"/>
    <xf numFmtId="0" fontId="13" fillId="0" borderId="47" applyNumberFormat="0" applyFill="0" applyAlignment="0" applyProtection="0"/>
    <xf numFmtId="0" fontId="13" fillId="0" borderId="47" applyNumberFormat="0" applyFill="0" applyAlignment="0" applyProtection="0"/>
    <xf numFmtId="0" fontId="13" fillId="0" borderId="47" applyNumberFormat="0" applyFill="0" applyAlignment="0" applyProtection="0"/>
    <xf numFmtId="0" fontId="13" fillId="0" borderId="47" applyNumberFormat="0" applyFill="0" applyAlignment="0" applyProtection="0"/>
    <xf numFmtId="0" fontId="13" fillId="0" borderId="7" applyNumberFormat="0" applyFill="0" applyAlignment="0" applyProtection="0"/>
    <xf numFmtId="0" fontId="13" fillId="0" borderId="47" applyNumberFormat="0" applyFill="0" applyAlignment="0" applyProtection="0"/>
    <xf numFmtId="0" fontId="13" fillId="0" borderId="47" applyNumberFormat="0" applyFill="0" applyAlignment="0" applyProtection="0"/>
    <xf numFmtId="0" fontId="13" fillId="0" borderId="47" applyNumberFormat="0" applyFill="0" applyAlignment="0" applyProtection="0"/>
    <xf numFmtId="0" fontId="45" fillId="0" borderId="48" applyNumberFormat="0" applyFont="0" applyFill="0" applyAlignment="0" applyProtection="0"/>
    <xf numFmtId="0" fontId="45" fillId="0" borderId="48" applyNumberFormat="0" applyFont="0" applyFill="0" applyAlignment="0" applyProtection="0"/>
    <xf numFmtId="0" fontId="45" fillId="0" borderId="48" applyNumberFormat="0" applyFont="0" applyFill="0" applyAlignment="0" applyProtection="0"/>
    <xf numFmtId="0" fontId="47" fillId="0" borderId="23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8" fontId="44" fillId="0" borderId="0" applyFont="0" applyFill="0" applyBorder="0" applyAlignment="0" applyProtection="0"/>
    <xf numFmtId="193" fontId="22" fillId="0" borderId="0">
      <alignment horizontal="left" wrapText="1"/>
    </xf>
    <xf numFmtId="0" fontId="22" fillId="0" borderId="0">
      <alignment horizontal="left" wrapText="1"/>
    </xf>
    <xf numFmtId="201" fontId="22" fillId="0" borderId="0">
      <alignment horizontal="left" wrapText="1"/>
    </xf>
    <xf numFmtId="164" fontId="22" fillId="0" borderId="0">
      <alignment horizontal="left" wrapText="1"/>
    </xf>
    <xf numFmtId="0" fontId="43" fillId="0" borderId="0"/>
    <xf numFmtId="0" fontId="43" fillId="0" borderId="0"/>
    <xf numFmtId="43" fontId="40" fillId="0" borderId="0" applyFont="0" applyFill="0" applyBorder="0" applyAlignment="0" applyProtection="0"/>
    <xf numFmtId="0" fontId="22" fillId="0" borderId="0"/>
    <xf numFmtId="164" fontId="15" fillId="0" borderId="0">
      <alignment horizontal="left" wrapText="1"/>
    </xf>
    <xf numFmtId="0" fontId="1" fillId="0" borderId="0"/>
    <xf numFmtId="9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22" fillId="0" borderId="0">
      <alignment horizontal="left" wrapText="1"/>
    </xf>
    <xf numFmtId="169" fontId="22" fillId="0" borderId="0">
      <alignment horizontal="left" wrapText="1"/>
    </xf>
    <xf numFmtId="164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164" fontId="22" fillId="0" borderId="0">
      <alignment horizontal="left" wrapText="1"/>
    </xf>
    <xf numFmtId="164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0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4" fontId="22" fillId="0" borderId="0">
      <alignment horizontal="left" wrapText="1"/>
    </xf>
    <xf numFmtId="0" fontId="22" fillId="0" borderId="0"/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0" fontId="22" fillId="0" borderId="0"/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0" fontId="22" fillId="0" borderId="0">
      <alignment horizontal="left" wrapText="1"/>
    </xf>
    <xf numFmtId="17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0" fontId="22" fillId="0" borderId="0"/>
    <xf numFmtId="0" fontId="22" fillId="0" borderId="0"/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0" fontId="22" fillId="0" borderId="0"/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0" fontId="22" fillId="0" borderId="0"/>
    <xf numFmtId="169" fontId="22" fillId="0" borderId="0">
      <alignment horizontal="left" wrapText="1"/>
    </xf>
    <xf numFmtId="0" fontId="22" fillId="0" borderId="0"/>
    <xf numFmtId="0" fontId="22" fillId="0" borderId="0"/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4" fontId="22" fillId="0" borderId="0">
      <alignment horizontal="left" wrapText="1"/>
    </xf>
    <xf numFmtId="0" fontId="37" fillId="0" borderId="0"/>
    <xf numFmtId="164" fontId="22" fillId="0" borderId="0">
      <alignment horizontal="left" wrapText="1"/>
    </xf>
    <xf numFmtId="164" fontId="22" fillId="0" borderId="0">
      <alignment horizontal="left" wrapText="1"/>
    </xf>
    <xf numFmtId="0" fontId="37" fillId="0" borderId="0"/>
    <xf numFmtId="0" fontId="37" fillId="0" borderId="0"/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0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0" fontId="22" fillId="0" borderId="0"/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0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4" fontId="22" fillId="0" borderId="0">
      <alignment horizontal="left" wrapText="1"/>
    </xf>
    <xf numFmtId="0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0" fontId="22" fillId="0" borderId="0"/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0" fontId="22" fillId="0" borderId="0"/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0" fontId="37" fillId="0" borderId="0"/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4" fontId="22" fillId="0" borderId="0">
      <alignment horizontal="left" wrapText="1"/>
    </xf>
    <xf numFmtId="0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0" fontId="22" fillId="0" borderId="0"/>
    <xf numFmtId="169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70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4" fontId="15" fillId="0" borderId="0">
      <alignment horizontal="left" wrapText="1"/>
    </xf>
    <xf numFmtId="164" fontId="15" fillId="0" borderId="0">
      <alignment horizontal="left" wrapText="1"/>
    </xf>
    <xf numFmtId="164" fontId="15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4" fontId="15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0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15" fillId="0" borderId="0">
      <alignment horizontal="left" wrapText="1"/>
    </xf>
    <xf numFmtId="164" fontId="15" fillId="0" borderId="0">
      <alignment horizontal="left" wrapText="1"/>
    </xf>
    <xf numFmtId="164" fontId="15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15" fillId="0" borderId="0">
      <alignment horizontal="left" wrapText="1"/>
    </xf>
    <xf numFmtId="164" fontId="15" fillId="0" borderId="0">
      <alignment horizontal="left" wrapText="1"/>
    </xf>
    <xf numFmtId="0" fontId="37" fillId="0" borderId="0"/>
    <xf numFmtId="0" fontId="37" fillId="0" borderId="0"/>
    <xf numFmtId="164" fontId="22" fillId="0" borderId="0">
      <alignment horizontal="left" wrapText="1"/>
    </xf>
    <xf numFmtId="0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0" fontId="22" fillId="0" borderId="0"/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4" fontId="15" fillId="0" borderId="0">
      <alignment horizontal="left" wrapText="1"/>
    </xf>
    <xf numFmtId="164" fontId="15" fillId="0" borderId="0">
      <alignment horizontal="left" wrapText="1"/>
    </xf>
    <xf numFmtId="164" fontId="15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4" fontId="15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0" fontId="37" fillId="0" borderId="0"/>
    <xf numFmtId="0" fontId="141" fillId="0" borderId="62"/>
    <xf numFmtId="0" fontId="142" fillId="0" borderId="0"/>
    <xf numFmtId="0" fontId="40" fillId="21" borderId="0" applyNumberFormat="0" applyBorder="0" applyAlignment="0" applyProtection="0"/>
    <xf numFmtId="0" fontId="1" fillId="27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1" fillId="27" borderId="0" applyNumberFormat="0" applyBorder="0" applyAlignment="0" applyProtection="0"/>
    <xf numFmtId="0" fontId="40" fillId="21" borderId="0" applyNumberFormat="0" applyBorder="0" applyAlignment="0" applyProtection="0"/>
    <xf numFmtId="0" fontId="40" fillId="21" borderId="0" applyNumberFormat="0" applyBorder="0" applyAlignment="0" applyProtection="0"/>
    <xf numFmtId="0" fontId="1" fillId="27" borderId="0" applyNumberFormat="0" applyBorder="0" applyAlignment="0" applyProtection="0"/>
    <xf numFmtId="0" fontId="40" fillId="21" borderId="0" applyNumberFormat="0" applyBorder="0" applyAlignment="0" applyProtection="0"/>
    <xf numFmtId="0" fontId="1" fillId="27" borderId="0" applyNumberFormat="0" applyBorder="0" applyAlignment="0" applyProtection="0"/>
    <xf numFmtId="0" fontId="40" fillId="2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40" fillId="22" borderId="0" applyNumberFormat="0" applyBorder="0" applyAlignment="0" applyProtection="0"/>
    <xf numFmtId="0" fontId="1" fillId="28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1" fillId="28" borderId="0" applyNumberFormat="0" applyBorder="0" applyAlignment="0" applyProtection="0"/>
    <xf numFmtId="0" fontId="40" fillId="22" borderId="0" applyNumberFormat="0" applyBorder="0" applyAlignment="0" applyProtection="0"/>
    <xf numFmtId="0" fontId="40" fillId="22" borderId="0" applyNumberFormat="0" applyBorder="0" applyAlignment="0" applyProtection="0"/>
    <xf numFmtId="0" fontId="1" fillId="28" borderId="0" applyNumberFormat="0" applyBorder="0" applyAlignment="0" applyProtection="0"/>
    <xf numFmtId="0" fontId="40" fillId="22" borderId="0" applyNumberFormat="0" applyBorder="0" applyAlignment="0" applyProtection="0"/>
    <xf numFmtId="0" fontId="1" fillId="28" borderId="0" applyNumberFormat="0" applyBorder="0" applyAlignment="0" applyProtection="0"/>
    <xf numFmtId="0" fontId="40" fillId="22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0" fillId="23" borderId="0" applyNumberFormat="0" applyBorder="0" applyAlignment="0" applyProtection="0"/>
    <xf numFmtId="0" fontId="1" fillId="49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1" fillId="49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1" fillId="49" borderId="0" applyNumberFormat="0" applyBorder="0" applyAlignment="0" applyProtection="0"/>
    <xf numFmtId="0" fontId="40" fillId="23" borderId="0" applyNumberFormat="0" applyBorder="0" applyAlignment="0" applyProtection="0"/>
    <xf numFmtId="0" fontId="1" fillId="49" borderId="0" applyNumberFormat="0" applyBorder="0" applyAlignment="0" applyProtection="0"/>
    <xf numFmtId="0" fontId="40" fillId="23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40" fillId="24" borderId="0" applyNumberFormat="0" applyBorder="0" applyAlignment="0" applyProtection="0"/>
    <xf numFmtId="0" fontId="1" fillId="26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1" fillId="26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1" fillId="26" borderId="0" applyNumberFormat="0" applyBorder="0" applyAlignment="0" applyProtection="0"/>
    <xf numFmtId="0" fontId="40" fillId="24" borderId="0" applyNumberFormat="0" applyBorder="0" applyAlignment="0" applyProtection="0"/>
    <xf numFmtId="0" fontId="1" fillId="26" borderId="0" applyNumberFormat="0" applyBorder="0" applyAlignment="0" applyProtection="0"/>
    <xf numFmtId="0" fontId="40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5" borderId="0" applyNumberFormat="0" applyBorder="0" applyAlignment="0" applyProtection="0"/>
    <xf numFmtId="0" fontId="40" fillId="26" borderId="0" applyNumberFormat="0" applyBorder="0" applyAlignment="0" applyProtection="0"/>
    <xf numFmtId="0" fontId="1" fillId="49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1" fillId="49" borderId="0" applyNumberFormat="0" applyBorder="0" applyAlignment="0" applyProtection="0"/>
    <xf numFmtId="0" fontId="40" fillId="26" borderId="0" applyNumberFormat="0" applyBorder="0" applyAlignment="0" applyProtection="0"/>
    <xf numFmtId="0" fontId="40" fillId="26" borderId="0" applyNumberFormat="0" applyBorder="0" applyAlignment="0" applyProtection="0"/>
    <xf numFmtId="0" fontId="1" fillId="49" borderId="0" applyNumberFormat="0" applyBorder="0" applyAlignment="0" applyProtection="0"/>
    <xf numFmtId="0" fontId="40" fillId="26" borderId="0" applyNumberFormat="0" applyBorder="0" applyAlignment="0" applyProtection="0"/>
    <xf numFmtId="0" fontId="1" fillId="49" borderId="0" applyNumberFormat="0" applyBorder="0" applyAlignment="0" applyProtection="0"/>
    <xf numFmtId="0" fontId="40" fillId="26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40" fillId="27" borderId="0" applyNumberFormat="0" applyBorder="0" applyAlignment="0" applyProtection="0"/>
    <xf numFmtId="0" fontId="1" fillId="25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1" fillId="25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1" fillId="25" borderId="0" applyNumberFormat="0" applyBorder="0" applyAlignment="0" applyProtection="0"/>
    <xf numFmtId="0" fontId="40" fillId="27" borderId="0" applyNumberFormat="0" applyBorder="0" applyAlignment="0" applyProtection="0"/>
    <xf numFmtId="0" fontId="1" fillId="25" borderId="0" applyNumberFormat="0" applyBorder="0" applyAlignment="0" applyProtection="0"/>
    <xf numFmtId="0" fontId="40" fillId="27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0" fontId="40" fillId="28" borderId="0" applyNumberFormat="0" applyBorder="0" applyAlignment="0" applyProtection="0"/>
    <xf numFmtId="0" fontId="40" fillId="29" borderId="0" applyNumberFormat="0" applyBorder="0" applyAlignment="0" applyProtection="0"/>
    <xf numFmtId="0" fontId="1" fillId="52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1" fillId="52" borderId="0" applyNumberFormat="0" applyBorder="0" applyAlignment="0" applyProtection="0"/>
    <xf numFmtId="0" fontId="40" fillId="29" borderId="0" applyNumberFormat="0" applyBorder="0" applyAlignment="0" applyProtection="0"/>
    <xf numFmtId="0" fontId="40" fillId="29" borderId="0" applyNumberFormat="0" applyBorder="0" applyAlignment="0" applyProtection="0"/>
    <xf numFmtId="0" fontId="1" fillId="52" borderId="0" applyNumberFormat="0" applyBorder="0" applyAlignment="0" applyProtection="0"/>
    <xf numFmtId="0" fontId="40" fillId="29" borderId="0" applyNumberFormat="0" applyBorder="0" applyAlignment="0" applyProtection="0"/>
    <xf numFmtId="0" fontId="1" fillId="52" borderId="0" applyNumberFormat="0" applyBorder="0" applyAlignment="0" applyProtection="0"/>
    <xf numFmtId="0" fontId="40" fillId="29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40" fillId="24" borderId="0" applyNumberFormat="0" applyBorder="0" applyAlignment="0" applyProtection="0"/>
    <xf numFmtId="0" fontId="1" fillId="22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1" fillId="22" borderId="0" applyNumberFormat="0" applyBorder="0" applyAlignment="0" applyProtection="0"/>
    <xf numFmtId="0" fontId="40" fillId="24" borderId="0" applyNumberFormat="0" applyBorder="0" applyAlignment="0" applyProtection="0"/>
    <xf numFmtId="0" fontId="40" fillId="24" borderId="0" applyNumberFormat="0" applyBorder="0" applyAlignment="0" applyProtection="0"/>
    <xf numFmtId="0" fontId="1" fillId="22" borderId="0" applyNumberFormat="0" applyBorder="0" applyAlignment="0" applyProtection="0"/>
    <xf numFmtId="0" fontId="40" fillId="24" borderId="0" applyNumberFormat="0" applyBorder="0" applyAlignment="0" applyProtection="0"/>
    <xf numFmtId="0" fontId="1" fillId="22" borderId="0" applyNumberFormat="0" applyBorder="0" applyAlignment="0" applyProtection="0"/>
    <xf numFmtId="0" fontId="40" fillId="24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0" fillId="27" borderId="0" applyNumberFormat="0" applyBorder="0" applyAlignment="0" applyProtection="0"/>
    <xf numFmtId="0" fontId="1" fillId="25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1" fillId="25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1" fillId="25" borderId="0" applyNumberFormat="0" applyBorder="0" applyAlignment="0" applyProtection="0"/>
    <xf numFmtId="0" fontId="40" fillId="27" borderId="0" applyNumberFormat="0" applyBorder="0" applyAlignment="0" applyProtection="0"/>
    <xf numFmtId="0" fontId="1" fillId="25" borderId="0" applyNumberFormat="0" applyBorder="0" applyAlignment="0" applyProtection="0"/>
    <xf numFmtId="0" fontId="40" fillId="27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40" fillId="30" borderId="0" applyNumberFormat="0" applyBorder="0" applyAlignment="0" applyProtection="0"/>
    <xf numFmtId="0" fontId="1" fillId="49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1" fillId="49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1" fillId="49" borderId="0" applyNumberFormat="0" applyBorder="0" applyAlignment="0" applyProtection="0"/>
    <xf numFmtId="0" fontId="40" fillId="30" borderId="0" applyNumberFormat="0" applyBorder="0" applyAlignment="0" applyProtection="0"/>
    <xf numFmtId="0" fontId="1" fillId="49" borderId="0" applyNumberFormat="0" applyBorder="0" applyAlignment="0" applyProtection="0"/>
    <xf numFmtId="0" fontId="40" fillId="30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1" fillId="49" borderId="0" applyNumberFormat="0" applyBorder="0" applyAlignment="0" applyProtection="0"/>
    <xf numFmtId="0" fontId="41" fillId="70" borderId="0" applyNumberFormat="0" applyBorder="0" applyAlignment="0" applyProtection="0"/>
    <xf numFmtId="0" fontId="41" fillId="70" borderId="0" applyNumberFormat="0" applyBorder="0" applyAlignment="0" applyProtection="0"/>
    <xf numFmtId="164" fontId="15" fillId="0" borderId="0">
      <alignment horizontal="left" wrapText="1"/>
    </xf>
    <xf numFmtId="0" fontId="41" fillId="70" borderId="0" applyNumberFormat="0" applyBorder="0" applyAlignment="0" applyProtection="0"/>
    <xf numFmtId="0" fontId="41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41" fillId="70" borderId="0" applyNumberFormat="0" applyBorder="0" applyAlignment="0" applyProtection="0"/>
    <xf numFmtId="0" fontId="41" fillId="28" borderId="0" applyNumberFormat="0" applyBorder="0" applyAlignment="0" applyProtection="0"/>
    <xf numFmtId="0" fontId="41" fillId="28" borderId="0" applyNumberFormat="0" applyBorder="0" applyAlignment="0" applyProtection="0"/>
    <xf numFmtId="164" fontId="15" fillId="0" borderId="0">
      <alignment horizontal="left" wrapText="1"/>
    </xf>
    <xf numFmtId="0" fontId="41" fillId="28" borderId="0" applyNumberFormat="0" applyBorder="0" applyAlignment="0" applyProtection="0"/>
    <xf numFmtId="0" fontId="41" fillId="57" borderId="0" applyNumberFormat="0" applyBorder="0" applyAlignment="0" applyProtection="0"/>
    <xf numFmtId="0" fontId="14" fillId="57" borderId="0" applyNumberFormat="0" applyBorder="0" applyAlignment="0" applyProtection="0"/>
    <xf numFmtId="0" fontId="14" fillId="57" borderId="0" applyNumberFormat="0" applyBorder="0" applyAlignment="0" applyProtection="0"/>
    <xf numFmtId="0" fontId="41" fillId="28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164" fontId="15" fillId="0" borderId="0">
      <alignment horizontal="left" wrapText="1"/>
    </xf>
    <xf numFmtId="0" fontId="41" fillId="29" borderId="0" applyNumberFormat="0" applyBorder="0" applyAlignment="0" applyProtection="0"/>
    <xf numFmtId="0" fontId="41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41" fillId="29" borderId="0" applyNumberFormat="0" applyBorder="0" applyAlignment="0" applyProtection="0"/>
    <xf numFmtId="0" fontId="41" fillId="71" borderId="0" applyNumberFormat="0" applyBorder="0" applyAlignment="0" applyProtection="0"/>
    <xf numFmtId="0" fontId="41" fillId="71" borderId="0" applyNumberFormat="0" applyBorder="0" applyAlignment="0" applyProtection="0"/>
    <xf numFmtId="164" fontId="15" fillId="0" borderId="0">
      <alignment horizontal="left" wrapText="1"/>
    </xf>
    <xf numFmtId="0" fontId="41" fillId="71" borderId="0" applyNumberFormat="0" applyBorder="0" applyAlignment="0" applyProtection="0"/>
    <xf numFmtId="0" fontId="41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41" fillId="71" borderId="0" applyNumberFormat="0" applyBorder="0" applyAlignment="0" applyProtection="0"/>
    <xf numFmtId="0" fontId="41" fillId="72" borderId="0" applyNumberFormat="0" applyBorder="0" applyAlignment="0" applyProtection="0"/>
    <xf numFmtId="0" fontId="41" fillId="72" borderId="0" applyNumberFormat="0" applyBorder="0" applyAlignment="0" applyProtection="0"/>
    <xf numFmtId="164" fontId="15" fillId="0" borderId="0">
      <alignment horizontal="left" wrapText="1"/>
    </xf>
    <xf numFmtId="0" fontId="41" fillId="72" borderId="0" applyNumberFormat="0" applyBorder="0" applyAlignment="0" applyProtection="0"/>
    <xf numFmtId="0" fontId="41" fillId="25" borderId="0" applyNumberFormat="0" applyBorder="0" applyAlignment="0" applyProtection="0"/>
    <xf numFmtId="0" fontId="14" fillId="25" borderId="0" applyNumberFormat="0" applyBorder="0" applyAlignment="0" applyProtection="0"/>
    <xf numFmtId="0" fontId="14" fillId="25" borderId="0" applyNumberFormat="0" applyBorder="0" applyAlignment="0" applyProtection="0"/>
    <xf numFmtId="0" fontId="41" fillId="72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164" fontId="15" fillId="0" borderId="0">
      <alignment horizontal="left" wrapText="1"/>
    </xf>
    <xf numFmtId="0" fontId="41" fillId="56" borderId="0" applyNumberFormat="0" applyBorder="0" applyAlignment="0" applyProtection="0"/>
    <xf numFmtId="0" fontId="41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41" fillId="56" borderId="0" applyNumberFormat="0" applyBorder="0" applyAlignment="0" applyProtection="0"/>
    <xf numFmtId="0" fontId="40" fillId="31" borderId="0" applyNumberFormat="0" applyBorder="0" applyAlignment="0" applyProtection="0"/>
    <xf numFmtId="0" fontId="40" fillId="32" borderId="0" applyNumberFormat="0" applyBorder="0" applyAlignment="0" applyProtection="0"/>
    <xf numFmtId="0" fontId="41" fillId="74" borderId="0" applyNumberFormat="0" applyBorder="0" applyAlignment="0" applyProtection="0"/>
    <xf numFmtId="0" fontId="41" fillId="74" borderId="0" applyNumberFormat="0" applyBorder="0" applyAlignment="0" applyProtection="0"/>
    <xf numFmtId="0" fontId="14" fillId="73" borderId="0" applyNumberFormat="0" applyBorder="0" applyAlignment="0" applyProtection="0"/>
    <xf numFmtId="0" fontId="41" fillId="74" borderId="0" applyNumberFormat="0" applyBorder="0" applyAlignment="0" applyProtection="0"/>
    <xf numFmtId="0" fontId="41" fillId="74" borderId="0" applyNumberFormat="0" applyBorder="0" applyAlignment="0" applyProtection="0"/>
    <xf numFmtId="164" fontId="15" fillId="0" borderId="0">
      <alignment horizontal="left" wrapText="1"/>
    </xf>
    <xf numFmtId="0" fontId="41" fillId="74" borderId="0" applyNumberFormat="0" applyBorder="0" applyAlignment="0" applyProtection="0"/>
    <xf numFmtId="164" fontId="15" fillId="0" borderId="0">
      <alignment horizontal="left" wrapText="1"/>
    </xf>
    <xf numFmtId="0" fontId="41" fillId="73" borderId="0" applyNumberFormat="0" applyBorder="0" applyAlignment="0" applyProtection="0"/>
    <xf numFmtId="164" fontId="15" fillId="0" borderId="0">
      <alignment horizontal="left" wrapText="1"/>
    </xf>
    <xf numFmtId="164" fontId="15" fillId="0" borderId="0">
      <alignment horizontal="left" wrapText="1"/>
    </xf>
    <xf numFmtId="164" fontId="15" fillId="0" borderId="0">
      <alignment horizontal="left" wrapText="1"/>
    </xf>
    <xf numFmtId="164" fontId="15" fillId="0" borderId="0">
      <alignment horizontal="left" wrapText="1"/>
    </xf>
    <xf numFmtId="0" fontId="40" fillId="34" borderId="0" applyNumberFormat="0" applyBorder="0" applyAlignment="0" applyProtection="0"/>
    <xf numFmtId="0" fontId="40" fillId="3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14" fillId="57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164" fontId="15" fillId="0" borderId="0">
      <alignment horizontal="left" wrapText="1"/>
    </xf>
    <xf numFmtId="0" fontId="41" fillId="55" borderId="0" applyNumberFormat="0" applyBorder="0" applyAlignment="0" applyProtection="0"/>
    <xf numFmtId="164" fontId="15" fillId="0" borderId="0">
      <alignment horizontal="left" wrapText="1"/>
    </xf>
    <xf numFmtId="0" fontId="41" fillId="57" borderId="0" applyNumberFormat="0" applyBorder="0" applyAlignment="0" applyProtection="0"/>
    <xf numFmtId="164" fontId="15" fillId="0" borderId="0">
      <alignment horizontal="left" wrapText="1"/>
    </xf>
    <xf numFmtId="164" fontId="15" fillId="0" borderId="0">
      <alignment horizontal="left" wrapText="1"/>
    </xf>
    <xf numFmtId="164" fontId="15" fillId="0" borderId="0">
      <alignment horizontal="left" wrapText="1"/>
    </xf>
    <xf numFmtId="164" fontId="15" fillId="0" borderId="0">
      <alignment horizontal="left" wrapText="1"/>
    </xf>
    <xf numFmtId="0" fontId="40" fillId="37" borderId="0" applyNumberFormat="0" applyBorder="0" applyAlignment="0" applyProtection="0"/>
    <xf numFmtId="0" fontId="40" fillId="38" borderId="0" applyNumberFormat="0" applyBorder="0" applyAlignment="0" applyProtection="0"/>
    <xf numFmtId="0" fontId="41" fillId="58" borderId="0" applyNumberFormat="0" applyBorder="0" applyAlignment="0" applyProtection="0"/>
    <xf numFmtId="0" fontId="41" fillId="58" borderId="0" applyNumberFormat="0" applyBorder="0" applyAlignment="0" applyProtection="0"/>
    <xf numFmtId="0" fontId="14" fillId="30" borderId="0" applyNumberFormat="0" applyBorder="0" applyAlignment="0" applyProtection="0"/>
    <xf numFmtId="0" fontId="41" fillId="58" borderId="0" applyNumberFormat="0" applyBorder="0" applyAlignment="0" applyProtection="0"/>
    <xf numFmtId="0" fontId="41" fillId="58" borderId="0" applyNumberFormat="0" applyBorder="0" applyAlignment="0" applyProtection="0"/>
    <xf numFmtId="164" fontId="15" fillId="0" borderId="0">
      <alignment horizontal="left" wrapText="1"/>
    </xf>
    <xf numFmtId="0" fontId="41" fillId="58" borderId="0" applyNumberFormat="0" applyBorder="0" applyAlignment="0" applyProtection="0"/>
    <xf numFmtId="164" fontId="15" fillId="0" borderId="0">
      <alignment horizontal="left" wrapText="1"/>
    </xf>
    <xf numFmtId="0" fontId="41" fillId="30" borderId="0" applyNumberFormat="0" applyBorder="0" applyAlignment="0" applyProtection="0"/>
    <xf numFmtId="164" fontId="15" fillId="0" borderId="0">
      <alignment horizontal="left" wrapText="1"/>
    </xf>
    <xf numFmtId="164" fontId="15" fillId="0" borderId="0">
      <alignment horizontal="left" wrapText="1"/>
    </xf>
    <xf numFmtId="164" fontId="15" fillId="0" borderId="0">
      <alignment horizontal="left" wrapText="1"/>
    </xf>
    <xf numFmtId="164" fontId="15" fillId="0" borderId="0">
      <alignment horizontal="left" wrapText="1"/>
    </xf>
    <xf numFmtId="0" fontId="40" fillId="38" borderId="0" applyNumberFormat="0" applyBorder="0" applyAlignment="0" applyProtection="0"/>
    <xf numFmtId="0" fontId="40" fillId="39" borderId="0" applyNumberFormat="0" applyBorder="0" applyAlignment="0" applyProtection="0"/>
    <xf numFmtId="0" fontId="41" fillId="71" borderId="0" applyNumberFormat="0" applyBorder="0" applyAlignment="0" applyProtection="0"/>
    <xf numFmtId="0" fontId="41" fillId="71" borderId="0" applyNumberFormat="0" applyBorder="0" applyAlignment="0" applyProtection="0"/>
    <xf numFmtId="0" fontId="14" fillId="75" borderId="0" applyNumberFormat="0" applyBorder="0" applyAlignment="0" applyProtection="0"/>
    <xf numFmtId="0" fontId="41" fillId="71" borderId="0" applyNumberFormat="0" applyBorder="0" applyAlignment="0" applyProtection="0"/>
    <xf numFmtId="0" fontId="41" fillId="71" borderId="0" applyNumberFormat="0" applyBorder="0" applyAlignment="0" applyProtection="0"/>
    <xf numFmtId="164" fontId="15" fillId="0" borderId="0">
      <alignment horizontal="left" wrapText="1"/>
    </xf>
    <xf numFmtId="0" fontId="41" fillId="71" borderId="0" applyNumberFormat="0" applyBorder="0" applyAlignment="0" applyProtection="0"/>
    <xf numFmtId="164" fontId="15" fillId="0" borderId="0">
      <alignment horizontal="left" wrapText="1"/>
    </xf>
    <xf numFmtId="0" fontId="41" fillId="75" borderId="0" applyNumberFormat="0" applyBorder="0" applyAlignment="0" applyProtection="0"/>
    <xf numFmtId="164" fontId="15" fillId="0" borderId="0">
      <alignment horizontal="left" wrapText="1"/>
    </xf>
    <xf numFmtId="164" fontId="15" fillId="0" borderId="0">
      <alignment horizontal="left" wrapText="1"/>
    </xf>
    <xf numFmtId="164" fontId="15" fillId="0" borderId="0">
      <alignment horizontal="left" wrapText="1"/>
    </xf>
    <xf numFmtId="164" fontId="15" fillId="0" borderId="0">
      <alignment horizontal="left" wrapText="1"/>
    </xf>
    <xf numFmtId="0" fontId="40" fillId="31" borderId="0" applyNumberFormat="0" applyBorder="0" applyAlignment="0" applyProtection="0"/>
    <xf numFmtId="0" fontId="40" fillId="32" borderId="0" applyNumberFormat="0" applyBorder="0" applyAlignment="0" applyProtection="0"/>
    <xf numFmtId="164" fontId="15" fillId="0" borderId="0">
      <alignment horizontal="left" wrapText="1"/>
    </xf>
    <xf numFmtId="164" fontId="15" fillId="0" borderId="0">
      <alignment horizontal="left" wrapText="1"/>
    </xf>
    <xf numFmtId="164" fontId="15" fillId="0" borderId="0">
      <alignment horizontal="left" wrapText="1"/>
    </xf>
    <xf numFmtId="164" fontId="15" fillId="0" borderId="0">
      <alignment horizontal="left" wrapText="1"/>
    </xf>
    <xf numFmtId="164" fontId="15" fillId="0" borderId="0">
      <alignment horizontal="left" wrapText="1"/>
    </xf>
    <xf numFmtId="164" fontId="15" fillId="0" borderId="0">
      <alignment horizontal="left" wrapText="1"/>
    </xf>
    <xf numFmtId="164" fontId="15" fillId="0" borderId="0">
      <alignment horizontal="left" wrapText="1"/>
    </xf>
    <xf numFmtId="164" fontId="15" fillId="0" borderId="0">
      <alignment horizontal="left" wrapText="1"/>
    </xf>
    <xf numFmtId="164" fontId="15" fillId="0" borderId="0">
      <alignment horizontal="left" wrapText="1"/>
    </xf>
    <xf numFmtId="164" fontId="15" fillId="0" borderId="0">
      <alignment horizontal="left" wrapText="1"/>
    </xf>
    <xf numFmtId="0" fontId="41" fillId="72" borderId="0" applyNumberFormat="0" applyBorder="0" applyAlignment="0" applyProtection="0"/>
    <xf numFmtId="0" fontId="41" fillId="72" borderId="0" applyNumberFormat="0" applyBorder="0" applyAlignment="0" applyProtection="0"/>
    <xf numFmtId="164" fontId="15" fillId="0" borderId="0">
      <alignment horizontal="left" wrapText="1"/>
    </xf>
    <xf numFmtId="164" fontId="15" fillId="0" borderId="0">
      <alignment horizontal="left" wrapText="1"/>
    </xf>
    <xf numFmtId="164" fontId="15" fillId="0" borderId="0">
      <alignment horizontal="left" wrapText="1"/>
    </xf>
    <xf numFmtId="164" fontId="15" fillId="0" borderId="0">
      <alignment horizontal="left" wrapText="1"/>
    </xf>
    <xf numFmtId="164" fontId="15" fillId="0" borderId="0">
      <alignment horizontal="left" wrapText="1"/>
    </xf>
    <xf numFmtId="164" fontId="15" fillId="0" borderId="0">
      <alignment horizontal="left" wrapText="1"/>
    </xf>
    <xf numFmtId="164" fontId="15" fillId="0" borderId="0">
      <alignment horizontal="left" wrapText="1"/>
    </xf>
    <xf numFmtId="164" fontId="15" fillId="0" borderId="0">
      <alignment horizontal="left" wrapText="1"/>
    </xf>
    <xf numFmtId="164" fontId="15" fillId="0" borderId="0">
      <alignment horizontal="left" wrapText="1"/>
    </xf>
    <xf numFmtId="164" fontId="15" fillId="0" borderId="0">
      <alignment horizontal="left" wrapText="1"/>
    </xf>
    <xf numFmtId="164" fontId="15" fillId="0" borderId="0">
      <alignment horizontal="left" wrapText="1"/>
    </xf>
    <xf numFmtId="164" fontId="15" fillId="0" borderId="0">
      <alignment horizontal="left" wrapText="1"/>
    </xf>
    <xf numFmtId="164" fontId="15" fillId="0" borderId="0">
      <alignment horizontal="left" wrapText="1"/>
    </xf>
    <xf numFmtId="0" fontId="41" fillId="72" borderId="0" applyNumberFormat="0" applyBorder="0" applyAlignment="0" applyProtection="0"/>
    <xf numFmtId="0" fontId="41" fillId="72" borderId="0" applyNumberFormat="0" applyBorder="0" applyAlignment="0" applyProtection="0"/>
    <xf numFmtId="0" fontId="41" fillId="72" borderId="0" applyNumberFormat="0" applyBorder="0" applyAlignment="0" applyProtection="0"/>
    <xf numFmtId="164" fontId="15" fillId="0" borderId="0">
      <alignment horizontal="left" wrapText="1"/>
    </xf>
    <xf numFmtId="164" fontId="15" fillId="0" borderId="0">
      <alignment horizontal="left" wrapText="1"/>
    </xf>
    <xf numFmtId="164" fontId="15" fillId="0" borderId="0">
      <alignment horizontal="left" wrapText="1"/>
    </xf>
    <xf numFmtId="164" fontId="15" fillId="0" borderId="0">
      <alignment horizontal="left" wrapText="1"/>
    </xf>
    <xf numFmtId="164" fontId="15" fillId="0" borderId="0">
      <alignment horizontal="left" wrapText="1"/>
    </xf>
    <xf numFmtId="0" fontId="40" fillId="40" borderId="0" applyNumberFormat="0" applyBorder="0" applyAlignment="0" applyProtection="0"/>
    <xf numFmtId="0" fontId="40" fillId="35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14" fillId="55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164" fontId="15" fillId="0" borderId="0">
      <alignment horizontal="left" wrapText="1"/>
    </xf>
    <xf numFmtId="0" fontId="41" fillId="57" borderId="0" applyNumberFormat="0" applyBorder="0" applyAlignment="0" applyProtection="0"/>
    <xf numFmtId="164" fontId="15" fillId="0" borderId="0">
      <alignment horizontal="left" wrapText="1"/>
    </xf>
    <xf numFmtId="0" fontId="41" fillId="55" borderId="0" applyNumberFormat="0" applyBorder="0" applyAlignment="0" applyProtection="0"/>
    <xf numFmtId="164" fontId="15" fillId="0" borderId="0">
      <alignment horizontal="left" wrapText="1"/>
    </xf>
    <xf numFmtId="164" fontId="15" fillId="0" borderId="0">
      <alignment horizontal="left" wrapText="1"/>
    </xf>
    <xf numFmtId="164" fontId="15" fillId="0" borderId="0">
      <alignment horizontal="left" wrapText="1"/>
    </xf>
    <xf numFmtId="164" fontId="15" fillId="0" borderId="0">
      <alignment horizontal="left" wrapText="1"/>
    </xf>
    <xf numFmtId="0" fontId="79" fillId="22" borderId="0" applyNumberFormat="0" applyBorder="0" applyAlignment="0" applyProtection="0"/>
    <xf numFmtId="0" fontId="79" fillId="22" borderId="0" applyNumberFormat="0" applyBorder="0" applyAlignment="0" applyProtection="0"/>
    <xf numFmtId="164" fontId="15" fillId="0" borderId="0">
      <alignment horizontal="left" wrapText="1"/>
    </xf>
    <xf numFmtId="0" fontId="79" fillId="22" borderId="0" applyNumberFormat="0" applyBorder="0" applyAlignment="0" applyProtection="0"/>
    <xf numFmtId="0" fontId="79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40" fillId="0" borderId="0"/>
    <xf numFmtId="0" fontId="142" fillId="0" borderId="62"/>
    <xf numFmtId="173" fontId="42" fillId="0" borderId="0" applyFill="0" applyBorder="0" applyAlignment="0"/>
    <xf numFmtId="0" fontId="4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0" fillId="76" borderId="30" applyNumberFormat="0" applyAlignment="0" applyProtection="0"/>
    <xf numFmtId="164" fontId="15" fillId="0" borderId="0">
      <alignment horizontal="left" wrapText="1"/>
    </xf>
    <xf numFmtId="164" fontId="15" fillId="0" borderId="0">
      <alignment horizontal="left" wrapText="1"/>
    </xf>
    <xf numFmtId="41" fontId="22" fillId="47" borderId="0"/>
    <xf numFmtId="0" fontId="143" fillId="65" borderId="30" applyNumberFormat="0" applyAlignment="0" applyProtection="0"/>
    <xf numFmtId="41" fontId="22" fillId="47" borderId="0"/>
    <xf numFmtId="0" fontId="40" fillId="0" borderId="0"/>
    <xf numFmtId="41" fontId="22" fillId="47" borderId="0"/>
    <xf numFmtId="0" fontId="40" fillId="0" borderId="0"/>
    <xf numFmtId="0" fontId="81" fillId="65" borderId="3" applyNumberFormat="0" applyAlignment="0" applyProtection="0"/>
    <xf numFmtId="0" fontId="9" fillId="4" borderId="3" applyNumberFormat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2" fillId="77" borderId="31" applyNumberFormat="0" applyAlignment="0" applyProtection="0"/>
    <xf numFmtId="0" fontId="4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82" fillId="77" borderId="31" applyNumberFormat="0" applyAlignment="0" applyProtection="0"/>
    <xf numFmtId="0" fontId="82" fillId="77" borderId="31" applyNumberFormat="0" applyAlignment="0" applyProtection="0"/>
    <xf numFmtId="0" fontId="40" fillId="0" borderId="0"/>
    <xf numFmtId="0" fontId="40" fillId="0" borderId="0"/>
    <xf numFmtId="41" fontId="22" fillId="42" borderId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" fontId="44" fillId="0" borderId="0" applyFont="0" applyFill="0" applyBorder="0" applyAlignment="0" applyProtection="0"/>
    <xf numFmtId="4" fontId="4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" fontId="4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5" fillId="0" borderId="0">
      <alignment horizontal="left" wrapText="1"/>
    </xf>
    <xf numFmtId="164" fontId="15" fillId="0" borderId="0">
      <alignment horizontal="left" wrapText="1"/>
    </xf>
    <xf numFmtId="43" fontId="43" fillId="0" borderId="0" applyFont="0" applyFill="0" applyBorder="0" applyAlignment="0" applyProtection="0"/>
    <xf numFmtId="211" fontId="22" fillId="0" borderId="0" applyFont="0" applyFill="0" applyBorder="0" applyAlignment="0" applyProtection="0"/>
    <xf numFmtId="187" fontId="22" fillId="0" borderId="0" applyFont="0" applyFill="0" applyBorder="0" applyAlignment="0" applyProtection="0"/>
    <xf numFmtId="40" fontId="109" fillId="0" borderId="0" applyFont="0" applyFill="0" applyBorder="0" applyAlignment="0" applyProtection="0"/>
    <xf numFmtId="211" fontId="22" fillId="0" borderId="0" applyFont="0" applyFill="0" applyBorder="0" applyAlignment="0" applyProtection="0"/>
    <xf numFmtId="4" fontId="4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0" fillId="0" borderId="0"/>
    <xf numFmtId="186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0" fillId="0" borderId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15" fillId="0" borderId="0">
      <alignment horizontal="left" wrapText="1"/>
    </xf>
    <xf numFmtId="164" fontId="15" fillId="0" borderId="0">
      <alignment horizontal="left" wrapText="1"/>
    </xf>
    <xf numFmtId="43" fontId="22" fillId="0" borderId="0" applyFont="0" applyFill="0" applyBorder="0" applyAlignment="0" applyProtection="0"/>
    <xf numFmtId="0" fontId="46" fillId="0" borderId="0"/>
    <xf numFmtId="0" fontId="114" fillId="0" borderId="0"/>
    <xf numFmtId="0" fontId="114" fillId="0" borderId="0"/>
    <xf numFmtId="0" fontId="47" fillId="0" borderId="0"/>
    <xf numFmtId="0" fontId="145" fillId="0" borderId="0"/>
    <xf numFmtId="0" fontId="47" fillId="0" borderId="0"/>
    <xf numFmtId="164" fontId="15" fillId="0" borderId="0">
      <alignment horizontal="left" wrapText="1"/>
    </xf>
    <xf numFmtId="164" fontId="15" fillId="0" borderId="0">
      <alignment horizontal="left" wrapText="1"/>
    </xf>
    <xf numFmtId="3" fontId="45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89" fillId="0" borderId="0" applyFill="0" applyBorder="0" applyAlignment="0" applyProtection="0"/>
    <xf numFmtId="3" fontId="89" fillId="0" borderId="0" applyFill="0" applyBorder="0" applyAlignment="0" applyProtection="0"/>
    <xf numFmtId="3" fontId="89" fillId="0" borderId="0" applyFill="0" applyBorder="0" applyAlignment="0" applyProtection="0"/>
    <xf numFmtId="3" fontId="89" fillId="0" borderId="0" applyFill="0" applyBorder="0" applyAlignment="0" applyProtection="0"/>
    <xf numFmtId="3" fontId="89" fillId="0" borderId="0" applyFill="0" applyBorder="0" applyAlignment="0" applyProtection="0"/>
    <xf numFmtId="3" fontId="89" fillId="0" borderId="0" applyFill="0" applyBorder="0" applyAlignment="0" applyProtection="0"/>
    <xf numFmtId="3" fontId="84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89" fillId="0" borderId="0" applyFill="0" applyBorder="0" applyAlignment="0" applyProtection="0"/>
    <xf numFmtId="3" fontId="89" fillId="0" borderId="0" applyFill="0" applyBorder="0" applyAlignment="0" applyProtection="0"/>
    <xf numFmtId="3" fontId="89" fillId="0" borderId="0" applyFill="0" applyBorder="0" applyAlignment="0" applyProtection="0"/>
    <xf numFmtId="3" fontId="89" fillId="0" borderId="0" applyFill="0" applyBorder="0" applyAlignment="0" applyProtection="0"/>
    <xf numFmtId="3" fontId="89" fillId="0" borderId="0" applyFill="0" applyBorder="0" applyAlignment="0" applyProtection="0"/>
    <xf numFmtId="3" fontId="89" fillId="0" borderId="0" applyFill="0" applyBorder="0" applyAlignment="0" applyProtection="0"/>
    <xf numFmtId="3" fontId="89" fillId="0" borderId="0" applyFill="0" applyBorder="0" applyAlignment="0" applyProtection="0"/>
    <xf numFmtId="3" fontId="89" fillId="0" borderId="0" applyFill="0" applyBorder="0" applyAlignment="0" applyProtection="0"/>
    <xf numFmtId="3" fontId="89" fillId="0" borderId="0" applyFill="0" applyBorder="0" applyAlignment="0" applyProtection="0"/>
    <xf numFmtId="3" fontId="89" fillId="0" borderId="0" applyFill="0" applyBorder="0" applyAlignment="0" applyProtection="0"/>
    <xf numFmtId="3" fontId="84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89" fillId="0" borderId="0" applyFill="0" applyBorder="0" applyAlignment="0" applyProtection="0"/>
    <xf numFmtId="3" fontId="89" fillId="0" borderId="0" applyFill="0" applyBorder="0" applyAlignment="0" applyProtection="0"/>
    <xf numFmtId="3" fontId="89" fillId="0" borderId="0" applyFill="0" applyBorder="0" applyAlignment="0" applyProtection="0"/>
    <xf numFmtId="3" fontId="89" fillId="0" borderId="0" applyFill="0" applyBorder="0" applyAlignment="0" applyProtection="0"/>
    <xf numFmtId="3" fontId="45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84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45" fillId="0" borderId="0" applyFont="0" applyFill="0" applyBorder="0" applyAlignment="0" applyProtection="0"/>
    <xf numFmtId="3" fontId="89" fillId="0" borderId="0" applyFill="0" applyBorder="0" applyAlignment="0" applyProtection="0"/>
    <xf numFmtId="3" fontId="87" fillId="0" borderId="0" applyFont="0" applyFill="0" applyBorder="0" applyAlignment="0" applyProtection="0"/>
    <xf numFmtId="164" fontId="15" fillId="0" borderId="0">
      <alignment horizontal="left" wrapText="1"/>
    </xf>
    <xf numFmtId="164" fontId="15" fillId="0" borderId="0">
      <alignment horizontal="left" wrapText="1"/>
    </xf>
    <xf numFmtId="164" fontId="15" fillId="0" borderId="0">
      <alignment horizontal="left" wrapText="1"/>
    </xf>
    <xf numFmtId="0" fontId="47" fillId="0" borderId="0"/>
    <xf numFmtId="0" fontId="145" fillId="0" borderId="0"/>
    <xf numFmtId="0" fontId="114" fillId="0" borderId="0"/>
    <xf numFmtId="0" fontId="47" fillId="0" borderId="0"/>
    <xf numFmtId="0" fontId="49" fillId="0" borderId="0" applyNumberFormat="0" applyAlignment="0">
      <alignment horizontal="left"/>
    </xf>
    <xf numFmtId="0" fontId="50" fillId="0" borderId="0" applyNumberFormat="0" applyAlignment="0"/>
    <xf numFmtId="0" fontId="46" fillId="0" borderId="0"/>
    <xf numFmtId="0" fontId="47" fillId="0" borderId="0"/>
    <xf numFmtId="0" fontId="145" fillId="0" borderId="0"/>
    <xf numFmtId="0" fontId="114" fillId="0" borderId="0"/>
    <xf numFmtId="0" fontId="47" fillId="0" borderId="0"/>
    <xf numFmtId="0" fontId="46" fillId="0" borderId="0"/>
    <xf numFmtId="0" fontId="47" fillId="0" borderId="0"/>
    <xf numFmtId="0" fontId="145" fillId="0" borderId="0"/>
    <xf numFmtId="0" fontId="47" fillId="0" borderId="0"/>
    <xf numFmtId="8" fontId="44" fillId="0" borderId="0" applyFont="0" applyFill="0" applyBorder="0" applyAlignment="0" applyProtection="0"/>
    <xf numFmtId="8" fontId="44" fillId="0" borderId="0" applyFont="0" applyFill="0" applyBorder="0" applyAlignment="0" applyProtection="0"/>
    <xf numFmtId="0" fontId="40" fillId="0" borderId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4" fontId="15" fillId="0" borderId="0">
      <alignment horizontal="left" wrapText="1"/>
    </xf>
    <xf numFmtId="212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8" fontId="44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5" fillId="0" borderId="0">
      <alignment horizontal="left" wrapText="1"/>
    </xf>
    <xf numFmtId="8" fontId="46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8" fontId="44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8" fontId="109" fillId="0" borderId="0" applyFont="0" applyFill="0" applyBorder="0" applyAlignment="0" applyProtection="0"/>
    <xf numFmtId="8" fontId="4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4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8" fontId="44" fillId="0" borderId="0" applyFont="0" applyFill="0" applyBorder="0" applyAlignment="0" applyProtection="0"/>
    <xf numFmtId="8" fontId="44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4" fontId="15" fillId="0" borderId="0">
      <alignment horizontal="left" wrapText="1"/>
    </xf>
    <xf numFmtId="164" fontId="15" fillId="0" borderId="0">
      <alignment horizontal="left" wrapText="1"/>
    </xf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64" fontId="15" fillId="0" borderId="0">
      <alignment horizontal="left" wrapText="1"/>
    </xf>
    <xf numFmtId="164" fontId="15" fillId="0" borderId="0">
      <alignment horizontal="left" wrapText="1"/>
    </xf>
    <xf numFmtId="44" fontId="22" fillId="0" borderId="0" applyFont="0" applyFill="0" applyBorder="0" applyAlignment="0" applyProtection="0"/>
    <xf numFmtId="213" fontId="45" fillId="0" borderId="0" applyFont="0" applyFill="0" applyBorder="0" applyAlignment="0" applyProtection="0"/>
    <xf numFmtId="213" fontId="87" fillId="0" borderId="0" applyFont="0" applyFill="0" applyBorder="0" applyAlignment="0" applyProtection="0"/>
    <xf numFmtId="175" fontId="22" fillId="0" borderId="0" applyFont="0" applyFill="0" applyBorder="0" applyAlignment="0" applyProtection="0"/>
    <xf numFmtId="5" fontId="89" fillId="0" borderId="0" applyFill="0" applyBorder="0" applyAlignment="0" applyProtection="0"/>
    <xf numFmtId="175" fontId="22" fillId="0" borderId="0" applyFont="0" applyFill="0" applyBorder="0" applyAlignment="0" applyProtection="0"/>
    <xf numFmtId="0" fontId="40" fillId="0" borderId="0"/>
    <xf numFmtId="213" fontId="89" fillId="0" borderId="0" applyFont="0" applyFill="0" applyBorder="0" applyAlignment="0" applyProtection="0"/>
    <xf numFmtId="5" fontId="89" fillId="0" borderId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175" fontId="22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84" fillId="0" borderId="0" applyFont="0" applyFill="0" applyBorder="0" applyAlignment="0" applyProtection="0"/>
    <xf numFmtId="165" fontId="89" fillId="0" borderId="0" applyFill="0" applyBorder="0" applyAlignment="0" applyProtection="0"/>
    <xf numFmtId="0" fontId="87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22" fillId="0" borderId="0" applyFont="0" applyFill="0" applyBorder="0" applyAlignment="0" applyProtection="0"/>
    <xf numFmtId="165" fontId="89" fillId="0" borderId="0" applyFill="0" applyBorder="0" applyAlignment="0" applyProtection="0"/>
    <xf numFmtId="0" fontId="142" fillId="0" borderId="0"/>
    <xf numFmtId="0" fontId="51" fillId="43" borderId="0" applyNumberFormat="0" applyBorder="0" applyAlignment="0" applyProtection="0"/>
    <xf numFmtId="0" fontId="51" fillId="44" borderId="0" applyNumberFormat="0" applyBorder="0" applyAlignment="0" applyProtection="0"/>
    <xf numFmtId="0" fontId="51" fillId="45" borderId="0" applyNumberFormat="0" applyBorder="0" applyAlignment="0" applyProtection="0"/>
    <xf numFmtId="164" fontId="22" fillId="0" borderId="0"/>
    <xf numFmtId="164" fontId="22" fillId="0" borderId="0"/>
    <xf numFmtId="0" fontId="40" fillId="0" borderId="0"/>
    <xf numFmtId="164" fontId="22" fillId="0" borderId="0"/>
    <xf numFmtId="0" fontId="40" fillId="0" borderId="0"/>
    <xf numFmtId="164" fontId="22" fillId="0" borderId="0"/>
    <xf numFmtId="0" fontId="40" fillId="0" borderId="0"/>
    <xf numFmtId="189" fontId="22" fillId="0" borderId="0" applyFont="0" applyFill="0" applyBorder="0" applyAlignment="0" applyProtection="0">
      <alignment horizontal="left" wrapText="1"/>
    </xf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88" fillId="0" borderId="0" applyNumberFormat="0" applyFill="0" applyBorder="0" applyAlignment="0" applyProtection="0"/>
    <xf numFmtId="0" fontId="40" fillId="0" borderId="0"/>
    <xf numFmtId="0" fontId="40" fillId="0" borderId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40" fillId="0" borderId="0"/>
    <xf numFmtId="0" fontId="40" fillId="0" borderId="0"/>
    <xf numFmtId="2" fontId="89" fillId="0" borderId="0" applyFont="0" applyFill="0" applyBorder="0" applyAlignment="0" applyProtection="0"/>
    <xf numFmtId="2" fontId="89" fillId="0" borderId="0" applyFont="0" applyFill="0" applyBorder="0" applyAlignment="0" applyProtection="0"/>
    <xf numFmtId="2" fontId="89" fillId="0" borderId="0" applyFill="0" applyBorder="0" applyAlignment="0" applyProtection="0"/>
    <xf numFmtId="2" fontId="45" fillId="0" borderId="0" applyFont="0" applyFill="0" applyBorder="0" applyAlignment="0" applyProtection="0"/>
    <xf numFmtId="0" fontId="46" fillId="0" borderId="0"/>
    <xf numFmtId="0" fontId="90" fillId="23" borderId="0" applyNumberFormat="0" applyBorder="0" applyAlignment="0" applyProtection="0"/>
    <xf numFmtId="0" fontId="40" fillId="0" borderId="0"/>
    <xf numFmtId="164" fontId="15" fillId="0" borderId="0">
      <alignment horizontal="left" wrapText="1"/>
    </xf>
    <xf numFmtId="0" fontId="90" fillId="23" borderId="0" applyNumberFormat="0" applyBorder="0" applyAlignment="0" applyProtection="0"/>
    <xf numFmtId="0" fontId="90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40" fillId="0" borderId="0"/>
    <xf numFmtId="0" fontId="40" fillId="0" borderId="0"/>
    <xf numFmtId="164" fontId="15" fillId="0" borderId="0">
      <alignment horizontal="left" wrapText="1"/>
    </xf>
    <xf numFmtId="38" fontId="36" fillId="42" borderId="0" applyNumberFormat="0" applyBorder="0" applyAlignment="0" applyProtection="0"/>
    <xf numFmtId="0" fontId="40" fillId="0" borderId="0"/>
    <xf numFmtId="164" fontId="15" fillId="0" borderId="0">
      <alignment horizontal="left" wrapText="1"/>
    </xf>
    <xf numFmtId="38" fontId="36" fillId="42" borderId="0" applyNumberFormat="0" applyBorder="0" applyAlignment="0" applyProtection="0"/>
    <xf numFmtId="164" fontId="15" fillId="0" borderId="0">
      <alignment horizontal="left" wrapText="1"/>
    </xf>
    <xf numFmtId="38" fontId="36" fillId="42" borderId="0" applyNumberFormat="0" applyBorder="0" applyAlignment="0" applyProtection="0"/>
    <xf numFmtId="0" fontId="36" fillId="42" borderId="0" applyNumberFormat="0" applyBorder="0" applyAlignment="0" applyProtection="0"/>
    <xf numFmtId="38" fontId="36" fillId="42" borderId="0" applyNumberFormat="0" applyBorder="0" applyAlignment="0" applyProtection="0"/>
    <xf numFmtId="38" fontId="36" fillId="42" borderId="0" applyNumberFormat="0" applyBorder="0" applyAlignment="0" applyProtection="0"/>
    <xf numFmtId="0" fontId="146" fillId="0" borderId="62"/>
    <xf numFmtId="164" fontId="15" fillId="0" borderId="0">
      <alignment horizontal="left" wrapText="1"/>
    </xf>
    <xf numFmtId="0" fontId="21" fillId="0" borderId="10" applyNumberFormat="0" applyAlignment="0" applyProtection="0">
      <alignment horizontal="left"/>
    </xf>
    <xf numFmtId="0" fontId="22" fillId="0" borderId="0"/>
    <xf numFmtId="0" fontId="22" fillId="0" borderId="0"/>
    <xf numFmtId="0" fontId="22" fillId="0" borderId="0"/>
    <xf numFmtId="164" fontId="15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11">
      <alignment horizontal="left"/>
    </xf>
    <xf numFmtId="0" fontId="21" fillId="0" borderId="11">
      <alignment horizontal="left"/>
    </xf>
    <xf numFmtId="0" fontId="91" fillId="0" borderId="32" applyNumberFormat="0" applyFill="0" applyAlignment="0" applyProtection="0"/>
    <xf numFmtId="164" fontId="15" fillId="0" borderId="0">
      <alignment horizontal="left" wrapText="1"/>
    </xf>
    <xf numFmtId="0" fontId="45" fillId="0" borderId="0" applyNumberFormat="0" applyFill="0" applyBorder="0" applyAlignment="0" applyProtection="0"/>
    <xf numFmtId="0" fontId="92" fillId="0" borderId="33" applyNumberFormat="0" applyFill="0" applyAlignment="0" applyProtection="0"/>
    <xf numFmtId="164" fontId="15" fillId="0" borderId="0">
      <alignment horizontal="left" wrapText="1"/>
    </xf>
    <xf numFmtId="0" fontId="45" fillId="0" borderId="0" applyNumberFormat="0" applyFill="0" applyBorder="0" applyAlignment="0" applyProtection="0"/>
    <xf numFmtId="0" fontId="92" fillId="0" borderId="33" applyNumberFormat="0" applyFill="0" applyAlignment="0" applyProtection="0"/>
    <xf numFmtId="0" fontId="147" fillId="0" borderId="0" applyNumberFormat="0" applyFill="0" applyBorder="0" applyAlignment="0" applyProtection="0"/>
    <xf numFmtId="0" fontId="92" fillId="0" borderId="33" applyNumberFormat="0" applyFill="0" applyAlignment="0" applyProtection="0"/>
    <xf numFmtId="0" fontId="3" fillId="0" borderId="1" applyNumberFormat="0" applyFill="0" applyAlignment="0" applyProtection="0"/>
    <xf numFmtId="0" fontId="94" fillId="0" borderId="34" applyNumberFormat="0" applyFill="0" applyAlignment="0" applyProtection="0"/>
    <xf numFmtId="164" fontId="15" fillId="0" borderId="0">
      <alignment horizontal="left" wrapText="1"/>
    </xf>
    <xf numFmtId="0" fontId="45" fillId="0" borderId="0" applyNumberFormat="0" applyFill="0" applyBorder="0" applyAlignment="0" applyProtection="0"/>
    <xf numFmtId="0" fontId="95" fillId="0" borderId="35" applyNumberFormat="0" applyFill="0" applyAlignment="0" applyProtection="0"/>
    <xf numFmtId="164" fontId="15" fillId="0" borderId="0">
      <alignment horizontal="left" wrapText="1"/>
    </xf>
    <xf numFmtId="0" fontId="45" fillId="0" borderId="0" applyNumberFormat="0" applyFill="0" applyBorder="0" applyAlignment="0" applyProtection="0"/>
    <xf numFmtId="0" fontId="95" fillId="0" borderId="35" applyNumberFormat="0" applyFill="0" applyAlignment="0" applyProtection="0"/>
    <xf numFmtId="0" fontId="36" fillId="0" borderId="0" applyNumberFormat="0" applyFill="0" applyBorder="0" applyAlignment="0" applyProtection="0"/>
    <xf numFmtId="0" fontId="95" fillId="0" borderId="35" applyNumberFormat="0" applyFill="0" applyAlignment="0" applyProtection="0"/>
    <xf numFmtId="0" fontId="4" fillId="0" borderId="2" applyNumberFormat="0" applyFill="0" applyAlignment="0" applyProtection="0"/>
    <xf numFmtId="0" fontId="98" fillId="0" borderId="37" applyNumberFormat="0" applyFill="0" applyAlignment="0" applyProtection="0"/>
    <xf numFmtId="0" fontId="40" fillId="0" borderId="0"/>
    <xf numFmtId="164" fontId="15" fillId="0" borderId="0">
      <alignment horizontal="left" wrapText="1"/>
    </xf>
    <xf numFmtId="0" fontId="98" fillId="0" borderId="37" applyNumberFormat="0" applyFill="0" applyAlignment="0" applyProtection="0"/>
    <xf numFmtId="0" fontId="97" fillId="0" borderId="36" applyNumberFormat="0" applyFill="0" applyAlignment="0" applyProtection="0"/>
    <xf numFmtId="0" fontId="97" fillId="0" borderId="36" applyNumberFormat="0" applyFill="0" applyAlignment="0" applyProtection="0"/>
    <xf numFmtId="0" fontId="97" fillId="0" borderId="36" applyNumberFormat="0" applyFill="0" applyAlignment="0" applyProtection="0"/>
    <xf numFmtId="0" fontId="40" fillId="0" borderId="0"/>
    <xf numFmtId="0" fontId="98" fillId="0" borderId="0" applyNumberFormat="0" applyFill="0" applyBorder="0" applyAlignment="0" applyProtection="0"/>
    <xf numFmtId="0" fontId="40" fillId="0" borderId="0"/>
    <xf numFmtId="164" fontId="15" fillId="0" borderId="0">
      <alignment horizontal="left" wrapText="1"/>
    </xf>
    <xf numFmtId="0" fontId="9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40" fillId="0" borderId="0"/>
    <xf numFmtId="38" fontId="53" fillId="0" borderId="0"/>
    <xf numFmtId="0" fontId="53" fillId="0" borderId="0"/>
    <xf numFmtId="0" fontId="53" fillId="0" borderId="0"/>
    <xf numFmtId="0" fontId="53" fillId="0" borderId="0"/>
    <xf numFmtId="38" fontId="53" fillId="0" borderId="0"/>
    <xf numFmtId="38" fontId="53" fillId="0" borderId="0"/>
    <xf numFmtId="38" fontId="53" fillId="0" borderId="0"/>
    <xf numFmtId="40" fontId="53" fillId="0" borderId="0"/>
    <xf numFmtId="0" fontId="53" fillId="0" borderId="0"/>
    <xf numFmtId="0" fontId="53" fillId="0" borderId="0"/>
    <xf numFmtId="0" fontId="53" fillId="0" borderId="0"/>
    <xf numFmtId="40" fontId="53" fillId="0" borderId="0"/>
    <xf numFmtId="40" fontId="53" fillId="0" borderId="0"/>
    <xf numFmtId="40" fontId="53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48" fillId="0" borderId="0" applyNumberForma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4" fontId="15" fillId="0" borderId="0">
      <alignment horizontal="left" wrapText="1"/>
    </xf>
    <xf numFmtId="10" fontId="36" fillId="47" borderId="13" applyNumberFormat="0" applyBorder="0" applyAlignment="0" applyProtection="0"/>
    <xf numFmtId="10" fontId="36" fillId="47" borderId="13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4" fontId="15" fillId="0" borderId="0">
      <alignment horizontal="left" wrapText="1"/>
    </xf>
    <xf numFmtId="10" fontId="36" fillId="47" borderId="13" applyNumberFormat="0" applyBorder="0" applyAlignment="0" applyProtection="0"/>
    <xf numFmtId="10" fontId="36" fillId="47" borderId="13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4" fontId="15" fillId="0" borderId="0">
      <alignment horizontal="left" wrapText="1"/>
    </xf>
    <xf numFmtId="10" fontId="36" fillId="47" borderId="13" applyNumberFormat="0" applyBorder="0" applyAlignment="0" applyProtection="0"/>
    <xf numFmtId="10" fontId="36" fillId="47" borderId="13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0" fontId="36" fillId="47" borderId="13" applyNumberFormat="0" applyBorder="0" applyAlignment="0" applyProtection="0"/>
    <xf numFmtId="10" fontId="36" fillId="47" borderId="13" applyNumberFormat="0" applyBorder="0" applyAlignment="0" applyProtection="0"/>
    <xf numFmtId="10" fontId="36" fillId="47" borderId="13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02" fillId="26" borderId="30" applyNumberFormat="0" applyAlignment="0" applyProtection="0"/>
    <xf numFmtId="0" fontId="102" fillId="26" borderId="30" applyNumberFormat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102" fillId="26" borderId="30" applyNumberFormat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4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7" fillId="52" borderId="3" applyNumberFormat="0" applyAlignment="0" applyProtection="0"/>
    <xf numFmtId="0" fontId="102" fillId="26" borderId="30" applyNumberFormat="0" applyAlignment="0" applyProtection="0"/>
    <xf numFmtId="0" fontId="102" fillId="26" borderId="30" applyNumberFormat="0" applyAlignment="0" applyProtection="0"/>
    <xf numFmtId="0" fontId="22" fillId="0" borderId="0"/>
    <xf numFmtId="0" fontId="22" fillId="0" borderId="0"/>
    <xf numFmtId="0" fontId="22" fillId="0" borderId="0"/>
    <xf numFmtId="164" fontId="15" fillId="0" borderId="0">
      <alignment horizontal="left" wrapText="1"/>
    </xf>
    <xf numFmtId="0" fontId="102" fillId="26" borderId="30" applyNumberFormat="0" applyAlignment="0" applyProtection="0"/>
    <xf numFmtId="0" fontId="102" fillId="52" borderId="30" applyNumberFormat="0" applyAlignment="0" applyProtection="0"/>
    <xf numFmtId="0" fontId="40" fillId="0" borderId="0"/>
    <xf numFmtId="0" fontId="40" fillId="0" borderId="0"/>
    <xf numFmtId="164" fontId="15" fillId="0" borderId="0">
      <alignment horizontal="left" wrapText="1"/>
    </xf>
    <xf numFmtId="0" fontId="40" fillId="0" borderId="0"/>
    <xf numFmtId="164" fontId="15" fillId="0" borderId="0">
      <alignment horizontal="left" wrapText="1"/>
    </xf>
    <xf numFmtId="0" fontId="40" fillId="0" borderId="0"/>
    <xf numFmtId="164" fontId="15" fillId="0" borderId="0">
      <alignment horizontal="left" wrapText="1"/>
    </xf>
    <xf numFmtId="164" fontId="15" fillId="0" borderId="0">
      <alignment horizontal="left" wrapText="1"/>
    </xf>
    <xf numFmtId="41" fontId="54" fillId="48" borderId="14">
      <alignment horizontal="left"/>
      <protection locked="0"/>
    </xf>
    <xf numFmtId="10" fontId="54" fillId="48" borderId="14">
      <alignment horizontal="right"/>
      <protection locked="0"/>
    </xf>
    <xf numFmtId="0" fontId="146" fillId="0" borderId="41"/>
    <xf numFmtId="164" fontId="15" fillId="0" borderId="0">
      <alignment horizontal="left" wrapText="1"/>
    </xf>
    <xf numFmtId="0" fontId="36" fillId="42" borderId="0"/>
    <xf numFmtId="3" fontId="55" fillId="0" borderId="0" applyFill="0" applyBorder="0" applyAlignment="0" applyProtection="0"/>
    <xf numFmtId="3" fontId="55" fillId="0" borderId="0" applyFill="0" applyBorder="0" applyAlignment="0" applyProtection="0"/>
    <xf numFmtId="0" fontId="104" fillId="0" borderId="39" applyNumberFormat="0" applyFill="0" applyAlignment="0" applyProtection="0"/>
    <xf numFmtId="0" fontId="40" fillId="0" borderId="0"/>
    <xf numFmtId="164" fontId="15" fillId="0" borderId="0">
      <alignment horizontal="left" wrapText="1"/>
    </xf>
    <xf numFmtId="0" fontId="104" fillId="0" borderId="39" applyNumberFormat="0" applyFill="0" applyAlignment="0" applyProtection="0"/>
    <xf numFmtId="0" fontId="103" fillId="0" borderId="38" applyNumberFormat="0" applyFill="0" applyAlignment="0" applyProtection="0"/>
    <xf numFmtId="0" fontId="103" fillId="0" borderId="38" applyNumberFormat="0" applyFill="0" applyAlignment="0" applyProtection="0"/>
    <xf numFmtId="0" fontId="103" fillId="0" borderId="38" applyNumberFormat="0" applyFill="0" applyAlignment="0" applyProtection="0"/>
    <xf numFmtId="0" fontId="40" fillId="0" borderId="0"/>
    <xf numFmtId="214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44" fontId="52" fillId="0" borderId="15" applyNumberFormat="0" applyFont="0" applyAlignment="0">
      <alignment horizontal="center"/>
    </xf>
    <xf numFmtId="44" fontId="52" fillId="0" borderId="15" applyNumberFormat="0" applyFont="0" applyAlignment="0">
      <alignment horizontal="center"/>
    </xf>
    <xf numFmtId="44" fontId="52" fillId="0" borderId="15" applyNumberFormat="0" applyFont="0" applyAlignment="0">
      <alignment horizontal="center"/>
    </xf>
    <xf numFmtId="44" fontId="52" fillId="0" borderId="15" applyNumberFormat="0" applyFont="0" applyAlignment="0">
      <alignment horizontal="center"/>
    </xf>
    <xf numFmtId="44" fontId="52" fillId="0" borderId="15" applyNumberFormat="0" applyFont="0" applyAlignment="0">
      <alignment horizontal="center"/>
    </xf>
    <xf numFmtId="44" fontId="52" fillId="0" borderId="15" applyNumberFormat="0" applyFont="0" applyAlignment="0">
      <alignment horizontal="center"/>
    </xf>
    <xf numFmtId="44" fontId="52" fillId="0" borderId="15" applyNumberFormat="0" applyFont="0" applyAlignment="0">
      <alignment horizontal="center"/>
    </xf>
    <xf numFmtId="44" fontId="52" fillId="0" borderId="15" applyNumberFormat="0" applyFont="0" applyAlignment="0">
      <alignment horizontal="center"/>
    </xf>
    <xf numFmtId="44" fontId="52" fillId="0" borderId="15" applyNumberFormat="0" applyFont="0" applyAlignment="0">
      <alignment horizontal="center"/>
    </xf>
    <xf numFmtId="44" fontId="52" fillId="0" borderId="16" applyNumberFormat="0" applyFont="0" applyAlignment="0">
      <alignment horizontal="center"/>
    </xf>
    <xf numFmtId="44" fontId="52" fillId="0" borderId="16" applyNumberFormat="0" applyFont="0" applyAlignment="0">
      <alignment horizontal="center"/>
    </xf>
    <xf numFmtId="44" fontId="52" fillId="0" borderId="16" applyNumberFormat="0" applyFont="0" applyAlignment="0">
      <alignment horizontal="center"/>
    </xf>
    <xf numFmtId="44" fontId="52" fillId="0" borderId="16" applyNumberFormat="0" applyFont="0" applyAlignment="0">
      <alignment horizontal="center"/>
    </xf>
    <xf numFmtId="44" fontId="52" fillId="0" borderId="16" applyNumberFormat="0" applyFont="0" applyAlignment="0">
      <alignment horizontal="center"/>
    </xf>
    <xf numFmtId="44" fontId="52" fillId="0" borderId="16" applyNumberFormat="0" applyFont="0" applyAlignment="0">
      <alignment horizontal="center"/>
    </xf>
    <xf numFmtId="44" fontId="52" fillId="0" borderId="16" applyNumberFormat="0" applyFont="0" applyAlignment="0">
      <alignment horizontal="center"/>
    </xf>
    <xf numFmtId="44" fontId="52" fillId="0" borderId="16" applyNumberFormat="0" applyFont="0" applyAlignment="0">
      <alignment horizontal="center"/>
    </xf>
    <xf numFmtId="44" fontId="52" fillId="0" borderId="16" applyNumberFormat="0" applyFont="0" applyAlignment="0">
      <alignment horizontal="center"/>
    </xf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107" fillId="52" borderId="0" applyNumberFormat="0" applyBorder="0" applyAlignment="0" applyProtection="0"/>
    <xf numFmtId="0" fontId="40" fillId="0" borderId="0"/>
    <xf numFmtId="164" fontId="15" fillId="0" borderId="0">
      <alignment horizontal="left" wrapText="1"/>
    </xf>
    <xf numFmtId="0" fontId="107" fillId="52" borderId="0" applyNumberFormat="0" applyBorder="0" applyAlignment="0" applyProtection="0"/>
    <xf numFmtId="0" fontId="106" fillId="52" borderId="0" applyNumberFormat="0" applyBorder="0" applyAlignment="0" applyProtection="0"/>
    <xf numFmtId="0" fontId="108" fillId="2" borderId="0" applyNumberFormat="0" applyBorder="0" applyAlignment="0" applyProtection="0"/>
    <xf numFmtId="0" fontId="108" fillId="2" borderId="0" applyNumberFormat="0" applyBorder="0" applyAlignment="0" applyProtection="0"/>
    <xf numFmtId="0" fontId="40" fillId="0" borderId="0"/>
    <xf numFmtId="37" fontId="56" fillId="0" borderId="0"/>
    <xf numFmtId="0" fontId="1" fillId="0" borderId="0"/>
    <xf numFmtId="190" fontId="22" fillId="0" borderId="0"/>
    <xf numFmtId="190" fontId="22" fillId="0" borderId="0"/>
    <xf numFmtId="190" fontId="22" fillId="0" borderId="0"/>
    <xf numFmtId="0" fontId="150" fillId="0" borderId="0"/>
    <xf numFmtId="0" fontId="1" fillId="0" borderId="0"/>
    <xf numFmtId="164" fontId="15" fillId="0" borderId="0">
      <alignment horizontal="left" wrapText="1"/>
    </xf>
    <xf numFmtId="164" fontId="15" fillId="0" borderId="0">
      <alignment horizontal="left" wrapText="1"/>
    </xf>
    <xf numFmtId="0" fontId="22" fillId="0" borderId="0"/>
    <xf numFmtId="0" fontId="150" fillId="0" borderId="0"/>
    <xf numFmtId="190" fontId="22" fillId="0" borderId="0"/>
    <xf numFmtId="215" fontId="15" fillId="0" borderId="0"/>
    <xf numFmtId="0" fontId="1" fillId="0" borderId="0"/>
    <xf numFmtId="0" fontId="150" fillId="0" borderId="0"/>
    <xf numFmtId="0" fontId="150" fillId="0" borderId="0"/>
    <xf numFmtId="216" fontId="22" fillId="0" borderId="0"/>
    <xf numFmtId="0" fontId="150" fillId="0" borderId="0"/>
    <xf numFmtId="169" fontId="22" fillId="0" borderId="0">
      <alignment horizontal="left" wrapText="1"/>
    </xf>
    <xf numFmtId="0" fontId="150" fillId="0" borderId="0"/>
    <xf numFmtId="0" fontId="1" fillId="0" borderId="0"/>
    <xf numFmtId="0" fontId="150" fillId="0" borderId="0"/>
    <xf numFmtId="0" fontId="150" fillId="0" borderId="0"/>
    <xf numFmtId="0" fontId="22" fillId="0" borderId="0"/>
    <xf numFmtId="0" fontId="22" fillId="0" borderId="0"/>
    <xf numFmtId="0" fontId="22" fillId="0" borderId="0"/>
    <xf numFmtId="37" fontId="22" fillId="0" borderId="0" applyFill="0" applyBorder="0" applyAlignment="0" applyProtection="0"/>
    <xf numFmtId="164" fontId="15" fillId="0" borderId="0">
      <alignment horizontal="left" wrapText="1"/>
    </xf>
    <xf numFmtId="37" fontId="22" fillId="0" borderId="0" applyFill="0" applyBorder="0" applyAlignment="0" applyProtection="0"/>
    <xf numFmtId="37" fontId="22" fillId="0" borderId="0" applyFill="0" applyBorder="0" applyAlignment="0" applyProtection="0"/>
    <xf numFmtId="164" fontId="22" fillId="0" borderId="0">
      <alignment horizontal="left" wrapText="1"/>
    </xf>
    <xf numFmtId="164" fontId="15" fillId="0" borderId="0">
      <alignment horizontal="left" wrapText="1"/>
    </xf>
    <xf numFmtId="164" fontId="22" fillId="0" borderId="0">
      <alignment horizontal="left" wrapText="1"/>
    </xf>
    <xf numFmtId="164" fontId="15" fillId="0" borderId="0">
      <alignment horizontal="left" wrapText="1"/>
    </xf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164" fontId="22" fillId="0" borderId="0">
      <alignment horizontal="left" wrapText="1"/>
    </xf>
    <xf numFmtId="0" fontId="1" fillId="0" borderId="0"/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15" fillId="0" borderId="0">
      <alignment horizontal="left" wrapText="1"/>
    </xf>
    <xf numFmtId="0" fontId="22" fillId="0" borderId="0"/>
    <xf numFmtId="0" fontId="40" fillId="0" borderId="0"/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90" fontId="15" fillId="0" borderId="0">
      <alignment horizontal="left" wrapText="1"/>
    </xf>
    <xf numFmtId="190" fontId="15" fillId="0" borderId="0">
      <alignment horizontal="left" wrapText="1"/>
    </xf>
    <xf numFmtId="0" fontId="40" fillId="0" borderId="0"/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90" fontId="15" fillId="0" borderId="0">
      <alignment horizontal="left" wrapText="1"/>
    </xf>
    <xf numFmtId="190" fontId="15" fillId="0" borderId="0">
      <alignment horizontal="left" wrapText="1"/>
    </xf>
    <xf numFmtId="0" fontId="40" fillId="0" borderId="0"/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22" fillId="0" borderId="0">
      <alignment horizontal="left" wrapText="1"/>
    </xf>
    <xf numFmtId="164" fontId="15" fillId="0" borderId="0">
      <alignment horizontal="left" wrapText="1"/>
    </xf>
    <xf numFmtId="37" fontId="22" fillId="0" borderId="0"/>
    <xf numFmtId="0" fontId="22" fillId="0" borderId="0"/>
    <xf numFmtId="0" fontId="40" fillId="0" borderId="0"/>
    <xf numFmtId="0" fontId="22" fillId="0" borderId="0" applyNumberFormat="0" applyFill="0" applyBorder="0" applyAlignment="0" applyProtection="0"/>
    <xf numFmtId="0" fontId="1" fillId="0" borderId="0"/>
    <xf numFmtId="0" fontId="1" fillId="0" borderId="0"/>
    <xf numFmtId="0" fontId="22" fillId="0" borderId="0"/>
    <xf numFmtId="0" fontId="1" fillId="0" borderId="0"/>
    <xf numFmtId="164" fontId="15" fillId="0" borderId="0">
      <alignment horizontal="left" wrapText="1"/>
    </xf>
    <xf numFmtId="0" fontId="150" fillId="0" borderId="0"/>
    <xf numFmtId="164" fontId="15" fillId="0" borderId="0">
      <alignment horizontal="left" wrapText="1"/>
    </xf>
    <xf numFmtId="190" fontId="15" fillId="0" borderId="0">
      <alignment horizontal="left" wrapText="1"/>
    </xf>
    <xf numFmtId="0" fontId="40" fillId="0" borderId="0"/>
    <xf numFmtId="0" fontId="150" fillId="0" borderId="0"/>
    <xf numFmtId="164" fontId="15" fillId="0" borderId="0">
      <alignment horizontal="left" wrapText="1"/>
    </xf>
    <xf numFmtId="190" fontId="15" fillId="0" borderId="0">
      <alignment horizontal="left" wrapText="1"/>
    </xf>
    <xf numFmtId="0" fontId="150" fillId="0" borderId="0"/>
    <xf numFmtId="164" fontId="15" fillId="0" borderId="0">
      <alignment horizontal="left" wrapText="1"/>
    </xf>
    <xf numFmtId="190" fontId="15" fillId="0" borderId="0">
      <alignment horizontal="left" wrapText="1"/>
    </xf>
    <xf numFmtId="0" fontId="150" fillId="0" borderId="0"/>
    <xf numFmtId="164" fontId="15" fillId="0" borderId="0">
      <alignment horizontal="left" wrapText="1"/>
    </xf>
    <xf numFmtId="190" fontId="15" fillId="0" borderId="0">
      <alignment horizontal="left" wrapText="1"/>
    </xf>
    <xf numFmtId="0" fontId="22" fillId="0" borderId="0"/>
    <xf numFmtId="0" fontId="1" fillId="0" borderId="0"/>
    <xf numFmtId="0" fontId="22" fillId="0" borderId="0"/>
    <xf numFmtId="0" fontId="22" fillId="0" borderId="0"/>
    <xf numFmtId="0" fontId="150" fillId="0" borderId="0"/>
    <xf numFmtId="0" fontId="1" fillId="0" borderId="0"/>
    <xf numFmtId="0" fontId="150" fillId="0" borderId="0"/>
    <xf numFmtId="0" fontId="150" fillId="0" borderId="0"/>
    <xf numFmtId="0" fontId="1" fillId="0" borderId="0"/>
    <xf numFmtId="0" fontId="144" fillId="0" borderId="0"/>
    <xf numFmtId="0" fontId="22" fillId="0" borderId="0"/>
    <xf numFmtId="0" fontId="151" fillId="0" borderId="0"/>
    <xf numFmtId="0" fontId="1" fillId="0" borderId="0"/>
    <xf numFmtId="0" fontId="150" fillId="0" borderId="0"/>
    <xf numFmtId="0" fontId="1" fillId="0" borderId="0"/>
    <xf numFmtId="0" fontId="150" fillId="0" borderId="0"/>
    <xf numFmtId="0" fontId="150" fillId="0" borderId="0"/>
    <xf numFmtId="0" fontId="40" fillId="0" borderId="0"/>
    <xf numFmtId="0" fontId="1" fillId="0" borderId="0"/>
    <xf numFmtId="0" fontId="150" fillId="0" borderId="0"/>
    <xf numFmtId="0" fontId="1" fillId="0" borderId="0"/>
    <xf numFmtId="0" fontId="150" fillId="0" borderId="0"/>
    <xf numFmtId="0" fontId="150" fillId="0" borderId="0"/>
    <xf numFmtId="0" fontId="1" fillId="0" borderId="0"/>
    <xf numFmtId="0" fontId="150" fillId="0" borderId="0"/>
    <xf numFmtId="0" fontId="1" fillId="0" borderId="0"/>
    <xf numFmtId="0" fontId="150" fillId="0" borderId="0"/>
    <xf numFmtId="0" fontId="1" fillId="0" borderId="0"/>
    <xf numFmtId="0" fontId="40" fillId="0" borderId="0"/>
    <xf numFmtId="0" fontId="22" fillId="0" borderId="0"/>
    <xf numFmtId="0" fontId="150" fillId="0" borderId="0"/>
    <xf numFmtId="0" fontId="150" fillId="0" borderId="0"/>
    <xf numFmtId="0" fontId="15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50" fillId="0" borderId="0"/>
    <xf numFmtId="0" fontId="40" fillId="0" borderId="0"/>
    <xf numFmtId="0" fontId="150" fillId="0" borderId="0"/>
    <xf numFmtId="0" fontId="150" fillId="0" borderId="0"/>
    <xf numFmtId="0" fontId="40" fillId="0" borderId="0"/>
    <xf numFmtId="0" fontId="150" fillId="0" borderId="0"/>
    <xf numFmtId="0" fontId="150" fillId="0" borderId="0"/>
    <xf numFmtId="0" fontId="150" fillId="0" borderId="0"/>
    <xf numFmtId="0" fontId="40" fillId="0" borderId="0"/>
    <xf numFmtId="0" fontId="150" fillId="0" borderId="0"/>
    <xf numFmtId="0" fontId="15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193" fontId="22" fillId="0" borderId="0">
      <alignment horizontal="left" wrapText="1"/>
    </xf>
    <xf numFmtId="0" fontId="1" fillId="0" borderId="0"/>
    <xf numFmtId="164" fontId="22" fillId="0" borderId="0">
      <alignment horizontal="left" wrapText="1"/>
    </xf>
    <xf numFmtId="0" fontId="40" fillId="0" borderId="0"/>
    <xf numFmtId="0" fontId="150" fillId="0" borderId="0"/>
    <xf numFmtId="0" fontId="1" fillId="0" borderId="0"/>
    <xf numFmtId="0" fontId="150" fillId="0" borderId="0"/>
    <xf numFmtId="0" fontId="150" fillId="0" borderId="0"/>
    <xf numFmtId="0" fontId="1" fillId="0" borderId="0"/>
    <xf numFmtId="0" fontId="150" fillId="0" borderId="0"/>
    <xf numFmtId="0" fontId="22" fillId="0" borderId="0"/>
    <xf numFmtId="0" fontId="22" fillId="0" borderId="0"/>
    <xf numFmtId="0" fontId="15" fillId="0" borderId="0"/>
    <xf numFmtId="217" fontId="15" fillId="0" borderId="0">
      <alignment horizontal="left" wrapText="1"/>
    </xf>
    <xf numFmtId="170" fontId="15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194" fontId="22" fillId="0" borderId="0">
      <alignment horizontal="left" wrapText="1"/>
    </xf>
    <xf numFmtId="194" fontId="22" fillId="0" borderId="0">
      <alignment horizontal="left" wrapText="1"/>
    </xf>
    <xf numFmtId="0" fontId="150" fillId="0" borderId="0"/>
    <xf numFmtId="0" fontId="22" fillId="0" borderId="0"/>
    <xf numFmtId="185" fontId="22" fillId="0" borderId="0">
      <alignment horizontal="left" wrapText="1"/>
    </xf>
    <xf numFmtId="0" fontId="150" fillId="0" borderId="0"/>
    <xf numFmtId="185" fontId="22" fillId="0" borderId="0">
      <alignment horizontal="left" wrapText="1"/>
    </xf>
    <xf numFmtId="0" fontId="150" fillId="0" borderId="0"/>
    <xf numFmtId="0" fontId="40" fillId="0" borderId="0"/>
    <xf numFmtId="0" fontId="150" fillId="0" borderId="0"/>
    <xf numFmtId="185" fontId="22" fillId="0" borderId="0">
      <alignment horizontal="left" wrapText="1"/>
    </xf>
    <xf numFmtId="164" fontId="15" fillId="0" borderId="0">
      <alignment horizontal="left" wrapText="1"/>
    </xf>
    <xf numFmtId="164" fontId="15" fillId="0" borderId="0">
      <alignment horizontal="left" wrapText="1"/>
    </xf>
    <xf numFmtId="0" fontId="22" fillId="0" borderId="0"/>
    <xf numFmtId="0" fontId="40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15" fillId="0" borderId="0"/>
    <xf numFmtId="0" fontId="22" fillId="0" borderId="0"/>
    <xf numFmtId="164" fontId="15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2" fillId="0" borderId="0">
      <alignment horizontal="left" wrapText="1"/>
    </xf>
    <xf numFmtId="164" fontId="15" fillId="0" borderId="0">
      <alignment horizontal="left" wrapText="1"/>
    </xf>
    <xf numFmtId="164" fontId="15" fillId="0" borderId="0">
      <alignment horizontal="left" wrapText="1"/>
    </xf>
    <xf numFmtId="164" fontId="15" fillId="0" borderId="0">
      <alignment horizontal="left" wrapText="1"/>
    </xf>
    <xf numFmtId="164" fontId="15" fillId="0" borderId="0">
      <alignment horizontal="left" wrapText="1"/>
    </xf>
    <xf numFmtId="0" fontId="22" fillId="0" borderId="0"/>
    <xf numFmtId="0" fontId="43" fillId="0" borderId="0"/>
    <xf numFmtId="0" fontId="1" fillId="0" borderId="0"/>
    <xf numFmtId="0" fontId="1" fillId="0" borderId="0"/>
    <xf numFmtId="170" fontId="15" fillId="0" borderId="0">
      <alignment horizontal="left" wrapText="1"/>
    </xf>
    <xf numFmtId="0" fontId="22" fillId="0" borderId="0"/>
    <xf numFmtId="218" fontId="22" fillId="0" borderId="0">
      <alignment horizontal="left" wrapText="1"/>
    </xf>
    <xf numFmtId="0" fontId="22" fillId="0" borderId="0"/>
    <xf numFmtId="0" fontId="1" fillId="0" borderId="0"/>
    <xf numFmtId="0" fontId="22" fillId="0" borderId="0"/>
    <xf numFmtId="0" fontId="22" fillId="0" borderId="0"/>
    <xf numFmtId="0" fontId="40" fillId="0" borderId="0"/>
    <xf numFmtId="0" fontId="22" fillId="0" borderId="0"/>
    <xf numFmtId="164" fontId="15" fillId="0" borderId="0">
      <alignment horizontal="left" wrapText="1"/>
    </xf>
    <xf numFmtId="164" fontId="15" fillId="0" borderId="0">
      <alignment horizontal="left" wrapText="1"/>
    </xf>
    <xf numFmtId="164" fontId="15" fillId="0" borderId="0">
      <alignment horizontal="left" wrapText="1"/>
    </xf>
    <xf numFmtId="164" fontId="15" fillId="0" borderId="0">
      <alignment horizontal="left" wrapText="1"/>
    </xf>
    <xf numFmtId="0" fontId="1" fillId="0" borderId="0"/>
    <xf numFmtId="170" fontId="15" fillId="0" borderId="0">
      <alignment horizontal="left" wrapText="1"/>
    </xf>
    <xf numFmtId="170" fontId="15" fillId="0" borderId="0">
      <alignment horizontal="left" wrapText="1"/>
    </xf>
    <xf numFmtId="0" fontId="22" fillId="0" borderId="0"/>
    <xf numFmtId="0" fontId="22" fillId="0" borderId="0"/>
    <xf numFmtId="0" fontId="1" fillId="0" borderId="0"/>
    <xf numFmtId="0" fontId="1" fillId="0" borderId="0"/>
    <xf numFmtId="164" fontId="22" fillId="0" borderId="0">
      <alignment horizontal="left" wrapText="1"/>
    </xf>
    <xf numFmtId="164" fontId="15" fillId="0" borderId="0">
      <alignment horizontal="left" wrapText="1"/>
    </xf>
    <xf numFmtId="0" fontId="15" fillId="0" borderId="0">
      <alignment horizontal="left" wrapText="1"/>
    </xf>
    <xf numFmtId="0" fontId="1" fillId="0" borderId="0"/>
    <xf numFmtId="0" fontId="1" fillId="0" borderId="0"/>
    <xf numFmtId="164" fontId="22" fillId="0" borderId="0">
      <alignment horizontal="left" wrapText="1"/>
    </xf>
    <xf numFmtId="0" fontId="1" fillId="0" borderId="0"/>
    <xf numFmtId="164" fontId="15" fillId="0" borderId="0">
      <alignment horizontal="left" wrapText="1"/>
    </xf>
    <xf numFmtId="164" fontId="15" fillId="0" borderId="0">
      <alignment horizontal="left" wrapText="1"/>
    </xf>
    <xf numFmtId="164" fontId="15" fillId="0" borderId="0">
      <alignment horizontal="left" wrapText="1"/>
    </xf>
    <xf numFmtId="164" fontId="15" fillId="0" borderId="0">
      <alignment horizontal="left" wrapText="1"/>
    </xf>
    <xf numFmtId="164" fontId="15" fillId="0" borderId="0">
      <alignment horizontal="left" wrapText="1"/>
    </xf>
    <xf numFmtId="164" fontId="15" fillId="0" borderId="0">
      <alignment horizontal="left" wrapText="1"/>
    </xf>
    <xf numFmtId="164" fontId="22" fillId="0" borderId="0">
      <alignment horizontal="left" wrapText="1"/>
    </xf>
    <xf numFmtId="0" fontId="1" fillId="0" borderId="0"/>
    <xf numFmtId="0" fontId="1" fillId="0" borderId="0"/>
    <xf numFmtId="0" fontId="151" fillId="0" borderId="0"/>
    <xf numFmtId="179" fontId="22" fillId="0" borderId="0">
      <alignment horizontal="left" wrapText="1"/>
    </xf>
    <xf numFmtId="164" fontId="15" fillId="0" borderId="0">
      <alignment horizontal="left" wrapText="1"/>
    </xf>
    <xf numFmtId="164" fontId="15" fillId="0" borderId="0">
      <alignment horizontal="left" wrapText="1"/>
    </xf>
    <xf numFmtId="164" fontId="15" fillId="0" borderId="0">
      <alignment horizontal="left" wrapText="1"/>
    </xf>
    <xf numFmtId="164" fontId="15" fillId="0" borderId="0">
      <alignment horizontal="left" wrapText="1"/>
    </xf>
    <xf numFmtId="164" fontId="15" fillId="0" borderId="0">
      <alignment horizontal="left" wrapText="1"/>
    </xf>
    <xf numFmtId="164" fontId="15" fillId="0" borderId="0">
      <alignment horizontal="left" wrapText="1"/>
    </xf>
    <xf numFmtId="164" fontId="15" fillId="0" borderId="0">
      <alignment horizontal="left" wrapText="1"/>
    </xf>
    <xf numFmtId="164" fontId="15" fillId="0" borderId="0">
      <alignment horizontal="left" wrapText="1"/>
    </xf>
    <xf numFmtId="164" fontId="15" fillId="0" borderId="0">
      <alignment horizontal="left" wrapText="1"/>
    </xf>
    <xf numFmtId="164" fontId="15" fillId="0" borderId="0">
      <alignment horizontal="left" wrapText="1"/>
    </xf>
    <xf numFmtId="0" fontId="1" fillId="0" borderId="0"/>
    <xf numFmtId="0" fontId="1" fillId="0" borderId="0"/>
    <xf numFmtId="164" fontId="15" fillId="0" borderId="0">
      <alignment horizontal="left" wrapText="1"/>
    </xf>
    <xf numFmtId="0" fontId="150" fillId="0" borderId="0"/>
    <xf numFmtId="164" fontId="15" fillId="0" borderId="0">
      <alignment horizontal="left" wrapText="1"/>
    </xf>
    <xf numFmtId="164" fontId="15" fillId="0" borderId="0">
      <alignment horizontal="left" wrapText="1"/>
    </xf>
    <xf numFmtId="164" fontId="15" fillId="0" borderId="0">
      <alignment horizontal="left" wrapText="1"/>
    </xf>
    <xf numFmtId="164" fontId="15" fillId="0" borderId="0">
      <alignment horizontal="left" wrapText="1"/>
    </xf>
    <xf numFmtId="164" fontId="15" fillId="0" borderId="0">
      <alignment horizontal="left" wrapText="1"/>
    </xf>
    <xf numFmtId="164" fontId="15" fillId="0" borderId="0">
      <alignment horizontal="left" wrapText="1"/>
    </xf>
    <xf numFmtId="0" fontId="22" fillId="0" borderId="0"/>
    <xf numFmtId="164" fontId="15" fillId="0" borderId="0">
      <alignment horizontal="left" wrapText="1"/>
    </xf>
    <xf numFmtId="0" fontId="40" fillId="6" borderId="6" applyNumberFormat="0" applyFont="0" applyAlignment="0" applyProtection="0"/>
    <xf numFmtId="0" fontId="40" fillId="6" borderId="6" applyNumberFormat="0" applyFont="0" applyAlignment="0" applyProtection="0"/>
    <xf numFmtId="0" fontId="150" fillId="0" borderId="0"/>
    <xf numFmtId="0" fontId="150" fillId="0" borderId="0"/>
    <xf numFmtId="0" fontId="40" fillId="6" borderId="6" applyNumberFormat="0" applyFont="0" applyAlignment="0" applyProtection="0"/>
    <xf numFmtId="0" fontId="40" fillId="6" borderId="6" applyNumberFormat="0" applyFont="0" applyAlignment="0" applyProtection="0"/>
    <xf numFmtId="0" fontId="40" fillId="6" borderId="6" applyNumberFormat="0" applyFont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0" fillId="6" borderId="6" applyNumberFormat="0" applyFont="0" applyAlignment="0" applyProtection="0"/>
    <xf numFmtId="0" fontId="40" fillId="6" borderId="6" applyNumberFormat="0" applyFont="0" applyAlignment="0" applyProtection="0"/>
    <xf numFmtId="0" fontId="150" fillId="0" borderId="0"/>
    <xf numFmtId="0" fontId="15" fillId="49" borderId="17" applyNumberFormat="0" applyFont="0" applyAlignment="0" applyProtection="0"/>
    <xf numFmtId="0" fontId="150" fillId="0" borderId="0"/>
    <xf numFmtId="0" fontId="40" fillId="6" borderId="6" applyNumberFormat="0" applyFont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0" fillId="49" borderId="17" applyNumberFormat="0" applyFont="0" applyAlignment="0" applyProtection="0"/>
    <xf numFmtId="0" fontId="1" fillId="0" borderId="0"/>
    <xf numFmtId="0" fontId="40" fillId="49" borderId="17" applyNumberFormat="0" applyFont="0" applyAlignment="0" applyProtection="0"/>
    <xf numFmtId="0" fontId="150" fillId="0" borderId="0"/>
    <xf numFmtId="0" fontId="22" fillId="0" borderId="0"/>
    <xf numFmtId="0" fontId="150" fillId="0" borderId="0"/>
    <xf numFmtId="0" fontId="22" fillId="0" borderId="0"/>
    <xf numFmtId="0" fontId="22" fillId="0" borderId="0"/>
    <xf numFmtId="0" fontId="40" fillId="49" borderId="17" applyNumberFormat="0" applyFont="0" applyAlignment="0" applyProtection="0"/>
    <xf numFmtId="0" fontId="22" fillId="0" borderId="0"/>
    <xf numFmtId="0" fontId="22" fillId="0" borderId="0"/>
    <xf numFmtId="0" fontId="22" fillId="0" borderId="0"/>
    <xf numFmtId="0" fontId="40" fillId="49" borderId="17" applyNumberFormat="0" applyFont="0" applyAlignment="0" applyProtection="0"/>
    <xf numFmtId="0" fontId="150" fillId="0" borderId="0"/>
    <xf numFmtId="0" fontId="150" fillId="0" borderId="0"/>
    <xf numFmtId="0" fontId="1" fillId="0" borderId="0"/>
    <xf numFmtId="0" fontId="40" fillId="6" borderId="6" applyNumberFormat="0" applyFont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0" fillId="49" borderId="17" applyNumberFormat="0" applyFont="0" applyAlignment="0" applyProtection="0"/>
    <xf numFmtId="0" fontId="1" fillId="0" borderId="0"/>
    <xf numFmtId="0" fontId="40" fillId="6" borderId="6" applyNumberFormat="0" applyFont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0" fillId="49" borderId="17" applyNumberFormat="0" applyFont="0" applyAlignment="0" applyProtection="0"/>
    <xf numFmtId="0" fontId="40" fillId="6" borderId="6" applyNumberFormat="0" applyFont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0" fillId="49" borderId="17" applyNumberFormat="0" applyFont="0" applyAlignment="0" applyProtection="0"/>
    <xf numFmtId="0" fontId="40" fillId="6" borderId="6" applyNumberFormat="0" applyFont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0" fillId="49" borderId="17" applyNumberFormat="0" applyFont="0" applyAlignment="0" applyProtection="0"/>
    <xf numFmtId="0" fontId="40" fillId="6" borderId="6" applyNumberFormat="0" applyFont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0" fillId="49" borderId="17" applyNumberFormat="0" applyFont="0" applyAlignment="0" applyProtection="0"/>
    <xf numFmtId="0" fontId="40" fillId="6" borderId="6" applyNumberFormat="0" applyFont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0" fillId="49" borderId="17" applyNumberFormat="0" applyFont="0" applyAlignment="0" applyProtection="0"/>
    <xf numFmtId="0" fontId="40" fillId="6" borderId="6" applyNumberFormat="0" applyFont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0" fillId="49" borderId="17" applyNumberFormat="0" applyFont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112" fillId="76" borderId="40" applyNumberFormat="0" applyAlignment="0" applyProtection="0"/>
    <xf numFmtId="0" fontId="150" fillId="0" borderId="0"/>
    <xf numFmtId="0" fontId="112" fillId="76" borderId="40" applyNumberFormat="0" applyAlignment="0" applyProtection="0"/>
    <xf numFmtId="0" fontId="150" fillId="0" borderId="0"/>
    <xf numFmtId="0" fontId="22" fillId="0" borderId="0"/>
    <xf numFmtId="0" fontId="22" fillId="0" borderId="0"/>
    <xf numFmtId="0" fontId="22" fillId="0" borderId="0"/>
    <xf numFmtId="164" fontId="15" fillId="0" borderId="0">
      <alignment horizontal="left" wrapText="1"/>
    </xf>
    <xf numFmtId="0" fontId="15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12" fillId="76" borderId="40" applyNumberFormat="0" applyAlignment="0" applyProtection="0"/>
    <xf numFmtId="0" fontId="112" fillId="65" borderId="40" applyNumberFormat="0" applyAlignment="0" applyProtection="0"/>
    <xf numFmtId="0" fontId="150" fillId="0" borderId="0"/>
    <xf numFmtId="0" fontId="8" fillId="65" borderId="4" applyNumberFormat="0" applyAlignment="0" applyProtection="0"/>
    <xf numFmtId="0" fontId="8" fillId="65" borderId="4" applyNumberFormat="0" applyAlignment="0" applyProtection="0"/>
    <xf numFmtId="0" fontId="150" fillId="0" borderId="0"/>
    <xf numFmtId="0" fontId="1" fillId="0" borderId="0"/>
    <xf numFmtId="0" fontId="150" fillId="0" borderId="0"/>
    <xf numFmtId="0" fontId="46" fillId="0" borderId="0"/>
    <xf numFmtId="0" fontId="150" fillId="0" borderId="0"/>
    <xf numFmtId="0" fontId="1" fillId="0" borderId="0"/>
    <xf numFmtId="0" fontId="114" fillId="0" borderId="0"/>
    <xf numFmtId="0" fontId="150" fillId="0" borderId="0"/>
    <xf numFmtId="0" fontId="114" fillId="0" borderId="0"/>
    <xf numFmtId="0" fontId="47" fillId="0" borderId="0"/>
    <xf numFmtId="0" fontId="145" fillId="0" borderId="0"/>
    <xf numFmtId="0" fontId="114" fillId="0" borderId="0"/>
    <xf numFmtId="0" fontId="47" fillId="0" borderId="0"/>
    <xf numFmtId="10" fontId="22" fillId="0" borderId="0" applyFont="0" applyFill="0" applyBorder="0" applyAlignment="0" applyProtection="0"/>
    <xf numFmtId="0" fontId="150" fillId="0" borderId="0"/>
    <xf numFmtId="10" fontId="22" fillId="0" borderId="0" applyFont="0" applyFill="0" applyBorder="0" applyAlignment="0" applyProtection="0"/>
    <xf numFmtId="0" fontId="150" fillId="0" borderId="0"/>
    <xf numFmtId="0" fontId="1" fillId="0" borderId="0"/>
    <xf numFmtId="164" fontId="15" fillId="0" borderId="0">
      <alignment horizontal="left" wrapText="1"/>
    </xf>
    <xf numFmtId="9" fontId="22" fillId="0" borderId="0" applyFont="0" applyFill="0" applyBorder="0" applyAlignment="0" applyProtection="0"/>
    <xf numFmtId="10" fontId="22" fillId="0" borderId="14"/>
    <xf numFmtId="10" fontId="22" fillId="0" borderId="14"/>
    <xf numFmtId="10" fontId="22" fillId="0" borderId="14"/>
    <xf numFmtId="10" fontId="22" fillId="0" borderId="14"/>
    <xf numFmtId="10" fontId="22" fillId="0" borderId="14"/>
    <xf numFmtId="10" fontId="22" fillId="0" borderId="14"/>
    <xf numFmtId="10" fontId="22" fillId="0" borderId="14"/>
    <xf numFmtId="10" fontId="22" fillId="0" borderId="14"/>
    <xf numFmtId="10" fontId="22" fillId="0" borderId="14"/>
    <xf numFmtId="10" fontId="22" fillId="0" borderId="14"/>
    <xf numFmtId="9" fontId="22" fillId="0" borderId="0" applyFont="0" applyFill="0" applyBorder="0" applyAlignment="0" applyProtection="0"/>
    <xf numFmtId="10" fontId="22" fillId="0" borderId="14"/>
    <xf numFmtId="10" fontId="22" fillId="0" borderId="14"/>
    <xf numFmtId="10" fontId="22" fillId="0" borderId="14"/>
    <xf numFmtId="10" fontId="22" fillId="0" borderId="14"/>
    <xf numFmtId="10" fontId="22" fillId="0" borderId="14"/>
    <xf numFmtId="10" fontId="22" fillId="0" borderId="14"/>
    <xf numFmtId="10" fontId="22" fillId="0" borderId="14"/>
    <xf numFmtId="10" fontId="22" fillId="0" borderId="14"/>
    <xf numFmtId="10" fontId="22" fillId="0" borderId="14"/>
    <xf numFmtId="10" fontId="22" fillId="0" borderId="14"/>
    <xf numFmtId="10" fontId="22" fillId="0" borderId="14"/>
    <xf numFmtId="9" fontId="5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5" fillId="0" borderId="0">
      <alignment horizontal="left" wrapText="1"/>
    </xf>
    <xf numFmtId="9" fontId="40" fillId="0" borderId="0" applyFont="0" applyFill="0" applyBorder="0" applyAlignment="0" applyProtection="0"/>
    <xf numFmtId="164" fontId="15" fillId="0" borderId="0">
      <alignment horizontal="left" wrapText="1"/>
    </xf>
    <xf numFmtId="9" fontId="40" fillId="0" borderId="0" applyFont="0" applyFill="0" applyBorder="0" applyAlignment="0" applyProtection="0"/>
    <xf numFmtId="164" fontId="15" fillId="0" borderId="0">
      <alignment horizontal="left" wrapText="1"/>
    </xf>
    <xf numFmtId="164" fontId="15" fillId="0" borderId="0">
      <alignment horizontal="left" wrapText="1"/>
    </xf>
    <xf numFmtId="164" fontId="15" fillId="0" borderId="0">
      <alignment horizontal="left" wrapText="1"/>
    </xf>
    <xf numFmtId="164" fontId="15" fillId="0" borderId="0">
      <alignment horizontal="left" wrapText="1"/>
    </xf>
    <xf numFmtId="9" fontId="22" fillId="0" borderId="0" applyFont="0" applyFill="0" applyBorder="0" applyAlignment="0" applyProtection="0"/>
    <xf numFmtId="164" fontId="15" fillId="0" borderId="0">
      <alignment horizontal="left" wrapText="1"/>
    </xf>
    <xf numFmtId="164" fontId="15" fillId="0" borderId="0">
      <alignment horizontal="left" wrapText="1"/>
    </xf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0" fillId="0" borderId="0"/>
    <xf numFmtId="0" fontId="1" fillId="0" borderId="0"/>
    <xf numFmtId="0" fontId="150" fillId="0" borderId="0"/>
    <xf numFmtId="9" fontId="22" fillId="0" borderId="0" applyFont="0" applyFill="0" applyBorder="0" applyAlignment="0" applyProtection="0"/>
    <xf numFmtId="0" fontId="150" fillId="0" borderId="0"/>
    <xf numFmtId="0" fontId="150" fillId="0" borderId="0"/>
    <xf numFmtId="9" fontId="22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2" fillId="0" borderId="0" applyFont="0" applyFill="0" applyBorder="0" applyAlignment="0" applyProtection="0"/>
    <xf numFmtId="164" fontId="15" fillId="0" borderId="0">
      <alignment horizontal="left" wrapText="1"/>
    </xf>
    <xf numFmtId="164" fontId="15" fillId="0" borderId="0">
      <alignment horizontal="left" wrapText="1"/>
    </xf>
    <xf numFmtId="164" fontId="15" fillId="0" borderId="0">
      <alignment horizontal="left" wrapText="1"/>
    </xf>
    <xf numFmtId="164" fontId="15" fillId="0" borderId="0">
      <alignment horizontal="left" wrapText="1"/>
    </xf>
    <xf numFmtId="164" fontId="15" fillId="0" borderId="0">
      <alignment horizontal="left" wrapText="1"/>
    </xf>
    <xf numFmtId="164" fontId="15" fillId="0" borderId="0">
      <alignment horizontal="left" wrapText="1"/>
    </xf>
    <xf numFmtId="9" fontId="40" fillId="0" borderId="0" applyFont="0" applyFill="0" applyBorder="0" applyAlignment="0" applyProtection="0"/>
    <xf numFmtId="0" fontId="150" fillId="0" borderId="0"/>
    <xf numFmtId="9" fontId="15" fillId="0" borderId="0" applyFont="0" applyFill="0" applyBorder="0" applyAlignment="0" applyProtection="0"/>
    <xf numFmtId="0" fontId="150" fillId="0" borderId="0"/>
    <xf numFmtId="9" fontId="15" fillId="0" borderId="0" applyFont="0" applyFill="0" applyBorder="0" applyAlignment="0" applyProtection="0"/>
    <xf numFmtId="0" fontId="1" fillId="0" borderId="0"/>
    <xf numFmtId="0" fontId="150" fillId="0" borderId="0"/>
    <xf numFmtId="0" fontId="1" fillId="0" borderId="0"/>
    <xf numFmtId="9" fontId="40" fillId="0" borderId="0" applyFont="0" applyFill="0" applyBorder="0" applyAlignment="0" applyProtection="0"/>
    <xf numFmtId="0" fontId="150" fillId="0" borderId="0"/>
    <xf numFmtId="9" fontId="22" fillId="0" borderId="0" applyFont="0" applyFill="0" applyBorder="0" applyAlignment="0" applyProtection="0"/>
    <xf numFmtId="164" fontId="15" fillId="0" borderId="0">
      <alignment horizontal="left" wrapText="1"/>
    </xf>
    <xf numFmtId="164" fontId="15" fillId="0" borderId="0">
      <alignment horizontal="left" wrapText="1"/>
    </xf>
    <xf numFmtId="164" fontId="15" fillId="0" borderId="0">
      <alignment horizontal="left" wrapText="1"/>
    </xf>
    <xf numFmtId="164" fontId="15" fillId="0" borderId="0">
      <alignment horizontal="left" wrapText="1"/>
    </xf>
    <xf numFmtId="0" fontId="150" fillId="0" borderId="0"/>
    <xf numFmtId="9" fontId="22" fillId="0" borderId="0" applyFont="0" applyFill="0" applyBorder="0" applyAlignment="0" applyProtection="0"/>
    <xf numFmtId="164" fontId="15" fillId="0" borderId="0">
      <alignment horizontal="left" wrapText="1"/>
    </xf>
    <xf numFmtId="164" fontId="15" fillId="0" borderId="0">
      <alignment horizontal="left" wrapText="1"/>
    </xf>
    <xf numFmtId="164" fontId="15" fillId="0" borderId="0">
      <alignment horizontal="left" wrapText="1"/>
    </xf>
    <xf numFmtId="164" fontId="15" fillId="0" borderId="0">
      <alignment horizontal="left" wrapText="1"/>
    </xf>
    <xf numFmtId="164" fontId="15" fillId="0" borderId="0">
      <alignment horizontal="left" wrapText="1"/>
    </xf>
    <xf numFmtId="164" fontId="15" fillId="0" borderId="0">
      <alignment horizontal="left" wrapText="1"/>
    </xf>
    <xf numFmtId="164" fontId="15" fillId="0" borderId="0">
      <alignment horizontal="left" wrapText="1"/>
    </xf>
    <xf numFmtId="164" fontId="15" fillId="0" borderId="0">
      <alignment horizontal="left" wrapText="1"/>
    </xf>
    <xf numFmtId="164" fontId="15" fillId="0" borderId="0">
      <alignment horizontal="left" wrapText="1"/>
    </xf>
    <xf numFmtId="164" fontId="15" fillId="0" borderId="0">
      <alignment horizontal="left" wrapText="1"/>
    </xf>
    <xf numFmtId="9" fontId="22" fillId="0" borderId="0" applyFont="0" applyFill="0" applyBorder="0" applyAlignment="0" applyProtection="0"/>
    <xf numFmtId="164" fontId="15" fillId="0" borderId="0">
      <alignment horizontal="left" wrapText="1"/>
    </xf>
    <xf numFmtId="164" fontId="15" fillId="0" borderId="0">
      <alignment horizontal="left" wrapText="1"/>
    </xf>
    <xf numFmtId="164" fontId="15" fillId="0" borderId="0">
      <alignment horizontal="left" wrapText="1"/>
    </xf>
    <xf numFmtId="164" fontId="15" fillId="0" borderId="0">
      <alignment horizontal="left" wrapText="1"/>
    </xf>
    <xf numFmtId="164" fontId="15" fillId="0" borderId="0">
      <alignment horizontal="left" wrapText="1"/>
    </xf>
    <xf numFmtId="164" fontId="15" fillId="0" borderId="0">
      <alignment horizontal="left" wrapText="1"/>
    </xf>
    <xf numFmtId="164" fontId="15" fillId="0" borderId="0">
      <alignment horizontal="left" wrapText="1"/>
    </xf>
    <xf numFmtId="164" fontId="15" fillId="0" borderId="0">
      <alignment horizontal="left" wrapText="1"/>
    </xf>
    <xf numFmtId="164" fontId="15" fillId="0" borderId="0">
      <alignment horizontal="left" wrapText="1"/>
    </xf>
    <xf numFmtId="9" fontId="44" fillId="0" borderId="0" applyFont="0" applyFill="0" applyBorder="0" applyAlignment="0" applyProtection="0"/>
    <xf numFmtId="164" fontId="15" fillId="0" borderId="0">
      <alignment horizontal="left" wrapText="1"/>
    </xf>
    <xf numFmtId="164" fontId="15" fillId="0" borderId="0">
      <alignment horizontal="left" wrapText="1"/>
    </xf>
    <xf numFmtId="9" fontId="4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0" fillId="0" borderId="0"/>
    <xf numFmtId="0" fontId="1" fillId="0" borderId="0"/>
    <xf numFmtId="164" fontId="15" fillId="0" borderId="0">
      <alignment horizontal="left" wrapText="1"/>
    </xf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10" fontId="22" fillId="0" borderId="14"/>
    <xf numFmtId="10" fontId="22" fillId="0" borderId="14"/>
    <xf numFmtId="10" fontId="22" fillId="0" borderId="14"/>
    <xf numFmtId="9" fontId="15" fillId="0" borderId="0" applyFont="0" applyFill="0" applyBorder="0" applyAlignment="0" applyProtection="0"/>
    <xf numFmtId="10" fontId="22" fillId="0" borderId="14"/>
    <xf numFmtId="10" fontId="22" fillId="0" borderId="14"/>
    <xf numFmtId="10" fontId="22" fillId="0" borderId="14"/>
    <xf numFmtId="10" fontId="22" fillId="0" borderId="14"/>
    <xf numFmtId="10" fontId="22" fillId="0" borderId="14"/>
    <xf numFmtId="10" fontId="22" fillId="0" borderId="14"/>
    <xf numFmtId="10" fontId="22" fillId="0" borderId="14"/>
    <xf numFmtId="10" fontId="22" fillId="0" borderId="14"/>
    <xf numFmtId="10" fontId="22" fillId="0" borderId="14"/>
    <xf numFmtId="10" fontId="22" fillId="0" borderId="14"/>
    <xf numFmtId="0" fontId="1" fillId="0" borderId="0"/>
    <xf numFmtId="41" fontId="22" fillId="50" borderId="14"/>
    <xf numFmtId="0" fontId="150" fillId="0" borderId="0"/>
    <xf numFmtId="0" fontId="1" fillId="0" borderId="0"/>
    <xf numFmtId="0" fontId="43" fillId="0" borderId="0" applyNumberFormat="0" applyFont="0" applyFill="0" applyBorder="0" applyAlignment="0" applyProtection="0">
      <alignment horizontal="left"/>
    </xf>
    <xf numFmtId="15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0" fontId="59" fillId="0" borderId="12">
      <alignment horizontal="center"/>
    </xf>
    <xf numFmtId="3" fontId="43" fillId="0" borderId="0" applyFont="0" applyFill="0" applyBorder="0" applyAlignment="0" applyProtection="0"/>
    <xf numFmtId="0" fontId="43" fillId="51" borderId="0" applyNumberFormat="0" applyFont="0" applyBorder="0" applyAlignment="0" applyProtection="0"/>
    <xf numFmtId="0" fontId="47" fillId="0" borderId="0"/>
    <xf numFmtId="0" fontId="145" fillId="0" borderId="0"/>
    <xf numFmtId="0" fontId="47" fillId="0" borderId="0"/>
    <xf numFmtId="0" fontId="61" fillId="0" borderId="0"/>
    <xf numFmtId="0" fontId="152" fillId="0" borderId="0"/>
    <xf numFmtId="0" fontId="61" fillId="0" borderId="0"/>
    <xf numFmtId="3" fontId="60" fillId="0" borderId="0" applyFill="0" applyBorder="0" applyAlignment="0" applyProtection="0"/>
    <xf numFmtId="3" fontId="60" fillId="0" borderId="0" applyFill="0" applyBorder="0" applyAlignment="0" applyProtection="0"/>
    <xf numFmtId="3" fontId="60" fillId="0" borderId="0" applyFill="0" applyBorder="0" applyAlignment="0" applyProtection="0"/>
    <xf numFmtId="3" fontId="60" fillId="0" borderId="0" applyFill="0" applyBorder="0" applyAlignment="0" applyProtection="0"/>
    <xf numFmtId="3" fontId="60" fillId="0" borderId="0" applyFill="0" applyBorder="0" applyAlignment="0" applyProtection="0"/>
    <xf numFmtId="3" fontId="60" fillId="0" borderId="0" applyFill="0" applyBorder="0" applyAlignment="0" applyProtection="0"/>
    <xf numFmtId="3" fontId="60" fillId="0" borderId="0" applyFill="0" applyBorder="0" applyAlignment="0" applyProtection="0"/>
    <xf numFmtId="3" fontId="60" fillId="0" borderId="0" applyFill="0" applyBorder="0" applyAlignment="0" applyProtection="0"/>
    <xf numFmtId="3" fontId="60" fillId="0" borderId="0" applyFill="0" applyBorder="0" applyAlignment="0" applyProtection="0"/>
    <xf numFmtId="3" fontId="60" fillId="0" borderId="0" applyFill="0" applyBorder="0" applyAlignment="0" applyProtection="0"/>
    <xf numFmtId="3" fontId="60" fillId="0" borderId="0" applyFill="0" applyBorder="0" applyAlignment="0" applyProtection="0"/>
    <xf numFmtId="3" fontId="60" fillId="0" borderId="0" applyFill="0" applyBorder="0" applyAlignment="0" applyProtection="0"/>
    <xf numFmtId="3" fontId="60" fillId="0" borderId="0" applyFill="0" applyBorder="0" applyAlignment="0" applyProtection="0"/>
    <xf numFmtId="3" fontId="60" fillId="0" borderId="0" applyFill="0" applyBorder="0" applyAlignment="0" applyProtection="0"/>
    <xf numFmtId="3" fontId="60" fillId="0" borderId="0" applyFill="0" applyBorder="0" applyAlignment="0" applyProtection="0"/>
    <xf numFmtId="3" fontId="60" fillId="0" borderId="0" applyFill="0" applyBorder="0" applyAlignment="0" applyProtection="0"/>
    <xf numFmtId="0" fontId="150" fillId="0" borderId="0"/>
    <xf numFmtId="3" fontId="60" fillId="0" borderId="0" applyFill="0" applyBorder="0" applyAlignment="0" applyProtection="0"/>
    <xf numFmtId="0" fontId="150" fillId="0" borderId="0"/>
    <xf numFmtId="3" fontId="60" fillId="0" borderId="0" applyFill="0" applyBorder="0" applyAlignment="0" applyProtection="0"/>
    <xf numFmtId="0" fontId="150" fillId="0" borderId="0"/>
    <xf numFmtId="3" fontId="60" fillId="0" borderId="0" applyFill="0" applyBorder="0" applyAlignment="0" applyProtection="0"/>
    <xf numFmtId="0" fontId="150" fillId="0" borderId="0"/>
    <xf numFmtId="3" fontId="60" fillId="0" borderId="0" applyFill="0" applyBorder="0" applyAlignment="0" applyProtection="0"/>
    <xf numFmtId="3" fontId="60" fillId="0" borderId="0" applyFill="0" applyBorder="0" applyAlignment="0" applyProtection="0"/>
    <xf numFmtId="3" fontId="60" fillId="0" borderId="0" applyFill="0" applyBorder="0" applyAlignment="0" applyProtection="0"/>
    <xf numFmtId="164" fontId="15" fillId="0" borderId="0">
      <alignment horizontal="left" wrapText="1"/>
    </xf>
    <xf numFmtId="164" fontId="15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164" fontId="15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164" fontId="15" fillId="0" borderId="0">
      <alignment horizontal="left" wrapText="1"/>
    </xf>
    <xf numFmtId="0" fontId="1" fillId="0" borderId="0"/>
    <xf numFmtId="0" fontId="150" fillId="0" borderId="0"/>
    <xf numFmtId="42" fontId="22" fillId="47" borderId="0"/>
    <xf numFmtId="42" fontId="22" fillId="47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42" fontId="22" fillId="47" borderId="18">
      <alignment vertical="center"/>
    </xf>
    <xf numFmtId="0" fontId="150" fillId="0" borderId="0"/>
    <xf numFmtId="0" fontId="52" fillId="47" borderId="9" applyNumberFormat="0">
      <alignment horizontal="center" vertical="center" wrapText="1"/>
    </xf>
    <xf numFmtId="10" fontId="22" fillId="47" borderId="0"/>
    <xf numFmtId="0" fontId="150" fillId="0" borderId="0"/>
    <xf numFmtId="10" fontId="22" fillId="47" borderId="0"/>
    <xf numFmtId="0" fontId="150" fillId="0" borderId="0"/>
    <xf numFmtId="0" fontId="1" fillId="0" borderId="0"/>
    <xf numFmtId="10" fontId="22" fillId="47" borderId="0"/>
    <xf numFmtId="0" fontId="1" fillId="0" borderId="0"/>
    <xf numFmtId="179" fontId="22" fillId="47" borderId="0"/>
    <xf numFmtId="179" fontId="22" fillId="47" borderId="0"/>
    <xf numFmtId="0" fontId="150" fillId="0" borderId="0"/>
    <xf numFmtId="0" fontId="1" fillId="0" borderId="0"/>
    <xf numFmtId="0" fontId="150" fillId="0" borderId="0"/>
    <xf numFmtId="0" fontId="1" fillId="0" borderId="0"/>
    <xf numFmtId="179" fontId="22" fillId="47" borderId="0"/>
    <xf numFmtId="0" fontId="150" fillId="0" borderId="0"/>
    <xf numFmtId="180" fontId="53" fillId="0" borderId="0" applyBorder="0" applyAlignment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42" fontId="22" fillId="47" borderId="19">
      <alignment horizontal="left"/>
    </xf>
    <xf numFmtId="0" fontId="22" fillId="0" borderId="0"/>
    <xf numFmtId="0" fontId="22" fillId="0" borderId="0"/>
    <xf numFmtId="0" fontId="22" fillId="0" borderId="0"/>
    <xf numFmtId="0" fontId="22" fillId="0" borderId="0"/>
    <xf numFmtId="179" fontId="62" fillId="47" borderId="19">
      <alignment horizontal="left"/>
    </xf>
    <xf numFmtId="0" fontId="150" fillId="0" borderId="0"/>
    <xf numFmtId="0" fontId="1" fillId="0" borderId="0"/>
    <xf numFmtId="180" fontId="53" fillId="0" borderId="0" applyBorder="0" applyAlignment="0"/>
    <xf numFmtId="14" fontId="15" fillId="0" borderId="0" applyNumberFormat="0" applyFill="0" applyBorder="0" applyAlignment="0" applyProtection="0">
      <alignment horizontal="left"/>
    </xf>
    <xf numFmtId="0" fontId="150" fillId="0" borderId="0"/>
    <xf numFmtId="0" fontId="1" fillId="0" borderId="0"/>
    <xf numFmtId="181" fontId="22" fillId="0" borderId="0" applyFont="0" applyFill="0" applyAlignment="0">
      <alignment horizontal="right"/>
    </xf>
    <xf numFmtId="0" fontId="150" fillId="0" borderId="0"/>
    <xf numFmtId="181" fontId="22" fillId="0" borderId="0" applyFont="0" applyFill="0" applyAlignment="0">
      <alignment horizontal="right"/>
    </xf>
    <xf numFmtId="0" fontId="150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4" fontId="58" fillId="48" borderId="40" applyNumberForma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4" fontId="66" fillId="48" borderId="40" applyNumberForma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4" fontId="58" fillId="48" borderId="40" applyNumberFormat="0" applyProtection="0">
      <alignment horizontal="left" vertical="center" indent="1"/>
    </xf>
    <xf numFmtId="0" fontId="22" fillId="0" borderId="0"/>
    <xf numFmtId="0" fontId="22" fillId="0" borderId="0"/>
    <xf numFmtId="0" fontId="22" fillId="0" borderId="0"/>
    <xf numFmtId="0" fontId="22" fillId="0" borderId="0"/>
    <xf numFmtId="4" fontId="58" fillId="48" borderId="40" applyNumberFormat="0" applyProtection="0">
      <alignment horizontal="left" vertical="center" inden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54" borderId="0" applyNumberFormat="0" applyProtection="0">
      <alignment horizontal="left" vertical="center" indent="1"/>
    </xf>
    <xf numFmtId="0" fontId="22" fillId="80" borderId="40" applyNumberFormat="0" applyProtection="0">
      <alignment horizontal="left" vertical="center" indent="1"/>
    </xf>
    <xf numFmtId="0" fontId="22" fillId="80" borderId="40" applyNumberFormat="0" applyProtection="0">
      <alignment horizontal="left" vertical="center" indent="1"/>
    </xf>
    <xf numFmtId="0" fontId="22" fillId="80" borderId="40" applyNumberFormat="0" applyProtection="0">
      <alignment horizontal="left" vertical="center" indent="1"/>
    </xf>
    <xf numFmtId="0" fontId="22" fillId="0" borderId="0"/>
    <xf numFmtId="0" fontId="22" fillId="0" borderId="0"/>
    <xf numFmtId="0" fontId="22" fillId="0" borderId="0"/>
    <xf numFmtId="0" fontId="22" fillId="0" borderId="0"/>
    <xf numFmtId="4" fontId="58" fillId="81" borderId="40" applyNumberFormat="0" applyProtection="0">
      <alignment horizontal="right"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4" fontId="58" fillId="82" borderId="40" applyNumberFormat="0" applyProtection="0">
      <alignment horizontal="right"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4" fontId="58" fillId="83" borderId="40" applyNumberFormat="0" applyProtection="0">
      <alignment horizontal="right"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4" fontId="58" fillId="84" borderId="40" applyNumberFormat="0" applyProtection="0">
      <alignment horizontal="right"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4" fontId="58" fillId="85" borderId="40" applyNumberFormat="0" applyProtection="0">
      <alignment horizontal="right"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4" fontId="58" fillId="86" borderId="40" applyNumberFormat="0" applyProtection="0">
      <alignment horizontal="right"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4" fontId="58" fillId="87" borderId="40" applyNumberFormat="0" applyProtection="0">
      <alignment horizontal="right"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4" fontId="58" fillId="88" borderId="40" applyNumberFormat="0" applyProtection="0">
      <alignment horizontal="right"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4" fontId="58" fillId="89" borderId="40" applyNumberFormat="0" applyProtection="0">
      <alignment horizontal="right"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4" fontId="63" fillId="99" borderId="0" applyNumberFormat="0" applyProtection="0">
      <alignment horizontal="left" vertical="center" indent="1"/>
    </xf>
    <xf numFmtId="4" fontId="63" fillId="90" borderId="40" applyNumberFormat="0" applyProtection="0">
      <alignment horizontal="left" vertical="center" indent="1"/>
    </xf>
    <xf numFmtId="0" fontId="22" fillId="0" borderId="0"/>
    <xf numFmtId="0" fontId="22" fillId="0" borderId="0"/>
    <xf numFmtId="0" fontId="22" fillId="0" borderId="0"/>
    <xf numFmtId="0" fontId="22" fillId="0" borderId="0"/>
    <xf numFmtId="4" fontId="58" fillId="91" borderId="0" applyNumberFormat="0" applyProtection="0">
      <alignment horizontal="left" vertical="center" indent="1"/>
    </xf>
    <xf numFmtId="4" fontId="65" fillId="62" borderId="0" applyNumberFormat="0" applyProtection="0">
      <alignment horizontal="left" vertical="center" indent="1"/>
    </xf>
    <xf numFmtId="0" fontId="150" fillId="0" borderId="0"/>
    <xf numFmtId="4" fontId="65" fillId="62" borderId="0" applyNumberFormat="0" applyProtection="0">
      <alignment horizontal="left" vertical="center" inden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0" borderId="40" applyNumberFormat="0" applyProtection="0">
      <alignment horizontal="left" vertical="center" indent="1"/>
    </xf>
    <xf numFmtId="0" fontId="22" fillId="0" borderId="0"/>
    <xf numFmtId="0" fontId="22" fillId="0" borderId="0"/>
    <xf numFmtId="0" fontId="22" fillId="0" borderId="0"/>
    <xf numFmtId="0" fontId="22" fillId="0" borderId="0"/>
    <xf numFmtId="4" fontId="153" fillId="0" borderId="0" applyNumberFormat="0" applyProtection="0">
      <alignment horizontal="left" vertical="center" indent="1"/>
    </xf>
    <xf numFmtId="4" fontId="58" fillId="91" borderId="40" applyNumberFormat="0" applyProtection="0">
      <alignment horizontal="left" vertical="center" indent="1"/>
    </xf>
    <xf numFmtId="0" fontId="22" fillId="0" borderId="0"/>
    <xf numFmtId="0" fontId="22" fillId="0" borderId="0"/>
    <xf numFmtId="0" fontId="22" fillId="0" borderId="0"/>
    <xf numFmtId="0" fontId="22" fillId="0" borderId="0"/>
    <xf numFmtId="4" fontId="153" fillId="0" borderId="0" applyNumberFormat="0" applyProtection="0">
      <alignment horizontal="left" vertical="center" indent="1"/>
    </xf>
    <xf numFmtId="4" fontId="58" fillId="92" borderId="40" applyNumberFormat="0" applyProtection="0">
      <alignment horizontal="left" vertical="center" inden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92" borderId="40" applyNumberFormat="0" applyProtection="0">
      <alignment horizontal="left" vertical="center" inden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92" borderId="40" applyNumberFormat="0" applyProtection="0">
      <alignment horizontal="left" vertical="center" indent="1"/>
    </xf>
    <xf numFmtId="0" fontId="22" fillId="92" borderId="40" applyNumberFormat="0" applyProtection="0">
      <alignment horizontal="left" vertical="center" indent="1"/>
    </xf>
    <xf numFmtId="0" fontId="22" fillId="92" borderId="40" applyNumberFormat="0" applyProtection="0">
      <alignment horizontal="left" vertical="center" inden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93" borderId="40" applyNumberFormat="0" applyProtection="0">
      <alignment horizontal="left" vertical="center" inden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93" borderId="40" applyNumberFormat="0" applyProtection="0">
      <alignment horizontal="left" vertical="center" inden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42" borderId="40" applyNumberFormat="0" applyProtection="0">
      <alignment horizontal="left" vertical="center" inden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42" borderId="40" applyNumberFormat="0" applyProtection="0">
      <alignment horizontal="left" vertical="center" inden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0" borderId="40" applyNumberFormat="0" applyProtection="0">
      <alignment horizontal="left" vertical="center" inden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0" borderId="40" applyNumberFormat="0" applyProtection="0">
      <alignment horizontal="left" vertical="center" inden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4" fontId="58" fillId="66" borderId="40" applyNumberForma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4" fontId="66" fillId="66" borderId="40" applyNumberFormat="0" applyProtection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4" fontId="58" fillId="66" borderId="40" applyNumberFormat="0" applyProtection="0">
      <alignment horizontal="left" vertical="center" indent="1"/>
    </xf>
    <xf numFmtId="0" fontId="22" fillId="0" borderId="0"/>
    <xf numFmtId="0" fontId="22" fillId="0" borderId="0"/>
    <xf numFmtId="0" fontId="22" fillId="0" borderId="0"/>
    <xf numFmtId="0" fontId="22" fillId="0" borderId="0"/>
    <xf numFmtId="4" fontId="58" fillId="66" borderId="40" applyNumberFormat="0" applyProtection="0">
      <alignment horizontal="left" vertical="center" inden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4" fontId="58" fillId="91" borderId="40" applyNumberFormat="0" applyProtection="0">
      <alignment horizontal="right"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4" fontId="66" fillId="91" borderId="40" applyNumberFormat="0" applyProtection="0">
      <alignment horizontal="right"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0" borderId="40" applyNumberFormat="0" applyProtection="0">
      <alignment horizontal="left" vertical="center" indent="1"/>
    </xf>
    <xf numFmtId="0" fontId="22" fillId="80" borderId="40" applyNumberFormat="0" applyProtection="0">
      <alignment horizontal="left" vertical="center" indent="1"/>
    </xf>
    <xf numFmtId="0" fontId="22" fillId="80" borderId="40" applyNumberFormat="0" applyProtection="0">
      <alignment horizontal="left" vertical="center" inden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80" borderId="40" applyNumberFormat="0" applyProtection="0">
      <alignment horizontal="left" vertical="center" indent="1"/>
    </xf>
    <xf numFmtId="0" fontId="22" fillId="80" borderId="40" applyNumberFormat="0" applyProtection="0">
      <alignment horizontal="left" vertical="center" indent="1"/>
    </xf>
    <xf numFmtId="0" fontId="22" fillId="80" borderId="40" applyNumberFormat="0" applyProtection="0">
      <alignment horizontal="left" vertical="center" indent="1"/>
    </xf>
    <xf numFmtId="0" fontId="154" fillId="0" borderId="0"/>
    <xf numFmtId="0" fontId="150" fillId="0" borderId="0"/>
    <xf numFmtId="0" fontId="155" fillId="0" borderId="0" applyNumberFormat="0" applyProtection="0">
      <alignment horizontal="left" indent="5"/>
    </xf>
    <xf numFmtId="0" fontId="22" fillId="0" borderId="0"/>
    <xf numFmtId="0" fontId="22" fillId="0" borderId="0"/>
    <xf numFmtId="0" fontId="22" fillId="0" borderId="0"/>
    <xf numFmtId="0" fontId="22" fillId="0" borderId="0"/>
    <xf numFmtId="4" fontId="68" fillId="91" borderId="40" applyNumberFormat="0" applyProtection="0">
      <alignment horizontal="right" vertical="center"/>
    </xf>
    <xf numFmtId="39" fontId="22" fillId="68" borderId="0"/>
    <xf numFmtId="0" fontId="150" fillId="0" borderId="0"/>
    <xf numFmtId="39" fontId="22" fillId="68" borderId="0"/>
    <xf numFmtId="0" fontId="150" fillId="0" borderId="0"/>
    <xf numFmtId="0" fontId="1" fillId="0" borderId="0"/>
    <xf numFmtId="39" fontId="22" fillId="68" borderId="0"/>
    <xf numFmtId="0" fontId="150" fillId="0" borderId="0"/>
    <xf numFmtId="164" fontId="15" fillId="0" borderId="0">
      <alignment horizontal="left" wrapText="1"/>
    </xf>
    <xf numFmtId="38" fontId="36" fillId="0" borderId="22"/>
    <xf numFmtId="0" fontId="150" fillId="0" borderId="0"/>
    <xf numFmtId="164" fontId="15" fillId="0" borderId="0">
      <alignment horizontal="left" wrapText="1"/>
    </xf>
    <xf numFmtId="38" fontId="36" fillId="0" borderId="22"/>
    <xf numFmtId="0" fontId="150" fillId="0" borderId="0"/>
    <xf numFmtId="164" fontId="15" fillId="0" borderId="0">
      <alignment horizontal="left" wrapText="1"/>
    </xf>
    <xf numFmtId="38" fontId="36" fillId="0" borderId="22"/>
    <xf numFmtId="38" fontId="36" fillId="0" borderId="22"/>
    <xf numFmtId="0" fontId="36" fillId="0" borderId="22"/>
    <xf numFmtId="38" fontId="36" fillId="0" borderId="22"/>
    <xf numFmtId="38" fontId="36" fillId="0" borderId="22"/>
    <xf numFmtId="38" fontId="53" fillId="0" borderId="19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3" fillId="0" borderId="19"/>
    <xf numFmtId="0" fontId="53" fillId="0" borderId="19"/>
    <xf numFmtId="38" fontId="53" fillId="0" borderId="19"/>
    <xf numFmtId="38" fontId="53" fillId="0" borderId="19"/>
    <xf numFmtId="38" fontId="53" fillId="0" borderId="19"/>
    <xf numFmtId="38" fontId="53" fillId="0" borderId="19"/>
    <xf numFmtId="39" fontId="15" fillId="69" borderId="0"/>
    <xf numFmtId="0" fontId="150" fillId="0" borderId="0"/>
    <xf numFmtId="0" fontId="1" fillId="0" borderId="0"/>
    <xf numFmtId="196" fontId="22" fillId="0" borderId="0">
      <alignment horizontal="left" wrapText="1"/>
    </xf>
    <xf numFmtId="0" fontId="1" fillId="0" borderId="0"/>
    <xf numFmtId="193" fontId="22" fillId="0" borderId="0">
      <alignment horizontal="left" wrapText="1"/>
    </xf>
    <xf numFmtId="0" fontId="1" fillId="0" borderId="0"/>
    <xf numFmtId="0" fontId="150" fillId="0" borderId="0"/>
    <xf numFmtId="0" fontId="1" fillId="0" borderId="0"/>
    <xf numFmtId="0" fontId="150" fillId="0" borderId="0"/>
    <xf numFmtId="164" fontId="22" fillId="0" borderId="0">
      <alignment horizontal="left" wrapText="1"/>
    </xf>
    <xf numFmtId="0" fontId="150" fillId="0" borderId="0"/>
    <xf numFmtId="0" fontId="1" fillId="0" borderId="0"/>
    <xf numFmtId="0" fontId="22" fillId="0" borderId="0">
      <alignment horizontal="left" wrapText="1"/>
    </xf>
    <xf numFmtId="0" fontId="150" fillId="0" borderId="0"/>
    <xf numFmtId="0" fontId="150" fillId="0" borderId="0"/>
    <xf numFmtId="0" fontId="150" fillId="0" borderId="0"/>
    <xf numFmtId="164" fontId="22" fillId="0" borderId="0">
      <alignment horizontal="left" wrapText="1"/>
    </xf>
    <xf numFmtId="0" fontId="150" fillId="0" borderId="0"/>
    <xf numFmtId="169" fontId="22" fillId="0" borderId="0">
      <alignment horizontal="left" wrapText="1"/>
    </xf>
    <xf numFmtId="0" fontId="150" fillId="0" borderId="0"/>
    <xf numFmtId="0" fontId="1" fillId="0" borderId="0"/>
    <xf numFmtId="0" fontId="150" fillId="0" borderId="0"/>
    <xf numFmtId="179" fontId="22" fillId="0" borderId="0">
      <alignment horizontal="left" wrapText="1"/>
    </xf>
    <xf numFmtId="195" fontId="22" fillId="0" borderId="0">
      <alignment horizontal="left" wrapText="1"/>
    </xf>
    <xf numFmtId="178" fontId="22" fillId="0" borderId="0">
      <alignment horizontal="left" wrapText="1"/>
    </xf>
    <xf numFmtId="0" fontId="150" fillId="0" borderId="0"/>
    <xf numFmtId="0" fontId="150" fillId="0" borderId="0"/>
    <xf numFmtId="179" fontId="22" fillId="0" borderId="0">
      <alignment horizontal="left" wrapText="1"/>
    </xf>
    <xf numFmtId="0" fontId="150" fillId="0" borderId="0"/>
    <xf numFmtId="164" fontId="22" fillId="0" borderId="0">
      <alignment horizontal="left" wrapText="1"/>
    </xf>
    <xf numFmtId="0" fontId="150" fillId="0" borderId="0"/>
    <xf numFmtId="194" fontId="22" fillId="0" borderId="0">
      <alignment horizontal="left" wrapText="1"/>
    </xf>
    <xf numFmtId="0" fontId="150" fillId="0" borderId="0"/>
    <xf numFmtId="0" fontId="150" fillId="0" borderId="0"/>
    <xf numFmtId="195" fontId="22" fillId="0" borderId="0">
      <alignment horizontal="left" wrapText="1"/>
    </xf>
    <xf numFmtId="195" fontId="22" fillId="0" borderId="0">
      <alignment horizontal="left" wrapText="1"/>
    </xf>
    <xf numFmtId="0" fontId="150" fillId="0" borderId="0"/>
    <xf numFmtId="195" fontId="22" fillId="0" borderId="0">
      <alignment horizontal="left" wrapText="1"/>
    </xf>
    <xf numFmtId="0" fontId="150" fillId="0" borderId="0"/>
    <xf numFmtId="178" fontId="22" fillId="0" borderId="0">
      <alignment horizontal="left" wrapText="1"/>
    </xf>
    <xf numFmtId="0" fontId="150" fillId="0" borderId="0"/>
    <xf numFmtId="195" fontId="22" fillId="0" borderId="0">
      <alignment horizontal="left" wrapText="1"/>
    </xf>
    <xf numFmtId="0" fontId="150" fillId="0" borderId="0"/>
    <xf numFmtId="0" fontId="150" fillId="0" borderId="0"/>
    <xf numFmtId="0" fontId="1" fillId="0" borderId="0"/>
    <xf numFmtId="0" fontId="150" fillId="0" borderId="0"/>
    <xf numFmtId="0" fontId="1" fillId="0" borderId="0"/>
    <xf numFmtId="164" fontId="22" fillId="0" borderId="0">
      <alignment horizontal="left" wrapText="1"/>
    </xf>
    <xf numFmtId="0" fontId="1" fillId="0" borderId="0"/>
    <xf numFmtId="0" fontId="2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8" fillId="0" borderId="0" applyNumberFormat="0" applyBorder="0" applyAlignment="0"/>
    <xf numFmtId="0" fontId="156" fillId="0" borderId="0" applyNumberFormat="0" applyBorder="0" applyAlignment="0"/>
    <xf numFmtId="0" fontId="63" fillId="0" borderId="0" applyNumberFormat="0" applyBorder="0" applyAlignment="0"/>
    <xf numFmtId="0" fontId="157" fillId="0" borderId="0"/>
    <xf numFmtId="0" fontId="146" fillId="0" borderId="43"/>
    <xf numFmtId="40" fontId="70" fillId="0" borderId="0" applyBorder="0">
      <alignment horizontal="right"/>
    </xf>
    <xf numFmtId="41" fontId="71" fillId="47" borderId="0">
      <alignment horizontal="left"/>
    </xf>
    <xf numFmtId="0" fontId="150" fillId="0" borderId="0"/>
    <xf numFmtId="0" fontId="150" fillId="0" borderId="0"/>
    <xf numFmtId="0" fontId="150" fillId="0" borderId="0"/>
    <xf numFmtId="0" fontId="150" fillId="0" borderId="0"/>
    <xf numFmtId="40" fontId="70" fillId="0" borderId="0" applyBorder="0">
      <alignment horizontal="right"/>
    </xf>
    <xf numFmtId="41" fontId="71" fillId="47" borderId="0">
      <alignment horizontal="left"/>
    </xf>
    <xf numFmtId="0" fontId="150" fillId="0" borderId="0"/>
    <xf numFmtId="0" fontId="150" fillId="0" borderId="0"/>
    <xf numFmtId="0" fontId="150" fillId="0" borderId="0"/>
    <xf numFmtId="0" fontId="150" fillId="0" borderId="0"/>
    <xf numFmtId="0" fontId="1" fillId="0" borderId="0"/>
    <xf numFmtId="0" fontId="1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" fillId="0" borderId="0"/>
    <xf numFmtId="0" fontId="1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" fillId="0" borderId="0"/>
    <xf numFmtId="0" fontId="1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" fillId="0" borderId="0"/>
    <xf numFmtId="0" fontId="1" fillId="0" borderId="0"/>
    <xf numFmtId="164" fontId="15" fillId="0" borderId="0">
      <alignment horizontal="left" wrapText="1"/>
    </xf>
    <xf numFmtId="0" fontId="118" fillId="0" borderId="0" applyNumberFormat="0" applyFill="0" applyBorder="0" applyAlignment="0" applyProtection="0"/>
    <xf numFmtId="0" fontId="1" fillId="0" borderId="0"/>
    <xf numFmtId="0" fontId="150" fillId="0" borderId="0"/>
    <xf numFmtId="0" fontId="1" fillId="0" borderId="0"/>
    <xf numFmtId="0" fontId="150" fillId="0" borderId="0"/>
    <xf numFmtId="0" fontId="1" fillId="0" borderId="0"/>
    <xf numFmtId="164" fontId="15" fillId="0" borderId="0">
      <alignment horizontal="left" wrapText="1"/>
    </xf>
    <xf numFmtId="0" fontId="150" fillId="0" borderId="0"/>
    <xf numFmtId="0" fontId="11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50" fillId="0" borderId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50" fillId="0" borderId="0"/>
    <xf numFmtId="0" fontId="150" fillId="0" borderId="0"/>
    <xf numFmtId="0" fontId="150" fillId="0" borderId="0"/>
    <xf numFmtId="164" fontId="15" fillId="0" borderId="0">
      <alignment horizontal="left" wrapText="1"/>
    </xf>
    <xf numFmtId="164" fontId="15" fillId="0" borderId="0">
      <alignment horizontal="left" wrapText="1"/>
    </xf>
    <xf numFmtId="182" fontId="158" fillId="0" borderId="0">
      <alignment horizontal="left" vertical="center"/>
    </xf>
    <xf numFmtId="182" fontId="158" fillId="0" borderId="0">
      <alignment horizontal="left" vertical="center"/>
    </xf>
    <xf numFmtId="0" fontId="150" fillId="0" borderId="0"/>
    <xf numFmtId="0" fontId="1" fillId="0" borderId="0"/>
    <xf numFmtId="0" fontId="150" fillId="0" borderId="0"/>
    <xf numFmtId="0" fontId="52" fillId="47" borderId="0">
      <alignment horizontal="left" wrapText="1"/>
    </xf>
    <xf numFmtId="0" fontId="75" fillId="0" borderId="0">
      <alignment horizontal="left" vertical="center"/>
    </xf>
    <xf numFmtId="0" fontId="150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51" fillId="0" borderId="46" applyNumberFormat="0" applyFill="0" applyAlignment="0" applyProtection="0"/>
    <xf numFmtId="0" fontId="15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4" fontId="15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5" fillId="0" borderId="48" applyNumberFormat="0" applyFont="0" applyFill="0" applyAlignment="0" applyProtection="0"/>
    <xf numFmtId="0" fontId="13" fillId="0" borderId="47" applyNumberFormat="0" applyFill="0" applyAlignment="0" applyProtection="0"/>
    <xf numFmtId="0" fontId="150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4" fontId="15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5" fillId="0" borderId="48" applyNumberFormat="0" applyFont="0" applyFill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41" fontId="52" fillId="47" borderId="0">
      <alignment horizontal="left"/>
    </xf>
    <xf numFmtId="0" fontId="150" fillId="0" borderId="0"/>
    <xf numFmtId="0" fontId="13" fillId="0" borderId="47" applyNumberFormat="0" applyFill="0" applyAlignment="0" applyProtection="0"/>
    <xf numFmtId="0" fontId="13" fillId="0" borderId="7" applyNumberFormat="0" applyFill="0" applyAlignment="0" applyProtection="0"/>
    <xf numFmtId="0" fontId="47" fillId="0" borderId="23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45" fillId="0" borderId="23"/>
    <xf numFmtId="0" fontId="47" fillId="0" borderId="23"/>
    <xf numFmtId="0" fontId="103" fillId="0" borderId="0" applyNumberFormat="0" applyFill="0" applyBorder="0" applyAlignment="0" applyProtection="0"/>
    <xf numFmtId="0" fontId="1" fillId="0" borderId="0"/>
    <xf numFmtId="0" fontId="150" fillId="0" borderId="0"/>
    <xf numFmtId="0" fontId="1" fillId="0" borderId="0"/>
    <xf numFmtId="0" fontId="150" fillId="0" borderId="0"/>
    <xf numFmtId="0" fontId="1" fillId="0" borderId="0"/>
    <xf numFmtId="0" fontId="1" fillId="0" borderId="0"/>
    <xf numFmtId="0" fontId="1" fillId="0" borderId="0"/>
    <xf numFmtId="0" fontId="150" fillId="0" borderId="0"/>
    <xf numFmtId="0" fontId="1" fillId="0" borderId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50" fillId="0" borderId="0"/>
    <xf numFmtId="0" fontId="1" fillId="0" borderId="0"/>
    <xf numFmtId="0" fontId="1" fillId="0" borderId="0"/>
    <xf numFmtId="0" fontId="150" fillId="0" borderId="0"/>
    <xf numFmtId="0" fontId="150" fillId="0" borderId="0"/>
    <xf numFmtId="4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</cellStyleXfs>
  <cellXfs count="892">
    <xf numFmtId="164" fontId="0" fillId="0" borderId="0" xfId="0">
      <alignment horizontal="left" wrapText="1"/>
    </xf>
    <xf numFmtId="0" fontId="16" fillId="0" borderId="0" xfId="0" applyNumberFormat="1" applyFont="1" applyAlignment="1"/>
    <xf numFmtId="15" fontId="17" fillId="0" borderId="0" xfId="0" quotePrefix="1" applyNumberFormat="1" applyFont="1" applyFill="1" applyAlignment="1"/>
    <xf numFmtId="0" fontId="17" fillId="0" borderId="0" xfId="0" applyNumberFormat="1" applyFont="1" applyFill="1" applyAlignment="1"/>
    <xf numFmtId="0" fontId="16" fillId="0" borderId="0" xfId="0" applyNumberFormat="1" applyFont="1" applyFill="1" applyAlignment="1"/>
    <xf numFmtId="0" fontId="19" fillId="20" borderId="8" xfId="0" applyNumberFormat="1" applyFont="1" applyFill="1" applyBorder="1" applyAlignment="1"/>
    <xf numFmtId="165" fontId="20" fillId="0" borderId="0" xfId="0" quotePrefix="1" applyNumberFormat="1" applyFont="1" applyAlignment="1">
      <alignment horizontal="left"/>
    </xf>
    <xf numFmtId="14" fontId="21" fillId="0" borderId="0" xfId="0" quotePrefix="1" applyNumberFormat="1" applyFont="1" applyAlignment="1">
      <alignment horizontal="centerContinuous"/>
    </xf>
    <xf numFmtId="0" fontId="22" fillId="0" borderId="0" xfId="0" applyNumberFormat="1" applyFont="1" applyAlignment="1">
      <alignment horizontal="centerContinuous"/>
    </xf>
    <xf numFmtId="0" fontId="22" fillId="0" borderId="0" xfId="0" applyNumberFormat="1" applyFont="1" applyFill="1" applyAlignment="1">
      <alignment horizontal="centerContinuous"/>
    </xf>
    <xf numFmtId="0" fontId="24" fillId="0" borderId="0" xfId="0" applyNumberFormat="1" applyFont="1" applyAlignment="1"/>
    <xf numFmtId="0" fontId="26" fillId="0" borderId="0" xfId="0" applyNumberFormat="1" applyFont="1" applyAlignment="1"/>
    <xf numFmtId="0" fontId="27" fillId="0" borderId="0" xfId="0" applyNumberFormat="1" applyFont="1" applyAlignment="1"/>
    <xf numFmtId="0" fontId="25" fillId="0" borderId="0" xfId="0" applyNumberFormat="1" applyFont="1" applyAlignment="1"/>
    <xf numFmtId="0" fontId="23" fillId="0" borderId="0" xfId="0" applyNumberFormat="1" applyFont="1" applyAlignment="1"/>
    <xf numFmtId="37" fontId="23" fillId="0" borderId="0" xfId="0" applyNumberFormat="1" applyFont="1" applyAlignment="1">
      <alignment horizontal="center"/>
    </xf>
    <xf numFmtId="37" fontId="23" fillId="0" borderId="0" xfId="0" applyNumberFormat="1" applyFont="1" applyFill="1" applyAlignment="1">
      <alignment horizontal="center"/>
    </xf>
    <xf numFmtId="0" fontId="28" fillId="0" borderId="0" xfId="0" applyNumberFormat="1" applyFont="1" applyAlignment="1"/>
    <xf numFmtId="0" fontId="29" fillId="0" borderId="0" xfId="0" applyNumberFormat="1" applyFont="1" applyAlignment="1"/>
    <xf numFmtId="41" fontId="29" fillId="0" borderId="0" xfId="1" applyNumberFormat="1" applyFont="1"/>
    <xf numFmtId="41" fontId="29" fillId="0" borderId="0" xfId="1" applyNumberFormat="1" applyFont="1" applyFill="1"/>
    <xf numFmtId="166" fontId="30" fillId="0" borderId="0" xfId="0" applyNumberFormat="1" applyFont="1" applyAlignment="1" applyProtection="1">
      <alignment horizontal="right"/>
      <protection locked="0"/>
    </xf>
    <xf numFmtId="0" fontId="28" fillId="0" borderId="0" xfId="0" applyNumberFormat="1" applyFont="1" applyFill="1" applyAlignment="1"/>
    <xf numFmtId="165" fontId="16" fillId="0" borderId="0" xfId="0" applyNumberFormat="1" applyFont="1" applyAlignment="1"/>
    <xf numFmtId="41" fontId="29" fillId="0" borderId="9" xfId="1" applyNumberFormat="1" applyFont="1" applyBorder="1"/>
    <xf numFmtId="41" fontId="29" fillId="0" borderId="9" xfId="1" applyNumberFormat="1" applyFont="1" applyFill="1" applyBorder="1"/>
    <xf numFmtId="166" fontId="30" fillId="0" borderId="9" xfId="0" applyNumberFormat="1" applyFont="1" applyBorder="1" applyAlignment="1" applyProtection="1">
      <alignment horizontal="right"/>
      <protection locked="0"/>
    </xf>
    <xf numFmtId="37" fontId="29" fillId="0" borderId="0" xfId="0" applyNumberFormat="1" applyFont="1" applyAlignment="1"/>
    <xf numFmtId="37" fontId="29" fillId="0" borderId="0" xfId="0" applyNumberFormat="1" applyFont="1" applyFill="1" applyAlignment="1"/>
    <xf numFmtId="167" fontId="16" fillId="0" borderId="0" xfId="0" applyNumberFormat="1" applyFont="1" applyAlignment="1"/>
    <xf numFmtId="0" fontId="29" fillId="0" borderId="9" xfId="0" applyNumberFormat="1" applyFont="1" applyBorder="1" applyAlignment="1"/>
    <xf numFmtId="0" fontId="29" fillId="0" borderId="9" xfId="0" applyNumberFormat="1" applyFont="1" applyFill="1" applyBorder="1" applyAlignment="1"/>
    <xf numFmtId="166" fontId="29" fillId="0" borderId="9" xfId="0" applyNumberFormat="1" applyFont="1" applyBorder="1" applyAlignment="1"/>
    <xf numFmtId="0" fontId="29" fillId="0" borderId="0" xfId="0" applyNumberFormat="1" applyFont="1" applyFill="1" applyBorder="1" applyAlignment="1"/>
    <xf numFmtId="167" fontId="16" fillId="0" borderId="0" xfId="0" applyNumberFormat="1" applyFont="1" applyFill="1" applyAlignment="1"/>
    <xf numFmtId="0" fontId="29" fillId="0" borderId="0" xfId="0" applyNumberFormat="1" applyFont="1" applyBorder="1" applyAlignment="1"/>
    <xf numFmtId="166" fontId="29" fillId="0" borderId="0" xfId="0" applyNumberFormat="1" applyFont="1" applyBorder="1" applyAlignment="1"/>
    <xf numFmtId="0" fontId="31" fillId="0" borderId="0" xfId="0" applyNumberFormat="1" applyFont="1" applyAlignment="1"/>
    <xf numFmtId="0" fontId="25" fillId="0" borderId="0" xfId="0" applyNumberFormat="1" applyFont="1" applyFill="1" applyAlignment="1">
      <alignment horizontal="centerContinuous"/>
    </xf>
    <xf numFmtId="41" fontId="29" fillId="0" borderId="0" xfId="0" applyNumberFormat="1" applyFont="1" applyBorder="1" applyAlignment="1"/>
    <xf numFmtId="0" fontId="16" fillId="0" borderId="0" xfId="0" applyNumberFormat="1" applyFont="1" applyBorder="1" applyAlignment="1"/>
    <xf numFmtId="167" fontId="16" fillId="0" borderId="0" xfId="0" applyNumberFormat="1" applyFont="1" applyFill="1" applyBorder="1" applyAlignment="1"/>
    <xf numFmtId="0" fontId="28" fillId="0" borderId="9" xfId="0" applyNumberFormat="1" applyFont="1" applyBorder="1" applyAlignment="1"/>
    <xf numFmtId="0" fontId="28" fillId="0" borderId="9" xfId="0" applyNumberFormat="1" applyFont="1" applyFill="1" applyBorder="1" applyAlignment="1"/>
    <xf numFmtId="0" fontId="28" fillId="0" borderId="0" xfId="0" applyNumberFormat="1" applyFont="1" applyFill="1" applyBorder="1" applyAlignment="1"/>
    <xf numFmtId="167" fontId="16" fillId="0" borderId="0" xfId="0" applyNumberFormat="1" applyFont="1" applyBorder="1" applyAlignment="1"/>
    <xf numFmtId="0" fontId="29" fillId="0" borderId="0" xfId="0" applyNumberFormat="1" applyFont="1" applyFill="1" applyAlignment="1"/>
    <xf numFmtId="0" fontId="25" fillId="0" borderId="0" xfId="0" applyNumberFormat="1" applyFont="1" applyFill="1" applyAlignment="1"/>
    <xf numFmtId="0" fontId="32" fillId="0" borderId="0" xfId="0" applyNumberFormat="1" applyFont="1" applyAlignment="1">
      <alignment horizontal="center"/>
    </xf>
    <xf numFmtId="165" fontId="27" fillId="0" borderId="0" xfId="0" applyNumberFormat="1" applyFont="1" applyAlignment="1"/>
    <xf numFmtId="37" fontId="22" fillId="0" borderId="0" xfId="0" applyNumberFormat="1" applyFont="1" applyFill="1" applyAlignment="1"/>
    <xf numFmtId="0" fontId="33" fillId="0" borderId="0" xfId="0" applyNumberFormat="1" applyFont="1" applyAlignment="1"/>
    <xf numFmtId="0" fontId="34" fillId="0" borderId="0" xfId="0" applyNumberFormat="1" applyFont="1" applyAlignment="1"/>
    <xf numFmtId="168" fontId="34" fillId="0" borderId="0" xfId="0" applyNumberFormat="1" applyFont="1" applyAlignment="1"/>
    <xf numFmtId="0" fontId="35" fillId="0" borderId="0" xfId="0" applyNumberFormat="1" applyFont="1" applyAlignment="1"/>
    <xf numFmtId="0" fontId="36" fillId="0" borderId="0" xfId="0" applyNumberFormat="1" applyFont="1" applyAlignment="1"/>
    <xf numFmtId="0" fontId="16" fillId="0" borderId="0" xfId="257" applyFont="1"/>
    <xf numFmtId="15" fontId="17" fillId="0" borderId="0" xfId="0" quotePrefix="1" applyNumberFormat="1" applyFont="1" applyFill="1">
      <alignment horizontal="left" wrapText="1"/>
    </xf>
    <xf numFmtId="164" fontId="17" fillId="0" borderId="0" xfId="0" applyFont="1" applyFill="1">
      <alignment horizontal="left" wrapText="1"/>
    </xf>
    <xf numFmtId="0" fontId="16" fillId="0" borderId="0" xfId="257" applyFont="1" applyFill="1"/>
    <xf numFmtId="164" fontId="22" fillId="0" borderId="0" xfId="0" applyFont="1" applyAlignment="1">
      <alignment horizontal="centerContinuous"/>
    </xf>
    <xf numFmtId="0" fontId="22" fillId="0" borderId="0" xfId="257" applyFont="1" applyFill="1" applyAlignment="1">
      <alignment horizontal="centerContinuous"/>
    </xf>
    <xf numFmtId="0" fontId="24" fillId="0" borderId="0" xfId="257" applyFont="1"/>
    <xf numFmtId="0" fontId="27" fillId="0" borderId="0" xfId="257" applyFont="1"/>
    <xf numFmtId="164" fontId="25" fillId="0" borderId="0" xfId="0" applyFont="1" applyAlignment="1"/>
    <xf numFmtId="164" fontId="23" fillId="0" borderId="0" xfId="0" applyFont="1">
      <alignment horizontal="left" wrapText="1"/>
    </xf>
    <xf numFmtId="0" fontId="28" fillId="0" borderId="0" xfId="257" applyFont="1"/>
    <xf numFmtId="164" fontId="29" fillId="0" borderId="0" xfId="0" applyFont="1">
      <alignment horizontal="left" wrapText="1"/>
    </xf>
    <xf numFmtId="0" fontId="28" fillId="0" borderId="0" xfId="257" applyFont="1" applyFill="1"/>
    <xf numFmtId="164" fontId="29" fillId="0" borderId="9" xfId="0" applyFont="1" applyBorder="1">
      <alignment horizontal="left" wrapText="1"/>
    </xf>
    <xf numFmtId="164" fontId="29" fillId="0" borderId="9" xfId="0" applyFont="1" applyFill="1" applyBorder="1">
      <alignment horizontal="left" wrapText="1"/>
    </xf>
    <xf numFmtId="166" fontId="29" fillId="0" borderId="9" xfId="0" applyNumberFormat="1" applyFont="1" applyBorder="1">
      <alignment horizontal="left" wrapText="1"/>
    </xf>
    <xf numFmtId="0" fontId="29" fillId="0" borderId="0" xfId="257" applyFont="1" applyFill="1" applyBorder="1"/>
    <xf numFmtId="164" fontId="29" fillId="0" borderId="0" xfId="0" applyFont="1" applyBorder="1">
      <alignment horizontal="left" wrapText="1"/>
    </xf>
    <xf numFmtId="164" fontId="29" fillId="0" borderId="0" xfId="0" applyFont="1" applyFill="1" applyBorder="1">
      <alignment horizontal="left" wrapText="1"/>
    </xf>
    <xf numFmtId="166" fontId="29" fillId="0" borderId="0" xfId="0" applyNumberFormat="1" applyFont="1" applyBorder="1">
      <alignment horizontal="left" wrapText="1"/>
    </xf>
    <xf numFmtId="164" fontId="25" fillId="0" borderId="0" xfId="0" applyFont="1">
      <alignment horizontal="left" wrapText="1"/>
    </xf>
    <xf numFmtId="164" fontId="25" fillId="0" borderId="0" xfId="0" applyFont="1" applyFill="1" applyAlignment="1">
      <alignment horizontal="centerContinuous"/>
    </xf>
    <xf numFmtId="164" fontId="28" fillId="0" borderId="9" xfId="0" applyFont="1" applyBorder="1">
      <alignment horizontal="left" wrapText="1"/>
    </xf>
    <xf numFmtId="164" fontId="28" fillId="0" borderId="9" xfId="0" applyFont="1" applyFill="1" applyBorder="1">
      <alignment horizontal="left" wrapText="1"/>
    </xf>
    <xf numFmtId="0" fontId="28" fillId="0" borderId="0" xfId="257" applyFont="1" applyFill="1" applyBorder="1"/>
    <xf numFmtId="164" fontId="28" fillId="0" borderId="0" xfId="0" applyFont="1">
      <alignment horizontal="left" wrapText="1"/>
    </xf>
    <xf numFmtId="164" fontId="29" fillId="0" borderId="0" xfId="0" applyFont="1" applyFill="1">
      <alignment horizontal="left" wrapText="1"/>
    </xf>
    <xf numFmtId="0" fontId="29" fillId="0" borderId="0" xfId="257" applyFont="1" applyFill="1"/>
    <xf numFmtId="164" fontId="25" fillId="0" borderId="0" xfId="0" applyFont="1" applyFill="1" applyAlignment="1"/>
    <xf numFmtId="0" fontId="32" fillId="0" borderId="0" xfId="257" applyFont="1" applyAlignment="1">
      <alignment horizontal="center"/>
    </xf>
    <xf numFmtId="164" fontId="28" fillId="0" borderId="0" xfId="0" applyFont="1" applyFill="1">
      <alignment horizontal="left" wrapText="1"/>
    </xf>
    <xf numFmtId="164" fontId="16" fillId="0" borderId="0" xfId="0" applyFont="1">
      <alignment horizontal="left" wrapText="1"/>
    </xf>
    <xf numFmtId="164" fontId="16" fillId="0" borderId="0" xfId="0" applyFont="1" applyFill="1">
      <alignment horizontal="left" wrapText="1"/>
    </xf>
    <xf numFmtId="164" fontId="33" fillId="0" borderId="0" xfId="0" applyFont="1">
      <alignment horizontal="left" wrapText="1"/>
    </xf>
    <xf numFmtId="164" fontId="34" fillId="0" borderId="0" xfId="0" applyFont="1">
      <alignment horizontal="left" wrapText="1"/>
    </xf>
    <xf numFmtId="168" fontId="34" fillId="0" borderId="0" xfId="0" applyNumberFormat="1" applyFont="1">
      <alignment horizontal="left" wrapText="1"/>
    </xf>
    <xf numFmtId="164" fontId="35" fillId="0" borderId="0" xfId="0" applyFont="1">
      <alignment horizontal="left" wrapText="1"/>
    </xf>
    <xf numFmtId="164" fontId="36" fillId="0" borderId="0" xfId="0" applyFont="1">
      <alignment horizontal="left" wrapText="1"/>
    </xf>
    <xf numFmtId="41" fontId="29" fillId="0" borderId="0" xfId="75" applyNumberFormat="1" applyFont="1" applyFill="1"/>
    <xf numFmtId="41" fontId="29" fillId="0" borderId="9" xfId="75" applyNumberFormat="1" applyFont="1" applyFill="1" applyBorder="1"/>
    <xf numFmtId="41" fontId="29" fillId="0" borderId="0" xfId="75" applyNumberFormat="1" applyFont="1"/>
    <xf numFmtId="15" fontId="17" fillId="0" borderId="0" xfId="260" quotePrefix="1" applyNumberFormat="1" applyFont="1" applyFill="1"/>
    <xf numFmtId="0" fontId="17" fillId="0" borderId="0" xfId="260" applyFont="1" applyFill="1"/>
    <xf numFmtId="0" fontId="18" fillId="0" borderId="0" xfId="260" applyFont="1" applyAlignment="1">
      <alignment horizontal="center"/>
    </xf>
    <xf numFmtId="165" fontId="18" fillId="0" borderId="0" xfId="260" quotePrefix="1" applyNumberFormat="1" applyFont="1" applyAlignment="1">
      <alignment horizontal="center"/>
    </xf>
    <xf numFmtId="14" fontId="21" fillId="0" borderId="0" xfId="260" quotePrefix="1" applyNumberFormat="1" applyFont="1" applyAlignment="1">
      <alignment horizontal="centerContinuous"/>
    </xf>
    <xf numFmtId="0" fontId="22" fillId="0" borderId="0" xfId="260" applyFont="1" applyAlignment="1">
      <alignment horizontal="centerContinuous"/>
    </xf>
    <xf numFmtId="0" fontId="23" fillId="0" borderId="0" xfId="260" applyFont="1" applyAlignment="1">
      <alignment horizontal="center"/>
    </xf>
    <xf numFmtId="0" fontId="25" fillId="0" borderId="0" xfId="260" applyNumberFormat="1" applyFont="1" applyAlignment="1">
      <alignment horizontal="center"/>
    </xf>
    <xf numFmtId="0" fontId="25" fillId="0" borderId="0" xfId="260" applyFont="1" applyAlignment="1"/>
    <xf numFmtId="0" fontId="25" fillId="0" borderId="0" xfId="260" applyFont="1"/>
    <xf numFmtId="0" fontId="23" fillId="0" borderId="0" xfId="260" applyFont="1"/>
    <xf numFmtId="0" fontId="23" fillId="0" borderId="0" xfId="260" applyFont="1" applyAlignment="1">
      <alignment horizontal="right"/>
    </xf>
    <xf numFmtId="37" fontId="23" fillId="0" borderId="0" xfId="260" applyNumberFormat="1" applyFont="1" applyAlignment="1">
      <alignment horizontal="center"/>
    </xf>
    <xf numFmtId="37" fontId="23" fillId="0" borderId="0" xfId="260" applyNumberFormat="1" applyFont="1" applyFill="1" applyAlignment="1">
      <alignment horizontal="center"/>
    </xf>
    <xf numFmtId="0" fontId="29" fillId="0" borderId="0" xfId="260" applyFont="1"/>
    <xf numFmtId="183" fontId="30" fillId="0" borderId="0" xfId="260" applyNumberFormat="1" applyFont="1" applyProtection="1">
      <protection locked="0"/>
    </xf>
    <xf numFmtId="166" fontId="30" fillId="0" borderId="0" xfId="260" applyNumberFormat="1" applyFont="1" applyAlignment="1" applyProtection="1">
      <alignment horizontal="right"/>
      <protection locked="0"/>
    </xf>
    <xf numFmtId="41" fontId="29" fillId="0" borderId="9" xfId="75" applyNumberFormat="1" applyFont="1" applyBorder="1"/>
    <xf numFmtId="183" fontId="30" fillId="0" borderId="9" xfId="260" applyNumberFormat="1" applyFont="1" applyBorder="1" applyProtection="1">
      <protection locked="0"/>
    </xf>
    <xf numFmtId="166" fontId="30" fillId="0" borderId="9" xfId="260" applyNumberFormat="1" applyFont="1" applyBorder="1" applyAlignment="1" applyProtection="1">
      <alignment horizontal="right"/>
      <protection locked="0"/>
    </xf>
    <xf numFmtId="166" fontId="30" fillId="0" borderId="0" xfId="260" applyNumberFormat="1" applyFont="1" applyBorder="1" applyAlignment="1" applyProtection="1">
      <alignment horizontal="right"/>
      <protection locked="0"/>
    </xf>
    <xf numFmtId="37" fontId="29" fillId="0" borderId="0" xfId="260" applyNumberFormat="1" applyFont="1"/>
    <xf numFmtId="37" fontId="29" fillId="0" borderId="0" xfId="260" applyNumberFormat="1" applyFont="1" applyFill="1"/>
    <xf numFmtId="0" fontId="29" fillId="0" borderId="9" xfId="260" applyFont="1" applyBorder="1"/>
    <xf numFmtId="0" fontId="29" fillId="0" borderId="9" xfId="260" applyFont="1" applyFill="1" applyBorder="1"/>
    <xf numFmtId="166" fontId="29" fillId="0" borderId="9" xfId="260" applyNumberFormat="1" applyFont="1" applyBorder="1"/>
    <xf numFmtId="166" fontId="29" fillId="0" borderId="0" xfId="260" applyNumberFormat="1" applyFont="1" applyBorder="1"/>
    <xf numFmtId="0" fontId="29" fillId="0" borderId="0" xfId="260" applyFont="1" applyBorder="1"/>
    <xf numFmtId="0" fontId="29" fillId="0" borderId="0" xfId="260" applyFont="1" applyFill="1" applyBorder="1"/>
    <xf numFmtId="0" fontId="25" fillId="0" borderId="0" xfId="260" applyFont="1" applyBorder="1" applyAlignment="1">
      <alignment horizontal="center"/>
    </xf>
    <xf numFmtId="41" fontId="29" fillId="0" borderId="0" xfId="260" applyNumberFormat="1" applyFont="1" applyBorder="1"/>
    <xf numFmtId="0" fontId="28" fillId="0" borderId="9" xfId="260" applyFont="1" applyBorder="1"/>
    <xf numFmtId="0" fontId="28" fillId="0" borderId="9" xfId="260" applyFont="1" applyFill="1" applyBorder="1"/>
    <xf numFmtId="0" fontId="28" fillId="0" borderId="0" xfId="260" applyFont="1" applyBorder="1"/>
    <xf numFmtId="0" fontId="28" fillId="0" borderId="0" xfId="260" applyFont="1"/>
    <xf numFmtId="0" fontId="29" fillId="0" borderId="0" xfId="260" applyFont="1" applyFill="1"/>
    <xf numFmtId="0" fontId="25" fillId="0" borderId="0" xfId="260" applyFont="1" applyAlignment="1">
      <alignment horizontal="center"/>
    </xf>
    <xf numFmtId="0" fontId="25" fillId="0" borderId="0" xfId="260" applyFont="1" applyFill="1" applyAlignment="1"/>
    <xf numFmtId="0" fontId="32" fillId="0" borderId="0" xfId="260" applyFont="1" applyAlignment="1">
      <alignment horizontal="center"/>
    </xf>
    <xf numFmtId="0" fontId="27" fillId="0" borderId="0" xfId="260" applyFont="1"/>
    <xf numFmtId="0" fontId="22" fillId="0" borderId="0" xfId="260"/>
    <xf numFmtId="0" fontId="28" fillId="0" borderId="0" xfId="260" applyFont="1" applyFill="1"/>
    <xf numFmtId="0" fontId="16" fillId="0" borderId="0" xfId="260" applyFont="1" applyFill="1"/>
    <xf numFmtId="0" fontId="33" fillId="0" borderId="0" xfId="260" applyFont="1"/>
    <xf numFmtId="0" fontId="34" fillId="0" borderId="0" xfId="260" applyFont="1"/>
    <xf numFmtId="168" fontId="34" fillId="0" borderId="0" xfId="260" applyNumberFormat="1" applyFont="1"/>
    <xf numFmtId="0" fontId="35" fillId="0" borderId="0" xfId="260" applyFont="1"/>
    <xf numFmtId="0" fontId="36" fillId="0" borderId="0" xfId="260" applyFont="1"/>
    <xf numFmtId="0" fontId="76" fillId="0" borderId="0" xfId="0" applyNumberFormat="1" applyFont="1" applyAlignment="1" applyProtection="1">
      <alignment horizontal="centerContinuous"/>
      <protection locked="0"/>
    </xf>
    <xf numFmtId="0" fontId="76" fillId="0" borderId="0" xfId="0" applyNumberFormat="1" applyFont="1" applyFill="1" applyAlignment="1" applyProtection="1">
      <alignment horizontal="centerContinuous"/>
      <protection locked="0"/>
    </xf>
    <xf numFmtId="0" fontId="77" fillId="0" borderId="0" xfId="0" applyNumberFormat="1" applyFont="1" applyAlignment="1"/>
    <xf numFmtId="0" fontId="76" fillId="0" borderId="0" xfId="0" applyNumberFormat="1" applyFont="1" applyAlignment="1">
      <alignment horizontal="centerContinuous"/>
    </xf>
    <xf numFmtId="0" fontId="76" fillId="0" borderId="0" xfId="0" applyNumberFormat="1" applyFont="1" applyFill="1" applyAlignment="1">
      <alignment horizontal="centerContinuous"/>
    </xf>
    <xf numFmtId="0" fontId="77" fillId="0" borderId="9" xfId="0" applyNumberFormat="1" applyFont="1" applyFill="1" applyBorder="1" applyAlignment="1"/>
    <xf numFmtId="0" fontId="78" fillId="0" borderId="0" xfId="0" applyNumberFormat="1" applyFont="1" applyFill="1" applyBorder="1" applyAlignment="1">
      <alignment horizontal="left"/>
    </xf>
    <xf numFmtId="0" fontId="77" fillId="0" borderId="0" xfId="0" applyNumberFormat="1" applyFont="1" applyFill="1" applyBorder="1" applyAlignment="1">
      <alignment horizontal="left"/>
    </xf>
    <xf numFmtId="0" fontId="0" fillId="0" borderId="0" xfId="0" applyNumberFormat="1" applyAlignment="1"/>
    <xf numFmtId="0" fontId="77" fillId="0" borderId="0" xfId="0" applyNumberFormat="1" applyFont="1" applyFill="1" applyBorder="1" applyAlignment="1"/>
    <xf numFmtId="0" fontId="77" fillId="0" borderId="0" xfId="0" applyNumberFormat="1" applyFont="1" applyFill="1" applyAlignment="1">
      <alignment horizontal="left"/>
    </xf>
    <xf numFmtId="42" fontId="77" fillId="0" borderId="0" xfId="0" applyNumberFormat="1" applyFont="1" applyFill="1" applyBorder="1" applyAlignment="1"/>
    <xf numFmtId="0" fontId="0" fillId="0" borderId="0" xfId="0" applyNumberFormat="1" applyFill="1" applyAlignment="1"/>
    <xf numFmtId="42" fontId="0" fillId="0" borderId="0" xfId="0" applyNumberFormat="1" applyFill="1" applyAlignment="1"/>
    <xf numFmtId="1" fontId="76" fillId="81" borderId="0" xfId="0" applyNumberFormat="1" applyFont="1" applyFill="1" applyAlignment="1"/>
    <xf numFmtId="164" fontId="77" fillId="0" borderId="0" xfId="0" applyFont="1" applyFill="1">
      <alignment horizontal="left" wrapText="1"/>
    </xf>
    <xf numFmtId="14" fontId="120" fillId="0" borderId="0" xfId="0" applyNumberFormat="1" applyFont="1" applyFill="1">
      <alignment horizontal="left" wrapText="1"/>
    </xf>
    <xf numFmtId="164" fontId="22" fillId="0" borderId="0" xfId="0" applyFont="1" applyFill="1">
      <alignment horizontal="left" wrapText="1"/>
    </xf>
    <xf numFmtId="164" fontId="120" fillId="0" borderId="0" xfId="0" applyFont="1" applyFill="1">
      <alignment horizontal="left" wrapText="1"/>
    </xf>
    <xf numFmtId="0" fontId="120" fillId="0" borderId="0" xfId="0" applyNumberFormat="1" applyFont="1" applyFill="1" applyAlignment="1"/>
    <xf numFmtId="0" fontId="77" fillId="0" borderId="0" xfId="0" applyNumberFormat="1" applyFont="1" applyFill="1" applyAlignment="1"/>
    <xf numFmtId="14" fontId="120" fillId="0" borderId="0" xfId="0" applyNumberFormat="1" applyFont="1" applyFill="1" applyAlignment="1"/>
    <xf numFmtId="15" fontId="77" fillId="0" borderId="0" xfId="0" applyNumberFormat="1" applyFont="1" applyFill="1" applyAlignment="1"/>
    <xf numFmtId="164" fontId="120" fillId="0" borderId="0" xfId="0" applyFont="1" applyFill="1" applyAlignment="1"/>
    <xf numFmtId="164" fontId="77" fillId="0" borderId="0" xfId="0" applyFont="1" applyFill="1" applyAlignment="1"/>
    <xf numFmtId="184" fontId="77" fillId="0" borderId="0" xfId="0" applyNumberFormat="1" applyFont="1" applyFill="1" applyBorder="1" applyAlignment="1"/>
    <xf numFmtId="0" fontId="76" fillId="0" borderId="0" xfId="0" applyNumberFormat="1" applyFont="1" applyFill="1" applyAlignment="1">
      <alignment horizontal="right"/>
    </xf>
    <xf numFmtId="0" fontId="77" fillId="0" borderId="0" xfId="0" applyNumberFormat="1" applyFont="1" applyFill="1" applyAlignment="1">
      <alignment horizontal="centerContinuous"/>
    </xf>
    <xf numFmtId="197" fontId="76" fillId="0" borderId="8" xfId="0" applyNumberFormat="1" applyFont="1" applyFill="1" applyBorder="1" applyAlignment="1"/>
    <xf numFmtId="22" fontId="77" fillId="0" borderId="0" xfId="0" applyNumberFormat="1" applyFont="1" applyFill="1" applyAlignment="1"/>
    <xf numFmtId="0" fontId="76" fillId="0" borderId="0" xfId="0" quotePrefix="1" applyNumberFormat="1" applyFont="1" applyFill="1" applyBorder="1" applyAlignment="1">
      <alignment horizontal="right"/>
    </xf>
    <xf numFmtId="3" fontId="77" fillId="0" borderId="0" xfId="264" applyNumberFormat="1" applyFont="1" applyFill="1" applyAlignment="1"/>
    <xf numFmtId="197" fontId="76" fillId="0" borderId="0" xfId="0" applyNumberFormat="1" applyFont="1" applyFill="1" applyBorder="1" applyAlignment="1"/>
    <xf numFmtId="0" fontId="76" fillId="0" borderId="49" xfId="0" quotePrefix="1" applyNumberFormat="1" applyFont="1" applyFill="1" applyBorder="1" applyAlignment="1">
      <alignment horizontal="right"/>
    </xf>
    <xf numFmtId="0" fontId="76" fillId="0" borderId="8" xfId="0" quotePrefix="1" applyNumberFormat="1" applyFont="1" applyFill="1" applyBorder="1" applyAlignment="1">
      <alignment horizontal="center"/>
    </xf>
    <xf numFmtId="0" fontId="76" fillId="0" borderId="49" xfId="0" applyNumberFormat="1" applyFont="1" applyFill="1" applyBorder="1" applyAlignment="1">
      <alignment horizontal="center"/>
    </xf>
    <xf numFmtId="164" fontId="76" fillId="0" borderId="0" xfId="0" applyFont="1" applyFill="1">
      <alignment horizontal="left" wrapText="1"/>
    </xf>
    <xf numFmtId="15" fontId="76" fillId="0" borderId="0" xfId="0" applyNumberFormat="1" applyFont="1" applyFill="1">
      <alignment horizontal="left" wrapText="1"/>
    </xf>
    <xf numFmtId="164" fontId="76" fillId="0" borderId="0" xfId="0" applyFont="1" applyFill="1" applyAlignment="1" applyProtection="1">
      <alignment horizontal="left"/>
      <protection locked="0"/>
    </xf>
    <xf numFmtId="164" fontId="76" fillId="0" borderId="0" xfId="0" applyFont="1" applyFill="1" applyBorder="1" applyAlignment="1">
      <alignment horizontal="right"/>
    </xf>
    <xf numFmtId="0" fontId="76" fillId="0" borderId="0" xfId="0" applyNumberFormat="1" applyFont="1" applyFill="1" applyAlignment="1"/>
    <xf numFmtId="0" fontId="76" fillId="0" borderId="0" xfId="0" applyNumberFormat="1" applyFont="1" applyFill="1" applyBorder="1" applyAlignment="1"/>
    <xf numFmtId="0" fontId="0" fillId="0" borderId="0" xfId="0" applyNumberFormat="1" applyFill="1" applyBorder="1" applyAlignment="1"/>
    <xf numFmtId="164" fontId="76" fillId="0" borderId="0" xfId="0" applyFont="1" applyFill="1" applyAlignment="1"/>
    <xf numFmtId="184" fontId="76" fillId="0" borderId="0" xfId="0" applyNumberFormat="1" applyFont="1" applyFill="1" applyBorder="1" applyAlignment="1"/>
    <xf numFmtId="0" fontId="76" fillId="0" borderId="0" xfId="0" applyNumberFormat="1" applyFont="1" applyFill="1" applyAlignment="1">
      <alignment horizontal="left"/>
    </xf>
    <xf numFmtId="3" fontId="77" fillId="0" borderId="0" xfId="264" applyNumberFormat="1" applyFont="1" applyFill="1" applyAlignment="1">
      <alignment horizontal="centerContinuous"/>
    </xf>
    <xf numFmtId="164" fontId="76" fillId="0" borderId="0" xfId="0" applyFont="1" applyFill="1" applyAlignment="1" applyProtection="1">
      <alignment horizontal="centerContinuous" vertical="center"/>
      <protection locked="0"/>
    </xf>
    <xf numFmtId="164" fontId="76" fillId="0" borderId="0" xfId="0" applyFont="1" applyFill="1" applyAlignment="1">
      <alignment horizontal="centerContinuous" vertical="center"/>
    </xf>
    <xf numFmtId="164" fontId="22" fillId="0" borderId="0" xfId="0" applyFont="1" applyFill="1" applyAlignment="1">
      <alignment horizontal="centerContinuous" vertical="center"/>
    </xf>
    <xf numFmtId="3" fontId="76" fillId="0" borderId="0" xfId="264" applyNumberFormat="1" applyFont="1" applyFill="1" applyAlignment="1">
      <alignment horizontal="centerContinuous"/>
    </xf>
    <xf numFmtId="41" fontId="76" fillId="0" borderId="0" xfId="0" applyNumberFormat="1" applyFont="1" applyFill="1" applyAlignment="1">
      <alignment horizontal="centerContinuous"/>
    </xf>
    <xf numFmtId="164" fontId="76" fillId="0" borderId="0" xfId="0" applyFont="1" applyFill="1" applyAlignment="1">
      <alignment horizontal="centerContinuous"/>
    </xf>
    <xf numFmtId="184" fontId="76" fillId="0" borderId="0" xfId="0" applyNumberFormat="1" applyFont="1" applyFill="1" applyBorder="1" applyAlignment="1">
      <alignment horizontal="centerContinuous"/>
    </xf>
    <xf numFmtId="0" fontId="76" fillId="0" borderId="0" xfId="0" applyNumberFormat="1" applyFont="1" applyFill="1" applyBorder="1" applyAlignment="1">
      <alignment horizontal="centerContinuous"/>
    </xf>
    <xf numFmtId="0" fontId="121" fillId="0" borderId="0" xfId="0" applyNumberFormat="1" applyFont="1" applyFill="1" applyAlignment="1">
      <alignment horizontal="centerContinuous"/>
    </xf>
    <xf numFmtId="15" fontId="76" fillId="0" borderId="0" xfId="0" applyNumberFormat="1" applyFont="1" applyFill="1" applyAlignment="1">
      <alignment horizontal="centerContinuous"/>
    </xf>
    <xf numFmtId="164" fontId="76" fillId="0" borderId="0" xfId="0" applyFont="1" applyFill="1" applyAlignment="1" applyProtection="1">
      <alignment horizontal="centerContinuous"/>
      <protection locked="0"/>
    </xf>
    <xf numFmtId="15" fontId="122" fillId="0" borderId="0" xfId="0" applyNumberFormat="1" applyFont="1" applyFill="1" applyAlignment="1">
      <alignment horizontal="centerContinuous"/>
    </xf>
    <xf numFmtId="18" fontId="76" fillId="0" borderId="0" xfId="0" applyNumberFormat="1" applyFont="1" applyFill="1" applyAlignment="1">
      <alignment horizontal="centerContinuous"/>
    </xf>
    <xf numFmtId="0" fontId="121" fillId="0" borderId="0" xfId="0" applyNumberFormat="1" applyFont="1" applyFill="1" applyAlignment="1"/>
    <xf numFmtId="164" fontId="76" fillId="0" borderId="0" xfId="0" applyFont="1" applyFill="1" applyAlignment="1" applyProtection="1">
      <alignment horizontal="center"/>
      <protection locked="0"/>
    </xf>
    <xf numFmtId="164" fontId="76" fillId="0" borderId="0" xfId="0" applyFont="1" applyFill="1" applyAlignment="1">
      <alignment horizontal="center"/>
    </xf>
    <xf numFmtId="0" fontId="76" fillId="0" borderId="0" xfId="0" applyNumberFormat="1" applyFont="1" applyFill="1" applyAlignment="1" applyProtection="1">
      <protection locked="0"/>
    </xf>
    <xf numFmtId="3" fontId="76" fillId="0" borderId="0" xfId="264" applyNumberFormat="1" applyFont="1" applyFill="1"/>
    <xf numFmtId="0" fontId="76" fillId="0" borderId="0" xfId="0" applyNumberFormat="1" applyFont="1" applyFill="1" applyBorder="1" applyAlignment="1">
      <alignment horizontal="center"/>
    </xf>
    <xf numFmtId="18" fontId="76" fillId="0" borderId="0" xfId="0" applyNumberFormat="1" applyFont="1" applyFill="1" applyAlignment="1"/>
    <xf numFmtId="2" fontId="76" fillId="0" borderId="0" xfId="0" applyNumberFormat="1" applyFont="1" applyFill="1" applyAlignment="1">
      <alignment horizontal="center"/>
    </xf>
    <xf numFmtId="0" fontId="76" fillId="0" borderId="0" xfId="0" applyNumberFormat="1" applyFont="1" applyFill="1" applyAlignment="1" applyProtection="1">
      <alignment horizontal="left"/>
      <protection locked="0"/>
    </xf>
    <xf numFmtId="0" fontId="76" fillId="0" borderId="0" xfId="0" quotePrefix="1" applyNumberFormat="1" applyFont="1" applyFill="1" applyAlignment="1">
      <alignment horizontal="fill"/>
    </xf>
    <xf numFmtId="0" fontId="76" fillId="0" borderId="0" xfId="0" applyNumberFormat="1" applyFont="1" applyFill="1" applyAlignment="1">
      <alignment horizontal="fill"/>
    </xf>
    <xf numFmtId="0" fontId="76" fillId="0" borderId="0" xfId="0" applyNumberFormat="1" applyFont="1" applyFill="1" applyAlignment="1" applyProtection="1">
      <alignment horizontal="center"/>
      <protection locked="0"/>
    </xf>
    <xf numFmtId="0" fontId="76" fillId="0" borderId="0" xfId="0" applyNumberFormat="1" applyFont="1" applyFill="1" applyAlignment="1">
      <alignment horizontal="center"/>
    </xf>
    <xf numFmtId="41" fontId="76" fillId="0" borderId="0" xfId="0" applyNumberFormat="1" applyFont="1" applyFill="1" applyAlignment="1"/>
    <xf numFmtId="164" fontId="76" fillId="0" borderId="0" xfId="0" applyFont="1" applyFill="1" applyAlignment="1" applyProtection="1">
      <protection locked="0"/>
    </xf>
    <xf numFmtId="184" fontId="76" fillId="0" borderId="0" xfId="0" applyNumberFormat="1" applyFont="1" applyFill="1" applyAlignment="1"/>
    <xf numFmtId="164" fontId="76" fillId="0" borderId="9" xfId="0" applyFont="1" applyFill="1" applyBorder="1" applyAlignment="1" applyProtection="1">
      <alignment horizontal="center"/>
      <protection locked="0"/>
    </xf>
    <xf numFmtId="164" fontId="76" fillId="0" borderId="9" xfId="0" applyFont="1" applyFill="1" applyBorder="1" applyAlignment="1">
      <alignment horizontal="left"/>
    </xf>
    <xf numFmtId="0" fontId="76" fillId="0" borderId="9" xfId="0" applyNumberFormat="1" applyFont="1" applyFill="1" applyBorder="1" applyAlignment="1" applyProtection="1">
      <alignment horizontal="center"/>
      <protection locked="0"/>
    </xf>
    <xf numFmtId="164" fontId="76" fillId="0" borderId="9" xfId="0" applyFont="1" applyFill="1" applyBorder="1" applyAlignment="1"/>
    <xf numFmtId="164" fontId="76" fillId="0" borderId="9" xfId="0" applyFont="1" applyFill="1" applyBorder="1" applyAlignment="1">
      <alignment horizontal="centerContinuous"/>
    </xf>
    <xf numFmtId="0" fontId="76" fillId="0" borderId="9" xfId="0" applyNumberFormat="1" applyFont="1" applyFill="1" applyBorder="1" applyAlignment="1" applyProtection="1">
      <protection locked="0"/>
    </xf>
    <xf numFmtId="0" fontId="76" fillId="0" borderId="9" xfId="0" applyNumberFormat="1" applyFont="1" applyFill="1" applyBorder="1" applyAlignment="1"/>
    <xf numFmtId="3" fontId="76" fillId="0" borderId="9" xfId="264" applyNumberFormat="1" applyFont="1" applyFill="1" applyBorder="1" applyAlignment="1">
      <alignment horizontal="center"/>
    </xf>
    <xf numFmtId="0" fontId="76" fillId="0" borderId="9" xfId="0" applyNumberFormat="1" applyFont="1" applyFill="1" applyBorder="1" applyAlignment="1">
      <alignment horizontal="center"/>
    </xf>
    <xf numFmtId="0" fontId="76" fillId="0" borderId="9" xfId="0" applyNumberFormat="1" applyFont="1" applyFill="1" applyBorder="1" applyAlignment="1">
      <alignment horizontal="left"/>
    </xf>
    <xf numFmtId="41" fontId="76" fillId="0" borderId="9" xfId="0" applyNumberFormat="1" applyFont="1" applyFill="1" applyBorder="1" applyAlignment="1">
      <alignment horizontal="center"/>
    </xf>
    <xf numFmtId="0" fontId="76" fillId="0" borderId="9" xfId="0" applyNumberFormat="1" applyFont="1" applyFill="1" applyBorder="1" applyAlignment="1">
      <alignment horizontal="right"/>
    </xf>
    <xf numFmtId="164" fontId="76" fillId="0" borderId="9" xfId="0" applyFont="1" applyFill="1" applyBorder="1" applyAlignment="1">
      <alignment horizontal="center"/>
    </xf>
    <xf numFmtId="164" fontId="76" fillId="0" borderId="9" xfId="0" applyFont="1" applyFill="1" applyBorder="1" applyAlignment="1">
      <alignment horizontal="right"/>
    </xf>
    <xf numFmtId="2" fontId="76" fillId="0" borderId="9" xfId="0" applyNumberFormat="1" applyFont="1" applyFill="1" applyBorder="1" applyAlignment="1">
      <alignment horizontal="center"/>
    </xf>
    <xf numFmtId="184" fontId="76" fillId="0" borderId="9" xfId="0" applyNumberFormat="1" applyFont="1" applyFill="1" applyBorder="1" applyAlignment="1">
      <alignment horizontal="center"/>
    </xf>
    <xf numFmtId="0" fontId="76" fillId="0" borderId="9" xfId="0" applyNumberFormat="1" applyFont="1" applyFill="1" applyBorder="1" applyAlignment="1">
      <alignment horizontal="centerContinuous"/>
    </xf>
    <xf numFmtId="0" fontId="76" fillId="0" borderId="9" xfId="6951" applyFont="1" applyFill="1" applyBorder="1" applyAlignment="1"/>
    <xf numFmtId="0" fontId="76" fillId="0" borderId="9" xfId="0" quotePrefix="1" applyNumberFormat="1" applyFont="1" applyFill="1" applyBorder="1" applyAlignment="1" applyProtection="1">
      <alignment horizontal="center"/>
      <protection locked="0"/>
    </xf>
    <xf numFmtId="0" fontId="123" fillId="0" borderId="0" xfId="0" applyNumberFormat="1" applyFont="1" applyFill="1" applyAlignment="1">
      <alignment horizontal="right"/>
    </xf>
    <xf numFmtId="164" fontId="76" fillId="0" borderId="0" xfId="0" applyFont="1" applyFill="1" applyAlignment="1">
      <alignment horizontal="center" wrapText="1"/>
    </xf>
    <xf numFmtId="164" fontId="77" fillId="0" borderId="0" xfId="0" applyFont="1" applyFill="1" applyAlignment="1">
      <alignment horizontal="center"/>
    </xf>
    <xf numFmtId="164" fontId="78" fillId="0" borderId="0" xfId="0" applyFont="1" applyFill="1" applyBorder="1">
      <alignment horizontal="left" wrapText="1"/>
    </xf>
    <xf numFmtId="164" fontId="77" fillId="0" borderId="0" xfId="0" applyFont="1" applyFill="1" applyBorder="1">
      <alignment horizontal="left" wrapText="1"/>
    </xf>
    <xf numFmtId="164" fontId="76" fillId="0" borderId="0" xfId="0" applyFont="1" applyFill="1" applyBorder="1" applyAlignment="1"/>
    <xf numFmtId="164" fontId="76" fillId="0" borderId="0" xfId="0" applyFont="1" applyFill="1" applyBorder="1" applyAlignment="1">
      <alignment horizontal="center"/>
    </xf>
    <xf numFmtId="3" fontId="77" fillId="0" borderId="0" xfId="264" applyNumberFormat="1" applyFont="1" applyFill="1"/>
    <xf numFmtId="0" fontId="77" fillId="0" borderId="0" xfId="0" applyNumberFormat="1" applyFont="1" applyFill="1" applyAlignment="1">
      <alignment horizontal="center"/>
    </xf>
    <xf numFmtId="17" fontId="77" fillId="0" borderId="0" xfId="0" applyNumberFormat="1" applyFont="1" applyFill="1" applyBorder="1" applyAlignment="1">
      <alignment horizontal="left"/>
    </xf>
    <xf numFmtId="184" fontId="77" fillId="0" borderId="0" xfId="0" applyNumberFormat="1" applyFont="1" applyFill="1" applyAlignment="1" applyProtection="1">
      <alignment horizontal="right"/>
      <protection locked="0"/>
    </xf>
    <xf numFmtId="184" fontId="77" fillId="0" borderId="0" xfId="0" applyNumberFormat="1" applyFont="1" applyFill="1" applyAlignment="1" applyProtection="1">
      <protection locked="0"/>
    </xf>
    <xf numFmtId="9" fontId="77" fillId="0" borderId="0" xfId="0" applyNumberFormat="1" applyFont="1" applyFill="1" applyBorder="1" applyAlignment="1" applyProtection="1">
      <alignment horizontal="left"/>
      <protection locked="0"/>
    </xf>
    <xf numFmtId="37" fontId="77" fillId="0" borderId="0" xfId="0" applyNumberFormat="1" applyFont="1" applyFill="1" applyBorder="1" applyAlignment="1" applyProtection="1">
      <protection locked="0"/>
    </xf>
    <xf numFmtId="41" fontId="77" fillId="0" borderId="0" xfId="0" applyNumberFormat="1" applyFont="1" applyFill="1" applyBorder="1" applyAlignment="1" applyProtection="1">
      <protection locked="0"/>
    </xf>
    <xf numFmtId="1" fontId="77" fillId="0" borderId="0" xfId="0" applyNumberFormat="1" applyFont="1" applyFill="1" applyAlignment="1">
      <alignment horizontal="center"/>
    </xf>
    <xf numFmtId="37" fontId="77" fillId="0" borderId="0" xfId="0" applyNumberFormat="1" applyFont="1" applyFill="1" applyBorder="1" applyAlignment="1"/>
    <xf numFmtId="0" fontId="77" fillId="0" borderId="0" xfId="0" applyNumberFormat="1" applyFont="1" applyFill="1" applyAlignment="1">
      <alignment horizontal="right"/>
    </xf>
    <xf numFmtId="2" fontId="76" fillId="0" borderId="0" xfId="0" applyNumberFormat="1" applyFont="1" applyFill="1" applyBorder="1" applyAlignment="1" applyProtection="1">
      <alignment horizontal="center"/>
      <protection locked="0"/>
    </xf>
    <xf numFmtId="164" fontId="77" fillId="0" borderId="0" xfId="0" applyFont="1" applyFill="1" applyBorder="1" applyAlignment="1"/>
    <xf numFmtId="164" fontId="77" fillId="0" borderId="0" xfId="0" applyFont="1" applyFill="1" applyAlignment="1">
      <alignment horizontal="left"/>
    </xf>
    <xf numFmtId="191" fontId="77" fillId="0" borderId="0" xfId="0" applyNumberFormat="1" applyFont="1" applyFill="1" applyAlignment="1">
      <alignment horizontal="left"/>
    </xf>
    <xf numFmtId="42" fontId="124" fillId="0" borderId="0" xfId="8091" applyNumberFormat="1" applyFont="1" applyFill="1" applyProtection="1">
      <protection locked="0"/>
    </xf>
    <xf numFmtId="42" fontId="77" fillId="0" borderId="0" xfId="8091" applyNumberFormat="1" applyFont="1" applyFill="1" applyBorder="1" applyAlignment="1" applyProtection="1">
      <alignment horizontal="right"/>
      <protection locked="0"/>
    </xf>
    <xf numFmtId="184" fontId="77" fillId="0" borderId="0" xfId="0" applyNumberFormat="1" applyFont="1" applyFill="1" applyBorder="1" applyAlignment="1" applyProtection="1">
      <protection locked="0"/>
    </xf>
    <xf numFmtId="164" fontId="78" fillId="0" borderId="0" xfId="0" applyFont="1" applyFill="1" applyAlignment="1">
      <alignment horizontal="left"/>
    </xf>
    <xf numFmtId="41" fontId="77" fillId="0" borderId="0" xfId="0" applyNumberFormat="1" applyFont="1" applyFill="1" applyAlignment="1"/>
    <xf numFmtId="0" fontId="77" fillId="0" borderId="0" xfId="0" applyNumberFormat="1" applyFont="1" applyFill="1" applyBorder="1" applyAlignment="1">
      <alignment horizontal="right"/>
    </xf>
    <xf numFmtId="37" fontId="77" fillId="0" borderId="0" xfId="264" applyNumberFormat="1" applyFont="1" applyFill="1" applyBorder="1"/>
    <xf numFmtId="0" fontId="77" fillId="0" borderId="0" xfId="0" applyNumberFormat="1" applyFont="1" applyFill="1" applyAlignment="1" applyProtection="1">
      <alignment horizontal="center"/>
      <protection locked="0"/>
    </xf>
    <xf numFmtId="198" fontId="77" fillId="0" borderId="0" xfId="145" quotePrefix="1" applyNumberFormat="1" applyFont="1" applyFill="1" applyBorder="1" applyAlignment="1">
      <alignment horizontal="left"/>
    </xf>
    <xf numFmtId="42" fontId="77" fillId="0" borderId="0" xfId="0" applyNumberFormat="1" applyFont="1" applyFill="1" applyAlignment="1"/>
    <xf numFmtId="42" fontId="77" fillId="0" borderId="0" xfId="0" applyNumberFormat="1" applyFont="1" applyFill="1" applyAlignment="1">
      <alignment horizontal="right"/>
    </xf>
    <xf numFmtId="199" fontId="77" fillId="0" borderId="0" xfId="265" applyNumberFormat="1" applyFont="1" applyFill="1" applyBorder="1" applyAlignment="1">
      <alignment horizontal="right"/>
    </xf>
    <xf numFmtId="0" fontId="76" fillId="0" borderId="0" xfId="8091" applyNumberFormat="1" applyFont="1" applyFill="1" applyAlignment="1" applyProtection="1">
      <protection locked="0"/>
    </xf>
    <xf numFmtId="0" fontId="77" fillId="0" borderId="0" xfId="8091" applyNumberFormat="1" applyFont="1" applyFill="1" applyAlignment="1" applyProtection="1">
      <protection locked="0"/>
    </xf>
    <xf numFmtId="42" fontId="77" fillId="0" borderId="0" xfId="8091" applyNumberFormat="1" applyFont="1" applyFill="1" applyProtection="1">
      <protection locked="0"/>
    </xf>
    <xf numFmtId="42" fontId="77" fillId="0" borderId="0" xfId="8091" applyNumberFormat="1" applyFont="1" applyFill="1" applyBorder="1" applyAlignment="1"/>
    <xf numFmtId="42" fontId="77" fillId="0" borderId="0" xfId="264" applyNumberFormat="1" applyFont="1" applyFill="1"/>
    <xf numFmtId="42" fontId="77" fillId="0" borderId="0" xfId="264" applyNumberFormat="1" applyFont="1" applyFill="1" applyBorder="1"/>
    <xf numFmtId="42" fontId="77" fillId="0" borderId="0" xfId="0" applyNumberFormat="1" applyFont="1" applyFill="1" applyAlignment="1" applyProtection="1">
      <alignment horizontal="right"/>
      <protection locked="0"/>
    </xf>
    <xf numFmtId="42" fontId="77" fillId="0" borderId="0" xfId="264" applyNumberFormat="1" applyFont="1" applyFill="1" applyBorder="1" applyAlignment="1">
      <alignment horizontal="center"/>
    </xf>
    <xf numFmtId="42" fontId="124" fillId="0" borderId="0" xfId="8091" applyNumberFormat="1" applyFont="1" applyBorder="1"/>
    <xf numFmtId="0" fontId="77" fillId="0" borderId="0" xfId="6951" applyFont="1" applyFill="1" applyAlignment="1"/>
    <xf numFmtId="42" fontId="77" fillId="0" borderId="0" xfId="6951" applyNumberFormat="1" applyFont="1" applyFill="1" applyAlignment="1"/>
    <xf numFmtId="42" fontId="77" fillId="0" borderId="0" xfId="264" applyNumberFormat="1" applyFont="1" applyFill="1" applyAlignment="1"/>
    <xf numFmtId="164" fontId="77" fillId="0" borderId="0" xfId="0" applyFont="1" applyFill="1" applyBorder="1" applyAlignment="1">
      <alignment horizontal="right"/>
    </xf>
    <xf numFmtId="9" fontId="77" fillId="0" borderId="0" xfId="265" applyFont="1" applyFill="1" applyBorder="1"/>
    <xf numFmtId="0" fontId="77" fillId="0" borderId="0" xfId="0" applyNumberFormat="1" applyFont="1" applyFill="1" applyAlignment="1">
      <alignment horizontal="fill"/>
    </xf>
    <xf numFmtId="0" fontId="77" fillId="0" borderId="0" xfId="0" applyNumberFormat="1" applyFont="1" applyFill="1" applyAlignment="1" applyProtection="1">
      <alignment horizontal="fill"/>
      <protection locked="0"/>
    </xf>
    <xf numFmtId="164" fontId="77" fillId="0" borderId="0" xfId="0" quotePrefix="1" applyFont="1" applyFill="1" applyAlignment="1">
      <alignment horizontal="center"/>
    </xf>
    <xf numFmtId="164" fontId="77" fillId="0" borderId="0" xfId="0" applyFont="1" applyFill="1" applyBorder="1" applyAlignment="1">
      <alignment horizontal="center"/>
    </xf>
    <xf numFmtId="37" fontId="77" fillId="0" borderId="0" xfId="0" applyNumberFormat="1" applyFont="1" applyFill="1" applyBorder="1" applyAlignment="1">
      <alignment horizontal="center"/>
    </xf>
    <xf numFmtId="164" fontId="77" fillId="0" borderId="0" xfId="0" applyFont="1" applyFill="1" applyAlignment="1">
      <alignment horizontal="left" indent="1"/>
    </xf>
    <xf numFmtId="3" fontId="77" fillId="0" borderId="0" xfId="264" applyNumberFormat="1" applyFont="1" applyFill="1" applyBorder="1" applyAlignment="1"/>
    <xf numFmtId="37" fontId="124" fillId="0" borderId="0" xfId="264" applyNumberFormat="1" applyFont="1" applyFill="1"/>
    <xf numFmtId="41" fontId="77" fillId="0" borderId="0" xfId="264" applyNumberFormat="1" applyFont="1" applyFill="1" applyBorder="1" applyProtection="1">
      <protection locked="0"/>
    </xf>
    <xf numFmtId="164" fontId="77" fillId="0" borderId="0" xfId="8092" applyNumberFormat="1" applyFont="1" applyFill="1" applyAlignment="1">
      <alignment horizontal="left"/>
    </xf>
    <xf numFmtId="0" fontId="77" fillId="0" borderId="0" xfId="0" applyNumberFormat="1" applyFont="1" applyFill="1" applyAlignment="1" applyProtection="1">
      <protection locked="0"/>
    </xf>
    <xf numFmtId="41" fontId="77" fillId="0" borderId="9" xfId="0" applyNumberFormat="1" applyFont="1" applyFill="1" applyBorder="1" applyAlignment="1" applyProtection="1">
      <protection locked="0"/>
    </xf>
    <xf numFmtId="164" fontId="77" fillId="0" borderId="0" xfId="0" applyFont="1" applyFill="1" applyAlignment="1" applyProtection="1">
      <alignment horizontal="left"/>
      <protection locked="0"/>
    </xf>
    <xf numFmtId="180" fontId="77" fillId="0" borderId="0" xfId="264" applyNumberFormat="1" applyFont="1" applyFill="1"/>
    <xf numFmtId="180" fontId="77" fillId="0" borderId="0" xfId="264" applyNumberFormat="1" applyFont="1" applyFill="1" applyBorder="1"/>
    <xf numFmtId="184" fontId="77" fillId="0" borderId="9" xfId="0" applyNumberFormat="1" applyFont="1" applyFill="1" applyBorder="1" applyAlignment="1" applyProtection="1">
      <alignment horizontal="right"/>
      <protection locked="0"/>
    </xf>
    <xf numFmtId="41" fontId="77" fillId="0" borderId="9" xfId="264" applyNumberFormat="1" applyFont="1" applyFill="1" applyBorder="1" applyAlignment="1">
      <alignment horizontal="center"/>
    </xf>
    <xf numFmtId="41" fontId="124" fillId="0" borderId="9" xfId="264" applyNumberFormat="1" applyFont="1" applyBorder="1"/>
    <xf numFmtId="41" fontId="77" fillId="0" borderId="9" xfId="264" applyNumberFormat="1" applyFont="1" applyBorder="1"/>
    <xf numFmtId="41" fontId="77" fillId="0" borderId="9" xfId="264" applyNumberFormat="1" applyFont="1" applyFill="1" applyBorder="1"/>
    <xf numFmtId="42" fontId="77" fillId="0" borderId="0" xfId="264" applyNumberFormat="1" applyFont="1" applyBorder="1"/>
    <xf numFmtId="164" fontId="77" fillId="0" borderId="0" xfId="0" applyNumberFormat="1" applyFont="1" applyFill="1" applyAlignment="1"/>
    <xf numFmtId="170" fontId="77" fillId="0" borderId="0" xfId="0" applyNumberFormat="1" applyFont="1" applyFill="1" applyAlignment="1"/>
    <xf numFmtId="184" fontId="77" fillId="0" borderId="0" xfId="0" applyNumberFormat="1" applyFont="1" applyFill="1" applyAlignment="1"/>
    <xf numFmtId="164" fontId="78" fillId="0" borderId="0" xfId="0" applyFont="1" applyFill="1" applyAlignment="1">
      <alignment horizontal="center"/>
    </xf>
    <xf numFmtId="164" fontId="78" fillId="0" borderId="0" xfId="0" applyFont="1" applyFill="1" applyBorder="1" applyAlignment="1">
      <alignment horizontal="center"/>
    </xf>
    <xf numFmtId="37" fontId="78" fillId="0" borderId="0" xfId="0" applyNumberFormat="1" applyFont="1" applyFill="1" applyBorder="1" applyAlignment="1">
      <alignment horizontal="center"/>
    </xf>
    <xf numFmtId="185" fontId="77" fillId="0" borderId="0" xfId="8091" applyNumberFormat="1" applyFont="1" applyFill="1" applyBorder="1" applyAlignment="1"/>
    <xf numFmtId="9" fontId="77" fillId="0" borderId="0" xfId="0" applyNumberFormat="1" applyFont="1" applyFill="1" applyAlignment="1">
      <alignment horizontal="center"/>
    </xf>
    <xf numFmtId="37" fontId="124" fillId="0" borderId="0" xfId="264" applyNumberFormat="1" applyFont="1" applyFill="1" applyBorder="1" applyProtection="1">
      <protection locked="0"/>
    </xf>
    <xf numFmtId="42" fontId="77" fillId="0" borderId="19" xfId="0" applyNumberFormat="1" applyFont="1" applyFill="1" applyBorder="1" applyAlignment="1"/>
    <xf numFmtId="42" fontId="77" fillId="0" borderId="0" xfId="0" applyNumberFormat="1" applyFont="1" applyFill="1" applyBorder="1" applyAlignment="1" applyProtection="1">
      <protection locked="0"/>
    </xf>
    <xf numFmtId="199" fontId="77" fillId="0" borderId="9" xfId="265" applyNumberFormat="1" applyFont="1" applyFill="1" applyBorder="1" applyAlignment="1">
      <alignment horizontal="right"/>
    </xf>
    <xf numFmtId="0" fontId="77" fillId="0" borderId="0" xfId="8091" applyNumberFormat="1" applyFont="1" applyFill="1" applyBorder="1" applyAlignment="1" applyProtection="1">
      <protection locked="0"/>
    </xf>
    <xf numFmtId="42" fontId="77" fillId="0" borderId="0" xfId="8091" applyNumberFormat="1" applyFont="1" applyFill="1" applyBorder="1" applyProtection="1">
      <protection locked="0"/>
    </xf>
    <xf numFmtId="180" fontId="77" fillId="0" borderId="19" xfId="264" applyNumberFormat="1" applyFont="1" applyFill="1" applyBorder="1"/>
    <xf numFmtId="42" fontId="77" fillId="0" borderId="19" xfId="0" applyNumberFormat="1" applyFont="1" applyFill="1" applyBorder="1" applyAlignment="1" applyProtection="1">
      <alignment horizontal="right"/>
      <protection locked="0"/>
    </xf>
    <xf numFmtId="41" fontId="124" fillId="0" borderId="0" xfId="264" applyNumberFormat="1" applyFont="1" applyFill="1" applyBorder="1" applyAlignment="1">
      <alignment horizontal="center"/>
    </xf>
    <xf numFmtId="37" fontId="77" fillId="0" borderId="19" xfId="6951" applyNumberFormat="1" applyFont="1" applyFill="1" applyBorder="1" applyAlignment="1"/>
    <xf numFmtId="41" fontId="77" fillId="0" borderId="19" xfId="264" applyNumberFormat="1" applyFont="1" applyFill="1" applyBorder="1" applyAlignment="1"/>
    <xf numFmtId="42" fontId="77" fillId="0" borderId="0" xfId="264" applyNumberFormat="1" applyFont="1"/>
    <xf numFmtId="196" fontId="77" fillId="0" borderId="9" xfId="265" applyNumberFormat="1" applyFont="1" applyFill="1" applyBorder="1" applyAlignment="1"/>
    <xf numFmtId="164" fontId="77" fillId="0" borderId="9" xfId="0" applyFont="1" applyFill="1" applyBorder="1" applyAlignment="1">
      <alignment horizontal="right"/>
    </xf>
    <xf numFmtId="42" fontId="77" fillId="0" borderId="0" xfId="8091" applyNumberFormat="1" applyFont="1" applyFill="1"/>
    <xf numFmtId="42" fontId="77" fillId="0" borderId="0" xfId="8091" applyNumberFormat="1" applyFont="1" applyFill="1" applyAlignment="1">
      <alignment horizontal="right"/>
    </xf>
    <xf numFmtId="17" fontId="77" fillId="0" borderId="0" xfId="0" applyNumberFormat="1" applyFont="1" applyFill="1" applyAlignment="1"/>
    <xf numFmtId="180" fontId="77" fillId="0" borderId="0" xfId="264" applyNumberFormat="1" applyFont="1" applyFill="1" applyBorder="1" applyAlignment="1"/>
    <xf numFmtId="37" fontId="77" fillId="0" borderId="0" xfId="0" applyNumberFormat="1" applyFont="1" applyFill="1" applyAlignment="1">
      <alignment horizontal="right"/>
    </xf>
    <xf numFmtId="3" fontId="77" fillId="0" borderId="19" xfId="264" applyNumberFormat="1" applyFont="1" applyFill="1" applyBorder="1" applyAlignment="1"/>
    <xf numFmtId="9" fontId="77" fillId="0" borderId="0" xfId="265" applyNumberFormat="1" applyFont="1" applyFill="1"/>
    <xf numFmtId="41" fontId="124" fillId="0" borderId="0" xfId="264" applyNumberFormat="1" applyFont="1" applyFill="1" applyBorder="1" applyProtection="1">
      <protection locked="0"/>
    </xf>
    <xf numFmtId="42" fontId="76" fillId="0" borderId="50" xfId="8091" applyNumberFormat="1" applyFont="1" applyFill="1" applyBorder="1" applyAlignment="1"/>
    <xf numFmtId="42" fontId="77" fillId="0" borderId="0" xfId="0" applyNumberFormat="1" applyFont="1" applyFill="1">
      <alignment horizontal="left" wrapText="1"/>
    </xf>
    <xf numFmtId="185" fontId="124" fillId="0" borderId="0" xfId="8091" applyNumberFormat="1" applyFont="1" applyFill="1" applyBorder="1"/>
    <xf numFmtId="41" fontId="77" fillId="0" borderId="0" xfId="264" applyNumberFormat="1" applyFont="1" applyFill="1" applyBorder="1" applyAlignment="1">
      <alignment horizontal="center"/>
    </xf>
    <xf numFmtId="41" fontId="124" fillId="0" borderId="0" xfId="264" applyNumberFormat="1" applyFont="1" applyBorder="1"/>
    <xf numFmtId="0" fontId="22" fillId="0" borderId="0" xfId="6951"/>
    <xf numFmtId="193" fontId="77" fillId="0" borderId="0" xfId="0" applyNumberFormat="1" applyFont="1" applyFill="1" applyAlignment="1"/>
    <xf numFmtId="195" fontId="125" fillId="0" borderId="0" xfId="265" applyNumberFormat="1" applyFont="1" applyFill="1" applyBorder="1"/>
    <xf numFmtId="196" fontId="77" fillId="0" borderId="0" xfId="265" applyNumberFormat="1" applyFont="1" applyFill="1" applyBorder="1"/>
    <xf numFmtId="41" fontId="77" fillId="0" borderId="0" xfId="264" applyNumberFormat="1" applyFont="1" applyFill="1"/>
    <xf numFmtId="37" fontId="77" fillId="0" borderId="0" xfId="264" applyNumberFormat="1" applyFont="1" applyFill="1"/>
    <xf numFmtId="41" fontId="77" fillId="0" borderId="0" xfId="0" applyNumberFormat="1" applyFont="1" applyFill="1" applyAlignment="1">
      <alignment horizontal="right"/>
    </xf>
    <xf numFmtId="41" fontId="124" fillId="0" borderId="0" xfId="264" applyNumberFormat="1" applyFont="1" applyFill="1"/>
    <xf numFmtId="10" fontId="77" fillId="0" borderId="9" xfId="265" applyNumberFormat="1" applyFont="1" applyFill="1" applyBorder="1" applyAlignment="1">
      <alignment horizontal="right"/>
    </xf>
    <xf numFmtId="0" fontId="77" fillId="0" borderId="0" xfId="0" applyNumberFormat="1" applyFont="1" applyFill="1" applyAlignment="1">
      <alignment horizontal="left" vertical="center" indent="2"/>
    </xf>
    <xf numFmtId="0" fontId="77" fillId="0" borderId="0" xfId="0" applyNumberFormat="1" applyFont="1" applyFill="1" applyAlignment="1">
      <alignment vertical="center"/>
    </xf>
    <xf numFmtId="37" fontId="77" fillId="0" borderId="0" xfId="8091" applyNumberFormat="1" applyFont="1" applyFill="1" applyBorder="1" applyAlignment="1">
      <alignment vertical="center"/>
    </xf>
    <xf numFmtId="198" fontId="77" fillId="0" borderId="0" xfId="0" quotePrefix="1" applyNumberFormat="1" applyFont="1" applyFill="1" applyAlignment="1">
      <alignment horizontal="left"/>
    </xf>
    <xf numFmtId="199" fontId="76" fillId="0" borderId="0" xfId="265" applyNumberFormat="1" applyFont="1" applyFill="1" applyBorder="1" applyAlignment="1">
      <alignment horizontal="right"/>
    </xf>
    <xf numFmtId="0" fontId="76" fillId="0" borderId="0" xfId="8091" quotePrefix="1" applyNumberFormat="1" applyFont="1" applyFill="1" applyAlignment="1" applyProtection="1">
      <protection locked="0"/>
    </xf>
    <xf numFmtId="0" fontId="77" fillId="0" borderId="0" xfId="8091" quotePrefix="1" applyNumberFormat="1" applyFont="1" applyFill="1" applyAlignment="1" applyProtection="1">
      <protection locked="0"/>
    </xf>
    <xf numFmtId="164" fontId="77" fillId="0" borderId="0" xfId="0" applyFont="1" applyFill="1" applyAlignment="1" applyProtection="1">
      <alignment horizontal="center"/>
      <protection locked="0"/>
    </xf>
    <xf numFmtId="1" fontId="77" fillId="0" borderId="0" xfId="6951" quotePrefix="1" applyNumberFormat="1" applyFont="1" applyFill="1" applyAlignment="1">
      <alignment horizontal="left"/>
    </xf>
    <xf numFmtId="185" fontId="77" fillId="0" borderId="19" xfId="6951" applyNumberFormat="1" applyFont="1" applyFill="1" applyBorder="1" applyAlignment="1"/>
    <xf numFmtId="41" fontId="77" fillId="0" borderId="9" xfId="0" applyNumberFormat="1" applyFont="1" applyFill="1" applyBorder="1" applyAlignment="1"/>
    <xf numFmtId="37" fontId="77" fillId="0" borderId="9" xfId="264" applyNumberFormat="1" applyFont="1" applyFill="1" applyBorder="1"/>
    <xf numFmtId="41" fontId="77" fillId="0" borderId="9" xfId="0" applyNumberFormat="1" applyFont="1" applyFill="1" applyBorder="1" applyAlignment="1">
      <alignment horizontal="right"/>
    </xf>
    <xf numFmtId="164" fontId="77" fillId="0" borderId="19" xfId="0" applyFont="1" applyFill="1" applyBorder="1" applyAlignment="1"/>
    <xf numFmtId="41" fontId="124" fillId="0" borderId="0" xfId="264" applyNumberFormat="1" applyFont="1" applyFill="1" applyProtection="1">
      <protection locked="0"/>
    </xf>
    <xf numFmtId="0" fontId="77" fillId="0" borderId="0" xfId="0" applyNumberFormat="1" applyFont="1" applyFill="1" applyAlignment="1">
      <alignment horizontal="left" indent="2"/>
    </xf>
    <xf numFmtId="37" fontId="77" fillId="0" borderId="9" xfId="0" applyNumberFormat="1" applyFont="1" applyFill="1" applyBorder="1" applyAlignment="1" applyProtection="1">
      <protection locked="0"/>
    </xf>
    <xf numFmtId="164" fontId="77" fillId="0" borderId="0" xfId="0" quotePrefix="1" applyFont="1" applyFill="1" applyAlignment="1">
      <alignment horizontal="left"/>
    </xf>
    <xf numFmtId="185" fontId="77" fillId="0" borderId="0" xfId="8091" applyNumberFormat="1" applyFont="1" applyFill="1" applyBorder="1"/>
    <xf numFmtId="37" fontId="77" fillId="0" borderId="0" xfId="8091" applyNumberFormat="1" applyFont="1" applyFill="1" applyBorder="1"/>
    <xf numFmtId="9" fontId="77" fillId="0" borderId="0" xfId="0" applyNumberFormat="1" applyFont="1" applyFill="1" applyBorder="1" applyAlignment="1"/>
    <xf numFmtId="41" fontId="124" fillId="0" borderId="9" xfId="0" applyNumberFormat="1" applyFont="1" applyBorder="1" applyAlignment="1"/>
    <xf numFmtId="37" fontId="126" fillId="0" borderId="0" xfId="6951" applyNumberFormat="1" applyFont="1" applyFill="1" applyAlignment="1"/>
    <xf numFmtId="41" fontId="77" fillId="0" borderId="0" xfId="264" applyNumberFormat="1" applyFont="1" applyFill="1" applyAlignment="1"/>
    <xf numFmtId="195" fontId="77" fillId="0" borderId="0" xfId="265" applyNumberFormat="1" applyFont="1" applyFill="1"/>
    <xf numFmtId="42" fontId="77" fillId="0" borderId="19" xfId="8091" applyNumberFormat="1" applyFont="1" applyFill="1" applyBorder="1" applyProtection="1">
      <protection locked="0"/>
    </xf>
    <xf numFmtId="41" fontId="77" fillId="0" borderId="0" xfId="0" applyNumberFormat="1" applyFont="1" applyFill="1" applyBorder="1" applyAlignment="1"/>
    <xf numFmtId="41" fontId="124" fillId="0" borderId="9" xfId="264" applyNumberFormat="1" applyFont="1" applyFill="1" applyBorder="1" applyProtection="1">
      <protection locked="0"/>
    </xf>
    <xf numFmtId="3" fontId="77" fillId="0" borderId="0" xfId="264" applyNumberFormat="1" applyFont="1" applyFill="1" applyAlignment="1">
      <alignment horizontal="right"/>
    </xf>
    <xf numFmtId="180" fontId="77" fillId="0" borderId="0" xfId="0" applyNumberFormat="1" applyFont="1" applyFill="1" applyAlignment="1"/>
    <xf numFmtId="185" fontId="77" fillId="0" borderId="11" xfId="8091" applyNumberFormat="1" applyFont="1" applyFill="1" applyBorder="1" applyAlignment="1"/>
    <xf numFmtId="0" fontId="77" fillId="0" borderId="0" xfId="0" applyNumberFormat="1" applyFont="1" applyFill="1" applyAlignment="1">
      <alignment vertical="top"/>
    </xf>
    <xf numFmtId="185" fontId="77" fillId="0" borderId="19" xfId="8091" applyNumberFormat="1" applyFont="1" applyFill="1" applyBorder="1" applyProtection="1">
      <protection locked="0"/>
    </xf>
    <xf numFmtId="185" fontId="77" fillId="0" borderId="0" xfId="8091" applyNumberFormat="1" applyFont="1" applyFill="1" applyBorder="1" applyProtection="1">
      <protection locked="0"/>
    </xf>
    <xf numFmtId="198" fontId="77" fillId="0" borderId="0" xfId="0" applyNumberFormat="1" applyFont="1" applyFill="1" applyAlignment="1">
      <alignment horizontal="left"/>
    </xf>
    <xf numFmtId="0" fontId="77" fillId="0" borderId="0" xfId="8091" quotePrefix="1" applyNumberFormat="1" applyFont="1" applyFill="1" applyBorder="1" applyAlignment="1" applyProtection="1">
      <protection locked="0"/>
    </xf>
    <xf numFmtId="42" fontId="77" fillId="0" borderId="0" xfId="8091" applyNumberFormat="1" applyFont="1" applyFill="1" applyBorder="1"/>
    <xf numFmtId="37" fontId="77" fillId="0" borderId="0" xfId="0" applyNumberFormat="1" applyFont="1" applyFill="1">
      <alignment horizontal="left" wrapText="1"/>
    </xf>
    <xf numFmtId="9" fontId="77" fillId="0" borderId="0" xfId="264" applyNumberFormat="1" applyFont="1" applyFill="1" applyBorder="1"/>
    <xf numFmtId="37" fontId="77" fillId="0" borderId="0" xfId="0" applyNumberFormat="1" applyFont="1" applyFill="1" applyAlignment="1">
      <alignment horizontal="right" wrapText="1"/>
    </xf>
    <xf numFmtId="9" fontId="77" fillId="0" borderId="0" xfId="0" applyNumberFormat="1" applyFont="1" applyFill="1" applyAlignment="1">
      <alignment horizontal="right"/>
    </xf>
    <xf numFmtId="41" fontId="77" fillId="0" borderId="0" xfId="0" applyNumberFormat="1" applyFont="1" applyFill="1" applyBorder="1" applyAlignment="1" applyProtection="1">
      <alignment horizontal="right"/>
      <protection locked="0"/>
    </xf>
    <xf numFmtId="41" fontId="124" fillId="0" borderId="0" xfId="0" applyNumberFormat="1" applyFont="1" applyAlignment="1"/>
    <xf numFmtId="9" fontId="77" fillId="0" borderId="0" xfId="0" applyNumberFormat="1" applyFont="1" applyFill="1" applyAlignment="1"/>
    <xf numFmtId="164" fontId="77" fillId="0" borderId="9" xfId="0" applyNumberFormat="1" applyFont="1" applyFill="1" applyBorder="1" applyAlignment="1"/>
    <xf numFmtId="37" fontId="77" fillId="0" borderId="0" xfId="0" applyNumberFormat="1" applyFont="1" applyFill="1" applyBorder="1" applyAlignment="1">
      <alignment vertical="top"/>
    </xf>
    <xf numFmtId="0" fontId="0" fillId="0" borderId="19" xfId="0" applyNumberFormat="1" applyBorder="1" applyAlignment="1"/>
    <xf numFmtId="41" fontId="77" fillId="0" borderId="0" xfId="8093" applyNumberFormat="1" applyFont="1" applyFill="1" applyBorder="1" applyAlignment="1" applyProtection="1">
      <protection locked="0"/>
    </xf>
    <xf numFmtId="42" fontId="124" fillId="0" borderId="50" xfId="8091" applyNumberFormat="1" applyFont="1" applyBorder="1"/>
    <xf numFmtId="0" fontId="126" fillId="0" borderId="19" xfId="6951" applyFont="1" applyFill="1" applyBorder="1" applyAlignment="1"/>
    <xf numFmtId="195" fontId="77" fillId="0" borderId="0" xfId="0" applyNumberFormat="1" applyFont="1" applyFill="1" applyAlignment="1"/>
    <xf numFmtId="164" fontId="76" fillId="0" borderId="50" xfId="0" applyNumberFormat="1" applyFont="1" applyFill="1" applyBorder="1" applyAlignment="1" applyProtection="1">
      <protection locked="0"/>
    </xf>
    <xf numFmtId="184" fontId="77" fillId="0" borderId="0" xfId="0" applyNumberFormat="1" applyFont="1" applyFill="1" applyAlignment="1">
      <alignment horizontal="left"/>
    </xf>
    <xf numFmtId="0" fontId="124" fillId="0" borderId="0" xfId="0" applyNumberFormat="1" applyFont="1" applyFill="1" applyAlignment="1"/>
    <xf numFmtId="164" fontId="78" fillId="0" borderId="0" xfId="0" applyFont="1" applyFill="1" applyBorder="1" applyAlignment="1">
      <alignment horizontal="left"/>
    </xf>
    <xf numFmtId="199" fontId="76" fillId="0" borderId="9" xfId="0" applyNumberFormat="1" applyFont="1" applyFill="1" applyBorder="1" applyAlignment="1"/>
    <xf numFmtId="42" fontId="76" fillId="0" borderId="18" xfId="0" applyNumberFormat="1" applyFont="1" applyFill="1" applyBorder="1">
      <alignment horizontal="left" wrapText="1"/>
    </xf>
    <xf numFmtId="42" fontId="76" fillId="0" borderId="18" xfId="8091" applyNumberFormat="1" applyFont="1" applyFill="1" applyBorder="1" applyAlignment="1"/>
    <xf numFmtId="42" fontId="76" fillId="0" borderId="0" xfId="8091" applyNumberFormat="1" applyFont="1" applyFill="1" applyBorder="1" applyAlignment="1"/>
    <xf numFmtId="185" fontId="77" fillId="0" borderId="50" xfId="6951" applyNumberFormat="1" applyFont="1" applyFill="1" applyBorder="1" applyAlignment="1"/>
    <xf numFmtId="9" fontId="77" fillId="0" borderId="0" xfId="265" applyFont="1" applyFill="1" applyAlignment="1"/>
    <xf numFmtId="195" fontId="125" fillId="0" borderId="0" xfId="265" applyNumberFormat="1" applyFont="1" applyFill="1"/>
    <xf numFmtId="196" fontId="77" fillId="0" borderId="0" xfId="265" applyNumberFormat="1" applyFont="1" applyFill="1"/>
    <xf numFmtId="42" fontId="77" fillId="0" borderId="0" xfId="8091" applyNumberFormat="1" applyFont="1" applyFill="1" applyBorder="1" applyAlignment="1">
      <alignment horizontal="right"/>
    </xf>
    <xf numFmtId="170" fontId="77" fillId="0" borderId="0" xfId="0" applyNumberFormat="1" applyFont="1" applyFill="1">
      <alignment horizontal="left" wrapText="1"/>
    </xf>
    <xf numFmtId="185" fontId="77" fillId="0" borderId="0" xfId="8091" applyNumberFormat="1" applyFont="1" applyFill="1" applyAlignment="1">
      <alignment horizontal="right" wrapText="1"/>
    </xf>
    <xf numFmtId="42" fontId="77" fillId="0" borderId="0" xfId="0" applyNumberFormat="1" applyFont="1" applyFill="1" applyBorder="1" applyAlignment="1">
      <alignment horizontal="right"/>
    </xf>
    <xf numFmtId="42" fontId="77" fillId="0" borderId="18" xfId="0" applyNumberFormat="1" applyFont="1" applyFill="1" applyBorder="1" applyAlignment="1"/>
    <xf numFmtId="195" fontId="77" fillId="0" borderId="0" xfId="0" applyNumberFormat="1" applyFont="1" applyFill="1" applyAlignment="1">
      <alignment horizontal="right"/>
    </xf>
    <xf numFmtId="41" fontId="77" fillId="0" borderId="0" xfId="0" applyNumberFormat="1" applyFont="1" applyFill="1" applyBorder="1" applyAlignment="1">
      <alignment horizontal="right"/>
    </xf>
    <xf numFmtId="42" fontId="127" fillId="0" borderId="50" xfId="264" applyNumberFormat="1" applyFont="1" applyFill="1" applyBorder="1"/>
    <xf numFmtId="184" fontId="77" fillId="0" borderId="0" xfId="0" applyNumberFormat="1" applyFont="1" applyFill="1" applyBorder="1" applyProtection="1">
      <alignment horizontal="left" wrapText="1"/>
      <protection locked="0"/>
    </xf>
    <xf numFmtId="184" fontId="77" fillId="0" borderId="0" xfId="0" applyNumberFormat="1" applyFont="1" applyFill="1" applyBorder="1">
      <alignment horizontal="left" wrapText="1"/>
    </xf>
    <xf numFmtId="193" fontId="77" fillId="0" borderId="0" xfId="265" applyNumberFormat="1" applyFont="1" applyFill="1"/>
    <xf numFmtId="195" fontId="77" fillId="0" borderId="0" xfId="8091" applyNumberFormat="1" applyFont="1" applyFill="1" applyAlignment="1">
      <alignment horizontal="right"/>
    </xf>
    <xf numFmtId="164" fontId="77" fillId="0" borderId="9" xfId="0" quotePrefix="1" applyFont="1" applyFill="1" applyBorder="1" applyAlignment="1">
      <alignment horizontal="left"/>
    </xf>
    <xf numFmtId="37" fontId="77" fillId="0" borderId="9" xfId="0" applyNumberFormat="1" applyFont="1" applyFill="1" applyBorder="1" applyAlignment="1">
      <alignment horizontal="right" wrapText="1"/>
    </xf>
    <xf numFmtId="37" fontId="77" fillId="0" borderId="9" xfId="0" applyNumberFormat="1" applyFont="1" applyFill="1" applyBorder="1" applyAlignment="1"/>
    <xf numFmtId="180" fontId="77" fillId="0" borderId="9" xfId="264" applyNumberFormat="1" applyFont="1" applyFill="1" applyBorder="1"/>
    <xf numFmtId="9" fontId="125" fillId="0" borderId="0" xfId="265" applyNumberFormat="1" applyFont="1" applyFill="1"/>
    <xf numFmtId="41" fontId="77" fillId="0" borderId="0" xfId="8091" applyNumberFormat="1" applyFont="1" applyFill="1" applyProtection="1">
      <protection locked="0"/>
    </xf>
    <xf numFmtId="41" fontId="77" fillId="0" borderId="0" xfId="8091" applyNumberFormat="1" applyFont="1" applyFill="1"/>
    <xf numFmtId="41" fontId="77" fillId="0" borderId="0" xfId="8091" applyNumberFormat="1" applyFont="1" applyFill="1" applyAlignment="1">
      <alignment horizontal="right"/>
    </xf>
    <xf numFmtId="200" fontId="77" fillId="0" borderId="0" xfId="0" applyNumberFormat="1" applyFont="1" applyFill="1" applyAlignment="1"/>
    <xf numFmtId="37" fontId="77" fillId="0" borderId="19" xfId="0" applyNumberFormat="1" applyFont="1" applyFill="1" applyBorder="1" applyAlignment="1"/>
    <xf numFmtId="170" fontId="77" fillId="0" borderId="0" xfId="0" applyNumberFormat="1" applyFont="1" applyFill="1" applyBorder="1" applyAlignment="1"/>
    <xf numFmtId="185" fontId="77" fillId="0" borderId="11" xfId="8091" applyNumberFormat="1" applyFont="1" applyFill="1" applyBorder="1" applyAlignment="1">
      <alignment horizontal="right" wrapText="1"/>
    </xf>
    <xf numFmtId="185" fontId="77" fillId="0" borderId="18" xfId="8091" applyNumberFormat="1" applyFont="1" applyFill="1" applyBorder="1" applyProtection="1">
      <protection locked="0"/>
    </xf>
    <xf numFmtId="1" fontId="77" fillId="0" borderId="0" xfId="0" quotePrefix="1" applyNumberFormat="1" applyFont="1" applyFill="1" applyAlignment="1">
      <alignment horizontal="left"/>
    </xf>
    <xf numFmtId="9" fontId="77" fillId="0" borderId="0" xfId="265" applyFont="1" applyFill="1" applyAlignment="1">
      <alignment horizontal="center"/>
    </xf>
    <xf numFmtId="185" fontId="77" fillId="0" borderId="0" xfId="0" applyNumberFormat="1" applyFont="1" applyFill="1" applyAlignment="1"/>
    <xf numFmtId="1" fontId="77" fillId="0" borderId="0" xfId="0" applyNumberFormat="1" applyFont="1" applyFill="1" applyBorder="1" applyAlignment="1">
      <alignment horizontal="center"/>
    </xf>
    <xf numFmtId="164" fontId="22" fillId="0" borderId="0" xfId="0" applyFont="1" applyFill="1" applyBorder="1">
      <alignment horizontal="left" wrapText="1"/>
    </xf>
    <xf numFmtId="10" fontId="77" fillId="0" borderId="0" xfId="0" applyNumberFormat="1" applyFont="1" applyFill="1" applyAlignment="1"/>
    <xf numFmtId="41" fontId="77" fillId="0" borderId="0" xfId="264" applyNumberFormat="1" applyFont="1" applyFill="1" applyBorder="1"/>
    <xf numFmtId="1" fontId="77" fillId="0" borderId="0" xfId="0" applyNumberFormat="1" applyFont="1" applyFill="1" applyAlignment="1"/>
    <xf numFmtId="10" fontId="77" fillId="0" borderId="0" xfId="265" applyNumberFormat="1" applyFont="1" applyFill="1"/>
    <xf numFmtId="41" fontId="77" fillId="0" borderId="0" xfId="0" applyNumberFormat="1" applyFont="1" applyFill="1" applyAlignment="1" applyProtection="1">
      <protection locked="0"/>
    </xf>
    <xf numFmtId="180" fontId="77" fillId="0" borderId="9" xfId="264" applyNumberFormat="1" applyFont="1" applyFill="1" applyBorder="1" applyAlignment="1"/>
    <xf numFmtId="37" fontId="77" fillId="0" borderId="9" xfId="0" applyNumberFormat="1" applyFont="1" applyFill="1" applyBorder="1" applyAlignment="1">
      <alignment horizontal="right"/>
    </xf>
    <xf numFmtId="0" fontId="77" fillId="0" borderId="0" xfId="0" applyNumberFormat="1" applyFont="1" applyFill="1" applyAlignment="1">
      <alignment horizontal="left" vertical="top"/>
    </xf>
    <xf numFmtId="42" fontId="77" fillId="0" borderId="0" xfId="8091" applyNumberFormat="1" applyFont="1" applyFill="1" applyBorder="1" applyAlignment="1" applyProtection="1">
      <alignment vertical="top"/>
      <protection locked="0"/>
    </xf>
    <xf numFmtId="0" fontId="77" fillId="0" borderId="0" xfId="0" applyNumberFormat="1" applyFont="1" applyFill="1" applyAlignment="1">
      <alignment horizontal="center" vertical="center"/>
    </xf>
    <xf numFmtId="184" fontId="77" fillId="0" borderId="0" xfId="0" applyNumberFormat="1" applyFont="1" applyFill="1" applyBorder="1" applyAlignment="1" applyProtection="1">
      <alignment vertical="center"/>
      <protection locked="0"/>
    </xf>
    <xf numFmtId="184" fontId="78" fillId="0" borderId="0" xfId="0" applyNumberFormat="1" applyFont="1" applyFill="1" applyBorder="1" applyAlignment="1" applyProtection="1">
      <protection locked="0"/>
    </xf>
    <xf numFmtId="42" fontId="76" fillId="0" borderId="18" xfId="8091" applyNumberFormat="1" applyFont="1" applyFill="1" applyBorder="1"/>
    <xf numFmtId="41" fontId="77" fillId="0" borderId="0" xfId="0" applyNumberFormat="1" applyFont="1" applyFill="1" applyBorder="1">
      <alignment horizontal="left" wrapText="1"/>
    </xf>
    <xf numFmtId="193" fontId="77" fillId="0" borderId="0" xfId="0" applyNumberFormat="1" applyFont="1" applyFill="1" applyAlignment="1">
      <alignment vertical="top"/>
    </xf>
    <xf numFmtId="42" fontId="77" fillId="0" borderId="19" xfId="8091" applyNumberFormat="1" applyFont="1" applyFill="1" applyBorder="1"/>
    <xf numFmtId="41" fontId="77" fillId="0" borderId="19" xfId="0" applyNumberFormat="1" applyFont="1" applyFill="1" applyBorder="1" applyAlignment="1"/>
    <xf numFmtId="164" fontId="77" fillId="0" borderId="0" xfId="0" applyFont="1" applyFill="1" applyBorder="1" applyAlignment="1">
      <alignment horizontal="left" indent="1"/>
    </xf>
    <xf numFmtId="37" fontId="77" fillId="0" borderId="0" xfId="264" applyNumberFormat="1" applyFont="1" applyFill="1" applyBorder="1" applyAlignment="1"/>
    <xf numFmtId="193" fontId="77" fillId="0" borderId="0" xfId="0" applyNumberFormat="1" applyFont="1" applyFill="1" applyBorder="1" applyAlignment="1"/>
    <xf numFmtId="196" fontId="77" fillId="0" borderId="0" xfId="0" applyNumberFormat="1" applyFont="1" applyFill="1" applyAlignment="1"/>
    <xf numFmtId="184" fontId="77" fillId="0" borderId="0" xfId="0" applyNumberFormat="1" applyFont="1" applyFill="1" applyAlignment="1">
      <alignment vertical="top"/>
    </xf>
    <xf numFmtId="184" fontId="77" fillId="0" borderId="0" xfId="0" applyNumberFormat="1" applyFont="1" applyFill="1" applyBorder="1" applyAlignment="1">
      <alignment vertical="top"/>
    </xf>
    <xf numFmtId="42" fontId="77" fillId="0" borderId="0" xfId="0" applyNumberFormat="1" applyFont="1" applyFill="1" applyAlignment="1">
      <alignment vertical="top"/>
    </xf>
    <xf numFmtId="41" fontId="77" fillId="0" borderId="0" xfId="8091" applyNumberFormat="1" applyFont="1" applyFill="1" applyBorder="1" applyAlignment="1"/>
    <xf numFmtId="164" fontId="77" fillId="0" borderId="0" xfId="0" applyFont="1" applyFill="1" applyBorder="1" applyAlignment="1">
      <alignment horizontal="left"/>
    </xf>
    <xf numFmtId="42" fontId="76" fillId="0" borderId="50" xfId="8091" applyNumberFormat="1" applyFont="1" applyFill="1" applyBorder="1"/>
    <xf numFmtId="196" fontId="77" fillId="0" borderId="0" xfId="265" applyNumberFormat="1" applyFont="1" applyFill="1" applyBorder="1" applyAlignment="1">
      <alignment vertical="top"/>
    </xf>
    <xf numFmtId="0" fontId="77" fillId="0" borderId="0" xfId="0" quotePrefix="1" applyNumberFormat="1" applyFont="1" applyFill="1" applyAlignment="1">
      <alignment horizontal="left"/>
    </xf>
    <xf numFmtId="164" fontId="77" fillId="0" borderId="0" xfId="8094" applyNumberFormat="1" applyFont="1" applyFill="1" applyAlignment="1">
      <alignment horizontal="left"/>
    </xf>
    <xf numFmtId="42" fontId="77" fillId="0" borderId="0" xfId="8091" applyNumberFormat="1" applyFont="1" applyFill="1" applyAlignment="1"/>
    <xf numFmtId="196" fontId="77" fillId="0" borderId="0" xfId="0" applyNumberFormat="1" applyFont="1" applyFill="1" applyBorder="1" applyAlignment="1"/>
    <xf numFmtId="37" fontId="77" fillId="0" borderId="0" xfId="0" applyNumberFormat="1" applyFont="1" applyFill="1" applyAlignment="1"/>
    <xf numFmtId="185" fontId="77" fillId="0" borderId="0" xfId="8091" applyNumberFormat="1" applyFont="1" applyFill="1" applyBorder="1" applyAlignment="1">
      <alignment horizontal="right" wrapText="1"/>
    </xf>
    <xf numFmtId="195" fontId="77" fillId="0" borderId="0" xfId="265" applyNumberFormat="1" applyFont="1" applyFill="1" applyBorder="1" applyProtection="1">
      <protection locked="0"/>
    </xf>
    <xf numFmtId="164" fontId="77" fillId="0" borderId="0" xfId="8094" applyNumberFormat="1" applyFont="1" applyFill="1" applyBorder="1" applyAlignment="1">
      <alignment horizontal="left"/>
    </xf>
    <xf numFmtId="37" fontId="0" fillId="0" borderId="0" xfId="264" applyNumberFormat="1" applyFont="1" applyFill="1" applyAlignment="1"/>
    <xf numFmtId="0" fontId="77" fillId="0" borderId="0" xfId="0" applyNumberFormat="1" applyFont="1" applyFill="1" applyAlignment="1">
      <alignment horizontal="left" vertical="center"/>
    </xf>
    <xf numFmtId="41" fontId="77" fillId="0" borderId="0" xfId="0" applyNumberFormat="1" applyFont="1" applyFill="1" applyAlignment="1">
      <alignment vertical="center"/>
    </xf>
    <xf numFmtId="42" fontId="77" fillId="0" borderId="18" xfId="8091" applyNumberFormat="1" applyFont="1" applyFill="1" applyBorder="1" applyAlignment="1"/>
    <xf numFmtId="185" fontId="77" fillId="0" borderId="0" xfId="8091" applyNumberFormat="1" applyFont="1" applyFill="1" applyBorder="1" applyAlignment="1" applyProtection="1">
      <protection locked="0"/>
    </xf>
    <xf numFmtId="3" fontId="0" fillId="0" borderId="0" xfId="264" applyNumberFormat="1" applyFont="1" applyFill="1" applyAlignment="1"/>
    <xf numFmtId="164" fontId="76" fillId="0" borderId="0" xfId="0" applyFont="1" applyFill="1" applyBorder="1">
      <alignment horizontal="left" wrapText="1"/>
    </xf>
    <xf numFmtId="185" fontId="77" fillId="0" borderId="18" xfId="8091" applyNumberFormat="1" applyFont="1" applyFill="1" applyBorder="1"/>
    <xf numFmtId="1" fontId="22" fillId="0" borderId="0" xfId="0" applyNumberFormat="1" applyFont="1" applyFill="1">
      <alignment horizontal="left" wrapText="1"/>
    </xf>
    <xf numFmtId="164" fontId="15" fillId="0" borderId="0" xfId="0" applyFont="1" applyFill="1" applyBorder="1" applyAlignment="1"/>
    <xf numFmtId="0" fontId="76" fillId="0" borderId="0" xfId="0" applyNumberFormat="1" applyFont="1" applyFill="1" applyBorder="1" applyAlignment="1">
      <alignment horizontal="center" vertical="center"/>
    </xf>
    <xf numFmtId="184" fontId="77" fillId="0" borderId="0" xfId="0" applyNumberFormat="1" applyFont="1" applyFill="1" applyBorder="1" applyAlignment="1">
      <alignment horizontal="left"/>
    </xf>
    <xf numFmtId="42" fontId="77" fillId="0" borderId="0" xfId="0" applyNumberFormat="1" applyFont="1" applyFill="1" applyAlignment="1">
      <alignment horizontal="left"/>
    </xf>
    <xf numFmtId="164" fontId="77" fillId="0" borderId="0" xfId="8095" applyFont="1" applyFill="1">
      <alignment horizontal="left" wrapText="1"/>
    </xf>
    <xf numFmtId="41" fontId="77" fillId="0" borderId="0" xfId="8091" applyNumberFormat="1" applyFont="1" applyFill="1" applyAlignment="1"/>
    <xf numFmtId="5" fontId="77" fillId="0" borderId="0" xfId="0" applyNumberFormat="1" applyFont="1" applyFill="1" applyAlignment="1"/>
    <xf numFmtId="202" fontId="77" fillId="0" borderId="0" xfId="265" applyNumberFormat="1" applyFont="1" applyFill="1" applyAlignment="1"/>
    <xf numFmtId="42" fontId="77" fillId="0" borderId="9" xfId="8091" applyNumberFormat="1" applyFont="1" applyFill="1" applyBorder="1" applyAlignment="1"/>
    <xf numFmtId="10" fontId="77" fillId="0" borderId="0" xfId="0" applyNumberFormat="1" applyFont="1" applyFill="1" applyBorder="1" applyAlignment="1"/>
    <xf numFmtId="10" fontId="77" fillId="0" borderId="0" xfId="0" applyNumberFormat="1" applyFont="1" applyFill="1" applyAlignment="1" applyProtection="1">
      <protection locked="0"/>
    </xf>
    <xf numFmtId="41" fontId="77" fillId="0" borderId="9" xfId="8091" applyNumberFormat="1" applyFont="1" applyFill="1" applyBorder="1" applyAlignment="1"/>
    <xf numFmtId="203" fontId="77" fillId="0" borderId="0" xfId="0" applyNumberFormat="1" applyFont="1" applyFill="1" applyAlignment="1"/>
    <xf numFmtId="3" fontId="120" fillId="0" borderId="0" xfId="264" applyNumberFormat="1" applyFont="1" applyFill="1" applyAlignment="1"/>
    <xf numFmtId="204" fontId="124" fillId="0" borderId="0" xfId="0" applyNumberFormat="1" applyFont="1" applyFill="1" applyAlignment="1" applyProtection="1">
      <alignment horizontal="left"/>
    </xf>
    <xf numFmtId="42" fontId="124" fillId="0" borderId="0" xfId="8091" applyNumberFormat="1" applyFont="1" applyFill="1" applyProtection="1"/>
    <xf numFmtId="41" fontId="124" fillId="0" borderId="0" xfId="0" applyNumberFormat="1" applyFont="1" applyFill="1" applyAlignment="1" applyProtection="1">
      <alignment horizontal="left"/>
    </xf>
    <xf numFmtId="41" fontId="124" fillId="0" borderId="0" xfId="0" applyNumberFormat="1" applyFont="1" applyFill="1" applyAlignment="1" applyProtection="1">
      <protection locked="0"/>
    </xf>
    <xf numFmtId="41" fontId="124" fillId="0" borderId="0" xfId="8091" applyNumberFormat="1" applyFont="1" applyFill="1" applyProtection="1">
      <protection locked="0"/>
    </xf>
    <xf numFmtId="9" fontId="77" fillId="0" borderId="0" xfId="265" applyFont="1" applyFill="1"/>
    <xf numFmtId="41" fontId="124" fillId="0" borderId="0" xfId="0" applyNumberFormat="1" applyFont="1" applyFill="1" applyAlignment="1" applyProtection="1">
      <alignment horizontal="left"/>
      <protection locked="0"/>
    </xf>
    <xf numFmtId="41" fontId="77" fillId="0" borderId="0" xfId="0" applyNumberFormat="1" applyFont="1" applyFill="1" applyAlignment="1" applyProtection="1">
      <alignment horizontal="left"/>
      <protection locked="0"/>
    </xf>
    <xf numFmtId="41" fontId="124" fillId="0" borderId="9" xfId="0" applyNumberFormat="1" applyFont="1" applyFill="1" applyBorder="1" applyAlignment="1" applyProtection="1">
      <protection locked="0"/>
    </xf>
    <xf numFmtId="41" fontId="124" fillId="0" borderId="9" xfId="8091" applyNumberFormat="1" applyFont="1" applyFill="1" applyBorder="1" applyProtection="1">
      <protection locked="0"/>
    </xf>
    <xf numFmtId="42" fontId="77" fillId="0" borderId="19" xfId="8091" applyNumberFormat="1" applyFont="1" applyFill="1" applyBorder="1" applyProtection="1"/>
    <xf numFmtId="178" fontId="77" fillId="0" borderId="0" xfId="0" applyNumberFormat="1" applyFont="1" applyFill="1" applyBorder="1" applyAlignment="1">
      <alignment horizontal="center"/>
    </xf>
    <xf numFmtId="42" fontId="77" fillId="0" borderId="18" xfId="8091" applyNumberFormat="1" applyFont="1" applyFill="1" applyBorder="1" applyProtection="1"/>
    <xf numFmtId="42" fontId="124" fillId="0" borderId="50" xfId="8091" applyNumberFormat="1" applyFont="1" applyFill="1" applyBorder="1" applyProtection="1"/>
    <xf numFmtId="0" fontId="77" fillId="0" borderId="0" xfId="0" applyNumberFormat="1" applyFont="1" applyFill="1" applyBorder="1" applyAlignment="1" applyProtection="1">
      <alignment horizontal="left"/>
      <protection locked="0"/>
    </xf>
    <xf numFmtId="0" fontId="77" fillId="0" borderId="0" xfId="0" applyNumberFormat="1" applyFont="1" applyFill="1" applyBorder="1" applyAlignment="1">
      <alignment vertical="top"/>
    </xf>
    <xf numFmtId="42" fontId="128" fillId="0" borderId="0" xfId="0" applyNumberFormat="1" applyFont="1" applyFill="1" applyAlignment="1"/>
    <xf numFmtId="4" fontId="77" fillId="0" borderId="0" xfId="264" applyFont="1" applyFill="1"/>
    <xf numFmtId="0" fontId="77" fillId="0" borderId="0" xfId="0" applyNumberFormat="1" applyFont="1" applyFill="1" applyBorder="1" applyAlignment="1">
      <alignment horizontal="center"/>
    </xf>
    <xf numFmtId="178" fontId="77" fillId="0" borderId="0" xfId="0" applyNumberFormat="1" applyFont="1" applyFill="1" applyAlignment="1">
      <alignment horizontal="center"/>
    </xf>
    <xf numFmtId="6" fontId="77" fillId="0" borderId="0" xfId="8091" applyNumberFormat="1" applyFont="1" applyFill="1" applyAlignment="1">
      <alignment horizontal="right"/>
    </xf>
    <xf numFmtId="4" fontId="22" fillId="0" borderId="0" xfId="264" applyFont="1" applyFill="1" applyAlignment="1">
      <alignment horizontal="left" wrapText="1"/>
    </xf>
    <xf numFmtId="205" fontId="77" fillId="0" borderId="0" xfId="0" applyNumberFormat="1" applyFont="1" applyFill="1" applyBorder="1" applyAlignment="1" applyProtection="1">
      <protection locked="0"/>
    </xf>
    <xf numFmtId="184" fontId="129" fillId="0" borderId="0" xfId="0" applyNumberFormat="1" applyFont="1" applyFill="1" applyBorder="1" applyAlignment="1"/>
    <xf numFmtId="41" fontId="129" fillId="0" borderId="0" xfId="264" applyNumberFormat="1" applyFont="1" applyFill="1" applyBorder="1"/>
    <xf numFmtId="6" fontId="77" fillId="0" borderId="0" xfId="8091" applyNumberFormat="1" applyFont="1" applyFill="1" applyAlignment="1">
      <alignment vertical="top"/>
    </xf>
    <xf numFmtId="6" fontId="77" fillId="0" borderId="0" xfId="0" applyNumberFormat="1" applyFont="1" applyFill="1" applyAlignment="1">
      <alignment vertical="top"/>
    </xf>
    <xf numFmtId="1" fontId="77" fillId="0" borderId="0" xfId="0" applyNumberFormat="1" applyFont="1" applyFill="1" applyAlignment="1">
      <alignment vertical="top"/>
    </xf>
    <xf numFmtId="37" fontId="129" fillId="0" borderId="0" xfId="264" applyNumberFormat="1" applyFont="1" applyFill="1" applyAlignment="1">
      <alignment vertical="top"/>
    </xf>
    <xf numFmtId="37" fontId="130" fillId="0" borderId="0" xfId="264" applyNumberFormat="1" applyFont="1" applyFill="1" applyAlignment="1">
      <alignment vertical="top"/>
    </xf>
    <xf numFmtId="41" fontId="77" fillId="0" borderId="0" xfId="0" applyNumberFormat="1" applyFont="1" applyFill="1" applyAlignment="1">
      <alignment vertical="top"/>
    </xf>
    <xf numFmtId="0" fontId="77" fillId="0" borderId="0" xfId="0" applyNumberFormat="1" applyFont="1" applyFill="1" applyAlignment="1">
      <alignment horizontal="center" vertical="top"/>
    </xf>
    <xf numFmtId="18" fontId="77" fillId="0" borderId="0" xfId="0" applyNumberFormat="1" applyFont="1" applyFill="1" applyAlignment="1"/>
    <xf numFmtId="14" fontId="129" fillId="0" borderId="0" xfId="0" applyNumberFormat="1" applyFont="1" applyFill="1" applyAlignment="1"/>
    <xf numFmtId="0" fontId="129" fillId="0" borderId="0" xfId="0" applyNumberFormat="1" applyFont="1" applyFill="1" applyAlignment="1"/>
    <xf numFmtId="41" fontId="129" fillId="0" borderId="0" xfId="0" applyNumberFormat="1" applyFont="1" applyFill="1" applyAlignment="1">
      <alignment vertical="top"/>
    </xf>
    <xf numFmtId="184" fontId="77" fillId="0" borderId="0" xfId="0" applyNumberFormat="1" applyFont="1" applyFill="1" applyBorder="1" applyAlignment="1">
      <alignment horizontal="center"/>
    </xf>
    <xf numFmtId="38" fontId="77" fillId="0" borderId="0" xfId="0" applyNumberFormat="1" applyFont="1" applyFill="1" applyBorder="1" applyAlignment="1"/>
    <xf numFmtId="0" fontId="77" fillId="0" borderId="0" xfId="8096" applyFont="1" applyFill="1" applyAlignment="1">
      <alignment horizontal="centerContinuous"/>
    </xf>
    <xf numFmtId="0" fontId="77" fillId="0" borderId="0" xfId="8096" applyFont="1" applyFill="1" applyAlignment="1">
      <alignment horizontal="center"/>
    </xf>
    <xf numFmtId="0" fontId="77" fillId="0" borderId="0" xfId="8096" applyFont="1" applyFill="1" applyBorder="1" applyAlignment="1">
      <alignment horizontal="center"/>
    </xf>
    <xf numFmtId="206" fontId="77" fillId="0" borderId="0" xfId="8096" applyNumberFormat="1" applyFont="1" applyFill="1" applyBorder="1" applyAlignment="1">
      <alignment horizontal="center"/>
    </xf>
    <xf numFmtId="0" fontId="76" fillId="0" borderId="0" xfId="8096" applyFont="1" applyFill="1" applyAlignment="1">
      <alignment horizontal="centerContinuous"/>
    </xf>
    <xf numFmtId="0" fontId="122" fillId="0" borderId="0" xfId="8096" applyFont="1" applyFill="1" applyAlignment="1">
      <alignment horizontal="centerContinuous"/>
    </xf>
    <xf numFmtId="0" fontId="122" fillId="0" borderId="0" xfId="8096" applyFont="1" applyFill="1" applyBorder="1" applyAlignment="1">
      <alignment horizontal="centerContinuous"/>
    </xf>
    <xf numFmtId="0" fontId="77" fillId="0" borderId="0" xfId="8096" applyFont="1" applyFill="1" applyBorder="1"/>
    <xf numFmtId="0" fontId="76" fillId="0" borderId="0" xfId="8096" applyFont="1" applyFill="1" applyBorder="1" applyAlignment="1">
      <alignment horizontal="centerContinuous"/>
    </xf>
    <xf numFmtId="0" fontId="77" fillId="0" borderId="0" xfId="8096" applyFont="1" applyFill="1" applyBorder="1" applyAlignment="1">
      <alignment horizontal="centerContinuous"/>
    </xf>
    <xf numFmtId="0" fontId="76" fillId="0" borderId="0" xfId="8097" applyFont="1" applyFill="1" applyBorder="1" applyAlignment="1">
      <alignment horizontal="centerContinuous"/>
    </xf>
    <xf numFmtId="0" fontId="77" fillId="0" borderId="0" xfId="8097" applyFont="1" applyFill="1" applyBorder="1" applyAlignment="1">
      <alignment horizontal="center"/>
    </xf>
    <xf numFmtId="206" fontId="77" fillId="0" borderId="0" xfId="8097" applyNumberFormat="1" applyFont="1" applyFill="1" applyBorder="1" applyAlignment="1">
      <alignment horizontal="center"/>
    </xf>
    <xf numFmtId="164" fontId="77" fillId="0" borderId="0" xfId="8096" applyNumberFormat="1" applyFont="1" applyFill="1" applyBorder="1" applyAlignment="1">
      <alignment horizontal="left"/>
    </xf>
    <xf numFmtId="0" fontId="77" fillId="0" borderId="0" xfId="8097" applyFont="1" applyFill="1" applyBorder="1" applyAlignment="1">
      <alignment horizontal="centerContinuous"/>
    </xf>
    <xf numFmtId="0" fontId="77" fillId="0" borderId="0" xfId="8097" applyFont="1" applyFill="1" applyBorder="1"/>
    <xf numFmtId="5" fontId="77" fillId="0" borderId="0" xfId="8097" applyNumberFormat="1" applyFont="1" applyFill="1" applyBorder="1"/>
    <xf numFmtId="37" fontId="77" fillId="0" borderId="0" xfId="8097" applyNumberFormat="1" applyFont="1" applyFill="1" applyBorder="1"/>
    <xf numFmtId="207" fontId="77" fillId="0" borderId="0" xfId="8097" applyNumberFormat="1" applyFont="1" applyFill="1" applyBorder="1"/>
    <xf numFmtId="208" fontId="77" fillId="0" borderId="0" xfId="8097" applyNumberFormat="1" applyFont="1" applyFill="1" applyBorder="1"/>
    <xf numFmtId="209" fontId="76" fillId="0" borderId="8" xfId="0" applyNumberFormat="1" applyFont="1" applyFill="1" applyBorder="1" applyAlignment="1"/>
    <xf numFmtId="164" fontId="77" fillId="0" borderId="0" xfId="0" applyNumberFormat="1" applyFont="1" applyFill="1" applyAlignment="1">
      <alignment horizontal="left" wrapText="1" indent="1"/>
    </xf>
    <xf numFmtId="42" fontId="77" fillId="0" borderId="9" xfId="264" applyNumberFormat="1" applyFont="1" applyFill="1" applyBorder="1" applyAlignment="1">
      <alignment horizontal="center"/>
    </xf>
    <xf numFmtId="164" fontId="77" fillId="0" borderId="0" xfId="0" applyNumberFormat="1" applyFont="1" applyFill="1" applyAlignment="1">
      <alignment horizontal="left" indent="1"/>
    </xf>
    <xf numFmtId="42" fontId="77" fillId="0" borderId="9" xfId="0" applyNumberFormat="1" applyFont="1" applyFill="1" applyBorder="1" applyAlignment="1"/>
    <xf numFmtId="5" fontId="124" fillId="0" borderId="0" xfId="264" applyNumberFormat="1" applyFont="1" applyFill="1"/>
    <xf numFmtId="5" fontId="124" fillId="0" borderId="9" xfId="264" applyNumberFormat="1" applyFont="1" applyFill="1" applyBorder="1" applyProtection="1">
      <protection locked="0"/>
    </xf>
    <xf numFmtId="4" fontId="77" fillId="0" borderId="0" xfId="264" applyFont="1" applyFill="1" applyBorder="1" applyAlignment="1"/>
    <xf numFmtId="42" fontId="77" fillId="0" borderId="9" xfId="8091" applyNumberFormat="1" applyFont="1" applyFill="1" applyBorder="1" applyAlignment="1">
      <alignment horizontal="right"/>
    </xf>
    <xf numFmtId="164" fontId="77" fillId="0" borderId="0" xfId="8094" quotePrefix="1" applyNumberFormat="1" applyFont="1" applyFill="1" applyAlignment="1">
      <alignment horizontal="left"/>
    </xf>
    <xf numFmtId="41" fontId="77" fillId="0" borderId="9" xfId="0" applyNumberFormat="1" applyFont="1" applyBorder="1" applyAlignment="1"/>
    <xf numFmtId="41" fontId="77" fillId="0" borderId="0" xfId="0" applyNumberFormat="1" applyFont="1" applyBorder="1" applyAlignment="1"/>
    <xf numFmtId="164" fontId="131" fillId="0" borderId="0" xfId="0" applyFont="1" applyFill="1" applyAlignment="1" applyProtection="1">
      <alignment horizontal="centerContinuous" vertical="center"/>
      <protection locked="0"/>
    </xf>
    <xf numFmtId="164" fontId="131" fillId="0" borderId="0" xfId="0" applyFont="1" applyFill="1" applyAlignment="1">
      <alignment horizontal="centerContinuous" vertical="center"/>
    </xf>
    <xf numFmtId="164" fontId="132" fillId="0" borderId="0" xfId="0" applyFont="1" applyFill="1" applyAlignment="1">
      <alignment horizontal="centerContinuous" vertical="center"/>
    </xf>
    <xf numFmtId="164" fontId="131" fillId="0" borderId="0" xfId="0" applyFont="1" applyFill="1" applyAlignment="1">
      <alignment horizontal="centerContinuous"/>
    </xf>
    <xf numFmtId="0" fontId="131" fillId="0" borderId="0" xfId="0" applyNumberFormat="1" applyFont="1" applyFill="1" applyAlignment="1">
      <alignment horizontal="centerContinuous"/>
    </xf>
    <xf numFmtId="3" fontId="131" fillId="0" borderId="0" xfId="264" applyNumberFormat="1" applyFont="1" applyFill="1" applyAlignment="1">
      <alignment horizontal="centerContinuous"/>
    </xf>
    <xf numFmtId="15" fontId="131" fillId="0" borderId="0" xfId="0" applyNumberFormat="1" applyFont="1" applyFill="1" applyAlignment="1">
      <alignment horizontal="centerContinuous"/>
    </xf>
    <xf numFmtId="41" fontId="131" fillId="0" borderId="0" xfId="0" applyNumberFormat="1" applyFont="1" applyFill="1" applyAlignment="1">
      <alignment horizontal="centerContinuous"/>
    </xf>
    <xf numFmtId="0" fontId="131" fillId="0" borderId="0" xfId="0" applyNumberFormat="1" applyFont="1" applyFill="1" applyAlignment="1" applyProtection="1">
      <alignment horizontal="centerContinuous"/>
      <protection locked="0"/>
    </xf>
    <xf numFmtId="164" fontId="131" fillId="0" borderId="0" xfId="0" applyFont="1" applyFill="1" applyAlignment="1" applyProtection="1">
      <alignment horizontal="centerContinuous"/>
      <protection locked="0"/>
    </xf>
    <xf numFmtId="184" fontId="131" fillId="0" borderId="0" xfId="0" applyNumberFormat="1" applyFont="1" applyFill="1" applyBorder="1" applyAlignment="1">
      <alignment horizontal="centerContinuous"/>
    </xf>
    <xf numFmtId="0" fontId="133" fillId="0" borderId="0" xfId="0" applyNumberFormat="1" applyFont="1" applyFill="1" applyAlignment="1"/>
    <xf numFmtId="42" fontId="76" fillId="0" borderId="0" xfId="0" applyNumberFormat="1" applyFont="1" applyFill="1" applyAlignment="1"/>
    <xf numFmtId="17" fontId="134" fillId="0" borderId="0" xfId="145" applyNumberFormat="1" applyFont="1" applyFill="1" applyBorder="1" applyAlignment="1">
      <alignment horizontal="center"/>
    </xf>
    <xf numFmtId="0" fontId="134" fillId="0" borderId="0" xfId="145" applyFont="1" applyFill="1" applyBorder="1" applyAlignment="1">
      <alignment horizontal="center"/>
    </xf>
    <xf numFmtId="193" fontId="77" fillId="0" borderId="0" xfId="265" applyNumberFormat="1" applyFont="1" applyFill="1" applyBorder="1" applyAlignment="1">
      <alignment horizontal="right"/>
    </xf>
    <xf numFmtId="42" fontId="124" fillId="0" borderId="0" xfId="8091" applyNumberFormat="1" applyFont="1" applyFill="1" applyBorder="1"/>
    <xf numFmtId="0" fontId="77" fillId="0" borderId="0" xfId="6951" applyNumberFormat="1" applyFont="1" applyFill="1" applyAlignment="1"/>
    <xf numFmtId="5" fontId="77" fillId="0" borderId="9" xfId="0" applyNumberFormat="1" applyFont="1" applyFill="1" applyBorder="1" applyAlignment="1" applyProtection="1">
      <protection locked="0"/>
    </xf>
    <xf numFmtId="41" fontId="124" fillId="0" borderId="9" xfId="264" applyNumberFormat="1" applyFont="1" applyFill="1" applyBorder="1"/>
    <xf numFmtId="184" fontId="131" fillId="0" borderId="0" xfId="0" applyNumberFormat="1" applyFont="1" applyFill="1" applyAlignment="1" applyProtection="1">
      <protection locked="0"/>
    </xf>
    <xf numFmtId="10" fontId="77" fillId="0" borderId="0" xfId="0" applyNumberFormat="1" applyFont="1" applyFill="1" applyAlignment="1">
      <alignment horizontal="left"/>
    </xf>
    <xf numFmtId="164" fontId="77" fillId="0" borderId="0" xfId="8045" applyFont="1" applyFill="1" applyAlignment="1">
      <alignment horizontal="left"/>
    </xf>
    <xf numFmtId="41" fontId="124" fillId="0" borderId="0" xfId="264" applyNumberFormat="1" applyFont="1" applyFill="1" applyBorder="1"/>
    <xf numFmtId="0" fontId="22" fillId="0" borderId="0" xfId="6951" applyFill="1"/>
    <xf numFmtId="193" fontId="76" fillId="0" borderId="0" xfId="265" applyNumberFormat="1" applyFont="1" applyFill="1" applyBorder="1" applyAlignment="1">
      <alignment horizontal="right"/>
    </xf>
    <xf numFmtId="41" fontId="124" fillId="0" borderId="9" xfId="0" applyNumberFormat="1" applyFont="1" applyFill="1" applyBorder="1" applyAlignment="1"/>
    <xf numFmtId="6" fontId="77" fillId="0" borderId="0" xfId="0" applyNumberFormat="1" applyFont="1" applyFill="1" applyAlignment="1">
      <alignment horizontal="right"/>
    </xf>
    <xf numFmtId="41" fontId="124" fillId="0" borderId="0" xfId="0" applyNumberFormat="1" applyFont="1" applyFill="1" applyAlignment="1"/>
    <xf numFmtId="0" fontId="0" fillId="0" borderId="19" xfId="0" applyNumberFormat="1" applyFill="1" applyBorder="1" applyAlignment="1"/>
    <xf numFmtId="42" fontId="124" fillId="0" borderId="50" xfId="8091" applyNumberFormat="1" applyFont="1" applyFill="1" applyBorder="1"/>
    <xf numFmtId="41" fontId="22" fillId="0" borderId="0" xfId="0" applyNumberFormat="1" applyFont="1" applyFill="1" applyBorder="1" applyAlignment="1">
      <alignment horizontal="center"/>
    </xf>
    <xf numFmtId="37" fontId="77" fillId="0" borderId="0" xfId="0" applyNumberFormat="1" applyFont="1" applyFill="1" applyBorder="1" applyAlignment="1">
      <alignment horizontal="right"/>
    </xf>
    <xf numFmtId="193" fontId="76" fillId="0" borderId="9" xfId="0" applyNumberFormat="1" applyFont="1" applyFill="1" applyBorder="1" applyAlignment="1"/>
    <xf numFmtId="180" fontId="77" fillId="0" borderId="19" xfId="0" applyNumberFormat="1" applyFont="1" applyFill="1" applyBorder="1" applyAlignment="1"/>
    <xf numFmtId="3" fontId="77" fillId="0" borderId="0" xfId="264" applyNumberFormat="1" applyFont="1" applyFill="1" applyBorder="1" applyAlignment="1">
      <alignment horizontal="left" wrapText="1"/>
    </xf>
    <xf numFmtId="3" fontId="22" fillId="0" borderId="0" xfId="264" applyNumberFormat="1" applyFont="1" applyFill="1" applyAlignment="1">
      <alignment horizontal="left" wrapText="1"/>
    </xf>
    <xf numFmtId="43" fontId="77" fillId="0" borderId="0" xfId="0" applyNumberFormat="1" applyFont="1" applyFill="1" applyAlignment="1"/>
    <xf numFmtId="0" fontId="77" fillId="0" borderId="51" xfId="0" applyNumberFormat="1" applyFont="1" applyFill="1" applyBorder="1" applyAlignment="1">
      <alignment horizontal="left"/>
    </xf>
    <xf numFmtId="42" fontId="77" fillId="0" borderId="52" xfId="8091" applyNumberFormat="1" applyFont="1" applyFill="1" applyBorder="1" applyProtection="1">
      <protection locked="0"/>
    </xf>
    <xf numFmtId="0" fontId="77" fillId="0" borderId="52" xfId="0" applyNumberFormat="1" applyFont="1" applyFill="1" applyBorder="1" applyAlignment="1"/>
    <xf numFmtId="42" fontId="77" fillId="0" borderId="53" xfId="8091" applyNumberFormat="1" applyFont="1" applyFill="1" applyBorder="1" applyProtection="1">
      <protection locked="0"/>
    </xf>
    <xf numFmtId="0" fontId="77" fillId="0" borderId="54" xfId="0" applyNumberFormat="1" applyFont="1" applyFill="1" applyBorder="1" applyAlignment="1"/>
    <xf numFmtId="0" fontId="77" fillId="0" borderId="55" xfId="0" applyNumberFormat="1" applyFont="1" applyFill="1" applyBorder="1" applyAlignment="1"/>
    <xf numFmtId="0" fontId="77" fillId="0" borderId="56" xfId="0" applyNumberFormat="1" applyFont="1" applyFill="1" applyBorder="1" applyAlignment="1"/>
    <xf numFmtId="42" fontId="77" fillId="0" borderId="12" xfId="8091" applyNumberFormat="1" applyFont="1" applyFill="1" applyBorder="1" applyProtection="1">
      <protection locked="0"/>
    </xf>
    <xf numFmtId="42" fontId="77" fillId="0" borderId="12" xfId="0" applyNumberFormat="1" applyFont="1" applyFill="1" applyBorder="1" applyAlignment="1"/>
    <xf numFmtId="42" fontId="77" fillId="0" borderId="57" xfId="8091" applyNumberFormat="1" applyFont="1" applyFill="1" applyBorder="1" applyProtection="1">
      <protection locked="0"/>
    </xf>
    <xf numFmtId="37" fontId="29" fillId="0" borderId="0" xfId="0" applyNumberFormat="1" applyFont="1" applyAlignment="1">
      <alignment wrapText="1"/>
    </xf>
    <xf numFmtId="37" fontId="29" fillId="0" borderId="0" xfId="0" applyNumberFormat="1" applyFont="1" applyFill="1" applyAlignment="1">
      <alignment wrapText="1"/>
    </xf>
    <xf numFmtId="166" fontId="30" fillId="0" borderId="0" xfId="0" applyNumberFormat="1" applyFont="1" applyAlignment="1" applyProtection="1">
      <protection locked="0"/>
    </xf>
    <xf numFmtId="41" fontId="29" fillId="0" borderId="0" xfId="0" applyNumberFormat="1" applyFont="1" applyBorder="1" applyAlignment="1">
      <alignment horizontal="right" wrapText="1"/>
    </xf>
    <xf numFmtId="37" fontId="29" fillId="0" borderId="0" xfId="0" applyNumberFormat="1" applyFont="1" applyFill="1" applyAlignment="1">
      <alignment horizontal="right" wrapText="1"/>
    </xf>
    <xf numFmtId="37" fontId="29" fillId="0" borderId="0" xfId="0" applyNumberFormat="1" applyFont="1" applyAlignment="1">
      <alignment horizontal="right" wrapText="1"/>
    </xf>
    <xf numFmtId="0" fontId="28" fillId="0" borderId="0" xfId="257" applyFont="1" applyFill="1" applyAlignment="1">
      <alignment horizontal="right"/>
    </xf>
    <xf numFmtId="0" fontId="16" fillId="0" borderId="0" xfId="257" applyFont="1" applyAlignment="1">
      <alignment horizontal="right"/>
    </xf>
    <xf numFmtId="164" fontId="23" fillId="0" borderId="0" xfId="0" applyFont="1" applyAlignment="1">
      <alignment horizontal="right"/>
    </xf>
    <xf numFmtId="165" fontId="18" fillId="0" borderId="0" xfId="0" quotePrefix="1" applyNumberFormat="1" applyFont="1" applyAlignment="1">
      <alignment horizontal="center"/>
    </xf>
    <xf numFmtId="0" fontId="25" fillId="0" borderId="0" xfId="0" applyNumberFormat="1" applyFont="1" applyAlignment="1">
      <alignment horizontal="center"/>
    </xf>
    <xf numFmtId="0" fontId="76" fillId="95" borderId="25" xfId="0" applyNumberFormat="1" applyFont="1" applyFill="1" applyBorder="1" applyAlignment="1">
      <alignment horizontal="center"/>
    </xf>
    <xf numFmtId="0" fontId="76" fillId="95" borderId="27" xfId="0" applyNumberFormat="1" applyFont="1" applyFill="1" applyBorder="1" applyAlignment="1">
      <alignment horizontal="center"/>
    </xf>
    <xf numFmtId="0" fontId="76" fillId="95" borderId="29" xfId="0" applyNumberFormat="1" applyFont="1" applyFill="1" applyBorder="1" applyAlignment="1">
      <alignment horizontal="center"/>
    </xf>
    <xf numFmtId="164" fontId="17" fillId="0" borderId="0" xfId="0" applyFont="1" applyFill="1" applyAlignment="1"/>
    <xf numFmtId="164" fontId="16" fillId="0" borderId="0" xfId="0" applyFont="1" applyAlignment="1"/>
    <xf numFmtId="164" fontId="18" fillId="0" borderId="0" xfId="0" applyFont="1" applyAlignment="1">
      <alignment horizontal="center"/>
    </xf>
    <xf numFmtId="164" fontId="23" fillId="0" borderId="0" xfId="0" applyFont="1" applyAlignment="1">
      <alignment horizontal="center"/>
    </xf>
    <xf numFmtId="164" fontId="27" fillId="0" borderId="0" xfId="0" applyFont="1" applyAlignment="1"/>
    <xf numFmtId="164" fontId="23" fillId="0" borderId="0" xfId="0" applyFont="1" applyAlignment="1"/>
    <xf numFmtId="164" fontId="29" fillId="0" borderId="0" xfId="0" applyFont="1" applyAlignment="1"/>
    <xf numFmtId="183" fontId="30" fillId="0" borderId="0" xfId="0" applyNumberFormat="1" applyFont="1" applyAlignment="1" applyProtection="1">
      <protection locked="0"/>
    </xf>
    <xf numFmtId="183" fontId="30" fillId="0" borderId="9" xfId="0" applyNumberFormat="1" applyFont="1" applyBorder="1" applyAlignment="1" applyProtection="1">
      <protection locked="0"/>
    </xf>
    <xf numFmtId="166" fontId="30" fillId="0" borderId="0" xfId="0" applyNumberFormat="1" applyFont="1" applyBorder="1" applyAlignment="1" applyProtection="1">
      <alignment horizontal="right"/>
      <protection locked="0"/>
    </xf>
    <xf numFmtId="164" fontId="29" fillId="0" borderId="9" xfId="0" applyFont="1" applyBorder="1" applyAlignment="1"/>
    <xf numFmtId="164" fontId="29" fillId="0" borderId="9" xfId="0" applyFont="1" applyFill="1" applyBorder="1" applyAlignment="1"/>
    <xf numFmtId="164" fontId="29" fillId="0" borderId="0" xfId="0" applyFont="1" applyBorder="1" applyAlignment="1"/>
    <xf numFmtId="164" fontId="29" fillId="0" borderId="0" xfId="0" applyFont="1" applyFill="1" applyBorder="1" applyAlignment="1"/>
    <xf numFmtId="164" fontId="28" fillId="0" borderId="0" xfId="0" applyFont="1" applyAlignment="1"/>
    <xf numFmtId="164" fontId="28" fillId="0" borderId="0" xfId="0" applyFont="1" applyFill="1" applyAlignment="1"/>
    <xf numFmtId="164" fontId="25" fillId="0" borderId="0" xfId="0" applyFont="1" applyAlignment="1">
      <alignment horizontal="center"/>
    </xf>
    <xf numFmtId="164" fontId="16" fillId="0" borderId="0" xfId="0" applyFont="1" applyFill="1" applyAlignment="1"/>
    <xf numFmtId="164" fontId="36" fillId="0" borderId="0" xfId="0" applyFont="1" applyAlignment="1"/>
    <xf numFmtId="0" fontId="76" fillId="0" borderId="0" xfId="0" applyNumberFormat="1" applyFont="1" applyAlignment="1" applyProtection="1">
      <protection locked="0"/>
    </xf>
    <xf numFmtId="0" fontId="76" fillId="0" borderId="0" xfId="0" applyNumberFormat="1" applyFont="1" applyAlignment="1"/>
    <xf numFmtId="1" fontId="135" fillId="0" borderId="0" xfId="0" applyNumberFormat="1" applyFont="1" applyAlignment="1">
      <alignment horizontal="center" wrapText="1"/>
    </xf>
    <xf numFmtId="3" fontId="77" fillId="0" borderId="9" xfId="264" applyNumberFormat="1" applyFont="1" applyBorder="1" applyAlignment="1">
      <alignment horizontal="right" wrapText="1"/>
    </xf>
    <xf numFmtId="164" fontId="77" fillId="0" borderId="0" xfId="0" applyFont="1">
      <alignment horizontal="left" wrapText="1"/>
    </xf>
    <xf numFmtId="0" fontId="137" fillId="0" borderId="0" xfId="8100" applyNumberFormat="1" applyFont="1" applyAlignment="1">
      <alignment horizontal="centerContinuous" wrapText="1"/>
    </xf>
    <xf numFmtId="164" fontId="137" fillId="0" borderId="0" xfId="8100" applyFont="1" applyFill="1" applyAlignment="1">
      <alignment horizontal="centerContinuous" wrapText="1"/>
    </xf>
    <xf numFmtId="164" fontId="137" fillId="0" borderId="0" xfId="8100" applyFont="1" applyAlignment="1">
      <alignment horizontal="centerContinuous" wrapText="1"/>
    </xf>
    <xf numFmtId="164" fontId="137" fillId="0" borderId="0" xfId="8100" applyFont="1" applyFill="1">
      <alignment horizontal="left" wrapText="1"/>
    </xf>
    <xf numFmtId="0" fontId="13" fillId="0" borderId="0" xfId="8101" applyFont="1" applyFill="1" applyAlignment="1">
      <alignment horizontal="centerContinuous" wrapText="1"/>
    </xf>
    <xf numFmtId="0" fontId="13" fillId="0" borderId="0" xfId="8101" applyFont="1" applyAlignment="1">
      <alignment horizontal="centerContinuous" wrapText="1"/>
    </xf>
    <xf numFmtId="0" fontId="13" fillId="0" borderId="0" xfId="8101" applyFont="1" applyFill="1" applyAlignment="1">
      <alignment wrapText="1"/>
    </xf>
    <xf numFmtId="0" fontId="1" fillId="0" borderId="0" xfId="8101" applyAlignment="1">
      <alignment wrapText="1"/>
    </xf>
    <xf numFmtId="0" fontId="51" fillId="0" borderId="0" xfId="8101" applyFont="1" applyAlignment="1">
      <alignment horizontal="center" wrapText="1"/>
    </xf>
    <xf numFmtId="0" fontId="138" fillId="0" borderId="0" xfId="8101" applyFont="1" applyAlignment="1">
      <alignment horizontal="centerContinuous" wrapText="1"/>
    </xf>
    <xf numFmtId="0" fontId="1" fillId="0" borderId="0" xfId="8101" applyFill="1" applyAlignment="1">
      <alignment wrapText="1"/>
    </xf>
    <xf numFmtId="0" fontId="13" fillId="0" borderId="0" xfId="8101" applyFont="1" applyAlignment="1">
      <alignment wrapText="1"/>
    </xf>
    <xf numFmtId="17" fontId="139" fillId="0" borderId="0" xfId="8101" applyNumberFormat="1" applyFont="1" applyAlignment="1">
      <alignment horizontal="center" wrapText="1"/>
    </xf>
    <xf numFmtId="0" fontId="13" fillId="0" borderId="0" xfId="8101" applyFont="1" applyAlignment="1">
      <alignment horizontal="center" wrapText="1"/>
    </xf>
    <xf numFmtId="0" fontId="51" fillId="0" borderId="0" xfId="8101" applyFont="1" applyAlignment="1">
      <alignment wrapText="1"/>
    </xf>
    <xf numFmtId="9" fontId="13" fillId="0" borderId="0" xfId="8102" applyFont="1" applyAlignment="1">
      <alignment wrapText="1"/>
    </xf>
    <xf numFmtId="0" fontId="1" fillId="0" borderId="0" xfId="8101" applyAlignment="1">
      <alignment horizontal="center" wrapText="1"/>
    </xf>
    <xf numFmtId="210" fontId="1" fillId="0" borderId="0" xfId="8101" applyNumberFormat="1" applyAlignment="1">
      <alignment horizontal="center" wrapText="1"/>
    </xf>
    <xf numFmtId="9" fontId="1" fillId="0" borderId="0" xfId="8102" applyFont="1" applyAlignment="1">
      <alignment wrapText="1"/>
    </xf>
    <xf numFmtId="0" fontId="40" fillId="0" borderId="0" xfId="8101" applyFont="1" applyAlignment="1">
      <alignment wrapText="1"/>
    </xf>
    <xf numFmtId="180" fontId="1" fillId="0" borderId="0" xfId="8103" applyNumberFormat="1" applyFont="1" applyAlignment="1">
      <alignment wrapText="1"/>
    </xf>
    <xf numFmtId="178" fontId="1" fillId="0" borderId="0" xfId="8102" applyNumberFormat="1" applyFont="1" applyAlignment="1">
      <alignment wrapText="1"/>
    </xf>
    <xf numFmtId="178" fontId="13" fillId="97" borderId="8" xfId="8102" applyNumberFormat="1" applyFont="1" applyFill="1" applyBorder="1" applyAlignment="1">
      <alignment wrapText="1"/>
    </xf>
    <xf numFmtId="180" fontId="1" fillId="0" borderId="19" xfId="8103" applyNumberFormat="1" applyFont="1" applyBorder="1" applyAlignment="1">
      <alignment wrapText="1"/>
    </xf>
    <xf numFmtId="178" fontId="1" fillId="0" borderId="19" xfId="8102" applyNumberFormat="1" applyFont="1" applyBorder="1" applyAlignment="1">
      <alignment wrapText="1"/>
    </xf>
    <xf numFmtId="180" fontId="1" fillId="0" borderId="0" xfId="8103" applyNumberFormat="1" applyFont="1" applyBorder="1" applyAlignment="1">
      <alignment wrapText="1"/>
    </xf>
    <xf numFmtId="178" fontId="1" fillId="0" borderId="19" xfId="8102" applyNumberFormat="1" applyFont="1" applyFill="1" applyBorder="1" applyAlignment="1">
      <alignment wrapText="1"/>
    </xf>
    <xf numFmtId="0" fontId="140" fillId="0" borderId="0" xfId="8101" applyNumberFormat="1" applyFont="1" applyFill="1" applyAlignment="1">
      <alignment wrapText="1"/>
    </xf>
    <xf numFmtId="180" fontId="1" fillId="0" borderId="0" xfId="8103" applyNumberFormat="1" applyFont="1" applyFill="1" applyBorder="1" applyAlignment="1">
      <alignment wrapText="1"/>
    </xf>
    <xf numFmtId="178" fontId="1" fillId="0" borderId="0" xfId="8102" applyNumberFormat="1" applyFont="1" applyFill="1" applyBorder="1" applyAlignment="1">
      <alignment wrapText="1"/>
    </xf>
    <xf numFmtId="41" fontId="1" fillId="0" borderId="0" xfId="8101" applyNumberFormat="1" applyAlignment="1">
      <alignment wrapText="1"/>
    </xf>
    <xf numFmtId="41" fontId="1" fillId="0" borderId="0" xfId="8101" applyNumberFormat="1" applyFill="1" applyAlignment="1">
      <alignment wrapText="1"/>
    </xf>
    <xf numFmtId="41" fontId="1" fillId="0" borderId="9" xfId="8101" applyNumberFormat="1" applyFill="1" applyBorder="1" applyAlignment="1">
      <alignment wrapText="1"/>
    </xf>
    <xf numFmtId="178" fontId="1" fillId="0" borderId="9" xfId="8102" applyNumberFormat="1" applyFont="1" applyBorder="1" applyAlignment="1">
      <alignment wrapText="1"/>
    </xf>
    <xf numFmtId="41" fontId="1" fillId="0" borderId="19" xfId="8101" applyNumberFormat="1" applyBorder="1" applyAlignment="1">
      <alignment wrapText="1"/>
    </xf>
    <xf numFmtId="0" fontId="140" fillId="96" borderId="0" xfId="8100" applyNumberFormat="1" applyFont="1" applyFill="1" applyAlignment="1"/>
    <xf numFmtId="41" fontId="1" fillId="96" borderId="0" xfId="8101" applyNumberFormat="1" applyFill="1" applyAlignment="1">
      <alignment wrapText="1"/>
    </xf>
    <xf numFmtId="178" fontId="1" fillId="96" borderId="0" xfId="8102" applyNumberFormat="1" applyFont="1" applyFill="1" applyBorder="1" applyAlignment="1">
      <alignment wrapText="1"/>
    </xf>
    <xf numFmtId="178" fontId="13" fillId="96" borderId="8" xfId="8102" applyNumberFormat="1" applyFont="1" applyFill="1" applyBorder="1" applyAlignment="1">
      <alignment wrapText="1"/>
    </xf>
    <xf numFmtId="41" fontId="1" fillId="0" borderId="0" xfId="8101" applyNumberFormat="1" applyFill="1" applyBorder="1" applyAlignment="1">
      <alignment wrapText="1"/>
    </xf>
    <xf numFmtId="178" fontId="1" fillId="0" borderId="0" xfId="8102" applyNumberFormat="1" applyFont="1" applyBorder="1" applyAlignment="1">
      <alignment wrapText="1"/>
    </xf>
    <xf numFmtId="0" fontId="140" fillId="98" borderId="0" xfId="8100" applyNumberFormat="1" applyFont="1" applyFill="1" applyAlignment="1">
      <alignment wrapText="1"/>
    </xf>
    <xf numFmtId="41" fontId="1" fillId="0" borderId="9" xfId="8101" applyNumberFormat="1" applyBorder="1" applyAlignment="1">
      <alignment wrapText="1"/>
    </xf>
    <xf numFmtId="178" fontId="13" fillId="97" borderId="60" xfId="8102" applyNumberFormat="1" applyFont="1" applyFill="1" applyBorder="1" applyAlignment="1">
      <alignment wrapText="1"/>
    </xf>
    <xf numFmtId="178" fontId="13" fillId="97" borderId="61" xfId="8102" applyNumberFormat="1" applyFont="1" applyFill="1" applyBorder="1" applyAlignment="1">
      <alignment wrapText="1"/>
    </xf>
    <xf numFmtId="180" fontId="15" fillId="0" borderId="0" xfId="8104" applyNumberFormat="1" applyFont="1" applyAlignment="1">
      <alignment horizontal="left" wrapText="1"/>
    </xf>
    <xf numFmtId="164" fontId="15" fillId="0" borderId="0" xfId="8100">
      <alignment horizontal="left" wrapText="1"/>
    </xf>
    <xf numFmtId="10" fontId="140" fillId="0" borderId="0" xfId="8105" applyNumberFormat="1" applyFont="1" applyAlignment="1">
      <alignment wrapText="1"/>
    </xf>
    <xf numFmtId="164" fontId="140" fillId="0" borderId="0" xfId="8100" applyFont="1" applyAlignment="1">
      <alignment horizontal="left"/>
    </xf>
    <xf numFmtId="180" fontId="140" fillId="0" borderId="0" xfId="8104" applyNumberFormat="1" applyFont="1" applyAlignment="1">
      <alignment horizontal="left" wrapText="1"/>
    </xf>
    <xf numFmtId="0" fontId="1" fillId="0" borderId="51" xfId="8101" applyBorder="1" applyAlignment="1">
      <alignment wrapText="1"/>
    </xf>
    <xf numFmtId="164" fontId="15" fillId="0" borderId="52" xfId="8100" applyBorder="1">
      <alignment horizontal="left" wrapText="1"/>
    </xf>
    <xf numFmtId="164" fontId="15" fillId="0" borderId="53" xfId="8100" applyBorder="1">
      <alignment horizontal="left" wrapText="1"/>
    </xf>
    <xf numFmtId="0" fontId="1" fillId="0" borderId="54" xfId="8101" applyBorder="1" applyAlignment="1">
      <alignment wrapText="1"/>
    </xf>
    <xf numFmtId="164" fontId="140" fillId="0" borderId="0" xfId="8100" applyFont="1" applyBorder="1">
      <alignment horizontal="left" wrapText="1"/>
    </xf>
    <xf numFmtId="164" fontId="15" fillId="0" borderId="0" xfId="8100" applyBorder="1">
      <alignment horizontal="left" wrapText="1"/>
    </xf>
    <xf numFmtId="180" fontId="1" fillId="0" borderId="0" xfId="8106" applyNumberFormat="1" applyFont="1" applyBorder="1" applyAlignment="1">
      <alignment wrapText="1"/>
    </xf>
    <xf numFmtId="0" fontId="1" fillId="0" borderId="0" xfId="8101" applyFill="1" applyBorder="1" applyAlignment="1">
      <alignment wrapText="1"/>
    </xf>
    <xf numFmtId="164" fontId="15" fillId="0" borderId="0" xfId="8100" applyFill="1" applyBorder="1">
      <alignment horizontal="left" wrapText="1"/>
    </xf>
    <xf numFmtId="178" fontId="13" fillId="0" borderId="55" xfId="8102" applyNumberFormat="1" applyFont="1" applyFill="1" applyBorder="1" applyAlignment="1">
      <alignment wrapText="1"/>
    </xf>
    <xf numFmtId="178" fontId="13" fillId="0" borderId="0" xfId="8102" applyNumberFormat="1" applyFont="1" applyFill="1" applyBorder="1" applyAlignment="1">
      <alignment wrapText="1"/>
    </xf>
    <xf numFmtId="164" fontId="15" fillId="0" borderId="55" xfId="8100" applyFill="1" applyBorder="1">
      <alignment horizontal="left" wrapText="1"/>
    </xf>
    <xf numFmtId="44" fontId="1" fillId="0" borderId="0" xfId="8107" applyFont="1" applyBorder="1" applyAlignment="1">
      <alignment wrapText="1"/>
    </xf>
    <xf numFmtId="0" fontId="1" fillId="0" borderId="56" xfId="8101" applyBorder="1" applyAlignment="1">
      <alignment wrapText="1"/>
    </xf>
    <xf numFmtId="164" fontId="140" fillId="0" borderId="12" xfId="8100" applyFont="1" applyBorder="1">
      <alignment horizontal="left" wrapText="1"/>
    </xf>
    <xf numFmtId="164" fontId="15" fillId="0" borderId="12" xfId="8100" applyBorder="1">
      <alignment horizontal="left" wrapText="1"/>
    </xf>
    <xf numFmtId="180" fontId="140" fillId="0" borderId="12" xfId="8104" applyNumberFormat="1" applyFont="1" applyBorder="1" applyAlignment="1">
      <alignment horizontal="left" wrapText="1"/>
    </xf>
    <xf numFmtId="0" fontId="1" fillId="0" borderId="12" xfId="8101" applyBorder="1" applyAlignment="1">
      <alignment wrapText="1"/>
    </xf>
    <xf numFmtId="164" fontId="15" fillId="0" borderId="12" xfId="8100" applyFill="1" applyBorder="1">
      <alignment horizontal="left" wrapText="1"/>
    </xf>
    <xf numFmtId="164" fontId="15" fillId="0" borderId="57" xfId="8100" applyFill="1" applyBorder="1">
      <alignment horizontal="left" wrapText="1"/>
    </xf>
    <xf numFmtId="164" fontId="140" fillId="0" borderId="0" xfId="8100" applyFont="1">
      <alignment horizontal="left" wrapText="1"/>
    </xf>
    <xf numFmtId="43" fontId="15" fillId="0" borderId="0" xfId="8104" applyNumberFormat="1" applyFont="1" applyAlignment="1">
      <alignment horizontal="left" wrapText="1"/>
    </xf>
    <xf numFmtId="164" fontId="15" fillId="0" borderId="0" xfId="8100" applyFill="1">
      <alignment horizontal="left" wrapText="1"/>
    </xf>
    <xf numFmtId="185" fontId="15" fillId="0" borderId="0" xfId="8107" applyNumberFormat="1" applyFont="1" applyAlignment="1">
      <alignment horizontal="left" wrapText="1"/>
    </xf>
    <xf numFmtId="164" fontId="0" fillId="0" borderId="0" xfId="0" applyBorder="1">
      <alignment horizontal="left" wrapText="1"/>
    </xf>
    <xf numFmtId="164" fontId="0" fillId="0" borderId="0" xfId="0" applyFill="1" applyBorder="1">
      <alignment horizontal="left" wrapText="1"/>
    </xf>
    <xf numFmtId="3" fontId="77" fillId="0" borderId="0" xfId="264" applyNumberFormat="1" applyFont="1" applyBorder="1" applyAlignment="1">
      <alignment horizontal="right" wrapText="1"/>
    </xf>
    <xf numFmtId="178" fontId="0" fillId="0" borderId="0" xfId="265" applyNumberFormat="1" applyFont="1" applyBorder="1" applyAlignment="1">
      <alignment horizontal="center" wrapText="1"/>
    </xf>
    <xf numFmtId="3" fontId="77" fillId="0" borderId="0" xfId="264" applyNumberFormat="1" applyFont="1" applyBorder="1" applyAlignment="1">
      <alignment wrapText="1"/>
    </xf>
    <xf numFmtId="14" fontId="76" fillId="95" borderId="13" xfId="0" applyNumberFormat="1" applyFont="1" applyFill="1" applyBorder="1" applyAlignment="1">
      <alignment horizontal="center"/>
    </xf>
    <xf numFmtId="164" fontId="0" fillId="0" borderId="27" xfId="0" applyBorder="1">
      <alignment horizontal="left" wrapText="1"/>
    </xf>
    <xf numFmtId="164" fontId="77" fillId="0" borderId="27" xfId="0" applyFont="1" applyBorder="1" applyAlignment="1">
      <alignment horizontal="right" wrapText="1"/>
    </xf>
    <xf numFmtId="178" fontId="136" fillId="0" borderId="63" xfId="265" applyNumberFormat="1" applyFont="1" applyBorder="1" applyAlignment="1">
      <alignment horizontal="right" vertical="center" wrapText="1"/>
    </xf>
    <xf numFmtId="178" fontId="136" fillId="0" borderId="64" xfId="265" applyNumberFormat="1" applyFont="1" applyBorder="1" applyAlignment="1">
      <alignment horizontal="right" vertical="center" wrapText="1"/>
    </xf>
    <xf numFmtId="1" fontId="135" fillId="0" borderId="26" xfId="0" applyNumberFormat="1" applyFont="1" applyBorder="1" applyAlignment="1">
      <alignment horizontal="center" wrapText="1"/>
    </xf>
    <xf numFmtId="164" fontId="0" fillId="0" borderId="59" xfId="0" applyBorder="1">
      <alignment horizontal="left" wrapText="1"/>
    </xf>
    <xf numFmtId="3" fontId="77" fillId="0" borderId="59" xfId="264" applyNumberFormat="1" applyFont="1" applyBorder="1" applyAlignment="1">
      <alignment horizontal="right" wrapText="1"/>
    </xf>
    <xf numFmtId="3" fontId="77" fillId="0" borderId="58" xfId="264" applyNumberFormat="1" applyFont="1" applyBorder="1" applyAlignment="1">
      <alignment horizontal="right" wrapText="1"/>
    </xf>
    <xf numFmtId="1" fontId="135" fillId="0" borderId="51" xfId="0" applyNumberFormat="1" applyFont="1" applyBorder="1" applyAlignment="1">
      <alignment horizontal="center" vertical="center" wrapText="1"/>
    </xf>
    <xf numFmtId="0" fontId="136" fillId="0" borderId="52" xfId="0" applyNumberFormat="1" applyFont="1" applyFill="1" applyBorder="1" applyAlignment="1">
      <alignment horizontal="left" vertical="center"/>
    </xf>
    <xf numFmtId="1" fontId="135" fillId="0" borderId="56" xfId="0" applyNumberFormat="1" applyFont="1" applyBorder="1" applyAlignment="1">
      <alignment horizontal="center" vertical="center" wrapText="1"/>
    </xf>
    <xf numFmtId="0" fontId="136" fillId="0" borderId="12" xfId="0" applyNumberFormat="1" applyFont="1" applyFill="1" applyBorder="1" applyAlignment="1">
      <alignment horizontal="left" vertical="center"/>
    </xf>
    <xf numFmtId="44" fontId="136" fillId="0" borderId="52" xfId="0" applyNumberFormat="1" applyFont="1" applyBorder="1" applyAlignment="1">
      <alignment horizontal="left" vertical="center" wrapText="1"/>
    </xf>
    <xf numFmtId="44" fontId="136" fillId="0" borderId="12" xfId="0" applyNumberFormat="1" applyFont="1" applyBorder="1" applyAlignment="1">
      <alignment horizontal="left" vertical="center" wrapText="1"/>
    </xf>
    <xf numFmtId="164" fontId="0" fillId="95" borderId="24" xfId="0" applyFill="1" applyBorder="1">
      <alignment horizontal="left" wrapText="1"/>
    </xf>
    <xf numFmtId="164" fontId="0" fillId="95" borderId="19" xfId="0" applyFill="1" applyBorder="1">
      <alignment horizontal="left" wrapText="1"/>
    </xf>
    <xf numFmtId="164" fontId="0" fillId="95" borderId="26" xfId="0" applyFill="1" applyBorder="1">
      <alignment horizontal="left" wrapText="1"/>
    </xf>
    <xf numFmtId="164" fontId="0" fillId="95" borderId="0" xfId="0" applyFill="1" applyBorder="1">
      <alignment horizontal="left" wrapText="1"/>
    </xf>
    <xf numFmtId="0" fontId="76" fillId="95" borderId="26" xfId="0" applyNumberFormat="1" applyFont="1" applyFill="1" applyBorder="1" applyAlignment="1">
      <alignment horizontal="center"/>
    </xf>
    <xf numFmtId="0" fontId="76" fillId="95" borderId="28" xfId="0" applyNumberFormat="1" applyFont="1" applyFill="1" applyBorder="1" applyAlignment="1">
      <alignment horizontal="center"/>
    </xf>
    <xf numFmtId="164" fontId="76" fillId="95" borderId="9" xfId="0" applyFont="1" applyFill="1" applyBorder="1" applyAlignment="1">
      <alignment horizontal="center" wrapText="1"/>
    </xf>
    <xf numFmtId="3" fontId="77" fillId="0" borderId="0" xfId="10661" applyNumberFormat="1" applyFont="1" applyFill="1" applyAlignment="1">
      <alignment horizontal="centerContinuous"/>
    </xf>
    <xf numFmtId="42" fontId="77" fillId="0" borderId="0" xfId="10838" applyNumberFormat="1" applyFont="1" applyFill="1"/>
    <xf numFmtId="42" fontId="77" fillId="0" borderId="0" xfId="10838" applyNumberFormat="1" applyFont="1" applyFill="1" applyAlignment="1">
      <alignment horizontal="right"/>
    </xf>
    <xf numFmtId="41" fontId="77" fillId="0" borderId="0" xfId="10661" applyNumberFormat="1" applyFont="1" applyFill="1"/>
    <xf numFmtId="37" fontId="77" fillId="0" borderId="0" xfId="10661" applyNumberFormat="1" applyFont="1" applyFill="1"/>
    <xf numFmtId="41" fontId="77" fillId="0" borderId="9" xfId="10661" applyNumberFormat="1" applyFont="1" applyFill="1" applyBorder="1"/>
    <xf numFmtId="37" fontId="77" fillId="0" borderId="9" xfId="10661" applyNumberFormat="1" applyFont="1" applyFill="1" applyBorder="1"/>
    <xf numFmtId="42" fontId="77" fillId="0" borderId="19" xfId="10838" applyNumberFormat="1" applyFont="1" applyFill="1" applyBorder="1" applyProtection="1">
      <protection locked="0"/>
    </xf>
    <xf numFmtId="41" fontId="77" fillId="0" borderId="0" xfId="10838" applyNumberFormat="1" applyFont="1" applyFill="1"/>
    <xf numFmtId="41" fontId="77" fillId="0" borderId="0" xfId="10838" applyNumberFormat="1" applyFont="1" applyFill="1" applyAlignment="1">
      <alignment horizontal="right"/>
    </xf>
    <xf numFmtId="42" fontId="77" fillId="0" borderId="19" xfId="10838" applyNumberFormat="1" applyFont="1" applyFill="1" applyBorder="1"/>
    <xf numFmtId="42" fontId="77" fillId="0" borderId="0" xfId="10838" applyNumberFormat="1" applyFont="1" applyFill="1" applyProtection="1">
      <protection locked="0"/>
    </xf>
    <xf numFmtId="42" fontId="124" fillId="0" borderId="0" xfId="10838" applyNumberFormat="1" applyFont="1" applyFill="1" applyProtection="1"/>
    <xf numFmtId="42" fontId="124" fillId="0" borderId="0" xfId="10838" applyNumberFormat="1" applyFont="1" applyFill="1" applyProtection="1">
      <protection locked="0"/>
    </xf>
    <xf numFmtId="42" fontId="124" fillId="0" borderId="50" xfId="10838" applyNumberFormat="1" applyFont="1" applyFill="1" applyBorder="1" applyProtection="1"/>
    <xf numFmtId="37" fontId="159" fillId="0" borderId="0" xfId="10661" applyNumberFormat="1" applyFont="1" applyFill="1"/>
    <xf numFmtId="0" fontId="160" fillId="0" borderId="65" xfId="12597" applyFont="1" applyBorder="1" applyAlignment="1">
      <alignment horizontal="centerContinuous" vertical="center"/>
    </xf>
    <xf numFmtId="0" fontId="15" fillId="0" borderId="11" xfId="12597" applyFill="1" applyBorder="1" applyAlignment="1">
      <alignment horizontal="centerContinuous" vertical="center"/>
    </xf>
    <xf numFmtId="0" fontId="15" fillId="0" borderId="11" xfId="12597" applyBorder="1" applyAlignment="1">
      <alignment horizontal="centerContinuous" vertical="center"/>
    </xf>
    <xf numFmtId="0" fontId="0" fillId="0" borderId="11" xfId="0" applyNumberFormat="1" applyBorder="1" applyAlignment="1">
      <alignment horizontal="centerContinuous" vertical="center"/>
    </xf>
    <xf numFmtId="0" fontId="0" fillId="0" borderId="66" xfId="0" applyNumberFormat="1" applyBorder="1" applyAlignment="1">
      <alignment horizontal="centerContinuous" vertical="center"/>
    </xf>
    <xf numFmtId="0" fontId="15" fillId="0" borderId="0" xfId="12597"/>
    <xf numFmtId="0" fontId="22" fillId="0" borderId="26" xfId="12597" applyFont="1" applyBorder="1" applyAlignment="1">
      <alignment horizontal="center"/>
    </xf>
    <xf numFmtId="0" fontId="22" fillId="0" borderId="0" xfId="12597" applyFont="1" applyFill="1" applyBorder="1"/>
    <xf numFmtId="0" fontId="22" fillId="0" borderId="59" xfId="12597" applyFont="1" applyBorder="1" applyAlignment="1">
      <alignment horizontal="center"/>
    </xf>
    <xf numFmtId="0" fontId="22" fillId="100" borderId="0" xfId="12597" applyFont="1" applyFill="1" applyBorder="1" applyAlignment="1">
      <alignment horizontal="center"/>
    </xf>
    <xf numFmtId="0" fontId="22" fillId="0" borderId="0" xfId="12597" applyFont="1" applyBorder="1" applyAlignment="1">
      <alignment horizontal="center"/>
    </xf>
    <xf numFmtId="0" fontId="22" fillId="0" borderId="0" xfId="12597" applyFont="1" applyBorder="1" applyAlignment="1">
      <alignment horizontal="centerContinuous"/>
    </xf>
    <xf numFmtId="0" fontId="22" fillId="0" borderId="0" xfId="12597" applyFont="1" applyFill="1" applyBorder="1" applyAlignment="1">
      <alignment horizontal="centerContinuous"/>
    </xf>
    <xf numFmtId="0" fontId="22" fillId="101" borderId="59" xfId="12597" applyFont="1" applyFill="1" applyBorder="1" applyAlignment="1">
      <alignment horizontal="center"/>
    </xf>
    <xf numFmtId="0" fontId="22" fillId="0" borderId="28" xfId="12597" applyFont="1" applyBorder="1" applyAlignment="1">
      <alignment horizontal="centerContinuous"/>
    </xf>
    <xf numFmtId="0" fontId="22" fillId="0" borderId="9" xfId="12597" applyFont="1" applyFill="1" applyBorder="1" applyAlignment="1">
      <alignment horizontal="centerContinuous"/>
    </xf>
    <xf numFmtId="219" fontId="22" fillId="0" borderId="58" xfId="12597" applyNumberFormat="1" applyFont="1" applyBorder="1" applyAlignment="1">
      <alignment horizontal="center"/>
    </xf>
    <xf numFmtId="219" fontId="22" fillId="100" borderId="9" xfId="12597" applyNumberFormat="1" applyFont="1" applyFill="1" applyBorder="1" applyAlignment="1">
      <alignment horizontal="center"/>
    </xf>
    <xf numFmtId="219" fontId="22" fillId="0" borderId="9" xfId="12597" applyNumberFormat="1" applyFont="1" applyBorder="1" applyAlignment="1">
      <alignment horizontal="center"/>
    </xf>
    <xf numFmtId="0" fontId="0" fillId="0" borderId="0" xfId="0" applyNumberFormat="1" applyBorder="1" applyAlignment="1"/>
    <xf numFmtId="0" fontId="0" fillId="0" borderId="59" xfId="0" applyNumberFormat="1" applyBorder="1" applyAlignment="1"/>
    <xf numFmtId="0" fontId="22" fillId="42" borderId="65" xfId="12597" applyFont="1" applyFill="1" applyBorder="1" applyAlignment="1">
      <alignment horizontal="center"/>
    </xf>
    <xf numFmtId="0" fontId="52" fillId="42" borderId="11" xfId="12597" applyFont="1" applyFill="1" applyBorder="1" applyAlignment="1">
      <alignment horizontal="centerContinuous"/>
    </xf>
    <xf numFmtId="0" fontId="22" fillId="42" borderId="11" xfId="12597" applyFont="1" applyFill="1" applyBorder="1" applyAlignment="1">
      <alignment horizontal="centerContinuous"/>
    </xf>
    <xf numFmtId="0" fontId="22" fillId="100" borderId="11" xfId="12597" applyFont="1" applyFill="1" applyBorder="1" applyAlignment="1">
      <alignment horizontal="centerContinuous"/>
    </xf>
    <xf numFmtId="0" fontId="22" fillId="42" borderId="66" xfId="12597" applyFont="1" applyFill="1" applyBorder="1" applyAlignment="1">
      <alignment horizontal="centerContinuous"/>
    </xf>
    <xf numFmtId="180" fontId="22" fillId="0" borderId="0" xfId="1" applyNumberFormat="1" applyFont="1" applyFill="1" applyBorder="1"/>
    <xf numFmtId="180" fontId="22" fillId="100" borderId="0" xfId="1" applyNumberFormat="1" applyFont="1" applyFill="1" applyBorder="1"/>
    <xf numFmtId="10" fontId="22" fillId="0" borderId="0" xfId="12596" applyNumberFormat="1" applyFont="1" applyBorder="1"/>
    <xf numFmtId="10" fontId="22" fillId="0" borderId="59" xfId="12596" applyNumberFormat="1" applyFont="1" applyBorder="1"/>
    <xf numFmtId="10" fontId="161" fillId="0" borderId="0" xfId="12597" applyNumberFormat="1" applyFont="1"/>
    <xf numFmtId="10" fontId="15" fillId="0" borderId="0" xfId="12597" applyNumberFormat="1"/>
    <xf numFmtId="0" fontId="22" fillId="0" borderId="9" xfId="12597" applyFont="1" applyFill="1" applyBorder="1"/>
    <xf numFmtId="180" fontId="22" fillId="0" borderId="9" xfId="1" applyNumberFormat="1" applyFont="1" applyFill="1" applyBorder="1"/>
    <xf numFmtId="180" fontId="22" fillId="100" borderId="9" xfId="1" applyNumberFormat="1" applyFont="1" applyFill="1" applyBorder="1"/>
    <xf numFmtId="10" fontId="22" fillId="0" borderId="9" xfId="12596" applyNumberFormat="1" applyFont="1" applyBorder="1"/>
    <xf numFmtId="10" fontId="22" fillId="0" borderId="58" xfId="12596" applyNumberFormat="1" applyFont="1" applyBorder="1"/>
    <xf numFmtId="0" fontId="22" fillId="0" borderId="24" xfId="12597" applyFont="1" applyBorder="1" applyAlignment="1">
      <alignment horizontal="center"/>
    </xf>
    <xf numFmtId="10" fontId="15" fillId="0" borderId="0" xfId="12596" applyNumberFormat="1"/>
    <xf numFmtId="0" fontId="22" fillId="0" borderId="0" xfId="12597" applyFont="1" applyFill="1" applyBorder="1" applyAlignment="1">
      <alignment horizontal="center"/>
    </xf>
    <xf numFmtId="0" fontId="22" fillId="0" borderId="28" xfId="12597" applyFont="1" applyBorder="1" applyAlignment="1">
      <alignment horizontal="center"/>
    </xf>
    <xf numFmtId="0" fontId="22" fillId="0" borderId="9" xfId="12597" applyFont="1" applyBorder="1" applyAlignment="1">
      <alignment horizontal="center"/>
    </xf>
    <xf numFmtId="0" fontId="22" fillId="100" borderId="9" xfId="12597" applyFont="1" applyFill="1" applyBorder="1" applyAlignment="1">
      <alignment horizontal="center"/>
    </xf>
    <xf numFmtId="0" fontId="22" fillId="0" borderId="58" xfId="12597" applyFont="1" applyBorder="1" applyAlignment="1">
      <alignment horizontal="center"/>
    </xf>
    <xf numFmtId="180" fontId="22" fillId="0" borderId="0" xfId="1" applyNumberFormat="1" applyFont="1" applyBorder="1"/>
    <xf numFmtId="10" fontId="22" fillId="0" borderId="19" xfId="12596" applyNumberFormat="1" applyFont="1" applyBorder="1"/>
    <xf numFmtId="10" fontId="22" fillId="0" borderId="67" xfId="12596" applyNumberFormat="1" applyFont="1" applyBorder="1"/>
    <xf numFmtId="0" fontId="22" fillId="0" borderId="0" xfId="12597" applyFont="1" applyFill="1" applyBorder="1" applyAlignment="1">
      <alignment horizontal="left" indent="1"/>
    </xf>
    <xf numFmtId="37" fontId="22" fillId="0" borderId="11" xfId="1" applyNumberFormat="1" applyFont="1" applyFill="1" applyBorder="1"/>
    <xf numFmtId="37" fontId="22" fillId="100" borderId="11" xfId="1" applyNumberFormat="1" applyFont="1" applyFill="1" applyBorder="1"/>
    <xf numFmtId="37" fontId="22" fillId="0" borderId="0" xfId="1" applyNumberFormat="1" applyFont="1" applyBorder="1"/>
    <xf numFmtId="37" fontId="22" fillId="100" borderId="0" xfId="1" applyNumberFormat="1" applyFont="1" applyFill="1" applyBorder="1"/>
    <xf numFmtId="0" fontId="22" fillId="0" borderId="19" xfId="12597" applyFont="1" applyFill="1" applyBorder="1"/>
    <xf numFmtId="37" fontId="22" fillId="0" borderId="19" xfId="1" applyNumberFormat="1" applyFont="1" applyFill="1" applyBorder="1"/>
    <xf numFmtId="37" fontId="22" fillId="100" borderId="19" xfId="1" applyNumberFormat="1" applyFont="1" applyFill="1" applyBorder="1"/>
    <xf numFmtId="0" fontId="52" fillId="0" borderId="19" xfId="12597" applyFont="1" applyFill="1" applyBorder="1" applyAlignment="1">
      <alignment horizontal="centerContinuous"/>
    </xf>
    <xf numFmtId="0" fontId="22" fillId="0" borderId="67" xfId="12597" applyFont="1" applyBorder="1" applyAlignment="1">
      <alignment horizontal="centerContinuous"/>
    </xf>
    <xf numFmtId="0" fontId="22" fillId="100" borderId="19" xfId="12597" applyFont="1" applyFill="1" applyBorder="1" applyAlignment="1">
      <alignment horizontal="centerContinuous"/>
    </xf>
    <xf numFmtId="0" fontId="22" fillId="0" borderId="19" xfId="12597" applyFont="1" applyBorder="1" applyAlignment="1">
      <alignment horizontal="centerContinuous"/>
    </xf>
    <xf numFmtId="0" fontId="22" fillId="0" borderId="0" xfId="12597" applyFont="1" applyFill="1" applyBorder="1" applyAlignment="1">
      <alignment wrapText="1"/>
    </xf>
    <xf numFmtId="0" fontId="22" fillId="0" borderId="58" xfId="12597" applyFont="1" applyBorder="1" applyAlignment="1">
      <alignment horizontal="centerContinuous"/>
    </xf>
    <xf numFmtId="0" fontId="22" fillId="100" borderId="0" xfId="12597" applyFont="1" applyFill="1" applyBorder="1" applyAlignment="1">
      <alignment horizontal="centerContinuous"/>
    </xf>
    <xf numFmtId="0" fontId="22" fillId="0" borderId="0" xfId="12597" applyFont="1" applyBorder="1"/>
    <xf numFmtId="0" fontId="22" fillId="0" borderId="59" xfId="12597" applyFont="1" applyBorder="1"/>
    <xf numFmtId="0" fontId="15" fillId="0" borderId="0" xfId="12597" applyAlignment="1">
      <alignment horizontal="center"/>
    </xf>
    <xf numFmtId="180" fontId="22" fillId="0" borderId="67" xfId="1" applyNumberFormat="1" applyFont="1" applyFill="1" applyBorder="1"/>
    <xf numFmtId="0" fontId="22" fillId="0" borderId="0" xfId="12597" applyFont="1" applyFill="1" applyBorder="1" applyAlignment="1"/>
    <xf numFmtId="180" fontId="22" fillId="0" borderId="9" xfId="1" applyNumberFormat="1" applyFont="1" applyBorder="1"/>
    <xf numFmtId="42" fontId="22" fillId="0" borderId="0" xfId="1" applyNumberFormat="1" applyFont="1" applyBorder="1"/>
    <xf numFmtId="42" fontId="22" fillId="100" borderId="0" xfId="1" applyNumberFormat="1" applyFont="1" applyFill="1" applyBorder="1"/>
    <xf numFmtId="10" fontId="22" fillId="0" borderId="0" xfId="12596" applyNumberFormat="1" applyFont="1" applyFill="1" applyBorder="1"/>
    <xf numFmtId="10" fontId="22" fillId="0" borderId="59" xfId="12596" applyNumberFormat="1" applyFont="1" applyFill="1" applyBorder="1"/>
    <xf numFmtId="185" fontId="22" fillId="0" borderId="0" xfId="12595" applyNumberFormat="1" applyFont="1" applyBorder="1"/>
    <xf numFmtId="185" fontId="22" fillId="100" borderId="0" xfId="12595" applyNumberFormat="1" applyFont="1" applyFill="1" applyBorder="1"/>
    <xf numFmtId="0" fontId="22" fillId="0" borderId="59" xfId="12597" applyFont="1" applyFill="1" applyBorder="1"/>
    <xf numFmtId="0" fontId="22" fillId="0" borderId="0" xfId="12597" applyFont="1" applyFill="1" applyBorder="1" applyAlignment="1">
      <alignment horizontal="left"/>
    </xf>
    <xf numFmtId="0" fontId="22" fillId="0" borderId="59" xfId="12597" applyFont="1" applyBorder="1" applyAlignment="1">
      <alignment horizontal="centerContinuous"/>
    </xf>
    <xf numFmtId="0" fontId="15" fillId="0" borderId="0" xfId="12597" applyBorder="1" applyAlignment="1">
      <alignment horizontal="centerContinuous"/>
    </xf>
    <xf numFmtId="0" fontId="22" fillId="100" borderId="0" xfId="12597" applyFont="1" applyFill="1" applyBorder="1"/>
    <xf numFmtId="10" fontId="22" fillId="0" borderId="9" xfId="12596" applyNumberFormat="1" applyFont="1" applyFill="1" applyBorder="1"/>
    <xf numFmtId="10" fontId="22" fillId="0" borderId="58" xfId="12596" applyNumberFormat="1" applyFont="1" applyFill="1" applyBorder="1"/>
    <xf numFmtId="0" fontId="22" fillId="0" borderId="58" xfId="12597" applyFont="1" applyBorder="1"/>
    <xf numFmtId="0" fontId="22" fillId="100" borderId="9" xfId="12597" applyFont="1" applyFill="1" applyBorder="1" applyAlignment="1">
      <alignment horizontal="centerContinuous"/>
    </xf>
    <xf numFmtId="0" fontId="22" fillId="0" borderId="0" xfId="12597" applyFont="1" applyAlignment="1">
      <alignment horizontal="center"/>
    </xf>
    <xf numFmtId="0" fontId="22" fillId="0" borderId="0" xfId="12597" applyFont="1" applyFill="1" applyAlignment="1">
      <alignment horizontal="center"/>
    </xf>
    <xf numFmtId="0" fontId="15" fillId="0" borderId="0" xfId="12597" applyFill="1" applyAlignment="1">
      <alignment horizontal="center"/>
    </xf>
    <xf numFmtId="0" fontId="15" fillId="0" borderId="0" xfId="12597" applyFill="1"/>
    <xf numFmtId="164" fontId="76" fillId="0" borderId="0" xfId="0" applyFont="1" applyFill="1" applyAlignment="1" applyProtection="1">
      <alignment horizontal="center" vertical="center"/>
      <protection locked="0"/>
    </xf>
    <xf numFmtId="164" fontId="22" fillId="0" borderId="0" xfId="0" applyFont="1" applyFill="1" applyAlignment="1">
      <alignment horizontal="center" wrapText="1"/>
    </xf>
    <xf numFmtId="164" fontId="22" fillId="0" borderId="0" xfId="0" applyFont="1" applyFill="1" applyBorder="1" applyAlignment="1">
      <alignment horizontal="center" vertical="center" wrapText="1"/>
    </xf>
    <xf numFmtId="164" fontId="22" fillId="0" borderId="9" xfId="0" applyFont="1" applyFill="1" applyBorder="1" applyAlignment="1">
      <alignment horizontal="center" vertical="center" wrapText="1"/>
    </xf>
    <xf numFmtId="164" fontId="23" fillId="0" borderId="0" xfId="0" applyFont="1" applyAlignment="1">
      <alignment horizontal="right"/>
    </xf>
    <xf numFmtId="0" fontId="18" fillId="0" borderId="0" xfId="257" applyFont="1" applyAlignment="1">
      <alignment horizontal="center"/>
    </xf>
    <xf numFmtId="165" fontId="18" fillId="0" borderId="0" xfId="257" quotePrefix="1" applyNumberFormat="1" applyFont="1" applyAlignment="1">
      <alignment horizontal="center"/>
    </xf>
    <xf numFmtId="0" fontId="23" fillId="0" borderId="0" xfId="257" applyFont="1" applyAlignment="1">
      <alignment horizontal="center"/>
    </xf>
    <xf numFmtId="0" fontId="25" fillId="0" borderId="0" xfId="257" applyNumberFormat="1" applyFont="1" applyAlignment="1">
      <alignment horizontal="center"/>
    </xf>
    <xf numFmtId="0" fontId="25" fillId="0" borderId="0" xfId="257" applyFont="1" applyBorder="1" applyAlignment="1">
      <alignment horizontal="center"/>
    </xf>
    <xf numFmtId="0" fontId="25" fillId="0" borderId="0" xfId="257" applyFont="1" applyAlignment="1">
      <alignment horizontal="center"/>
    </xf>
    <xf numFmtId="0" fontId="23" fillId="0" borderId="0" xfId="0" applyNumberFormat="1" applyFont="1" applyAlignment="1">
      <alignment horizontal="right"/>
    </xf>
    <xf numFmtId="0" fontId="18" fillId="0" borderId="0" xfId="0" applyNumberFormat="1" applyFont="1" applyAlignment="1">
      <alignment horizontal="center"/>
    </xf>
    <xf numFmtId="165" fontId="18" fillId="0" borderId="0" xfId="0" quotePrefix="1" applyNumberFormat="1" applyFont="1" applyAlignment="1">
      <alignment horizontal="center"/>
    </xf>
    <xf numFmtId="0" fontId="23" fillId="0" borderId="0" xfId="0" applyNumberFormat="1" applyFont="1" applyAlignment="1">
      <alignment horizontal="center"/>
    </xf>
    <xf numFmtId="0" fontId="25" fillId="0" borderId="0" xfId="0" applyNumberFormat="1" applyFont="1" applyAlignment="1">
      <alignment horizontal="center"/>
    </xf>
    <xf numFmtId="0" fontId="25" fillId="0" borderId="0" xfId="0" applyNumberFormat="1" applyFont="1" applyBorder="1" applyAlignment="1">
      <alignment horizontal="center"/>
    </xf>
    <xf numFmtId="0" fontId="23" fillId="0" borderId="0" xfId="260" applyFont="1" applyAlignment="1">
      <alignment horizontal="right"/>
    </xf>
    <xf numFmtId="0" fontId="18" fillId="0" borderId="0" xfId="260" applyFont="1" applyAlignment="1">
      <alignment horizontal="center"/>
    </xf>
    <xf numFmtId="165" fontId="18" fillId="0" borderId="0" xfId="260" quotePrefix="1" applyNumberFormat="1" applyFont="1" applyAlignment="1">
      <alignment horizontal="center"/>
    </xf>
    <xf numFmtId="0" fontId="23" fillId="0" borderId="0" xfId="260" applyFont="1" applyAlignment="1">
      <alignment horizontal="center"/>
    </xf>
    <xf numFmtId="0" fontId="25" fillId="0" borderId="0" xfId="260" applyNumberFormat="1" applyFont="1" applyAlignment="1">
      <alignment horizontal="center"/>
    </xf>
    <xf numFmtId="0" fontId="25" fillId="0" borderId="0" xfId="260" applyFont="1" applyBorder="1" applyAlignment="1">
      <alignment horizontal="center"/>
    </xf>
    <xf numFmtId="0" fontId="25" fillId="0" borderId="0" xfId="260" applyFont="1" applyAlignment="1">
      <alignment horizontal="center"/>
    </xf>
    <xf numFmtId="164" fontId="18" fillId="0" borderId="0" xfId="0" applyFont="1" applyAlignment="1">
      <alignment horizontal="center"/>
    </xf>
    <xf numFmtId="164" fontId="23" fillId="0" borderId="0" xfId="0" applyFont="1" applyAlignment="1">
      <alignment horizontal="center"/>
    </xf>
    <xf numFmtId="164" fontId="25" fillId="0" borderId="0" xfId="0" applyFont="1" applyAlignment="1">
      <alignment horizontal="center"/>
    </xf>
  </cellXfs>
  <cellStyles count="12598">
    <cellStyle name="_x0013_" xfId="266"/>
    <cellStyle name=" 1" xfId="267"/>
    <cellStyle name=" 1 2" xfId="268"/>
    <cellStyle name=" 1 2 2" xfId="8108"/>
    <cellStyle name=" 1 3" xfId="8109"/>
    <cellStyle name=" 1 4" xfId="8110"/>
    <cellStyle name="_x0013_ 10" xfId="8111"/>
    <cellStyle name="_x0013_ 11" xfId="8112"/>
    <cellStyle name="_x0013_ 2" xfId="269"/>
    <cellStyle name="_x0013_ 2 2" xfId="270"/>
    <cellStyle name="_x0013_ 3" xfId="271"/>
    <cellStyle name="_x0013_ 3 2" xfId="8113"/>
    <cellStyle name="_x0013_ 4" xfId="272"/>
    <cellStyle name="_x0013_ 4 2" xfId="8114"/>
    <cellStyle name="_x0013_ 5" xfId="273"/>
    <cellStyle name="_x0013_ 6" xfId="274"/>
    <cellStyle name="_x0013_ 7" xfId="275"/>
    <cellStyle name="_x0013_ 8" xfId="276"/>
    <cellStyle name="_x0013_ 9" xfId="277"/>
    <cellStyle name="_(C) 2007 CB Weather Adjust" xfId="8115"/>
    <cellStyle name="_(C) 2007 CB Weather Adjust (2)" xfId="8116"/>
    <cellStyle name="_09GRC Gas Transport For Review" xfId="278"/>
    <cellStyle name="_09GRC Gas Transport For Review 2" xfId="279"/>
    <cellStyle name="_09GRC Gas Transport For Review 2 2" xfId="280"/>
    <cellStyle name="_09GRC Gas Transport For Review 3" xfId="281"/>
    <cellStyle name="_09GRC Gas Transport For Review_Book4" xfId="282"/>
    <cellStyle name="_09GRC Gas Transport For Review_Book4 2" xfId="283"/>
    <cellStyle name="_09GRC Gas Transport For Review_Book4 2 2" xfId="284"/>
    <cellStyle name="_09GRC Gas Transport For Review_Book4 3" xfId="285"/>
    <cellStyle name="_09GRC Gas Transport For Review_Book4_DEM-WP(C) ENERG10C--ctn Mid-C_042010 2010GRC" xfId="8117"/>
    <cellStyle name="_09GRC Gas Transport For Review_DEM-WP(C) ENERG10C--ctn Mid-C_042010 2010GRC" xfId="8118"/>
    <cellStyle name="_x0013__16.07E Wild Horse Wind Expansionwrkingfile" xfId="286"/>
    <cellStyle name="_x0013__16.07E Wild Horse Wind Expansionwrkingfile 2" xfId="287"/>
    <cellStyle name="_x0013__16.07E Wild Horse Wind Expansionwrkingfile 2 2" xfId="288"/>
    <cellStyle name="_x0013__16.07E Wild Horse Wind Expansionwrkingfile 3" xfId="289"/>
    <cellStyle name="_x0013__16.07E Wild Horse Wind Expansionwrkingfile SF" xfId="290"/>
    <cellStyle name="_x0013__16.07E Wild Horse Wind Expansionwrkingfile SF 2" xfId="291"/>
    <cellStyle name="_x0013__16.07E Wild Horse Wind Expansionwrkingfile SF 2 2" xfId="292"/>
    <cellStyle name="_x0013__16.07E Wild Horse Wind Expansionwrkingfile SF 3" xfId="293"/>
    <cellStyle name="_x0013__16.07E Wild Horse Wind Expansionwrkingfile SF_DEM-WP(C) ENERG10C--ctn Mid-C_042010 2010GRC" xfId="8119"/>
    <cellStyle name="_x0013__16.07E Wild Horse Wind Expansionwrkingfile_DEM-WP(C) ENERG10C--ctn Mid-C_042010 2010GRC" xfId="8120"/>
    <cellStyle name="_x0013__16.37E Wild Horse Expansion DeferralRevwrkingfile SF" xfId="294"/>
    <cellStyle name="_x0013__16.37E Wild Horse Expansion DeferralRevwrkingfile SF 2" xfId="295"/>
    <cellStyle name="_x0013__16.37E Wild Horse Expansion DeferralRevwrkingfile SF 2 2" xfId="296"/>
    <cellStyle name="_x0013__16.37E Wild Horse Expansion DeferralRevwrkingfile SF 3" xfId="297"/>
    <cellStyle name="_x0013__16.37E Wild Horse Expansion DeferralRevwrkingfile SF_DEM-WP(C) ENERG10C--ctn Mid-C_042010 2010GRC" xfId="8121"/>
    <cellStyle name="_2.01G Temp Normalization(C)" xfId="8122"/>
    <cellStyle name="_2.05G Pass-Through Revenue and Expenses" xfId="8123"/>
    <cellStyle name="_2.11G Interest on Customer Deposits" xfId="8124"/>
    <cellStyle name="_2008 Strat Plan Power Costs Forecast V2 (2009 Update)" xfId="298"/>
    <cellStyle name="_2008 Strat Plan Power Costs Forecast V2 (2009 Update) 2" xfId="299"/>
    <cellStyle name="_2008 Strat Plan Power Costs Forecast V2 (2009 Update)_DEM-WP(C) ENERG10C--ctn Mid-C_042010 2010GRC" xfId="8125"/>
    <cellStyle name="_2008 Strat Plan Power Costs Forecast V2 (2009 Update)_NIM Summary" xfId="300"/>
    <cellStyle name="_2008 Strat Plan Power Costs Forecast V2 (2009 Update)_NIM Summary 2" xfId="301"/>
    <cellStyle name="_2008 Strat Plan Power Costs Forecast V2 (2009 Update)_NIM Summary_DEM-WP(C) ENERG10C--ctn Mid-C_042010 2010GRC" xfId="8126"/>
    <cellStyle name="_4.01E Temp Normalization" xfId="8127"/>
    <cellStyle name="_4.03G Lease Everett Delta" xfId="8128"/>
    <cellStyle name="_4.04G Pass-Through Revenue and ExpensesWFMI" xfId="8129"/>
    <cellStyle name="_4.06E Pass Throughs" xfId="2"/>
    <cellStyle name="_4.06E Pass Throughs 2" xfId="302"/>
    <cellStyle name="_4.06E Pass Throughs 2 2" xfId="303"/>
    <cellStyle name="_4.06E Pass Throughs 2 2 2" xfId="304"/>
    <cellStyle name="_4.06E Pass Throughs 2 3" xfId="305"/>
    <cellStyle name="_4.06E Pass Throughs 3" xfId="306"/>
    <cellStyle name="_4.06E Pass Throughs 3 2" xfId="307"/>
    <cellStyle name="_4.06E Pass Throughs 3 2 2" xfId="308"/>
    <cellStyle name="_4.06E Pass Throughs 3 3" xfId="309"/>
    <cellStyle name="_4.06E Pass Throughs 3 3 2" xfId="310"/>
    <cellStyle name="_4.06E Pass Throughs 3 4" xfId="311"/>
    <cellStyle name="_4.06E Pass Throughs 3 4 2" xfId="312"/>
    <cellStyle name="_4.06E Pass Throughs 4" xfId="313"/>
    <cellStyle name="_4.06E Pass Throughs 4 2" xfId="314"/>
    <cellStyle name="_4.06E Pass Throughs 5" xfId="315"/>
    <cellStyle name="_4.06E Pass Throughs 5 2" xfId="8130"/>
    <cellStyle name="_4.06E Pass Throughs 6" xfId="8131"/>
    <cellStyle name="_4.06E Pass Throughs 7" xfId="8132"/>
    <cellStyle name="_4.06E Pass Throughs 7 2" xfId="8133"/>
    <cellStyle name="_4.06E Pass Throughs 8" xfId="8134"/>
    <cellStyle name="_4.06E Pass Throughs 8 2" xfId="8135"/>
    <cellStyle name="_4.06E Pass Throughs_04 07E Wild Horse Wind Expansion (C) (2)" xfId="316"/>
    <cellStyle name="_4.06E Pass Throughs_04 07E Wild Horse Wind Expansion (C) (2) 2" xfId="317"/>
    <cellStyle name="_4.06E Pass Throughs_04 07E Wild Horse Wind Expansion (C) (2) 2 2" xfId="318"/>
    <cellStyle name="_4.06E Pass Throughs_04 07E Wild Horse Wind Expansion (C) (2) 3" xfId="319"/>
    <cellStyle name="_4.06E Pass Throughs_04 07E Wild Horse Wind Expansion (C) (2)_Adj Bench DR 3 for Initial Briefs (Electric)" xfId="320"/>
    <cellStyle name="_4.06E Pass Throughs_04 07E Wild Horse Wind Expansion (C) (2)_Adj Bench DR 3 for Initial Briefs (Electric) 2" xfId="321"/>
    <cellStyle name="_4.06E Pass Throughs_04 07E Wild Horse Wind Expansion (C) (2)_Adj Bench DR 3 for Initial Briefs (Electric) 2 2" xfId="322"/>
    <cellStyle name="_4.06E Pass Throughs_04 07E Wild Horse Wind Expansion (C) (2)_Adj Bench DR 3 for Initial Briefs (Electric) 3" xfId="323"/>
    <cellStyle name="_4.06E Pass Throughs_04 07E Wild Horse Wind Expansion (C) (2)_Adj Bench DR 3 for Initial Briefs (Electric)_DEM-WP(C) ENERG10C--ctn Mid-C_042010 2010GRC" xfId="8136"/>
    <cellStyle name="_4.06E Pass Throughs_04 07E Wild Horse Wind Expansion (C) (2)_Book1" xfId="8137"/>
    <cellStyle name="_4.06E Pass Throughs_04 07E Wild Horse Wind Expansion (C) (2)_DEM-WP(C) ENERG10C--ctn Mid-C_042010 2010GRC" xfId="8138"/>
    <cellStyle name="_4.06E Pass Throughs_04 07E Wild Horse Wind Expansion (C) (2)_Electric Rev Req Model (2009 GRC) " xfId="324"/>
    <cellStyle name="_4.06E Pass Throughs_04 07E Wild Horse Wind Expansion (C) (2)_Electric Rev Req Model (2009 GRC)  2" xfId="325"/>
    <cellStyle name="_4.06E Pass Throughs_04 07E Wild Horse Wind Expansion (C) (2)_Electric Rev Req Model (2009 GRC)  2 2" xfId="326"/>
    <cellStyle name="_4.06E Pass Throughs_04 07E Wild Horse Wind Expansion (C) (2)_Electric Rev Req Model (2009 GRC)  3" xfId="327"/>
    <cellStyle name="_4.06E Pass Throughs_04 07E Wild Horse Wind Expansion (C) (2)_Electric Rev Req Model (2009 GRC) _DEM-WP(C) ENERG10C--ctn Mid-C_042010 2010GRC" xfId="8139"/>
    <cellStyle name="_4.06E Pass Throughs_04 07E Wild Horse Wind Expansion (C) (2)_Electric Rev Req Model (2009 GRC) Rebuttal" xfId="328"/>
    <cellStyle name="_4.06E Pass Throughs_04 07E Wild Horse Wind Expansion (C) (2)_Electric Rev Req Model (2009 GRC) Rebuttal 2" xfId="329"/>
    <cellStyle name="_4.06E Pass Throughs_04 07E Wild Horse Wind Expansion (C) (2)_Electric Rev Req Model (2009 GRC) Rebuttal 2 2" xfId="330"/>
    <cellStyle name="_4.06E Pass Throughs_04 07E Wild Horse Wind Expansion (C) (2)_Electric Rev Req Model (2009 GRC) Rebuttal 3" xfId="331"/>
    <cellStyle name="_4.06E Pass Throughs_04 07E Wild Horse Wind Expansion (C) (2)_Electric Rev Req Model (2009 GRC) Rebuttal REmoval of New  WH Solar AdjustMI" xfId="332"/>
    <cellStyle name="_4.06E Pass Throughs_04 07E Wild Horse Wind Expansion (C) (2)_Electric Rev Req Model (2009 GRC) Rebuttal REmoval of New  WH Solar AdjustMI 2" xfId="333"/>
    <cellStyle name="_4.06E Pass Throughs_04 07E Wild Horse Wind Expansion (C) (2)_Electric Rev Req Model (2009 GRC) Rebuttal REmoval of New  WH Solar AdjustMI 2 2" xfId="334"/>
    <cellStyle name="_4.06E Pass Throughs_04 07E Wild Horse Wind Expansion (C) (2)_Electric Rev Req Model (2009 GRC) Rebuttal REmoval of New  WH Solar AdjustMI 3" xfId="335"/>
    <cellStyle name="_4.06E Pass Throughs_04 07E Wild Horse Wind Expansion (C) (2)_Electric Rev Req Model (2009 GRC) Rebuttal REmoval of New  WH Solar AdjustMI_DEM-WP(C) ENERG10C--ctn Mid-C_042010 2010GRC" xfId="8140"/>
    <cellStyle name="_4.06E Pass Throughs_04 07E Wild Horse Wind Expansion (C) (2)_Electric Rev Req Model (2009 GRC) Revised 01-18-2010" xfId="336"/>
    <cellStyle name="_4.06E Pass Throughs_04 07E Wild Horse Wind Expansion (C) (2)_Electric Rev Req Model (2009 GRC) Revised 01-18-2010 2" xfId="337"/>
    <cellStyle name="_4.06E Pass Throughs_04 07E Wild Horse Wind Expansion (C) (2)_Electric Rev Req Model (2009 GRC) Revised 01-18-2010 2 2" xfId="338"/>
    <cellStyle name="_4.06E Pass Throughs_04 07E Wild Horse Wind Expansion (C) (2)_Electric Rev Req Model (2009 GRC) Revised 01-18-2010 3" xfId="339"/>
    <cellStyle name="_4.06E Pass Throughs_04 07E Wild Horse Wind Expansion (C) (2)_Electric Rev Req Model (2009 GRC) Revised 01-18-2010_DEM-WP(C) ENERG10C--ctn Mid-C_042010 2010GRC" xfId="8141"/>
    <cellStyle name="_4.06E Pass Throughs_04 07E Wild Horse Wind Expansion (C) (2)_Electric Rev Req Model (2010 GRC)" xfId="8142"/>
    <cellStyle name="_4.06E Pass Throughs_04 07E Wild Horse Wind Expansion (C) (2)_Electric Rev Req Model (2010 GRC) SF" xfId="8143"/>
    <cellStyle name="_4.06E Pass Throughs_04 07E Wild Horse Wind Expansion (C) (2)_Final Order Electric EXHIBIT A-1" xfId="340"/>
    <cellStyle name="_4.06E Pass Throughs_04 07E Wild Horse Wind Expansion (C) (2)_Final Order Electric EXHIBIT A-1 2" xfId="341"/>
    <cellStyle name="_4.06E Pass Throughs_04 07E Wild Horse Wind Expansion (C) (2)_Final Order Electric EXHIBIT A-1 2 2" xfId="342"/>
    <cellStyle name="_4.06E Pass Throughs_04 07E Wild Horse Wind Expansion (C) (2)_Final Order Electric EXHIBIT A-1 3" xfId="343"/>
    <cellStyle name="_4.06E Pass Throughs_04 07E Wild Horse Wind Expansion (C) (2)_TENASKA REGULATORY ASSET" xfId="344"/>
    <cellStyle name="_4.06E Pass Throughs_04 07E Wild Horse Wind Expansion (C) (2)_TENASKA REGULATORY ASSET 2" xfId="345"/>
    <cellStyle name="_4.06E Pass Throughs_04 07E Wild Horse Wind Expansion (C) (2)_TENASKA REGULATORY ASSET 2 2" xfId="346"/>
    <cellStyle name="_4.06E Pass Throughs_04 07E Wild Horse Wind Expansion (C) (2)_TENASKA REGULATORY ASSET 3" xfId="347"/>
    <cellStyle name="_4.06E Pass Throughs_16.37E Wild Horse Expansion DeferralRevwrkingfile SF" xfId="348"/>
    <cellStyle name="_4.06E Pass Throughs_16.37E Wild Horse Expansion DeferralRevwrkingfile SF 2" xfId="349"/>
    <cellStyle name="_4.06E Pass Throughs_16.37E Wild Horse Expansion DeferralRevwrkingfile SF 2 2" xfId="350"/>
    <cellStyle name="_4.06E Pass Throughs_16.37E Wild Horse Expansion DeferralRevwrkingfile SF 3" xfId="351"/>
    <cellStyle name="_4.06E Pass Throughs_16.37E Wild Horse Expansion DeferralRevwrkingfile SF_DEM-WP(C) ENERG10C--ctn Mid-C_042010 2010GRC" xfId="8144"/>
    <cellStyle name="_4.06E Pass Throughs_2009 Compliance Filing PCA Exhibits for GRC" xfId="8145"/>
    <cellStyle name="_4.06E Pass Throughs_2009 GRC Compl Filing - Exhibit D" xfId="352"/>
    <cellStyle name="_4.06E Pass Throughs_2009 GRC Compl Filing - Exhibit D 2" xfId="353"/>
    <cellStyle name="_4.06E Pass Throughs_2009 GRC Compl Filing - Exhibit D_DEM-WP(C) ENERG10C--ctn Mid-C_042010 2010GRC" xfId="8146"/>
    <cellStyle name="_4.06E Pass Throughs_3.01 Income Statement" xfId="354"/>
    <cellStyle name="_4.06E Pass Throughs_4 31 Regulatory Assets and Liabilities  7 06- Exhibit D" xfId="355"/>
    <cellStyle name="_4.06E Pass Throughs_4 31 Regulatory Assets and Liabilities  7 06- Exhibit D 2" xfId="356"/>
    <cellStyle name="_4.06E Pass Throughs_4 31 Regulatory Assets and Liabilities  7 06- Exhibit D 2 2" xfId="357"/>
    <cellStyle name="_4.06E Pass Throughs_4 31 Regulatory Assets and Liabilities  7 06- Exhibit D 3" xfId="358"/>
    <cellStyle name="_4.06E Pass Throughs_4 31 Regulatory Assets and Liabilities  7 06- Exhibit D_DEM-WP(C) ENERG10C--ctn Mid-C_042010 2010GRC" xfId="8147"/>
    <cellStyle name="_4.06E Pass Throughs_4 31 Regulatory Assets and Liabilities  7 06- Exhibit D_NIM Summary" xfId="359"/>
    <cellStyle name="_4.06E Pass Throughs_4 31 Regulatory Assets and Liabilities  7 06- Exhibit D_NIM Summary 2" xfId="360"/>
    <cellStyle name="_4.06E Pass Throughs_4 31 Regulatory Assets and Liabilities  7 06- Exhibit D_NIM Summary_DEM-WP(C) ENERG10C--ctn Mid-C_042010 2010GRC" xfId="8148"/>
    <cellStyle name="_4.06E Pass Throughs_4 31 Regulatory Assets and Liabilities  7 06- Exhibit D_NIM+O&amp;M" xfId="8149"/>
    <cellStyle name="_4.06E Pass Throughs_4 31 Regulatory Assets and Liabilities  7 06- Exhibit D_NIM+O&amp;M Monthly" xfId="8150"/>
    <cellStyle name="_4.06E Pass Throughs_4 31E Reg Asset  Liab and EXH D" xfId="8151"/>
    <cellStyle name="_4.06E Pass Throughs_4 31E Reg Asset  Liab and EXH D _ Aug 10 Filing (2)" xfId="8152"/>
    <cellStyle name="_4.06E Pass Throughs_4 32 Regulatory Assets and Liabilities  7 06- Exhibit D" xfId="361"/>
    <cellStyle name="_4.06E Pass Throughs_4 32 Regulatory Assets and Liabilities  7 06- Exhibit D 2" xfId="362"/>
    <cellStyle name="_4.06E Pass Throughs_4 32 Regulatory Assets and Liabilities  7 06- Exhibit D 2 2" xfId="363"/>
    <cellStyle name="_4.06E Pass Throughs_4 32 Regulatory Assets and Liabilities  7 06- Exhibit D 3" xfId="364"/>
    <cellStyle name="_4.06E Pass Throughs_4 32 Regulatory Assets and Liabilities  7 06- Exhibit D_DEM-WP(C) ENERG10C--ctn Mid-C_042010 2010GRC" xfId="8153"/>
    <cellStyle name="_4.06E Pass Throughs_4 32 Regulatory Assets and Liabilities  7 06- Exhibit D_NIM Summary" xfId="365"/>
    <cellStyle name="_4.06E Pass Throughs_4 32 Regulatory Assets and Liabilities  7 06- Exhibit D_NIM Summary 2" xfId="366"/>
    <cellStyle name="_4.06E Pass Throughs_4 32 Regulatory Assets and Liabilities  7 06- Exhibit D_NIM Summary_DEM-WP(C) ENERG10C--ctn Mid-C_042010 2010GRC" xfId="8154"/>
    <cellStyle name="_4.06E Pass Throughs_4 32 Regulatory Assets and Liabilities  7 06- Exhibit D_NIM+O&amp;M" xfId="8155"/>
    <cellStyle name="_4.06E Pass Throughs_4 32 Regulatory Assets and Liabilities  7 06- Exhibit D_NIM+O&amp;M Monthly" xfId="8156"/>
    <cellStyle name="_4.06E Pass Throughs_AURORA Total New" xfId="367"/>
    <cellStyle name="_4.06E Pass Throughs_AURORA Total New 2" xfId="368"/>
    <cellStyle name="_4.06E Pass Throughs_Book2" xfId="369"/>
    <cellStyle name="_4.06E Pass Throughs_Book2 2" xfId="370"/>
    <cellStyle name="_4.06E Pass Throughs_Book2 2 2" xfId="371"/>
    <cellStyle name="_4.06E Pass Throughs_Book2 3" xfId="372"/>
    <cellStyle name="_4.06E Pass Throughs_Book2_Adj Bench DR 3 for Initial Briefs (Electric)" xfId="373"/>
    <cellStyle name="_4.06E Pass Throughs_Book2_Adj Bench DR 3 for Initial Briefs (Electric) 2" xfId="374"/>
    <cellStyle name="_4.06E Pass Throughs_Book2_Adj Bench DR 3 for Initial Briefs (Electric) 2 2" xfId="375"/>
    <cellStyle name="_4.06E Pass Throughs_Book2_Adj Bench DR 3 for Initial Briefs (Electric) 3" xfId="376"/>
    <cellStyle name="_4.06E Pass Throughs_Book2_Adj Bench DR 3 for Initial Briefs (Electric)_DEM-WP(C) ENERG10C--ctn Mid-C_042010 2010GRC" xfId="8157"/>
    <cellStyle name="_4.06E Pass Throughs_Book2_DEM-WP(C) ENERG10C--ctn Mid-C_042010 2010GRC" xfId="8158"/>
    <cellStyle name="_4.06E Pass Throughs_Book2_Electric Rev Req Model (2009 GRC) Rebuttal" xfId="377"/>
    <cellStyle name="_4.06E Pass Throughs_Book2_Electric Rev Req Model (2009 GRC) Rebuttal 2" xfId="378"/>
    <cellStyle name="_4.06E Pass Throughs_Book2_Electric Rev Req Model (2009 GRC) Rebuttal 2 2" xfId="379"/>
    <cellStyle name="_4.06E Pass Throughs_Book2_Electric Rev Req Model (2009 GRC) Rebuttal 3" xfId="380"/>
    <cellStyle name="_4.06E Pass Throughs_Book2_Electric Rev Req Model (2009 GRC) Rebuttal REmoval of New  WH Solar AdjustMI" xfId="381"/>
    <cellStyle name="_4.06E Pass Throughs_Book2_Electric Rev Req Model (2009 GRC) Rebuttal REmoval of New  WH Solar AdjustMI 2" xfId="382"/>
    <cellStyle name="_4.06E Pass Throughs_Book2_Electric Rev Req Model (2009 GRC) Rebuttal REmoval of New  WH Solar AdjustMI 2 2" xfId="383"/>
    <cellStyle name="_4.06E Pass Throughs_Book2_Electric Rev Req Model (2009 GRC) Rebuttal REmoval of New  WH Solar AdjustMI 3" xfId="384"/>
    <cellStyle name="_4.06E Pass Throughs_Book2_Electric Rev Req Model (2009 GRC) Rebuttal REmoval of New  WH Solar AdjustMI_DEM-WP(C) ENERG10C--ctn Mid-C_042010 2010GRC" xfId="8159"/>
    <cellStyle name="_4.06E Pass Throughs_Book2_Electric Rev Req Model (2009 GRC) Revised 01-18-2010" xfId="385"/>
    <cellStyle name="_4.06E Pass Throughs_Book2_Electric Rev Req Model (2009 GRC) Revised 01-18-2010 2" xfId="386"/>
    <cellStyle name="_4.06E Pass Throughs_Book2_Electric Rev Req Model (2009 GRC) Revised 01-18-2010 2 2" xfId="387"/>
    <cellStyle name="_4.06E Pass Throughs_Book2_Electric Rev Req Model (2009 GRC) Revised 01-18-2010 3" xfId="388"/>
    <cellStyle name="_4.06E Pass Throughs_Book2_Electric Rev Req Model (2009 GRC) Revised 01-18-2010_DEM-WP(C) ENERG10C--ctn Mid-C_042010 2010GRC" xfId="8160"/>
    <cellStyle name="_4.06E Pass Throughs_Book2_Final Order Electric EXHIBIT A-1" xfId="389"/>
    <cellStyle name="_4.06E Pass Throughs_Book2_Final Order Electric EXHIBIT A-1 2" xfId="390"/>
    <cellStyle name="_4.06E Pass Throughs_Book2_Final Order Electric EXHIBIT A-1 2 2" xfId="391"/>
    <cellStyle name="_4.06E Pass Throughs_Book2_Final Order Electric EXHIBIT A-1 3" xfId="392"/>
    <cellStyle name="_4.06E Pass Throughs_Book4" xfId="393"/>
    <cellStyle name="_4.06E Pass Throughs_Book4 2" xfId="394"/>
    <cellStyle name="_4.06E Pass Throughs_Book4 2 2" xfId="395"/>
    <cellStyle name="_4.06E Pass Throughs_Book4 3" xfId="396"/>
    <cellStyle name="_4.06E Pass Throughs_Book4_DEM-WP(C) ENERG10C--ctn Mid-C_042010 2010GRC" xfId="8161"/>
    <cellStyle name="_4.06E Pass Throughs_Book9" xfId="397"/>
    <cellStyle name="_4.06E Pass Throughs_Book9 2" xfId="398"/>
    <cellStyle name="_4.06E Pass Throughs_Book9 2 2" xfId="399"/>
    <cellStyle name="_4.06E Pass Throughs_Book9 3" xfId="400"/>
    <cellStyle name="_4.06E Pass Throughs_Book9_DEM-WP(C) ENERG10C--ctn Mid-C_042010 2010GRC" xfId="8162"/>
    <cellStyle name="_4.06E Pass Throughs_Chelan PUD Power Costs (8-10)" xfId="8163"/>
    <cellStyle name="_4.06E Pass Throughs_DEM-WP(C) Chelan Power Costs" xfId="8164"/>
    <cellStyle name="_4.06E Pass Throughs_DEM-WP(C) ENERG10C--ctn Mid-C_042010 2010GRC" xfId="8165"/>
    <cellStyle name="_4.06E Pass Throughs_DEM-WP(C) Gas Transport 2010GRC" xfId="8166"/>
    <cellStyle name="_4.06E Pass Throughs_INPUTS" xfId="401"/>
    <cellStyle name="_4.06E Pass Throughs_INPUTS 2" xfId="402"/>
    <cellStyle name="_4.06E Pass Throughs_INPUTS 2 2" xfId="403"/>
    <cellStyle name="_4.06E Pass Throughs_INPUTS 3" xfId="404"/>
    <cellStyle name="_4.06E Pass Throughs_NIM Summary" xfId="405"/>
    <cellStyle name="_4.06E Pass Throughs_NIM Summary 09GRC" xfId="406"/>
    <cellStyle name="_4.06E Pass Throughs_NIM Summary 09GRC 2" xfId="407"/>
    <cellStyle name="_4.06E Pass Throughs_NIM Summary 09GRC_DEM-WP(C) ENERG10C--ctn Mid-C_042010 2010GRC" xfId="8167"/>
    <cellStyle name="_4.06E Pass Throughs_NIM Summary 2" xfId="408"/>
    <cellStyle name="_4.06E Pass Throughs_NIM Summary 3" xfId="409"/>
    <cellStyle name="_4.06E Pass Throughs_NIM Summary 4" xfId="410"/>
    <cellStyle name="_4.06E Pass Throughs_NIM Summary 5" xfId="411"/>
    <cellStyle name="_4.06E Pass Throughs_NIM Summary 6" xfId="412"/>
    <cellStyle name="_4.06E Pass Throughs_NIM Summary 7" xfId="413"/>
    <cellStyle name="_4.06E Pass Throughs_NIM Summary 8" xfId="414"/>
    <cellStyle name="_4.06E Pass Throughs_NIM Summary 9" xfId="415"/>
    <cellStyle name="_4.06E Pass Throughs_NIM Summary_DEM-WP(C) ENERG10C--ctn Mid-C_042010 2010GRC" xfId="8168"/>
    <cellStyle name="_4.06E Pass Throughs_NIM+O&amp;M" xfId="8169"/>
    <cellStyle name="_4.06E Pass Throughs_NIM+O&amp;M 2" xfId="8170"/>
    <cellStyle name="_4.06E Pass Throughs_NIM+O&amp;M Monthly" xfId="8171"/>
    <cellStyle name="_4.06E Pass Throughs_NIM+O&amp;M Monthly 2" xfId="8172"/>
    <cellStyle name="_4.06E Pass Throughs_PCA 10 -  Exhibit D from A Kellogg Jan 2011" xfId="8173"/>
    <cellStyle name="_4.06E Pass Throughs_PCA 10 -  Exhibit D from A Kellogg July 2011" xfId="8174"/>
    <cellStyle name="_4.06E Pass Throughs_PCA 10 -  Exhibit D from S Free Rcv'd 12-11" xfId="8175"/>
    <cellStyle name="_4.06E Pass Throughs_PCA 9 -  Exhibit D April 2010" xfId="8176"/>
    <cellStyle name="_4.06E Pass Throughs_PCA 9 -  Exhibit D April 2010 (3)" xfId="416"/>
    <cellStyle name="_4.06E Pass Throughs_PCA 9 -  Exhibit D April 2010 (3) 2" xfId="417"/>
    <cellStyle name="_4.06E Pass Throughs_PCA 9 -  Exhibit D April 2010 (3)_DEM-WP(C) ENERG10C--ctn Mid-C_042010 2010GRC" xfId="8177"/>
    <cellStyle name="_4.06E Pass Throughs_PCA 9 -  Exhibit D Nov 2010" xfId="8178"/>
    <cellStyle name="_4.06E Pass Throughs_PCA 9 - Exhibit D at August 2010" xfId="8179"/>
    <cellStyle name="_4.06E Pass Throughs_PCA 9 - Exhibit D June 2010 GRC" xfId="8180"/>
    <cellStyle name="_4.06E Pass Throughs_Power Costs - Comparison bx Rbtl-Staff-Jt-PC" xfId="418"/>
    <cellStyle name="_4.06E Pass Throughs_Power Costs - Comparison bx Rbtl-Staff-Jt-PC 2" xfId="419"/>
    <cellStyle name="_4.06E Pass Throughs_Power Costs - Comparison bx Rbtl-Staff-Jt-PC 2 2" xfId="420"/>
    <cellStyle name="_4.06E Pass Throughs_Power Costs - Comparison bx Rbtl-Staff-Jt-PC 3" xfId="421"/>
    <cellStyle name="_4.06E Pass Throughs_Power Costs - Comparison bx Rbtl-Staff-Jt-PC_Adj Bench DR 3 for Initial Briefs (Electric)" xfId="422"/>
    <cellStyle name="_4.06E Pass Throughs_Power Costs - Comparison bx Rbtl-Staff-Jt-PC_Adj Bench DR 3 for Initial Briefs (Electric) 2" xfId="423"/>
    <cellStyle name="_4.06E Pass Throughs_Power Costs - Comparison bx Rbtl-Staff-Jt-PC_Adj Bench DR 3 for Initial Briefs (Electric) 2 2" xfId="424"/>
    <cellStyle name="_4.06E Pass Throughs_Power Costs - Comparison bx Rbtl-Staff-Jt-PC_Adj Bench DR 3 for Initial Briefs (Electric) 3" xfId="425"/>
    <cellStyle name="_4.06E Pass Throughs_Power Costs - Comparison bx Rbtl-Staff-Jt-PC_Adj Bench DR 3 for Initial Briefs (Electric)_DEM-WP(C) ENERG10C--ctn Mid-C_042010 2010GRC" xfId="8181"/>
    <cellStyle name="_4.06E Pass Throughs_Power Costs - Comparison bx Rbtl-Staff-Jt-PC_DEM-WP(C) ENERG10C--ctn Mid-C_042010 2010GRC" xfId="8182"/>
    <cellStyle name="_4.06E Pass Throughs_Power Costs - Comparison bx Rbtl-Staff-Jt-PC_Electric Rev Req Model (2009 GRC) Rebuttal" xfId="426"/>
    <cellStyle name="_4.06E Pass Throughs_Power Costs - Comparison bx Rbtl-Staff-Jt-PC_Electric Rev Req Model (2009 GRC) Rebuttal 2" xfId="427"/>
    <cellStyle name="_4.06E Pass Throughs_Power Costs - Comparison bx Rbtl-Staff-Jt-PC_Electric Rev Req Model (2009 GRC) Rebuttal 2 2" xfId="428"/>
    <cellStyle name="_4.06E Pass Throughs_Power Costs - Comparison bx Rbtl-Staff-Jt-PC_Electric Rev Req Model (2009 GRC) Rebuttal 3" xfId="429"/>
    <cellStyle name="_4.06E Pass Throughs_Power Costs - Comparison bx Rbtl-Staff-Jt-PC_Electric Rev Req Model (2009 GRC) Rebuttal REmoval of New  WH Solar AdjustMI" xfId="430"/>
    <cellStyle name="_4.06E Pass Throughs_Power Costs - Comparison bx Rbtl-Staff-Jt-PC_Electric Rev Req Model (2009 GRC) Rebuttal REmoval of New  WH Solar AdjustMI 2" xfId="431"/>
    <cellStyle name="_4.06E Pass Throughs_Power Costs - Comparison bx Rbtl-Staff-Jt-PC_Electric Rev Req Model (2009 GRC) Rebuttal REmoval of New  WH Solar AdjustMI 2 2" xfId="432"/>
    <cellStyle name="_4.06E Pass Throughs_Power Costs - Comparison bx Rbtl-Staff-Jt-PC_Electric Rev Req Model (2009 GRC) Rebuttal REmoval of New  WH Solar AdjustMI 3" xfId="433"/>
    <cellStyle name="_4.06E Pass Throughs_Power Costs - Comparison bx Rbtl-Staff-Jt-PC_Electric Rev Req Model (2009 GRC) Rebuttal REmoval of New  WH Solar AdjustMI_DEM-WP(C) ENERG10C--ctn Mid-C_042010 2010GRC" xfId="8183"/>
    <cellStyle name="_4.06E Pass Throughs_Power Costs - Comparison bx Rbtl-Staff-Jt-PC_Electric Rev Req Model (2009 GRC) Revised 01-18-2010" xfId="434"/>
    <cellStyle name="_4.06E Pass Throughs_Power Costs - Comparison bx Rbtl-Staff-Jt-PC_Electric Rev Req Model (2009 GRC) Revised 01-18-2010 2" xfId="435"/>
    <cellStyle name="_4.06E Pass Throughs_Power Costs - Comparison bx Rbtl-Staff-Jt-PC_Electric Rev Req Model (2009 GRC) Revised 01-18-2010 2 2" xfId="436"/>
    <cellStyle name="_4.06E Pass Throughs_Power Costs - Comparison bx Rbtl-Staff-Jt-PC_Electric Rev Req Model (2009 GRC) Revised 01-18-2010 3" xfId="437"/>
    <cellStyle name="_4.06E Pass Throughs_Power Costs - Comparison bx Rbtl-Staff-Jt-PC_Electric Rev Req Model (2009 GRC) Revised 01-18-2010_DEM-WP(C) ENERG10C--ctn Mid-C_042010 2010GRC" xfId="8184"/>
    <cellStyle name="_4.06E Pass Throughs_Power Costs - Comparison bx Rbtl-Staff-Jt-PC_Final Order Electric EXHIBIT A-1" xfId="438"/>
    <cellStyle name="_4.06E Pass Throughs_Power Costs - Comparison bx Rbtl-Staff-Jt-PC_Final Order Electric EXHIBIT A-1 2" xfId="439"/>
    <cellStyle name="_4.06E Pass Throughs_Power Costs - Comparison bx Rbtl-Staff-Jt-PC_Final Order Electric EXHIBIT A-1 2 2" xfId="440"/>
    <cellStyle name="_4.06E Pass Throughs_Power Costs - Comparison bx Rbtl-Staff-Jt-PC_Final Order Electric EXHIBIT A-1 3" xfId="441"/>
    <cellStyle name="_4.06E Pass Throughs_Production Adj 4.37" xfId="442"/>
    <cellStyle name="_4.06E Pass Throughs_Production Adj 4.37 2" xfId="443"/>
    <cellStyle name="_4.06E Pass Throughs_Production Adj 4.37 2 2" xfId="444"/>
    <cellStyle name="_4.06E Pass Throughs_Production Adj 4.37 3" xfId="445"/>
    <cellStyle name="_4.06E Pass Throughs_Purchased Power Adj 4.03" xfId="446"/>
    <cellStyle name="_4.06E Pass Throughs_Purchased Power Adj 4.03 2" xfId="447"/>
    <cellStyle name="_4.06E Pass Throughs_Purchased Power Adj 4.03 2 2" xfId="448"/>
    <cellStyle name="_4.06E Pass Throughs_Purchased Power Adj 4.03 3" xfId="449"/>
    <cellStyle name="_4.06E Pass Throughs_Rebuttal Power Costs" xfId="450"/>
    <cellStyle name="_4.06E Pass Throughs_Rebuttal Power Costs 2" xfId="451"/>
    <cellStyle name="_4.06E Pass Throughs_Rebuttal Power Costs 2 2" xfId="452"/>
    <cellStyle name="_4.06E Pass Throughs_Rebuttal Power Costs 3" xfId="453"/>
    <cellStyle name="_4.06E Pass Throughs_Rebuttal Power Costs_Adj Bench DR 3 for Initial Briefs (Electric)" xfId="454"/>
    <cellStyle name="_4.06E Pass Throughs_Rebuttal Power Costs_Adj Bench DR 3 for Initial Briefs (Electric) 2" xfId="455"/>
    <cellStyle name="_4.06E Pass Throughs_Rebuttal Power Costs_Adj Bench DR 3 for Initial Briefs (Electric) 2 2" xfId="456"/>
    <cellStyle name="_4.06E Pass Throughs_Rebuttal Power Costs_Adj Bench DR 3 for Initial Briefs (Electric) 3" xfId="457"/>
    <cellStyle name="_4.06E Pass Throughs_Rebuttal Power Costs_Adj Bench DR 3 for Initial Briefs (Electric)_DEM-WP(C) ENERG10C--ctn Mid-C_042010 2010GRC" xfId="8185"/>
    <cellStyle name="_4.06E Pass Throughs_Rebuttal Power Costs_DEM-WP(C) ENERG10C--ctn Mid-C_042010 2010GRC" xfId="8186"/>
    <cellStyle name="_4.06E Pass Throughs_Rebuttal Power Costs_Electric Rev Req Model (2009 GRC) Rebuttal" xfId="458"/>
    <cellStyle name="_4.06E Pass Throughs_Rebuttal Power Costs_Electric Rev Req Model (2009 GRC) Rebuttal 2" xfId="459"/>
    <cellStyle name="_4.06E Pass Throughs_Rebuttal Power Costs_Electric Rev Req Model (2009 GRC) Rebuttal 2 2" xfId="460"/>
    <cellStyle name="_4.06E Pass Throughs_Rebuttal Power Costs_Electric Rev Req Model (2009 GRC) Rebuttal 3" xfId="461"/>
    <cellStyle name="_4.06E Pass Throughs_Rebuttal Power Costs_Electric Rev Req Model (2009 GRC) Rebuttal REmoval of New  WH Solar AdjustMI" xfId="462"/>
    <cellStyle name="_4.06E Pass Throughs_Rebuttal Power Costs_Electric Rev Req Model (2009 GRC) Rebuttal REmoval of New  WH Solar AdjustMI 2" xfId="463"/>
    <cellStyle name="_4.06E Pass Throughs_Rebuttal Power Costs_Electric Rev Req Model (2009 GRC) Rebuttal REmoval of New  WH Solar AdjustMI 2 2" xfId="464"/>
    <cellStyle name="_4.06E Pass Throughs_Rebuttal Power Costs_Electric Rev Req Model (2009 GRC) Rebuttal REmoval of New  WH Solar AdjustMI 3" xfId="465"/>
    <cellStyle name="_4.06E Pass Throughs_Rebuttal Power Costs_Electric Rev Req Model (2009 GRC) Rebuttal REmoval of New  WH Solar AdjustMI_DEM-WP(C) ENERG10C--ctn Mid-C_042010 2010GRC" xfId="8187"/>
    <cellStyle name="_4.06E Pass Throughs_Rebuttal Power Costs_Electric Rev Req Model (2009 GRC) Revised 01-18-2010" xfId="466"/>
    <cellStyle name="_4.06E Pass Throughs_Rebuttal Power Costs_Electric Rev Req Model (2009 GRC) Revised 01-18-2010 2" xfId="467"/>
    <cellStyle name="_4.06E Pass Throughs_Rebuttal Power Costs_Electric Rev Req Model (2009 GRC) Revised 01-18-2010 2 2" xfId="468"/>
    <cellStyle name="_4.06E Pass Throughs_Rebuttal Power Costs_Electric Rev Req Model (2009 GRC) Revised 01-18-2010 3" xfId="469"/>
    <cellStyle name="_4.06E Pass Throughs_Rebuttal Power Costs_Electric Rev Req Model (2009 GRC) Revised 01-18-2010_DEM-WP(C) ENERG10C--ctn Mid-C_042010 2010GRC" xfId="8188"/>
    <cellStyle name="_4.06E Pass Throughs_Rebuttal Power Costs_Final Order Electric EXHIBIT A-1" xfId="470"/>
    <cellStyle name="_4.06E Pass Throughs_Rebuttal Power Costs_Final Order Electric EXHIBIT A-1 2" xfId="471"/>
    <cellStyle name="_4.06E Pass Throughs_Rebuttal Power Costs_Final Order Electric EXHIBIT A-1 2 2" xfId="472"/>
    <cellStyle name="_4.06E Pass Throughs_Rebuttal Power Costs_Final Order Electric EXHIBIT A-1 3" xfId="473"/>
    <cellStyle name="_4.06E Pass Throughs_ROR &amp; CONV FACTOR" xfId="474"/>
    <cellStyle name="_4.06E Pass Throughs_ROR &amp; CONV FACTOR 2" xfId="475"/>
    <cellStyle name="_4.06E Pass Throughs_ROR &amp; CONV FACTOR 2 2" xfId="476"/>
    <cellStyle name="_4.06E Pass Throughs_ROR &amp; CONV FACTOR 3" xfId="477"/>
    <cellStyle name="_4.06E Pass Throughs_ROR 5.02" xfId="478"/>
    <cellStyle name="_4.06E Pass Throughs_ROR 5.02 2" xfId="479"/>
    <cellStyle name="_4.06E Pass Throughs_ROR 5.02 2 2" xfId="480"/>
    <cellStyle name="_4.06E Pass Throughs_ROR 5.02 3" xfId="481"/>
    <cellStyle name="_4.06E Pass Throughs_Wind Integration 10GRC" xfId="482"/>
    <cellStyle name="_4.06E Pass Throughs_Wind Integration 10GRC 2" xfId="483"/>
    <cellStyle name="_4.06E Pass Throughs_Wind Integration 10GRC_DEM-WP(C) ENERG10C--ctn Mid-C_042010 2010GRC" xfId="8189"/>
    <cellStyle name="_4.13E Montana Energy Tax" xfId="3"/>
    <cellStyle name="_4.13E Montana Energy Tax 2" xfId="484"/>
    <cellStyle name="_4.13E Montana Energy Tax 2 2" xfId="485"/>
    <cellStyle name="_4.13E Montana Energy Tax 2 2 2" xfId="486"/>
    <cellStyle name="_4.13E Montana Energy Tax 2 3" xfId="487"/>
    <cellStyle name="_4.13E Montana Energy Tax 3" xfId="488"/>
    <cellStyle name="_4.13E Montana Energy Tax 3 2" xfId="489"/>
    <cellStyle name="_4.13E Montana Energy Tax 3 2 2" xfId="490"/>
    <cellStyle name="_4.13E Montana Energy Tax 3 3" xfId="491"/>
    <cellStyle name="_4.13E Montana Energy Tax 3 3 2" xfId="492"/>
    <cellStyle name="_4.13E Montana Energy Tax 3 4" xfId="493"/>
    <cellStyle name="_4.13E Montana Energy Tax 3 4 2" xfId="494"/>
    <cellStyle name="_4.13E Montana Energy Tax 4" xfId="495"/>
    <cellStyle name="_4.13E Montana Energy Tax 4 2" xfId="496"/>
    <cellStyle name="_4.13E Montana Energy Tax 5" xfId="497"/>
    <cellStyle name="_4.13E Montana Energy Tax 6" xfId="8190"/>
    <cellStyle name="_4.13E Montana Energy Tax 6 2" xfId="8191"/>
    <cellStyle name="_4.13E Montana Energy Tax 7" xfId="8192"/>
    <cellStyle name="_4.13E Montana Energy Tax 7 2" xfId="8193"/>
    <cellStyle name="_4.13E Montana Energy Tax_04 07E Wild Horse Wind Expansion (C) (2)" xfId="498"/>
    <cellStyle name="_4.13E Montana Energy Tax_04 07E Wild Horse Wind Expansion (C) (2) 2" xfId="499"/>
    <cellStyle name="_4.13E Montana Energy Tax_04 07E Wild Horse Wind Expansion (C) (2) 2 2" xfId="500"/>
    <cellStyle name="_4.13E Montana Energy Tax_04 07E Wild Horse Wind Expansion (C) (2) 3" xfId="501"/>
    <cellStyle name="_4.13E Montana Energy Tax_04 07E Wild Horse Wind Expansion (C) (2)_Adj Bench DR 3 for Initial Briefs (Electric)" xfId="502"/>
    <cellStyle name="_4.13E Montana Energy Tax_04 07E Wild Horse Wind Expansion (C) (2)_Adj Bench DR 3 for Initial Briefs (Electric) 2" xfId="503"/>
    <cellStyle name="_4.13E Montana Energy Tax_04 07E Wild Horse Wind Expansion (C) (2)_Adj Bench DR 3 for Initial Briefs (Electric) 2 2" xfId="504"/>
    <cellStyle name="_4.13E Montana Energy Tax_04 07E Wild Horse Wind Expansion (C) (2)_Adj Bench DR 3 for Initial Briefs (Electric) 3" xfId="505"/>
    <cellStyle name="_4.13E Montana Energy Tax_04 07E Wild Horse Wind Expansion (C) (2)_Adj Bench DR 3 for Initial Briefs (Electric)_DEM-WP(C) ENERG10C--ctn Mid-C_042010 2010GRC" xfId="8194"/>
    <cellStyle name="_4.13E Montana Energy Tax_04 07E Wild Horse Wind Expansion (C) (2)_Book1" xfId="8195"/>
    <cellStyle name="_4.13E Montana Energy Tax_04 07E Wild Horse Wind Expansion (C) (2)_DEM-WP(C) ENERG10C--ctn Mid-C_042010 2010GRC" xfId="8196"/>
    <cellStyle name="_4.13E Montana Energy Tax_04 07E Wild Horse Wind Expansion (C) (2)_Electric Rev Req Model (2009 GRC) " xfId="506"/>
    <cellStyle name="_4.13E Montana Energy Tax_04 07E Wild Horse Wind Expansion (C) (2)_Electric Rev Req Model (2009 GRC)  2" xfId="507"/>
    <cellStyle name="_4.13E Montana Energy Tax_04 07E Wild Horse Wind Expansion (C) (2)_Electric Rev Req Model (2009 GRC)  2 2" xfId="508"/>
    <cellStyle name="_4.13E Montana Energy Tax_04 07E Wild Horse Wind Expansion (C) (2)_Electric Rev Req Model (2009 GRC)  3" xfId="509"/>
    <cellStyle name="_4.13E Montana Energy Tax_04 07E Wild Horse Wind Expansion (C) (2)_Electric Rev Req Model (2009 GRC) _DEM-WP(C) ENERG10C--ctn Mid-C_042010 2010GRC" xfId="8197"/>
    <cellStyle name="_4.13E Montana Energy Tax_04 07E Wild Horse Wind Expansion (C) (2)_Electric Rev Req Model (2009 GRC) Rebuttal" xfId="510"/>
    <cellStyle name="_4.13E Montana Energy Tax_04 07E Wild Horse Wind Expansion (C) (2)_Electric Rev Req Model (2009 GRC) Rebuttal 2" xfId="511"/>
    <cellStyle name="_4.13E Montana Energy Tax_04 07E Wild Horse Wind Expansion (C) (2)_Electric Rev Req Model (2009 GRC) Rebuttal 2 2" xfId="512"/>
    <cellStyle name="_4.13E Montana Energy Tax_04 07E Wild Horse Wind Expansion (C) (2)_Electric Rev Req Model (2009 GRC) Rebuttal 3" xfId="513"/>
    <cellStyle name="_4.13E Montana Energy Tax_04 07E Wild Horse Wind Expansion (C) (2)_Electric Rev Req Model (2009 GRC) Rebuttal REmoval of New  WH Solar AdjustMI" xfId="514"/>
    <cellStyle name="_4.13E Montana Energy Tax_04 07E Wild Horse Wind Expansion (C) (2)_Electric Rev Req Model (2009 GRC) Rebuttal REmoval of New  WH Solar AdjustMI 2" xfId="515"/>
    <cellStyle name="_4.13E Montana Energy Tax_04 07E Wild Horse Wind Expansion (C) (2)_Electric Rev Req Model (2009 GRC) Rebuttal REmoval of New  WH Solar AdjustMI 2 2" xfId="516"/>
    <cellStyle name="_4.13E Montana Energy Tax_04 07E Wild Horse Wind Expansion (C) (2)_Electric Rev Req Model (2009 GRC) Rebuttal REmoval of New  WH Solar AdjustMI 3" xfId="517"/>
    <cellStyle name="_4.13E Montana Energy Tax_04 07E Wild Horse Wind Expansion (C) (2)_Electric Rev Req Model (2009 GRC) Rebuttal REmoval of New  WH Solar AdjustMI_DEM-WP(C) ENERG10C--ctn Mid-C_042010 2010GRC" xfId="8198"/>
    <cellStyle name="_4.13E Montana Energy Tax_04 07E Wild Horse Wind Expansion (C) (2)_Electric Rev Req Model (2009 GRC) Revised 01-18-2010" xfId="518"/>
    <cellStyle name="_4.13E Montana Energy Tax_04 07E Wild Horse Wind Expansion (C) (2)_Electric Rev Req Model (2009 GRC) Revised 01-18-2010 2" xfId="519"/>
    <cellStyle name="_4.13E Montana Energy Tax_04 07E Wild Horse Wind Expansion (C) (2)_Electric Rev Req Model (2009 GRC) Revised 01-18-2010 2 2" xfId="520"/>
    <cellStyle name="_4.13E Montana Energy Tax_04 07E Wild Horse Wind Expansion (C) (2)_Electric Rev Req Model (2009 GRC) Revised 01-18-2010 3" xfId="521"/>
    <cellStyle name="_4.13E Montana Energy Tax_04 07E Wild Horse Wind Expansion (C) (2)_Electric Rev Req Model (2009 GRC) Revised 01-18-2010_DEM-WP(C) ENERG10C--ctn Mid-C_042010 2010GRC" xfId="8199"/>
    <cellStyle name="_4.13E Montana Energy Tax_04 07E Wild Horse Wind Expansion (C) (2)_Electric Rev Req Model (2010 GRC)" xfId="8200"/>
    <cellStyle name="_4.13E Montana Energy Tax_04 07E Wild Horse Wind Expansion (C) (2)_Electric Rev Req Model (2010 GRC) SF" xfId="8201"/>
    <cellStyle name="_4.13E Montana Energy Tax_04 07E Wild Horse Wind Expansion (C) (2)_Final Order Electric EXHIBIT A-1" xfId="522"/>
    <cellStyle name="_4.13E Montana Energy Tax_04 07E Wild Horse Wind Expansion (C) (2)_Final Order Electric EXHIBIT A-1 2" xfId="523"/>
    <cellStyle name="_4.13E Montana Energy Tax_04 07E Wild Horse Wind Expansion (C) (2)_Final Order Electric EXHIBIT A-1 2 2" xfId="524"/>
    <cellStyle name="_4.13E Montana Energy Tax_04 07E Wild Horse Wind Expansion (C) (2)_Final Order Electric EXHIBIT A-1 3" xfId="525"/>
    <cellStyle name="_4.13E Montana Energy Tax_04 07E Wild Horse Wind Expansion (C) (2)_TENASKA REGULATORY ASSET" xfId="526"/>
    <cellStyle name="_4.13E Montana Energy Tax_04 07E Wild Horse Wind Expansion (C) (2)_TENASKA REGULATORY ASSET 2" xfId="527"/>
    <cellStyle name="_4.13E Montana Energy Tax_04 07E Wild Horse Wind Expansion (C) (2)_TENASKA REGULATORY ASSET 2 2" xfId="528"/>
    <cellStyle name="_4.13E Montana Energy Tax_04 07E Wild Horse Wind Expansion (C) (2)_TENASKA REGULATORY ASSET 3" xfId="529"/>
    <cellStyle name="_4.13E Montana Energy Tax_16.37E Wild Horse Expansion DeferralRevwrkingfile SF" xfId="530"/>
    <cellStyle name="_4.13E Montana Energy Tax_16.37E Wild Horse Expansion DeferralRevwrkingfile SF 2" xfId="531"/>
    <cellStyle name="_4.13E Montana Energy Tax_16.37E Wild Horse Expansion DeferralRevwrkingfile SF 2 2" xfId="532"/>
    <cellStyle name="_4.13E Montana Energy Tax_16.37E Wild Horse Expansion DeferralRevwrkingfile SF 3" xfId="533"/>
    <cellStyle name="_4.13E Montana Energy Tax_16.37E Wild Horse Expansion DeferralRevwrkingfile SF_DEM-WP(C) ENERG10C--ctn Mid-C_042010 2010GRC" xfId="8202"/>
    <cellStyle name="_4.13E Montana Energy Tax_2009 Compliance Filing PCA Exhibits for GRC" xfId="8203"/>
    <cellStyle name="_4.13E Montana Energy Tax_2009 GRC Compl Filing - Exhibit D" xfId="534"/>
    <cellStyle name="_4.13E Montana Energy Tax_2009 GRC Compl Filing - Exhibit D 2" xfId="535"/>
    <cellStyle name="_4.13E Montana Energy Tax_2009 GRC Compl Filing - Exhibit D_DEM-WP(C) ENERG10C--ctn Mid-C_042010 2010GRC" xfId="8204"/>
    <cellStyle name="_4.13E Montana Energy Tax_3.01 Income Statement" xfId="536"/>
    <cellStyle name="_4.13E Montana Energy Tax_4 31 Regulatory Assets and Liabilities  7 06- Exhibit D" xfId="537"/>
    <cellStyle name="_4.13E Montana Energy Tax_4 31 Regulatory Assets and Liabilities  7 06- Exhibit D 2" xfId="538"/>
    <cellStyle name="_4.13E Montana Energy Tax_4 31 Regulatory Assets and Liabilities  7 06- Exhibit D 2 2" xfId="539"/>
    <cellStyle name="_4.13E Montana Energy Tax_4 31 Regulatory Assets and Liabilities  7 06- Exhibit D 3" xfId="540"/>
    <cellStyle name="_4.13E Montana Energy Tax_4 31 Regulatory Assets and Liabilities  7 06- Exhibit D_DEM-WP(C) ENERG10C--ctn Mid-C_042010 2010GRC" xfId="8205"/>
    <cellStyle name="_4.13E Montana Energy Tax_4 31 Regulatory Assets and Liabilities  7 06- Exhibit D_NIM Summary" xfId="541"/>
    <cellStyle name="_4.13E Montana Energy Tax_4 31 Regulatory Assets and Liabilities  7 06- Exhibit D_NIM Summary 2" xfId="542"/>
    <cellStyle name="_4.13E Montana Energy Tax_4 31 Regulatory Assets and Liabilities  7 06- Exhibit D_NIM Summary_DEM-WP(C) ENERG10C--ctn Mid-C_042010 2010GRC" xfId="8206"/>
    <cellStyle name="_4.13E Montana Energy Tax_4 31E Reg Asset  Liab and EXH D" xfId="8207"/>
    <cellStyle name="_4.13E Montana Energy Tax_4 31E Reg Asset  Liab and EXH D _ Aug 10 Filing (2)" xfId="8208"/>
    <cellStyle name="_4.13E Montana Energy Tax_4 32 Regulatory Assets and Liabilities  7 06- Exhibit D" xfId="543"/>
    <cellStyle name="_4.13E Montana Energy Tax_4 32 Regulatory Assets and Liabilities  7 06- Exhibit D 2" xfId="544"/>
    <cellStyle name="_4.13E Montana Energy Tax_4 32 Regulatory Assets and Liabilities  7 06- Exhibit D 2 2" xfId="545"/>
    <cellStyle name="_4.13E Montana Energy Tax_4 32 Regulatory Assets and Liabilities  7 06- Exhibit D 3" xfId="546"/>
    <cellStyle name="_4.13E Montana Energy Tax_4 32 Regulatory Assets and Liabilities  7 06- Exhibit D_DEM-WP(C) ENERG10C--ctn Mid-C_042010 2010GRC" xfId="8209"/>
    <cellStyle name="_4.13E Montana Energy Tax_4 32 Regulatory Assets and Liabilities  7 06- Exhibit D_NIM Summary" xfId="547"/>
    <cellStyle name="_4.13E Montana Energy Tax_4 32 Regulatory Assets and Liabilities  7 06- Exhibit D_NIM Summary 2" xfId="548"/>
    <cellStyle name="_4.13E Montana Energy Tax_4 32 Regulatory Assets and Liabilities  7 06- Exhibit D_NIM Summary_DEM-WP(C) ENERG10C--ctn Mid-C_042010 2010GRC" xfId="8210"/>
    <cellStyle name="_4.13E Montana Energy Tax_AURORA Total New" xfId="549"/>
    <cellStyle name="_4.13E Montana Energy Tax_AURORA Total New 2" xfId="550"/>
    <cellStyle name="_4.13E Montana Energy Tax_Book2" xfId="551"/>
    <cellStyle name="_4.13E Montana Energy Tax_Book2 2" xfId="552"/>
    <cellStyle name="_4.13E Montana Energy Tax_Book2 2 2" xfId="553"/>
    <cellStyle name="_4.13E Montana Energy Tax_Book2 3" xfId="554"/>
    <cellStyle name="_4.13E Montana Energy Tax_Book2_Adj Bench DR 3 for Initial Briefs (Electric)" xfId="555"/>
    <cellStyle name="_4.13E Montana Energy Tax_Book2_Adj Bench DR 3 for Initial Briefs (Electric) 2" xfId="556"/>
    <cellStyle name="_4.13E Montana Energy Tax_Book2_Adj Bench DR 3 for Initial Briefs (Electric) 2 2" xfId="557"/>
    <cellStyle name="_4.13E Montana Energy Tax_Book2_Adj Bench DR 3 for Initial Briefs (Electric) 3" xfId="558"/>
    <cellStyle name="_4.13E Montana Energy Tax_Book2_Adj Bench DR 3 for Initial Briefs (Electric)_DEM-WP(C) ENERG10C--ctn Mid-C_042010 2010GRC" xfId="8211"/>
    <cellStyle name="_4.13E Montana Energy Tax_Book2_DEM-WP(C) ENERG10C--ctn Mid-C_042010 2010GRC" xfId="8212"/>
    <cellStyle name="_4.13E Montana Energy Tax_Book2_Electric Rev Req Model (2009 GRC) Rebuttal" xfId="559"/>
    <cellStyle name="_4.13E Montana Energy Tax_Book2_Electric Rev Req Model (2009 GRC) Rebuttal 2" xfId="560"/>
    <cellStyle name="_4.13E Montana Energy Tax_Book2_Electric Rev Req Model (2009 GRC) Rebuttal 2 2" xfId="561"/>
    <cellStyle name="_4.13E Montana Energy Tax_Book2_Electric Rev Req Model (2009 GRC) Rebuttal 3" xfId="562"/>
    <cellStyle name="_4.13E Montana Energy Tax_Book2_Electric Rev Req Model (2009 GRC) Rebuttal REmoval of New  WH Solar AdjustMI" xfId="563"/>
    <cellStyle name="_4.13E Montana Energy Tax_Book2_Electric Rev Req Model (2009 GRC) Rebuttal REmoval of New  WH Solar AdjustMI 2" xfId="564"/>
    <cellStyle name="_4.13E Montana Energy Tax_Book2_Electric Rev Req Model (2009 GRC) Rebuttal REmoval of New  WH Solar AdjustMI 2 2" xfId="565"/>
    <cellStyle name="_4.13E Montana Energy Tax_Book2_Electric Rev Req Model (2009 GRC) Rebuttal REmoval of New  WH Solar AdjustMI 3" xfId="566"/>
    <cellStyle name="_4.13E Montana Energy Tax_Book2_Electric Rev Req Model (2009 GRC) Rebuttal REmoval of New  WH Solar AdjustMI_DEM-WP(C) ENERG10C--ctn Mid-C_042010 2010GRC" xfId="8213"/>
    <cellStyle name="_4.13E Montana Energy Tax_Book2_Electric Rev Req Model (2009 GRC) Revised 01-18-2010" xfId="567"/>
    <cellStyle name="_4.13E Montana Energy Tax_Book2_Electric Rev Req Model (2009 GRC) Revised 01-18-2010 2" xfId="568"/>
    <cellStyle name="_4.13E Montana Energy Tax_Book2_Electric Rev Req Model (2009 GRC) Revised 01-18-2010 2 2" xfId="569"/>
    <cellStyle name="_4.13E Montana Energy Tax_Book2_Electric Rev Req Model (2009 GRC) Revised 01-18-2010 3" xfId="570"/>
    <cellStyle name="_4.13E Montana Energy Tax_Book2_Electric Rev Req Model (2009 GRC) Revised 01-18-2010_DEM-WP(C) ENERG10C--ctn Mid-C_042010 2010GRC" xfId="8214"/>
    <cellStyle name="_4.13E Montana Energy Tax_Book2_Final Order Electric EXHIBIT A-1" xfId="571"/>
    <cellStyle name="_4.13E Montana Energy Tax_Book2_Final Order Electric EXHIBIT A-1 2" xfId="572"/>
    <cellStyle name="_4.13E Montana Energy Tax_Book2_Final Order Electric EXHIBIT A-1 2 2" xfId="573"/>
    <cellStyle name="_4.13E Montana Energy Tax_Book2_Final Order Electric EXHIBIT A-1 3" xfId="574"/>
    <cellStyle name="_4.13E Montana Energy Tax_Book4" xfId="575"/>
    <cellStyle name="_4.13E Montana Energy Tax_Book4 2" xfId="576"/>
    <cellStyle name="_4.13E Montana Energy Tax_Book4 2 2" xfId="577"/>
    <cellStyle name="_4.13E Montana Energy Tax_Book4 3" xfId="578"/>
    <cellStyle name="_4.13E Montana Energy Tax_Book4_DEM-WP(C) ENERG10C--ctn Mid-C_042010 2010GRC" xfId="8215"/>
    <cellStyle name="_4.13E Montana Energy Tax_Book9" xfId="579"/>
    <cellStyle name="_4.13E Montana Energy Tax_Book9 2" xfId="580"/>
    <cellStyle name="_4.13E Montana Energy Tax_Book9 2 2" xfId="581"/>
    <cellStyle name="_4.13E Montana Energy Tax_Book9 3" xfId="582"/>
    <cellStyle name="_4.13E Montana Energy Tax_Book9_DEM-WP(C) ENERG10C--ctn Mid-C_042010 2010GRC" xfId="8216"/>
    <cellStyle name="_4.13E Montana Energy Tax_Chelan PUD Power Costs (8-10)" xfId="8217"/>
    <cellStyle name="_4.13E Montana Energy Tax_DEM-WP(C) Chelan Power Costs" xfId="8218"/>
    <cellStyle name="_4.13E Montana Energy Tax_DEM-WP(C) ENERG10C--ctn Mid-C_042010 2010GRC" xfId="8219"/>
    <cellStyle name="_4.13E Montana Energy Tax_DEM-WP(C) Gas Transport 2010GRC" xfId="8220"/>
    <cellStyle name="_4.13E Montana Energy Tax_INPUTS" xfId="583"/>
    <cellStyle name="_4.13E Montana Energy Tax_INPUTS 2" xfId="584"/>
    <cellStyle name="_4.13E Montana Energy Tax_INPUTS 2 2" xfId="585"/>
    <cellStyle name="_4.13E Montana Energy Tax_INPUTS 3" xfId="586"/>
    <cellStyle name="_4.13E Montana Energy Tax_NIM Summary" xfId="587"/>
    <cellStyle name="_4.13E Montana Energy Tax_NIM Summary 09GRC" xfId="588"/>
    <cellStyle name="_4.13E Montana Energy Tax_NIM Summary 09GRC 2" xfId="589"/>
    <cellStyle name="_4.13E Montana Energy Tax_NIM Summary 09GRC_DEM-WP(C) ENERG10C--ctn Mid-C_042010 2010GRC" xfId="8221"/>
    <cellStyle name="_4.13E Montana Energy Tax_NIM Summary 2" xfId="590"/>
    <cellStyle name="_4.13E Montana Energy Tax_NIM Summary 3" xfId="591"/>
    <cellStyle name="_4.13E Montana Energy Tax_NIM Summary 4" xfId="592"/>
    <cellStyle name="_4.13E Montana Energy Tax_NIM Summary 5" xfId="593"/>
    <cellStyle name="_4.13E Montana Energy Tax_NIM Summary 6" xfId="594"/>
    <cellStyle name="_4.13E Montana Energy Tax_NIM Summary 7" xfId="595"/>
    <cellStyle name="_4.13E Montana Energy Tax_NIM Summary 8" xfId="596"/>
    <cellStyle name="_4.13E Montana Energy Tax_NIM Summary 9" xfId="597"/>
    <cellStyle name="_4.13E Montana Energy Tax_NIM Summary_DEM-WP(C) ENERG10C--ctn Mid-C_042010 2010GRC" xfId="8222"/>
    <cellStyle name="_4.13E Montana Energy Tax_PCA 10 -  Exhibit D from A Kellogg Jan 2011" xfId="8223"/>
    <cellStyle name="_4.13E Montana Energy Tax_PCA 10 -  Exhibit D from A Kellogg July 2011" xfId="8224"/>
    <cellStyle name="_4.13E Montana Energy Tax_PCA 10 -  Exhibit D from S Free Rcv'd 12-11" xfId="8225"/>
    <cellStyle name="_4.13E Montana Energy Tax_PCA 9 -  Exhibit D April 2010" xfId="8226"/>
    <cellStyle name="_4.13E Montana Energy Tax_PCA 9 -  Exhibit D April 2010 (3)" xfId="598"/>
    <cellStyle name="_4.13E Montana Energy Tax_PCA 9 -  Exhibit D April 2010 (3) 2" xfId="599"/>
    <cellStyle name="_4.13E Montana Energy Tax_PCA 9 -  Exhibit D April 2010 (3)_DEM-WP(C) ENERG10C--ctn Mid-C_042010 2010GRC" xfId="8227"/>
    <cellStyle name="_4.13E Montana Energy Tax_PCA 9 -  Exhibit D Nov 2010" xfId="8228"/>
    <cellStyle name="_4.13E Montana Energy Tax_PCA 9 - Exhibit D at August 2010" xfId="8229"/>
    <cellStyle name="_4.13E Montana Energy Tax_PCA 9 - Exhibit D June 2010 GRC" xfId="8230"/>
    <cellStyle name="_4.13E Montana Energy Tax_Power Costs - Comparison bx Rbtl-Staff-Jt-PC" xfId="600"/>
    <cellStyle name="_4.13E Montana Energy Tax_Power Costs - Comparison bx Rbtl-Staff-Jt-PC 2" xfId="601"/>
    <cellStyle name="_4.13E Montana Energy Tax_Power Costs - Comparison bx Rbtl-Staff-Jt-PC 2 2" xfId="602"/>
    <cellStyle name="_4.13E Montana Energy Tax_Power Costs - Comparison bx Rbtl-Staff-Jt-PC 3" xfId="603"/>
    <cellStyle name="_4.13E Montana Energy Tax_Power Costs - Comparison bx Rbtl-Staff-Jt-PC_Adj Bench DR 3 for Initial Briefs (Electric)" xfId="604"/>
    <cellStyle name="_4.13E Montana Energy Tax_Power Costs - Comparison bx Rbtl-Staff-Jt-PC_Adj Bench DR 3 for Initial Briefs (Electric) 2" xfId="605"/>
    <cellStyle name="_4.13E Montana Energy Tax_Power Costs - Comparison bx Rbtl-Staff-Jt-PC_Adj Bench DR 3 for Initial Briefs (Electric) 2 2" xfId="606"/>
    <cellStyle name="_4.13E Montana Energy Tax_Power Costs - Comparison bx Rbtl-Staff-Jt-PC_Adj Bench DR 3 for Initial Briefs (Electric) 3" xfId="607"/>
    <cellStyle name="_4.13E Montana Energy Tax_Power Costs - Comparison bx Rbtl-Staff-Jt-PC_Adj Bench DR 3 for Initial Briefs (Electric)_DEM-WP(C) ENERG10C--ctn Mid-C_042010 2010GRC" xfId="8231"/>
    <cellStyle name="_4.13E Montana Energy Tax_Power Costs - Comparison bx Rbtl-Staff-Jt-PC_DEM-WP(C) ENERG10C--ctn Mid-C_042010 2010GRC" xfId="8232"/>
    <cellStyle name="_4.13E Montana Energy Tax_Power Costs - Comparison bx Rbtl-Staff-Jt-PC_Electric Rev Req Model (2009 GRC) Rebuttal" xfId="608"/>
    <cellStyle name="_4.13E Montana Energy Tax_Power Costs - Comparison bx Rbtl-Staff-Jt-PC_Electric Rev Req Model (2009 GRC) Rebuttal 2" xfId="609"/>
    <cellStyle name="_4.13E Montana Energy Tax_Power Costs - Comparison bx Rbtl-Staff-Jt-PC_Electric Rev Req Model (2009 GRC) Rebuttal 2 2" xfId="610"/>
    <cellStyle name="_4.13E Montana Energy Tax_Power Costs - Comparison bx Rbtl-Staff-Jt-PC_Electric Rev Req Model (2009 GRC) Rebuttal 3" xfId="611"/>
    <cellStyle name="_4.13E Montana Energy Tax_Power Costs - Comparison bx Rbtl-Staff-Jt-PC_Electric Rev Req Model (2009 GRC) Rebuttal REmoval of New  WH Solar AdjustMI" xfId="612"/>
    <cellStyle name="_4.13E Montana Energy Tax_Power Costs - Comparison bx Rbtl-Staff-Jt-PC_Electric Rev Req Model (2009 GRC) Rebuttal REmoval of New  WH Solar AdjustMI 2" xfId="613"/>
    <cellStyle name="_4.13E Montana Energy Tax_Power Costs - Comparison bx Rbtl-Staff-Jt-PC_Electric Rev Req Model (2009 GRC) Rebuttal REmoval of New  WH Solar AdjustMI 2 2" xfId="614"/>
    <cellStyle name="_4.13E Montana Energy Tax_Power Costs - Comparison bx Rbtl-Staff-Jt-PC_Electric Rev Req Model (2009 GRC) Rebuttal REmoval of New  WH Solar AdjustMI 3" xfId="615"/>
    <cellStyle name="_4.13E Montana Energy Tax_Power Costs - Comparison bx Rbtl-Staff-Jt-PC_Electric Rev Req Model (2009 GRC) Rebuttal REmoval of New  WH Solar AdjustMI_DEM-WP(C) ENERG10C--ctn Mid-C_042010 2010GRC" xfId="8233"/>
    <cellStyle name="_4.13E Montana Energy Tax_Power Costs - Comparison bx Rbtl-Staff-Jt-PC_Electric Rev Req Model (2009 GRC) Revised 01-18-2010" xfId="616"/>
    <cellStyle name="_4.13E Montana Energy Tax_Power Costs - Comparison bx Rbtl-Staff-Jt-PC_Electric Rev Req Model (2009 GRC) Revised 01-18-2010 2" xfId="617"/>
    <cellStyle name="_4.13E Montana Energy Tax_Power Costs - Comparison bx Rbtl-Staff-Jt-PC_Electric Rev Req Model (2009 GRC) Revised 01-18-2010 2 2" xfId="618"/>
    <cellStyle name="_4.13E Montana Energy Tax_Power Costs - Comparison bx Rbtl-Staff-Jt-PC_Electric Rev Req Model (2009 GRC) Revised 01-18-2010 3" xfId="619"/>
    <cellStyle name="_4.13E Montana Energy Tax_Power Costs - Comparison bx Rbtl-Staff-Jt-PC_Electric Rev Req Model (2009 GRC) Revised 01-18-2010_DEM-WP(C) ENERG10C--ctn Mid-C_042010 2010GRC" xfId="8234"/>
    <cellStyle name="_4.13E Montana Energy Tax_Power Costs - Comparison bx Rbtl-Staff-Jt-PC_Final Order Electric EXHIBIT A-1" xfId="620"/>
    <cellStyle name="_4.13E Montana Energy Tax_Power Costs - Comparison bx Rbtl-Staff-Jt-PC_Final Order Electric EXHIBIT A-1 2" xfId="621"/>
    <cellStyle name="_4.13E Montana Energy Tax_Power Costs - Comparison bx Rbtl-Staff-Jt-PC_Final Order Electric EXHIBIT A-1 2 2" xfId="622"/>
    <cellStyle name="_4.13E Montana Energy Tax_Power Costs - Comparison bx Rbtl-Staff-Jt-PC_Final Order Electric EXHIBIT A-1 3" xfId="623"/>
    <cellStyle name="_4.13E Montana Energy Tax_Production Adj 4.37" xfId="624"/>
    <cellStyle name="_4.13E Montana Energy Tax_Production Adj 4.37 2" xfId="625"/>
    <cellStyle name="_4.13E Montana Energy Tax_Production Adj 4.37 2 2" xfId="626"/>
    <cellStyle name="_4.13E Montana Energy Tax_Production Adj 4.37 3" xfId="627"/>
    <cellStyle name="_4.13E Montana Energy Tax_Purchased Power Adj 4.03" xfId="628"/>
    <cellStyle name="_4.13E Montana Energy Tax_Purchased Power Adj 4.03 2" xfId="629"/>
    <cellStyle name="_4.13E Montana Energy Tax_Purchased Power Adj 4.03 2 2" xfId="630"/>
    <cellStyle name="_4.13E Montana Energy Tax_Purchased Power Adj 4.03 3" xfId="631"/>
    <cellStyle name="_4.13E Montana Energy Tax_Rebuttal Power Costs" xfId="632"/>
    <cellStyle name="_4.13E Montana Energy Tax_Rebuttal Power Costs 2" xfId="633"/>
    <cellStyle name="_4.13E Montana Energy Tax_Rebuttal Power Costs 2 2" xfId="634"/>
    <cellStyle name="_4.13E Montana Energy Tax_Rebuttal Power Costs 3" xfId="635"/>
    <cellStyle name="_4.13E Montana Energy Tax_Rebuttal Power Costs_Adj Bench DR 3 for Initial Briefs (Electric)" xfId="636"/>
    <cellStyle name="_4.13E Montana Energy Tax_Rebuttal Power Costs_Adj Bench DR 3 for Initial Briefs (Electric) 2" xfId="637"/>
    <cellStyle name="_4.13E Montana Energy Tax_Rebuttal Power Costs_Adj Bench DR 3 for Initial Briefs (Electric) 2 2" xfId="638"/>
    <cellStyle name="_4.13E Montana Energy Tax_Rebuttal Power Costs_Adj Bench DR 3 for Initial Briefs (Electric) 3" xfId="639"/>
    <cellStyle name="_4.13E Montana Energy Tax_Rebuttal Power Costs_Adj Bench DR 3 for Initial Briefs (Electric)_DEM-WP(C) ENERG10C--ctn Mid-C_042010 2010GRC" xfId="8235"/>
    <cellStyle name="_4.13E Montana Energy Tax_Rebuttal Power Costs_DEM-WP(C) ENERG10C--ctn Mid-C_042010 2010GRC" xfId="8236"/>
    <cellStyle name="_4.13E Montana Energy Tax_Rebuttal Power Costs_Electric Rev Req Model (2009 GRC) Rebuttal" xfId="640"/>
    <cellStyle name="_4.13E Montana Energy Tax_Rebuttal Power Costs_Electric Rev Req Model (2009 GRC) Rebuttal 2" xfId="641"/>
    <cellStyle name="_4.13E Montana Energy Tax_Rebuttal Power Costs_Electric Rev Req Model (2009 GRC) Rebuttal 2 2" xfId="642"/>
    <cellStyle name="_4.13E Montana Energy Tax_Rebuttal Power Costs_Electric Rev Req Model (2009 GRC) Rebuttal 3" xfId="643"/>
    <cellStyle name="_4.13E Montana Energy Tax_Rebuttal Power Costs_Electric Rev Req Model (2009 GRC) Rebuttal REmoval of New  WH Solar AdjustMI" xfId="644"/>
    <cellStyle name="_4.13E Montana Energy Tax_Rebuttal Power Costs_Electric Rev Req Model (2009 GRC) Rebuttal REmoval of New  WH Solar AdjustMI 2" xfId="645"/>
    <cellStyle name="_4.13E Montana Energy Tax_Rebuttal Power Costs_Electric Rev Req Model (2009 GRC) Rebuttal REmoval of New  WH Solar AdjustMI 2 2" xfId="646"/>
    <cellStyle name="_4.13E Montana Energy Tax_Rebuttal Power Costs_Electric Rev Req Model (2009 GRC) Rebuttal REmoval of New  WH Solar AdjustMI 3" xfId="647"/>
    <cellStyle name="_4.13E Montana Energy Tax_Rebuttal Power Costs_Electric Rev Req Model (2009 GRC) Rebuttal REmoval of New  WH Solar AdjustMI_DEM-WP(C) ENERG10C--ctn Mid-C_042010 2010GRC" xfId="8237"/>
    <cellStyle name="_4.13E Montana Energy Tax_Rebuttal Power Costs_Electric Rev Req Model (2009 GRC) Revised 01-18-2010" xfId="648"/>
    <cellStyle name="_4.13E Montana Energy Tax_Rebuttal Power Costs_Electric Rev Req Model (2009 GRC) Revised 01-18-2010 2" xfId="649"/>
    <cellStyle name="_4.13E Montana Energy Tax_Rebuttal Power Costs_Electric Rev Req Model (2009 GRC) Revised 01-18-2010 2 2" xfId="650"/>
    <cellStyle name="_4.13E Montana Energy Tax_Rebuttal Power Costs_Electric Rev Req Model (2009 GRC) Revised 01-18-2010 3" xfId="651"/>
    <cellStyle name="_4.13E Montana Energy Tax_Rebuttal Power Costs_Electric Rev Req Model (2009 GRC) Revised 01-18-2010_DEM-WP(C) ENERG10C--ctn Mid-C_042010 2010GRC" xfId="8238"/>
    <cellStyle name="_4.13E Montana Energy Tax_Rebuttal Power Costs_Final Order Electric EXHIBIT A-1" xfId="652"/>
    <cellStyle name="_4.13E Montana Energy Tax_Rebuttal Power Costs_Final Order Electric EXHIBIT A-1 2" xfId="653"/>
    <cellStyle name="_4.13E Montana Energy Tax_Rebuttal Power Costs_Final Order Electric EXHIBIT A-1 2 2" xfId="654"/>
    <cellStyle name="_4.13E Montana Energy Tax_Rebuttal Power Costs_Final Order Electric EXHIBIT A-1 3" xfId="655"/>
    <cellStyle name="_4.13E Montana Energy Tax_ROR &amp; CONV FACTOR" xfId="656"/>
    <cellStyle name="_4.13E Montana Energy Tax_ROR &amp; CONV FACTOR 2" xfId="657"/>
    <cellStyle name="_4.13E Montana Energy Tax_ROR &amp; CONV FACTOR 2 2" xfId="658"/>
    <cellStyle name="_4.13E Montana Energy Tax_ROR &amp; CONV FACTOR 3" xfId="659"/>
    <cellStyle name="_4.13E Montana Energy Tax_ROR 5.02" xfId="660"/>
    <cellStyle name="_4.13E Montana Energy Tax_ROR 5.02 2" xfId="661"/>
    <cellStyle name="_4.13E Montana Energy Tax_ROR 5.02 2 2" xfId="662"/>
    <cellStyle name="_4.13E Montana Energy Tax_ROR 5.02 3" xfId="663"/>
    <cellStyle name="_4.13E Montana Energy Tax_Wind Integration 10GRC" xfId="664"/>
    <cellStyle name="_4.13E Montana Energy Tax_Wind Integration 10GRC 2" xfId="665"/>
    <cellStyle name="_4.13E Montana Energy Tax_Wind Integration 10GRC_DEM-WP(C) ENERG10C--ctn Mid-C_042010 2010GRC" xfId="8239"/>
    <cellStyle name="_4.17E Montana Energy Tax Working File" xfId="8240"/>
    <cellStyle name="_5 year summary (9-25-09)" xfId="8241"/>
    <cellStyle name="_5.03G-Conversion Factor Working FileMI" xfId="8242"/>
    <cellStyle name="_x0013__Adj Bench DR 3 for Initial Briefs (Electric)" xfId="666"/>
    <cellStyle name="_x0013__Adj Bench DR 3 for Initial Briefs (Electric) 2" xfId="667"/>
    <cellStyle name="_x0013__Adj Bench DR 3 for Initial Briefs (Electric) 2 2" xfId="668"/>
    <cellStyle name="_x0013__Adj Bench DR 3 for Initial Briefs (Electric) 3" xfId="669"/>
    <cellStyle name="_x0013__Adj Bench DR 3 for Initial Briefs (Electric)_DEM-WP(C) ENERG10C--ctn Mid-C_042010 2010GRC" xfId="8243"/>
    <cellStyle name="_AURORA WIP" xfId="670"/>
    <cellStyle name="_AURORA WIP 2" xfId="671"/>
    <cellStyle name="_AURORA WIP 2 2" xfId="672"/>
    <cellStyle name="_AURORA WIP 3" xfId="673"/>
    <cellStyle name="_AURORA WIP 4" xfId="8244"/>
    <cellStyle name="_AURORA WIP 4 2" xfId="8245"/>
    <cellStyle name="_AURORA WIP 5" xfId="8246"/>
    <cellStyle name="_AURORA WIP 5 2" xfId="8247"/>
    <cellStyle name="_AURORA WIP_4 31E Reg Asset  Liab and EXH D" xfId="8248"/>
    <cellStyle name="_AURORA WIP_4 31E Reg Asset  Liab and EXH D _ Aug 10 Filing (2)" xfId="8249"/>
    <cellStyle name="_AURORA WIP_Chelan PUD Power Costs (8-10)" xfId="8250"/>
    <cellStyle name="_AURORA WIP_DEM-WP(C) Chelan Power Costs" xfId="8251"/>
    <cellStyle name="_AURORA WIP_DEM-WP(C) Costs Not In AURORA 2010GRC As Filed" xfId="674"/>
    <cellStyle name="_AURORA WIP_DEM-WP(C) Costs Not In AURORA 2010GRC As Filed 2" xfId="8252"/>
    <cellStyle name="_AURORA WIP_DEM-WP(C) Costs Not In AURORA 2010GRC As Filed 3" xfId="8253"/>
    <cellStyle name="_AURORA WIP_DEM-WP(C) Costs Not In AURORA 2010GRC As Filed_DEM-WP(C) ENERG10C--ctn Mid-C_042010 2010GRC" xfId="8254"/>
    <cellStyle name="_AURORA WIP_DEM-WP(C) ENERG10C--ctn Mid-C_042010 2010GRC" xfId="8255"/>
    <cellStyle name="_AURORA WIP_DEM-WP(C) Gas Transport 2010GRC" xfId="8256"/>
    <cellStyle name="_AURORA WIP_NIM Summary" xfId="675"/>
    <cellStyle name="_AURORA WIP_NIM Summary 09GRC" xfId="676"/>
    <cellStyle name="_AURORA WIP_NIM Summary 09GRC 2" xfId="677"/>
    <cellStyle name="_AURORA WIP_NIM Summary 09GRC_DEM-WP(C) ENERG10C--ctn Mid-C_042010 2010GRC" xfId="8257"/>
    <cellStyle name="_AURORA WIP_NIM Summary 2" xfId="678"/>
    <cellStyle name="_AURORA WIP_NIM Summary 3" xfId="679"/>
    <cellStyle name="_AURORA WIP_NIM Summary 4" xfId="680"/>
    <cellStyle name="_AURORA WIP_NIM Summary 5" xfId="681"/>
    <cellStyle name="_AURORA WIP_NIM Summary 6" xfId="682"/>
    <cellStyle name="_AURORA WIP_NIM Summary 7" xfId="683"/>
    <cellStyle name="_AURORA WIP_NIM Summary 8" xfId="684"/>
    <cellStyle name="_AURORA WIP_NIM Summary 9" xfId="685"/>
    <cellStyle name="_AURORA WIP_NIM Summary_DEM-WP(C) ENERG10C--ctn Mid-C_042010 2010GRC" xfId="8258"/>
    <cellStyle name="_AURORA WIP_NIM+O&amp;M" xfId="8259"/>
    <cellStyle name="_AURORA WIP_NIM+O&amp;M 2" xfId="8260"/>
    <cellStyle name="_AURORA WIP_NIM+O&amp;M Monthly" xfId="8261"/>
    <cellStyle name="_AURORA WIP_NIM+O&amp;M Monthly 2" xfId="8262"/>
    <cellStyle name="_AURORA WIP_PCA 9 -  Exhibit D April 2010 (3)" xfId="686"/>
    <cellStyle name="_AURORA WIP_PCA 9 -  Exhibit D April 2010 (3) 2" xfId="687"/>
    <cellStyle name="_AURORA WIP_PCA 9 -  Exhibit D April 2010 (3)_DEM-WP(C) ENERG10C--ctn Mid-C_042010 2010GRC" xfId="8263"/>
    <cellStyle name="_AURORA WIP_Reconciliation" xfId="688"/>
    <cellStyle name="_AURORA WIP_Reconciliation 2" xfId="8264"/>
    <cellStyle name="_AURORA WIP_Reconciliation 3" xfId="8265"/>
    <cellStyle name="_AURORA WIP_Reconciliation_DEM-WP(C) ENERG10C--ctn Mid-C_042010 2010GRC" xfId="8266"/>
    <cellStyle name="_AURORA WIP_Wind Integration 10GRC" xfId="689"/>
    <cellStyle name="_AURORA WIP_Wind Integration 10GRC 2" xfId="690"/>
    <cellStyle name="_AURORA WIP_Wind Integration 10GRC_DEM-WP(C) ENERG10C--ctn Mid-C_042010 2010GRC" xfId="8267"/>
    <cellStyle name="_Book1" xfId="4"/>
    <cellStyle name="_x0013__Book1" xfId="8268"/>
    <cellStyle name="_Book1 (2)" xfId="5"/>
    <cellStyle name="_Book1 (2) 2" xfId="691"/>
    <cellStyle name="_Book1 (2) 2 2" xfId="692"/>
    <cellStyle name="_Book1 (2) 2 2 2" xfId="693"/>
    <cellStyle name="_Book1 (2) 2 3" xfId="694"/>
    <cellStyle name="_Book1 (2) 3" xfId="695"/>
    <cellStyle name="_Book1 (2) 3 2" xfId="696"/>
    <cellStyle name="_Book1 (2) 3 2 2" xfId="697"/>
    <cellStyle name="_Book1 (2) 3 3" xfId="698"/>
    <cellStyle name="_Book1 (2) 3 3 2" xfId="699"/>
    <cellStyle name="_Book1 (2) 3 4" xfId="700"/>
    <cellStyle name="_Book1 (2) 3 4 2" xfId="701"/>
    <cellStyle name="_Book1 (2) 4" xfId="702"/>
    <cellStyle name="_Book1 (2) 4 2" xfId="703"/>
    <cellStyle name="_Book1 (2) 5" xfId="704"/>
    <cellStyle name="_Book1 (2) 6" xfId="8269"/>
    <cellStyle name="_Book1 (2) 6 2" xfId="8270"/>
    <cellStyle name="_Book1 (2) 7" xfId="8271"/>
    <cellStyle name="_Book1 (2) 7 2" xfId="8272"/>
    <cellStyle name="_Book1 (2)_04 07E Wild Horse Wind Expansion (C) (2)" xfId="705"/>
    <cellStyle name="_Book1 (2)_04 07E Wild Horse Wind Expansion (C) (2) 2" xfId="706"/>
    <cellStyle name="_Book1 (2)_04 07E Wild Horse Wind Expansion (C) (2) 2 2" xfId="707"/>
    <cellStyle name="_Book1 (2)_04 07E Wild Horse Wind Expansion (C) (2) 3" xfId="708"/>
    <cellStyle name="_Book1 (2)_04 07E Wild Horse Wind Expansion (C) (2)_Adj Bench DR 3 for Initial Briefs (Electric)" xfId="709"/>
    <cellStyle name="_Book1 (2)_04 07E Wild Horse Wind Expansion (C) (2)_Adj Bench DR 3 for Initial Briefs (Electric) 2" xfId="710"/>
    <cellStyle name="_Book1 (2)_04 07E Wild Horse Wind Expansion (C) (2)_Adj Bench DR 3 for Initial Briefs (Electric) 2 2" xfId="711"/>
    <cellStyle name="_Book1 (2)_04 07E Wild Horse Wind Expansion (C) (2)_Adj Bench DR 3 for Initial Briefs (Electric) 3" xfId="712"/>
    <cellStyle name="_Book1 (2)_04 07E Wild Horse Wind Expansion (C) (2)_Adj Bench DR 3 for Initial Briefs (Electric)_DEM-WP(C) ENERG10C--ctn Mid-C_042010 2010GRC" xfId="8273"/>
    <cellStyle name="_Book1 (2)_04 07E Wild Horse Wind Expansion (C) (2)_Book1" xfId="8274"/>
    <cellStyle name="_Book1 (2)_04 07E Wild Horse Wind Expansion (C) (2)_DEM-WP(C) ENERG10C--ctn Mid-C_042010 2010GRC" xfId="8275"/>
    <cellStyle name="_Book1 (2)_04 07E Wild Horse Wind Expansion (C) (2)_Electric Rev Req Model (2009 GRC) " xfId="713"/>
    <cellStyle name="_Book1 (2)_04 07E Wild Horse Wind Expansion (C) (2)_Electric Rev Req Model (2009 GRC)  2" xfId="714"/>
    <cellStyle name="_Book1 (2)_04 07E Wild Horse Wind Expansion (C) (2)_Electric Rev Req Model (2009 GRC)  2 2" xfId="715"/>
    <cellStyle name="_Book1 (2)_04 07E Wild Horse Wind Expansion (C) (2)_Electric Rev Req Model (2009 GRC)  3" xfId="716"/>
    <cellStyle name="_Book1 (2)_04 07E Wild Horse Wind Expansion (C) (2)_Electric Rev Req Model (2009 GRC) _DEM-WP(C) ENERG10C--ctn Mid-C_042010 2010GRC" xfId="8276"/>
    <cellStyle name="_Book1 (2)_04 07E Wild Horse Wind Expansion (C) (2)_Electric Rev Req Model (2009 GRC) Rebuttal" xfId="717"/>
    <cellStyle name="_Book1 (2)_04 07E Wild Horse Wind Expansion (C) (2)_Electric Rev Req Model (2009 GRC) Rebuttal 2" xfId="718"/>
    <cellStyle name="_Book1 (2)_04 07E Wild Horse Wind Expansion (C) (2)_Electric Rev Req Model (2009 GRC) Rebuttal 2 2" xfId="719"/>
    <cellStyle name="_Book1 (2)_04 07E Wild Horse Wind Expansion (C) (2)_Electric Rev Req Model (2009 GRC) Rebuttal 3" xfId="720"/>
    <cellStyle name="_Book1 (2)_04 07E Wild Horse Wind Expansion (C) (2)_Electric Rev Req Model (2009 GRC) Rebuttal REmoval of New  WH Solar AdjustMI" xfId="721"/>
    <cellStyle name="_Book1 (2)_04 07E Wild Horse Wind Expansion (C) (2)_Electric Rev Req Model (2009 GRC) Rebuttal REmoval of New  WH Solar AdjustMI 2" xfId="722"/>
    <cellStyle name="_Book1 (2)_04 07E Wild Horse Wind Expansion (C) (2)_Electric Rev Req Model (2009 GRC) Rebuttal REmoval of New  WH Solar AdjustMI 2 2" xfId="723"/>
    <cellStyle name="_Book1 (2)_04 07E Wild Horse Wind Expansion (C) (2)_Electric Rev Req Model (2009 GRC) Rebuttal REmoval of New  WH Solar AdjustMI 3" xfId="724"/>
    <cellStyle name="_Book1 (2)_04 07E Wild Horse Wind Expansion (C) (2)_Electric Rev Req Model (2009 GRC) Rebuttal REmoval of New  WH Solar AdjustMI_DEM-WP(C) ENERG10C--ctn Mid-C_042010 2010GRC" xfId="8277"/>
    <cellStyle name="_Book1 (2)_04 07E Wild Horse Wind Expansion (C) (2)_Electric Rev Req Model (2009 GRC) Revised 01-18-2010" xfId="725"/>
    <cellStyle name="_Book1 (2)_04 07E Wild Horse Wind Expansion (C) (2)_Electric Rev Req Model (2009 GRC) Revised 01-18-2010 2" xfId="726"/>
    <cellStyle name="_Book1 (2)_04 07E Wild Horse Wind Expansion (C) (2)_Electric Rev Req Model (2009 GRC) Revised 01-18-2010 2 2" xfId="727"/>
    <cellStyle name="_Book1 (2)_04 07E Wild Horse Wind Expansion (C) (2)_Electric Rev Req Model (2009 GRC) Revised 01-18-2010 3" xfId="728"/>
    <cellStyle name="_Book1 (2)_04 07E Wild Horse Wind Expansion (C) (2)_Electric Rev Req Model (2009 GRC) Revised 01-18-2010_DEM-WP(C) ENERG10C--ctn Mid-C_042010 2010GRC" xfId="8278"/>
    <cellStyle name="_Book1 (2)_04 07E Wild Horse Wind Expansion (C) (2)_Electric Rev Req Model (2010 GRC)" xfId="8279"/>
    <cellStyle name="_Book1 (2)_04 07E Wild Horse Wind Expansion (C) (2)_Electric Rev Req Model (2010 GRC) SF" xfId="8280"/>
    <cellStyle name="_Book1 (2)_04 07E Wild Horse Wind Expansion (C) (2)_Final Order Electric EXHIBIT A-1" xfId="729"/>
    <cellStyle name="_Book1 (2)_04 07E Wild Horse Wind Expansion (C) (2)_Final Order Electric EXHIBIT A-1 2" xfId="730"/>
    <cellStyle name="_Book1 (2)_04 07E Wild Horse Wind Expansion (C) (2)_Final Order Electric EXHIBIT A-1 2 2" xfId="731"/>
    <cellStyle name="_Book1 (2)_04 07E Wild Horse Wind Expansion (C) (2)_Final Order Electric EXHIBIT A-1 3" xfId="732"/>
    <cellStyle name="_Book1 (2)_04 07E Wild Horse Wind Expansion (C) (2)_TENASKA REGULATORY ASSET" xfId="733"/>
    <cellStyle name="_Book1 (2)_04 07E Wild Horse Wind Expansion (C) (2)_TENASKA REGULATORY ASSET 2" xfId="734"/>
    <cellStyle name="_Book1 (2)_04 07E Wild Horse Wind Expansion (C) (2)_TENASKA REGULATORY ASSET 2 2" xfId="735"/>
    <cellStyle name="_Book1 (2)_04 07E Wild Horse Wind Expansion (C) (2)_TENASKA REGULATORY ASSET 3" xfId="736"/>
    <cellStyle name="_Book1 (2)_16.37E Wild Horse Expansion DeferralRevwrkingfile SF" xfId="737"/>
    <cellStyle name="_Book1 (2)_16.37E Wild Horse Expansion DeferralRevwrkingfile SF 2" xfId="738"/>
    <cellStyle name="_Book1 (2)_16.37E Wild Horse Expansion DeferralRevwrkingfile SF 2 2" xfId="739"/>
    <cellStyle name="_Book1 (2)_16.37E Wild Horse Expansion DeferralRevwrkingfile SF 3" xfId="740"/>
    <cellStyle name="_Book1 (2)_16.37E Wild Horse Expansion DeferralRevwrkingfile SF_DEM-WP(C) ENERG10C--ctn Mid-C_042010 2010GRC" xfId="8281"/>
    <cellStyle name="_Book1 (2)_2009 Compliance Filing PCA Exhibits for GRC" xfId="8282"/>
    <cellStyle name="_Book1 (2)_2009 GRC Compl Filing - Exhibit D" xfId="741"/>
    <cellStyle name="_Book1 (2)_2009 GRC Compl Filing - Exhibit D 2" xfId="742"/>
    <cellStyle name="_Book1 (2)_2009 GRC Compl Filing - Exhibit D_DEM-WP(C) ENERG10C--ctn Mid-C_042010 2010GRC" xfId="8283"/>
    <cellStyle name="_Book1 (2)_3.01 Income Statement" xfId="743"/>
    <cellStyle name="_Book1 (2)_4 31 Regulatory Assets and Liabilities  7 06- Exhibit D" xfId="744"/>
    <cellStyle name="_Book1 (2)_4 31 Regulatory Assets and Liabilities  7 06- Exhibit D 2" xfId="745"/>
    <cellStyle name="_Book1 (2)_4 31 Regulatory Assets and Liabilities  7 06- Exhibit D 2 2" xfId="746"/>
    <cellStyle name="_Book1 (2)_4 31 Regulatory Assets and Liabilities  7 06- Exhibit D 3" xfId="747"/>
    <cellStyle name="_Book1 (2)_4 31 Regulatory Assets and Liabilities  7 06- Exhibit D_DEM-WP(C) ENERG10C--ctn Mid-C_042010 2010GRC" xfId="8284"/>
    <cellStyle name="_Book1 (2)_4 31 Regulatory Assets and Liabilities  7 06- Exhibit D_NIM Summary" xfId="748"/>
    <cellStyle name="_Book1 (2)_4 31 Regulatory Assets and Liabilities  7 06- Exhibit D_NIM Summary 2" xfId="749"/>
    <cellStyle name="_Book1 (2)_4 31 Regulatory Assets and Liabilities  7 06- Exhibit D_NIM Summary_DEM-WP(C) ENERG10C--ctn Mid-C_042010 2010GRC" xfId="8285"/>
    <cellStyle name="_Book1 (2)_4 31E Reg Asset  Liab and EXH D" xfId="8286"/>
    <cellStyle name="_Book1 (2)_4 31E Reg Asset  Liab and EXH D _ Aug 10 Filing (2)" xfId="8287"/>
    <cellStyle name="_Book1 (2)_4 32 Regulatory Assets and Liabilities  7 06- Exhibit D" xfId="750"/>
    <cellStyle name="_Book1 (2)_4 32 Regulatory Assets and Liabilities  7 06- Exhibit D 2" xfId="751"/>
    <cellStyle name="_Book1 (2)_4 32 Regulatory Assets and Liabilities  7 06- Exhibit D 2 2" xfId="752"/>
    <cellStyle name="_Book1 (2)_4 32 Regulatory Assets and Liabilities  7 06- Exhibit D 3" xfId="753"/>
    <cellStyle name="_Book1 (2)_4 32 Regulatory Assets and Liabilities  7 06- Exhibit D_DEM-WP(C) ENERG10C--ctn Mid-C_042010 2010GRC" xfId="8288"/>
    <cellStyle name="_Book1 (2)_4 32 Regulatory Assets and Liabilities  7 06- Exhibit D_NIM Summary" xfId="754"/>
    <cellStyle name="_Book1 (2)_4 32 Regulatory Assets and Liabilities  7 06- Exhibit D_NIM Summary 2" xfId="755"/>
    <cellStyle name="_Book1 (2)_4 32 Regulatory Assets and Liabilities  7 06- Exhibit D_NIM Summary_DEM-WP(C) ENERG10C--ctn Mid-C_042010 2010GRC" xfId="8289"/>
    <cellStyle name="_Book1 (2)_ACCOUNTS" xfId="8290"/>
    <cellStyle name="_Book1 (2)_AURORA Total New" xfId="756"/>
    <cellStyle name="_Book1 (2)_AURORA Total New 2" xfId="757"/>
    <cellStyle name="_Book1 (2)_Book2" xfId="758"/>
    <cellStyle name="_Book1 (2)_Book2 2" xfId="759"/>
    <cellStyle name="_Book1 (2)_Book2 2 2" xfId="760"/>
    <cellStyle name="_Book1 (2)_Book2 3" xfId="761"/>
    <cellStyle name="_Book1 (2)_Book2_Adj Bench DR 3 for Initial Briefs (Electric)" xfId="762"/>
    <cellStyle name="_Book1 (2)_Book2_Adj Bench DR 3 for Initial Briefs (Electric) 2" xfId="763"/>
    <cellStyle name="_Book1 (2)_Book2_Adj Bench DR 3 for Initial Briefs (Electric) 2 2" xfId="764"/>
    <cellStyle name="_Book1 (2)_Book2_Adj Bench DR 3 for Initial Briefs (Electric) 3" xfId="765"/>
    <cellStyle name="_Book1 (2)_Book2_Adj Bench DR 3 for Initial Briefs (Electric)_DEM-WP(C) ENERG10C--ctn Mid-C_042010 2010GRC" xfId="8291"/>
    <cellStyle name="_Book1 (2)_Book2_DEM-WP(C) ENERG10C--ctn Mid-C_042010 2010GRC" xfId="8292"/>
    <cellStyle name="_Book1 (2)_Book2_Electric Rev Req Model (2009 GRC) Rebuttal" xfId="766"/>
    <cellStyle name="_Book1 (2)_Book2_Electric Rev Req Model (2009 GRC) Rebuttal 2" xfId="767"/>
    <cellStyle name="_Book1 (2)_Book2_Electric Rev Req Model (2009 GRC) Rebuttal 2 2" xfId="768"/>
    <cellStyle name="_Book1 (2)_Book2_Electric Rev Req Model (2009 GRC) Rebuttal 3" xfId="769"/>
    <cellStyle name="_Book1 (2)_Book2_Electric Rev Req Model (2009 GRC) Rebuttal REmoval of New  WH Solar AdjustMI" xfId="770"/>
    <cellStyle name="_Book1 (2)_Book2_Electric Rev Req Model (2009 GRC) Rebuttal REmoval of New  WH Solar AdjustMI 2" xfId="771"/>
    <cellStyle name="_Book1 (2)_Book2_Electric Rev Req Model (2009 GRC) Rebuttal REmoval of New  WH Solar AdjustMI 2 2" xfId="772"/>
    <cellStyle name="_Book1 (2)_Book2_Electric Rev Req Model (2009 GRC) Rebuttal REmoval of New  WH Solar AdjustMI 3" xfId="773"/>
    <cellStyle name="_Book1 (2)_Book2_Electric Rev Req Model (2009 GRC) Rebuttal REmoval of New  WH Solar AdjustMI_DEM-WP(C) ENERG10C--ctn Mid-C_042010 2010GRC" xfId="8293"/>
    <cellStyle name="_Book1 (2)_Book2_Electric Rev Req Model (2009 GRC) Revised 01-18-2010" xfId="774"/>
    <cellStyle name="_Book1 (2)_Book2_Electric Rev Req Model (2009 GRC) Revised 01-18-2010 2" xfId="775"/>
    <cellStyle name="_Book1 (2)_Book2_Electric Rev Req Model (2009 GRC) Revised 01-18-2010 2 2" xfId="776"/>
    <cellStyle name="_Book1 (2)_Book2_Electric Rev Req Model (2009 GRC) Revised 01-18-2010 3" xfId="777"/>
    <cellStyle name="_Book1 (2)_Book2_Electric Rev Req Model (2009 GRC) Revised 01-18-2010_DEM-WP(C) ENERG10C--ctn Mid-C_042010 2010GRC" xfId="8294"/>
    <cellStyle name="_Book1 (2)_Book2_Final Order Electric EXHIBIT A-1" xfId="778"/>
    <cellStyle name="_Book1 (2)_Book2_Final Order Electric EXHIBIT A-1 2" xfId="779"/>
    <cellStyle name="_Book1 (2)_Book2_Final Order Electric EXHIBIT A-1 2 2" xfId="780"/>
    <cellStyle name="_Book1 (2)_Book2_Final Order Electric EXHIBIT A-1 3" xfId="781"/>
    <cellStyle name="_Book1 (2)_Book4" xfId="782"/>
    <cellStyle name="_Book1 (2)_Book4 2" xfId="783"/>
    <cellStyle name="_Book1 (2)_Book4 2 2" xfId="784"/>
    <cellStyle name="_Book1 (2)_Book4 3" xfId="785"/>
    <cellStyle name="_Book1 (2)_Book4_DEM-WP(C) ENERG10C--ctn Mid-C_042010 2010GRC" xfId="8295"/>
    <cellStyle name="_Book1 (2)_Book9" xfId="786"/>
    <cellStyle name="_Book1 (2)_Book9 2" xfId="787"/>
    <cellStyle name="_Book1 (2)_Book9 2 2" xfId="788"/>
    <cellStyle name="_Book1 (2)_Book9 3" xfId="789"/>
    <cellStyle name="_Book1 (2)_Book9_DEM-WP(C) ENERG10C--ctn Mid-C_042010 2010GRC" xfId="8296"/>
    <cellStyle name="_Book1 (2)_Chelan PUD Power Costs (8-10)" xfId="8297"/>
    <cellStyle name="_Book1 (2)_DEM-WP(C) Chelan Power Costs" xfId="8298"/>
    <cellStyle name="_Book1 (2)_DEM-WP(C) ENERG10C--ctn Mid-C_042010 2010GRC" xfId="8299"/>
    <cellStyle name="_Book1 (2)_DEM-WP(C) Gas Transport 2010GRC" xfId="8300"/>
    <cellStyle name="_Book1 (2)_Gas Rev Req Model (2010 GRC)" xfId="8301"/>
    <cellStyle name="_Book1 (2)_INPUTS" xfId="790"/>
    <cellStyle name="_Book1 (2)_INPUTS 2" xfId="791"/>
    <cellStyle name="_Book1 (2)_INPUTS 2 2" xfId="792"/>
    <cellStyle name="_Book1 (2)_INPUTS 3" xfId="793"/>
    <cellStyle name="_Book1 (2)_NIM Summary" xfId="794"/>
    <cellStyle name="_Book1 (2)_NIM Summary 09GRC" xfId="795"/>
    <cellStyle name="_Book1 (2)_NIM Summary 09GRC 2" xfId="796"/>
    <cellStyle name="_Book1 (2)_NIM Summary 09GRC_DEM-WP(C) ENERG10C--ctn Mid-C_042010 2010GRC" xfId="8302"/>
    <cellStyle name="_Book1 (2)_NIM Summary 2" xfId="797"/>
    <cellStyle name="_Book1 (2)_NIM Summary 3" xfId="798"/>
    <cellStyle name="_Book1 (2)_NIM Summary 4" xfId="799"/>
    <cellStyle name="_Book1 (2)_NIM Summary 5" xfId="800"/>
    <cellStyle name="_Book1 (2)_NIM Summary 6" xfId="801"/>
    <cellStyle name="_Book1 (2)_NIM Summary 7" xfId="802"/>
    <cellStyle name="_Book1 (2)_NIM Summary 8" xfId="803"/>
    <cellStyle name="_Book1 (2)_NIM Summary 9" xfId="804"/>
    <cellStyle name="_Book1 (2)_NIM Summary_DEM-WP(C) ENERG10C--ctn Mid-C_042010 2010GRC" xfId="8303"/>
    <cellStyle name="_Book1 (2)_PCA 10 -  Exhibit D from A Kellogg Jan 2011" xfId="8304"/>
    <cellStyle name="_Book1 (2)_PCA 10 -  Exhibit D from A Kellogg July 2011" xfId="8305"/>
    <cellStyle name="_Book1 (2)_PCA 10 -  Exhibit D from S Free Rcv'd 12-11" xfId="8306"/>
    <cellStyle name="_Book1 (2)_PCA 9 -  Exhibit D April 2010" xfId="8307"/>
    <cellStyle name="_Book1 (2)_PCA 9 -  Exhibit D April 2010 (3)" xfId="805"/>
    <cellStyle name="_Book1 (2)_PCA 9 -  Exhibit D April 2010 (3) 2" xfId="806"/>
    <cellStyle name="_Book1 (2)_PCA 9 -  Exhibit D April 2010 (3)_DEM-WP(C) ENERG10C--ctn Mid-C_042010 2010GRC" xfId="8308"/>
    <cellStyle name="_Book1 (2)_PCA 9 -  Exhibit D Nov 2010" xfId="8309"/>
    <cellStyle name="_Book1 (2)_PCA 9 - Exhibit D at August 2010" xfId="8310"/>
    <cellStyle name="_Book1 (2)_PCA 9 - Exhibit D June 2010 GRC" xfId="8311"/>
    <cellStyle name="_Book1 (2)_Power Costs - Comparison bx Rbtl-Staff-Jt-PC" xfId="807"/>
    <cellStyle name="_Book1 (2)_Power Costs - Comparison bx Rbtl-Staff-Jt-PC 2" xfId="808"/>
    <cellStyle name="_Book1 (2)_Power Costs - Comparison bx Rbtl-Staff-Jt-PC 2 2" xfId="809"/>
    <cellStyle name="_Book1 (2)_Power Costs - Comparison bx Rbtl-Staff-Jt-PC 3" xfId="810"/>
    <cellStyle name="_Book1 (2)_Power Costs - Comparison bx Rbtl-Staff-Jt-PC_Adj Bench DR 3 for Initial Briefs (Electric)" xfId="811"/>
    <cellStyle name="_Book1 (2)_Power Costs - Comparison bx Rbtl-Staff-Jt-PC_Adj Bench DR 3 for Initial Briefs (Electric) 2" xfId="812"/>
    <cellStyle name="_Book1 (2)_Power Costs - Comparison bx Rbtl-Staff-Jt-PC_Adj Bench DR 3 for Initial Briefs (Electric) 2 2" xfId="813"/>
    <cellStyle name="_Book1 (2)_Power Costs - Comparison bx Rbtl-Staff-Jt-PC_Adj Bench DR 3 for Initial Briefs (Electric) 3" xfId="814"/>
    <cellStyle name="_Book1 (2)_Power Costs - Comparison bx Rbtl-Staff-Jt-PC_Adj Bench DR 3 for Initial Briefs (Electric)_DEM-WP(C) ENERG10C--ctn Mid-C_042010 2010GRC" xfId="8312"/>
    <cellStyle name="_Book1 (2)_Power Costs - Comparison bx Rbtl-Staff-Jt-PC_DEM-WP(C) ENERG10C--ctn Mid-C_042010 2010GRC" xfId="8313"/>
    <cellStyle name="_Book1 (2)_Power Costs - Comparison bx Rbtl-Staff-Jt-PC_Electric Rev Req Model (2009 GRC) Rebuttal" xfId="815"/>
    <cellStyle name="_Book1 (2)_Power Costs - Comparison bx Rbtl-Staff-Jt-PC_Electric Rev Req Model (2009 GRC) Rebuttal 2" xfId="816"/>
    <cellStyle name="_Book1 (2)_Power Costs - Comparison bx Rbtl-Staff-Jt-PC_Electric Rev Req Model (2009 GRC) Rebuttal 2 2" xfId="817"/>
    <cellStyle name="_Book1 (2)_Power Costs - Comparison bx Rbtl-Staff-Jt-PC_Electric Rev Req Model (2009 GRC) Rebuttal 3" xfId="818"/>
    <cellStyle name="_Book1 (2)_Power Costs - Comparison bx Rbtl-Staff-Jt-PC_Electric Rev Req Model (2009 GRC) Rebuttal REmoval of New  WH Solar AdjustMI" xfId="819"/>
    <cellStyle name="_Book1 (2)_Power Costs - Comparison bx Rbtl-Staff-Jt-PC_Electric Rev Req Model (2009 GRC) Rebuttal REmoval of New  WH Solar AdjustMI 2" xfId="820"/>
    <cellStyle name="_Book1 (2)_Power Costs - Comparison bx Rbtl-Staff-Jt-PC_Electric Rev Req Model (2009 GRC) Rebuttal REmoval of New  WH Solar AdjustMI 2 2" xfId="821"/>
    <cellStyle name="_Book1 (2)_Power Costs - Comparison bx Rbtl-Staff-Jt-PC_Electric Rev Req Model (2009 GRC) Rebuttal REmoval of New  WH Solar AdjustMI 3" xfId="822"/>
    <cellStyle name="_Book1 (2)_Power Costs - Comparison bx Rbtl-Staff-Jt-PC_Electric Rev Req Model (2009 GRC) Rebuttal REmoval of New  WH Solar AdjustMI_DEM-WP(C) ENERG10C--ctn Mid-C_042010 2010GRC" xfId="8314"/>
    <cellStyle name="_Book1 (2)_Power Costs - Comparison bx Rbtl-Staff-Jt-PC_Electric Rev Req Model (2009 GRC) Revised 01-18-2010" xfId="823"/>
    <cellStyle name="_Book1 (2)_Power Costs - Comparison bx Rbtl-Staff-Jt-PC_Electric Rev Req Model (2009 GRC) Revised 01-18-2010 2" xfId="824"/>
    <cellStyle name="_Book1 (2)_Power Costs - Comparison bx Rbtl-Staff-Jt-PC_Electric Rev Req Model (2009 GRC) Revised 01-18-2010 2 2" xfId="825"/>
    <cellStyle name="_Book1 (2)_Power Costs - Comparison bx Rbtl-Staff-Jt-PC_Electric Rev Req Model (2009 GRC) Revised 01-18-2010 3" xfId="826"/>
    <cellStyle name="_Book1 (2)_Power Costs - Comparison bx Rbtl-Staff-Jt-PC_Electric Rev Req Model (2009 GRC) Revised 01-18-2010_DEM-WP(C) ENERG10C--ctn Mid-C_042010 2010GRC" xfId="8315"/>
    <cellStyle name="_Book1 (2)_Power Costs - Comparison bx Rbtl-Staff-Jt-PC_Final Order Electric EXHIBIT A-1" xfId="827"/>
    <cellStyle name="_Book1 (2)_Power Costs - Comparison bx Rbtl-Staff-Jt-PC_Final Order Electric EXHIBIT A-1 2" xfId="828"/>
    <cellStyle name="_Book1 (2)_Power Costs - Comparison bx Rbtl-Staff-Jt-PC_Final Order Electric EXHIBIT A-1 2 2" xfId="829"/>
    <cellStyle name="_Book1 (2)_Power Costs - Comparison bx Rbtl-Staff-Jt-PC_Final Order Electric EXHIBIT A-1 3" xfId="830"/>
    <cellStyle name="_Book1 (2)_Production Adj 4.37" xfId="831"/>
    <cellStyle name="_Book1 (2)_Production Adj 4.37 2" xfId="832"/>
    <cellStyle name="_Book1 (2)_Production Adj 4.37 2 2" xfId="833"/>
    <cellStyle name="_Book1 (2)_Production Adj 4.37 3" xfId="834"/>
    <cellStyle name="_Book1 (2)_Purchased Power Adj 4.03" xfId="835"/>
    <cellStyle name="_Book1 (2)_Purchased Power Adj 4.03 2" xfId="836"/>
    <cellStyle name="_Book1 (2)_Purchased Power Adj 4.03 2 2" xfId="837"/>
    <cellStyle name="_Book1 (2)_Purchased Power Adj 4.03 3" xfId="838"/>
    <cellStyle name="_Book1 (2)_Rebuttal Power Costs" xfId="839"/>
    <cellStyle name="_Book1 (2)_Rebuttal Power Costs 2" xfId="840"/>
    <cellStyle name="_Book1 (2)_Rebuttal Power Costs 2 2" xfId="841"/>
    <cellStyle name="_Book1 (2)_Rebuttal Power Costs 3" xfId="842"/>
    <cellStyle name="_Book1 (2)_Rebuttal Power Costs_Adj Bench DR 3 for Initial Briefs (Electric)" xfId="843"/>
    <cellStyle name="_Book1 (2)_Rebuttal Power Costs_Adj Bench DR 3 for Initial Briefs (Electric) 2" xfId="844"/>
    <cellStyle name="_Book1 (2)_Rebuttal Power Costs_Adj Bench DR 3 for Initial Briefs (Electric) 2 2" xfId="845"/>
    <cellStyle name="_Book1 (2)_Rebuttal Power Costs_Adj Bench DR 3 for Initial Briefs (Electric) 3" xfId="846"/>
    <cellStyle name="_Book1 (2)_Rebuttal Power Costs_Adj Bench DR 3 for Initial Briefs (Electric)_DEM-WP(C) ENERG10C--ctn Mid-C_042010 2010GRC" xfId="8316"/>
    <cellStyle name="_Book1 (2)_Rebuttal Power Costs_DEM-WP(C) ENERG10C--ctn Mid-C_042010 2010GRC" xfId="8317"/>
    <cellStyle name="_Book1 (2)_Rebuttal Power Costs_Electric Rev Req Model (2009 GRC) Rebuttal" xfId="847"/>
    <cellStyle name="_Book1 (2)_Rebuttal Power Costs_Electric Rev Req Model (2009 GRC) Rebuttal 2" xfId="848"/>
    <cellStyle name="_Book1 (2)_Rebuttal Power Costs_Electric Rev Req Model (2009 GRC) Rebuttal 2 2" xfId="849"/>
    <cellStyle name="_Book1 (2)_Rebuttal Power Costs_Electric Rev Req Model (2009 GRC) Rebuttal 3" xfId="850"/>
    <cellStyle name="_Book1 (2)_Rebuttal Power Costs_Electric Rev Req Model (2009 GRC) Rebuttal REmoval of New  WH Solar AdjustMI" xfId="851"/>
    <cellStyle name="_Book1 (2)_Rebuttal Power Costs_Electric Rev Req Model (2009 GRC) Rebuttal REmoval of New  WH Solar AdjustMI 2" xfId="852"/>
    <cellStyle name="_Book1 (2)_Rebuttal Power Costs_Electric Rev Req Model (2009 GRC) Rebuttal REmoval of New  WH Solar AdjustMI 2 2" xfId="853"/>
    <cellStyle name="_Book1 (2)_Rebuttal Power Costs_Electric Rev Req Model (2009 GRC) Rebuttal REmoval of New  WH Solar AdjustMI 3" xfId="854"/>
    <cellStyle name="_Book1 (2)_Rebuttal Power Costs_Electric Rev Req Model (2009 GRC) Rebuttal REmoval of New  WH Solar AdjustMI_DEM-WP(C) ENERG10C--ctn Mid-C_042010 2010GRC" xfId="8318"/>
    <cellStyle name="_Book1 (2)_Rebuttal Power Costs_Electric Rev Req Model (2009 GRC) Revised 01-18-2010" xfId="855"/>
    <cellStyle name="_Book1 (2)_Rebuttal Power Costs_Electric Rev Req Model (2009 GRC) Revised 01-18-2010 2" xfId="856"/>
    <cellStyle name="_Book1 (2)_Rebuttal Power Costs_Electric Rev Req Model (2009 GRC) Revised 01-18-2010 2 2" xfId="857"/>
    <cellStyle name="_Book1 (2)_Rebuttal Power Costs_Electric Rev Req Model (2009 GRC) Revised 01-18-2010 3" xfId="858"/>
    <cellStyle name="_Book1 (2)_Rebuttal Power Costs_Electric Rev Req Model (2009 GRC) Revised 01-18-2010_DEM-WP(C) ENERG10C--ctn Mid-C_042010 2010GRC" xfId="8319"/>
    <cellStyle name="_Book1 (2)_Rebuttal Power Costs_Final Order Electric EXHIBIT A-1" xfId="859"/>
    <cellStyle name="_Book1 (2)_Rebuttal Power Costs_Final Order Electric EXHIBIT A-1 2" xfId="860"/>
    <cellStyle name="_Book1 (2)_Rebuttal Power Costs_Final Order Electric EXHIBIT A-1 2 2" xfId="861"/>
    <cellStyle name="_Book1 (2)_Rebuttal Power Costs_Final Order Electric EXHIBIT A-1 3" xfId="862"/>
    <cellStyle name="_Book1 (2)_ROR &amp; CONV FACTOR" xfId="863"/>
    <cellStyle name="_Book1 (2)_ROR &amp; CONV FACTOR 2" xfId="864"/>
    <cellStyle name="_Book1 (2)_ROR &amp; CONV FACTOR 2 2" xfId="865"/>
    <cellStyle name="_Book1 (2)_ROR &amp; CONV FACTOR 3" xfId="866"/>
    <cellStyle name="_Book1 (2)_ROR 5.02" xfId="867"/>
    <cellStyle name="_Book1 (2)_ROR 5.02 2" xfId="868"/>
    <cellStyle name="_Book1 (2)_ROR 5.02 2 2" xfId="869"/>
    <cellStyle name="_Book1 (2)_ROR 5.02 3" xfId="870"/>
    <cellStyle name="_Book1 (2)_Wind Integration 10GRC" xfId="871"/>
    <cellStyle name="_Book1 (2)_Wind Integration 10GRC 2" xfId="872"/>
    <cellStyle name="_Book1 (2)_Wind Integration 10GRC_DEM-WP(C) ENERG10C--ctn Mid-C_042010 2010GRC" xfId="8320"/>
    <cellStyle name="_Book1 10" xfId="873"/>
    <cellStyle name="_Book1 10 2" xfId="874"/>
    <cellStyle name="_Book1 11" xfId="875"/>
    <cellStyle name="_Book1 11 2" xfId="8321"/>
    <cellStyle name="_Book1 12" xfId="8322"/>
    <cellStyle name="_Book1 12 2" xfId="8323"/>
    <cellStyle name="_Book1 13" xfId="8324"/>
    <cellStyle name="_Book1 13 2" xfId="8325"/>
    <cellStyle name="_Book1 14" xfId="8326"/>
    <cellStyle name="_Book1 14 2" xfId="8327"/>
    <cellStyle name="_Book1 15" xfId="8328"/>
    <cellStyle name="_Book1 16" xfId="8329"/>
    <cellStyle name="_Book1 17" xfId="8330"/>
    <cellStyle name="_Book1 17 2" xfId="8331"/>
    <cellStyle name="_Book1 18" xfId="8332"/>
    <cellStyle name="_Book1 18 2" xfId="8333"/>
    <cellStyle name="_Book1 19" xfId="8334"/>
    <cellStyle name="_Book1 19 2" xfId="8335"/>
    <cellStyle name="_Book1 2" xfId="876"/>
    <cellStyle name="_Book1 2 2" xfId="877"/>
    <cellStyle name="_Book1 2 2 2" xfId="878"/>
    <cellStyle name="_Book1 2 3" xfId="879"/>
    <cellStyle name="_Book1 20" xfId="8336"/>
    <cellStyle name="_Book1 20 2" xfId="8337"/>
    <cellStyle name="_Book1 21" xfId="8338"/>
    <cellStyle name="_Book1 21 2" xfId="8339"/>
    <cellStyle name="_Book1 3" xfId="880"/>
    <cellStyle name="_Book1 3 2" xfId="881"/>
    <cellStyle name="_Book1 4" xfId="882"/>
    <cellStyle name="_Book1 4 2" xfId="883"/>
    <cellStyle name="_Book1 5" xfId="884"/>
    <cellStyle name="_Book1 5 2" xfId="885"/>
    <cellStyle name="_Book1 6" xfId="886"/>
    <cellStyle name="_Book1 6 2" xfId="887"/>
    <cellStyle name="_Book1 7" xfId="888"/>
    <cellStyle name="_Book1 7 2" xfId="889"/>
    <cellStyle name="_Book1 8" xfId="890"/>
    <cellStyle name="_Book1 8 2" xfId="891"/>
    <cellStyle name="_Book1 9" xfId="892"/>
    <cellStyle name="_Book1 9 2" xfId="893"/>
    <cellStyle name="_Book1_(C) WHE Proforma with ITC cash grant 10 Yr Amort_for deferral_102809" xfId="894"/>
    <cellStyle name="_Book1_(C) WHE Proforma with ITC cash grant 10 Yr Amort_for deferral_102809 2" xfId="895"/>
    <cellStyle name="_Book1_(C) WHE Proforma with ITC cash grant 10 Yr Amort_for deferral_102809 2 2" xfId="896"/>
    <cellStyle name="_Book1_(C) WHE Proforma with ITC cash grant 10 Yr Amort_for deferral_102809 3" xfId="897"/>
    <cellStyle name="_Book1_(C) WHE Proforma with ITC cash grant 10 Yr Amort_for deferral_102809_16.07E Wild Horse Wind Expansionwrkingfile" xfId="898"/>
    <cellStyle name="_Book1_(C) WHE Proforma with ITC cash grant 10 Yr Amort_for deferral_102809_16.07E Wild Horse Wind Expansionwrkingfile 2" xfId="899"/>
    <cellStyle name="_Book1_(C) WHE Proforma with ITC cash grant 10 Yr Amort_for deferral_102809_16.07E Wild Horse Wind Expansionwrkingfile 2 2" xfId="900"/>
    <cellStyle name="_Book1_(C) WHE Proforma with ITC cash grant 10 Yr Amort_for deferral_102809_16.07E Wild Horse Wind Expansionwrkingfile 3" xfId="901"/>
    <cellStyle name="_Book1_(C) WHE Proforma with ITC cash grant 10 Yr Amort_for deferral_102809_16.07E Wild Horse Wind Expansionwrkingfile SF" xfId="902"/>
    <cellStyle name="_Book1_(C) WHE Proforma with ITC cash grant 10 Yr Amort_for deferral_102809_16.07E Wild Horse Wind Expansionwrkingfile SF 2" xfId="903"/>
    <cellStyle name="_Book1_(C) WHE Proforma with ITC cash grant 10 Yr Amort_for deferral_102809_16.07E Wild Horse Wind Expansionwrkingfile SF 2 2" xfId="904"/>
    <cellStyle name="_Book1_(C) WHE Proforma with ITC cash grant 10 Yr Amort_for deferral_102809_16.07E Wild Horse Wind Expansionwrkingfile SF 3" xfId="905"/>
    <cellStyle name="_Book1_(C) WHE Proforma with ITC cash grant 10 Yr Amort_for deferral_102809_16.07E Wild Horse Wind Expansionwrkingfile SF_DEM-WP(C) ENERG10C--ctn Mid-C_042010 2010GRC" xfId="8340"/>
    <cellStyle name="_Book1_(C) WHE Proforma with ITC cash grant 10 Yr Amort_for deferral_102809_16.07E Wild Horse Wind Expansionwrkingfile_DEM-WP(C) ENERG10C--ctn Mid-C_042010 2010GRC" xfId="8341"/>
    <cellStyle name="_Book1_(C) WHE Proforma with ITC cash grant 10 Yr Amort_for deferral_102809_16.37E Wild Horse Expansion DeferralRevwrkingfile SF" xfId="906"/>
    <cellStyle name="_Book1_(C) WHE Proforma with ITC cash grant 10 Yr Amort_for deferral_102809_16.37E Wild Horse Expansion DeferralRevwrkingfile SF 2" xfId="907"/>
    <cellStyle name="_Book1_(C) WHE Proforma with ITC cash grant 10 Yr Amort_for deferral_102809_16.37E Wild Horse Expansion DeferralRevwrkingfile SF 2 2" xfId="908"/>
    <cellStyle name="_Book1_(C) WHE Proforma with ITC cash grant 10 Yr Amort_for deferral_102809_16.37E Wild Horse Expansion DeferralRevwrkingfile SF 3" xfId="909"/>
    <cellStyle name="_Book1_(C) WHE Proforma with ITC cash grant 10 Yr Amort_for deferral_102809_16.37E Wild Horse Expansion DeferralRevwrkingfile SF_DEM-WP(C) ENERG10C--ctn Mid-C_042010 2010GRC" xfId="8342"/>
    <cellStyle name="_Book1_(C) WHE Proforma with ITC cash grant 10 Yr Amort_for deferral_102809_DEM-WP(C) ENERG10C--ctn Mid-C_042010 2010GRC" xfId="8343"/>
    <cellStyle name="_Book1_(C) WHE Proforma with ITC cash grant 10 Yr Amort_for rebuttal_120709" xfId="910"/>
    <cellStyle name="_Book1_(C) WHE Proforma with ITC cash grant 10 Yr Amort_for rebuttal_120709 2" xfId="911"/>
    <cellStyle name="_Book1_(C) WHE Proforma with ITC cash grant 10 Yr Amort_for rebuttal_120709 2 2" xfId="912"/>
    <cellStyle name="_Book1_(C) WHE Proforma with ITC cash grant 10 Yr Amort_for rebuttal_120709 3" xfId="913"/>
    <cellStyle name="_Book1_(C) WHE Proforma with ITC cash grant 10 Yr Amort_for rebuttal_120709_DEM-WP(C) ENERG10C--ctn Mid-C_042010 2010GRC" xfId="8344"/>
    <cellStyle name="_Book1_04.07E Wild Horse Wind Expansion" xfId="914"/>
    <cellStyle name="_Book1_04.07E Wild Horse Wind Expansion 2" xfId="915"/>
    <cellStyle name="_Book1_04.07E Wild Horse Wind Expansion 2 2" xfId="916"/>
    <cellStyle name="_Book1_04.07E Wild Horse Wind Expansion 3" xfId="917"/>
    <cellStyle name="_Book1_04.07E Wild Horse Wind Expansion_16.07E Wild Horse Wind Expansionwrkingfile" xfId="918"/>
    <cellStyle name="_Book1_04.07E Wild Horse Wind Expansion_16.07E Wild Horse Wind Expansionwrkingfile 2" xfId="919"/>
    <cellStyle name="_Book1_04.07E Wild Horse Wind Expansion_16.07E Wild Horse Wind Expansionwrkingfile 2 2" xfId="920"/>
    <cellStyle name="_Book1_04.07E Wild Horse Wind Expansion_16.07E Wild Horse Wind Expansionwrkingfile 3" xfId="921"/>
    <cellStyle name="_Book1_04.07E Wild Horse Wind Expansion_16.07E Wild Horse Wind Expansionwrkingfile SF" xfId="922"/>
    <cellStyle name="_Book1_04.07E Wild Horse Wind Expansion_16.07E Wild Horse Wind Expansionwrkingfile SF 2" xfId="923"/>
    <cellStyle name="_Book1_04.07E Wild Horse Wind Expansion_16.07E Wild Horse Wind Expansionwrkingfile SF 2 2" xfId="924"/>
    <cellStyle name="_Book1_04.07E Wild Horse Wind Expansion_16.07E Wild Horse Wind Expansionwrkingfile SF 3" xfId="925"/>
    <cellStyle name="_Book1_04.07E Wild Horse Wind Expansion_16.07E Wild Horse Wind Expansionwrkingfile SF_DEM-WP(C) ENERG10C--ctn Mid-C_042010 2010GRC" xfId="8345"/>
    <cellStyle name="_Book1_04.07E Wild Horse Wind Expansion_16.07E Wild Horse Wind Expansionwrkingfile_DEM-WP(C) ENERG10C--ctn Mid-C_042010 2010GRC" xfId="8346"/>
    <cellStyle name="_Book1_04.07E Wild Horse Wind Expansion_16.37E Wild Horse Expansion DeferralRevwrkingfile SF" xfId="926"/>
    <cellStyle name="_Book1_04.07E Wild Horse Wind Expansion_16.37E Wild Horse Expansion DeferralRevwrkingfile SF 2" xfId="927"/>
    <cellStyle name="_Book1_04.07E Wild Horse Wind Expansion_16.37E Wild Horse Expansion DeferralRevwrkingfile SF 2 2" xfId="928"/>
    <cellStyle name="_Book1_04.07E Wild Horse Wind Expansion_16.37E Wild Horse Expansion DeferralRevwrkingfile SF 3" xfId="929"/>
    <cellStyle name="_Book1_04.07E Wild Horse Wind Expansion_16.37E Wild Horse Expansion DeferralRevwrkingfile SF_DEM-WP(C) ENERG10C--ctn Mid-C_042010 2010GRC" xfId="8347"/>
    <cellStyle name="_Book1_04.07E Wild Horse Wind Expansion_DEM-WP(C) ENERG10C--ctn Mid-C_042010 2010GRC" xfId="8348"/>
    <cellStyle name="_Book1_16.07E Wild Horse Wind Expansionwrkingfile" xfId="930"/>
    <cellStyle name="_Book1_16.07E Wild Horse Wind Expansionwrkingfile 2" xfId="931"/>
    <cellStyle name="_Book1_16.07E Wild Horse Wind Expansionwrkingfile 2 2" xfId="932"/>
    <cellStyle name="_Book1_16.07E Wild Horse Wind Expansionwrkingfile 3" xfId="933"/>
    <cellStyle name="_Book1_16.07E Wild Horse Wind Expansionwrkingfile SF" xfId="934"/>
    <cellStyle name="_Book1_16.07E Wild Horse Wind Expansionwrkingfile SF 2" xfId="935"/>
    <cellStyle name="_Book1_16.07E Wild Horse Wind Expansionwrkingfile SF 2 2" xfId="936"/>
    <cellStyle name="_Book1_16.07E Wild Horse Wind Expansionwrkingfile SF 3" xfId="937"/>
    <cellStyle name="_Book1_16.07E Wild Horse Wind Expansionwrkingfile SF_DEM-WP(C) ENERG10C--ctn Mid-C_042010 2010GRC" xfId="8349"/>
    <cellStyle name="_Book1_16.07E Wild Horse Wind Expansionwrkingfile_DEM-WP(C) ENERG10C--ctn Mid-C_042010 2010GRC" xfId="8350"/>
    <cellStyle name="_Book1_16.37E Wild Horse Expansion DeferralRevwrkingfile SF" xfId="938"/>
    <cellStyle name="_Book1_16.37E Wild Horse Expansion DeferralRevwrkingfile SF 2" xfId="939"/>
    <cellStyle name="_Book1_16.37E Wild Horse Expansion DeferralRevwrkingfile SF 2 2" xfId="940"/>
    <cellStyle name="_Book1_16.37E Wild Horse Expansion DeferralRevwrkingfile SF 3" xfId="941"/>
    <cellStyle name="_Book1_16.37E Wild Horse Expansion DeferralRevwrkingfile SF_DEM-WP(C) ENERG10C--ctn Mid-C_042010 2010GRC" xfId="8351"/>
    <cellStyle name="_Book1_2009 Compliance Filing PCA Exhibits for GRC" xfId="8352"/>
    <cellStyle name="_Book1_2009 GRC Compl Filing - Exhibit D" xfId="942"/>
    <cellStyle name="_Book1_2009 GRC Compl Filing - Exhibit D 2" xfId="943"/>
    <cellStyle name="_Book1_2009 GRC Compl Filing - Exhibit D_DEM-WP(C) ENERG10C--ctn Mid-C_042010 2010GRC" xfId="8353"/>
    <cellStyle name="_Book1_3.01 Income Statement" xfId="944"/>
    <cellStyle name="_Book1_4 31 Regulatory Assets and Liabilities  7 06- Exhibit D" xfId="945"/>
    <cellStyle name="_Book1_4 31 Regulatory Assets and Liabilities  7 06- Exhibit D 2" xfId="946"/>
    <cellStyle name="_Book1_4 31 Regulatory Assets and Liabilities  7 06- Exhibit D 2 2" xfId="947"/>
    <cellStyle name="_Book1_4 31 Regulatory Assets and Liabilities  7 06- Exhibit D 3" xfId="948"/>
    <cellStyle name="_Book1_4 31 Regulatory Assets and Liabilities  7 06- Exhibit D_DEM-WP(C) ENERG10C--ctn Mid-C_042010 2010GRC" xfId="8354"/>
    <cellStyle name="_Book1_4 31 Regulatory Assets and Liabilities  7 06- Exhibit D_NIM Summary" xfId="949"/>
    <cellStyle name="_Book1_4 31 Regulatory Assets and Liabilities  7 06- Exhibit D_NIM Summary 2" xfId="950"/>
    <cellStyle name="_Book1_4 31 Regulatory Assets and Liabilities  7 06- Exhibit D_NIM Summary_DEM-WP(C) ENERG10C--ctn Mid-C_042010 2010GRC" xfId="8355"/>
    <cellStyle name="_Book1_4 31 Regulatory Assets and Liabilities  7 06- Exhibit D_NIM+O&amp;M" xfId="8356"/>
    <cellStyle name="_Book1_4 31 Regulatory Assets and Liabilities  7 06- Exhibit D_NIM+O&amp;M Monthly" xfId="8357"/>
    <cellStyle name="_Book1_4 31E Reg Asset  Liab and EXH D" xfId="8358"/>
    <cellStyle name="_Book1_4 31E Reg Asset  Liab and EXH D _ Aug 10 Filing (2)" xfId="8359"/>
    <cellStyle name="_Book1_4 32 Regulatory Assets and Liabilities  7 06- Exhibit D" xfId="951"/>
    <cellStyle name="_Book1_4 32 Regulatory Assets and Liabilities  7 06- Exhibit D 2" xfId="952"/>
    <cellStyle name="_Book1_4 32 Regulatory Assets and Liabilities  7 06- Exhibit D 2 2" xfId="953"/>
    <cellStyle name="_Book1_4 32 Regulatory Assets and Liabilities  7 06- Exhibit D 3" xfId="954"/>
    <cellStyle name="_Book1_4 32 Regulatory Assets and Liabilities  7 06- Exhibit D_DEM-WP(C) ENERG10C--ctn Mid-C_042010 2010GRC" xfId="8360"/>
    <cellStyle name="_Book1_4 32 Regulatory Assets and Liabilities  7 06- Exhibit D_NIM Summary" xfId="955"/>
    <cellStyle name="_Book1_4 32 Regulatory Assets and Liabilities  7 06- Exhibit D_NIM Summary 2" xfId="956"/>
    <cellStyle name="_Book1_4 32 Regulatory Assets and Liabilities  7 06- Exhibit D_NIM Summary_DEM-WP(C) ENERG10C--ctn Mid-C_042010 2010GRC" xfId="8361"/>
    <cellStyle name="_Book1_4 32 Regulatory Assets and Liabilities  7 06- Exhibit D_NIM+O&amp;M" xfId="8362"/>
    <cellStyle name="_Book1_4 32 Regulatory Assets and Liabilities  7 06- Exhibit D_NIM+O&amp;M Monthly" xfId="8363"/>
    <cellStyle name="_Book1_AURORA Total New" xfId="957"/>
    <cellStyle name="_Book1_AURORA Total New 2" xfId="958"/>
    <cellStyle name="_Book1_Book2" xfId="959"/>
    <cellStyle name="_Book1_Book2 2" xfId="960"/>
    <cellStyle name="_Book1_Book2 2 2" xfId="961"/>
    <cellStyle name="_Book1_Book2 3" xfId="962"/>
    <cellStyle name="_Book1_Book2_Adj Bench DR 3 for Initial Briefs (Electric)" xfId="963"/>
    <cellStyle name="_Book1_Book2_Adj Bench DR 3 for Initial Briefs (Electric) 2" xfId="964"/>
    <cellStyle name="_Book1_Book2_Adj Bench DR 3 for Initial Briefs (Electric) 2 2" xfId="965"/>
    <cellStyle name="_Book1_Book2_Adj Bench DR 3 for Initial Briefs (Electric) 3" xfId="966"/>
    <cellStyle name="_Book1_Book2_Adj Bench DR 3 for Initial Briefs (Electric)_DEM-WP(C) ENERG10C--ctn Mid-C_042010 2010GRC" xfId="8364"/>
    <cellStyle name="_Book1_Book2_DEM-WP(C) ENERG10C--ctn Mid-C_042010 2010GRC" xfId="8365"/>
    <cellStyle name="_Book1_Book2_Electric Rev Req Model (2009 GRC) Rebuttal" xfId="967"/>
    <cellStyle name="_Book1_Book2_Electric Rev Req Model (2009 GRC) Rebuttal 2" xfId="968"/>
    <cellStyle name="_Book1_Book2_Electric Rev Req Model (2009 GRC) Rebuttal 2 2" xfId="969"/>
    <cellStyle name="_Book1_Book2_Electric Rev Req Model (2009 GRC) Rebuttal 3" xfId="970"/>
    <cellStyle name="_Book1_Book2_Electric Rev Req Model (2009 GRC) Rebuttal REmoval of New  WH Solar AdjustMI" xfId="971"/>
    <cellStyle name="_Book1_Book2_Electric Rev Req Model (2009 GRC) Rebuttal REmoval of New  WH Solar AdjustMI 2" xfId="972"/>
    <cellStyle name="_Book1_Book2_Electric Rev Req Model (2009 GRC) Rebuttal REmoval of New  WH Solar AdjustMI 2 2" xfId="973"/>
    <cellStyle name="_Book1_Book2_Electric Rev Req Model (2009 GRC) Rebuttal REmoval of New  WH Solar AdjustMI 3" xfId="974"/>
    <cellStyle name="_Book1_Book2_Electric Rev Req Model (2009 GRC) Rebuttal REmoval of New  WH Solar AdjustMI_DEM-WP(C) ENERG10C--ctn Mid-C_042010 2010GRC" xfId="8366"/>
    <cellStyle name="_Book1_Book2_Electric Rev Req Model (2009 GRC) Revised 01-18-2010" xfId="975"/>
    <cellStyle name="_Book1_Book2_Electric Rev Req Model (2009 GRC) Revised 01-18-2010 2" xfId="976"/>
    <cellStyle name="_Book1_Book2_Electric Rev Req Model (2009 GRC) Revised 01-18-2010 2 2" xfId="977"/>
    <cellStyle name="_Book1_Book2_Electric Rev Req Model (2009 GRC) Revised 01-18-2010 3" xfId="978"/>
    <cellStyle name="_Book1_Book2_Electric Rev Req Model (2009 GRC) Revised 01-18-2010_DEM-WP(C) ENERG10C--ctn Mid-C_042010 2010GRC" xfId="8367"/>
    <cellStyle name="_Book1_Book2_Final Order Electric EXHIBIT A-1" xfId="979"/>
    <cellStyle name="_Book1_Book2_Final Order Electric EXHIBIT A-1 2" xfId="980"/>
    <cellStyle name="_Book1_Book2_Final Order Electric EXHIBIT A-1 2 2" xfId="981"/>
    <cellStyle name="_Book1_Book2_Final Order Electric EXHIBIT A-1 3" xfId="982"/>
    <cellStyle name="_Book1_Book4" xfId="983"/>
    <cellStyle name="_Book1_Book4 2" xfId="984"/>
    <cellStyle name="_Book1_Book4 2 2" xfId="985"/>
    <cellStyle name="_Book1_Book4 3" xfId="986"/>
    <cellStyle name="_Book1_Book4_DEM-WP(C) ENERG10C--ctn Mid-C_042010 2010GRC" xfId="8368"/>
    <cellStyle name="_Book1_Book9" xfId="987"/>
    <cellStyle name="_Book1_Book9 2" xfId="988"/>
    <cellStyle name="_Book1_Book9 2 2" xfId="989"/>
    <cellStyle name="_Book1_Book9 3" xfId="990"/>
    <cellStyle name="_Book1_Book9_DEM-WP(C) ENERG10C--ctn Mid-C_042010 2010GRC" xfId="8369"/>
    <cellStyle name="_Book1_Chelan PUD Power Costs (8-10)" xfId="8370"/>
    <cellStyle name="_Book1_DEM-WP(C) Chelan Power Costs" xfId="8371"/>
    <cellStyle name="_Book1_DEM-WP(C) ENERG10C--ctn Mid-C_042010 2010GRC" xfId="8372"/>
    <cellStyle name="_Book1_DEM-WP(C) Gas Transport 2010GRC" xfId="8373"/>
    <cellStyle name="_Book1_Electric COS Inputs" xfId="991"/>
    <cellStyle name="_Book1_Electric COS Inputs 2" xfId="992"/>
    <cellStyle name="_Book1_Electric COS Inputs 2 2" xfId="993"/>
    <cellStyle name="_Book1_Electric COS Inputs 2 2 2" xfId="994"/>
    <cellStyle name="_Book1_Electric COS Inputs 2 3" xfId="995"/>
    <cellStyle name="_Book1_Electric COS Inputs 2 3 2" xfId="996"/>
    <cellStyle name="_Book1_Electric COS Inputs 2 4" xfId="997"/>
    <cellStyle name="_Book1_Electric COS Inputs 2 4 2" xfId="998"/>
    <cellStyle name="_Book1_Electric COS Inputs 3" xfId="999"/>
    <cellStyle name="_Book1_Electric COS Inputs 3 2" xfId="1000"/>
    <cellStyle name="_Book1_Electric COS Inputs 4" xfId="1001"/>
    <cellStyle name="_Book1_Electric COS Inputs 4 2" xfId="1002"/>
    <cellStyle name="_Book1_Electric COS Inputs 5" xfId="1003"/>
    <cellStyle name="_Book1_Electric COS Inputs 6" xfId="8374"/>
    <cellStyle name="_Book1_LSRWEP LGIA like Acctg Petition Aug 2010" xfId="8375"/>
    <cellStyle name="_Book1_NIM Summary" xfId="1004"/>
    <cellStyle name="_Book1_NIM Summary 09GRC" xfId="1005"/>
    <cellStyle name="_Book1_NIM Summary 09GRC 2" xfId="1006"/>
    <cellStyle name="_Book1_NIM Summary 09GRC_DEM-WP(C) ENERG10C--ctn Mid-C_042010 2010GRC" xfId="8376"/>
    <cellStyle name="_Book1_NIM Summary 2" xfId="1007"/>
    <cellStyle name="_Book1_NIM Summary 3" xfId="1008"/>
    <cellStyle name="_Book1_NIM Summary 4" xfId="1009"/>
    <cellStyle name="_Book1_NIM Summary 5" xfId="1010"/>
    <cellStyle name="_Book1_NIM Summary 6" xfId="1011"/>
    <cellStyle name="_Book1_NIM Summary 7" xfId="1012"/>
    <cellStyle name="_Book1_NIM Summary 8" xfId="1013"/>
    <cellStyle name="_Book1_NIM Summary 9" xfId="1014"/>
    <cellStyle name="_Book1_NIM Summary_DEM-WP(C) ENERG10C--ctn Mid-C_042010 2010GRC" xfId="8377"/>
    <cellStyle name="_Book1_NIM+O&amp;M" xfId="8378"/>
    <cellStyle name="_Book1_NIM+O&amp;M 2" xfId="8379"/>
    <cellStyle name="_Book1_NIM+O&amp;M Monthly" xfId="8380"/>
    <cellStyle name="_Book1_NIM+O&amp;M Monthly 2" xfId="8381"/>
    <cellStyle name="_Book1_PCA 10 -  Exhibit D from A Kellogg Jan 2011" xfId="8382"/>
    <cellStyle name="_Book1_PCA 10 -  Exhibit D from A Kellogg July 2011" xfId="8383"/>
    <cellStyle name="_Book1_PCA 10 -  Exhibit D from S Free Rcv'd 12-11" xfId="8384"/>
    <cellStyle name="_Book1_PCA 9 -  Exhibit D April 2010" xfId="8385"/>
    <cellStyle name="_Book1_PCA 9 -  Exhibit D April 2010 (3)" xfId="1015"/>
    <cellStyle name="_Book1_PCA 9 -  Exhibit D April 2010 (3) 2" xfId="1016"/>
    <cellStyle name="_Book1_PCA 9 -  Exhibit D April 2010 (3)_DEM-WP(C) ENERG10C--ctn Mid-C_042010 2010GRC" xfId="8386"/>
    <cellStyle name="_Book1_PCA 9 -  Exhibit D Nov 2010" xfId="8387"/>
    <cellStyle name="_Book1_PCA 9 - Exhibit D at August 2010" xfId="8388"/>
    <cellStyle name="_Book1_PCA 9 - Exhibit D June 2010 GRC" xfId="8389"/>
    <cellStyle name="_Book1_Power Costs - Comparison bx Rbtl-Staff-Jt-PC" xfId="1017"/>
    <cellStyle name="_Book1_Power Costs - Comparison bx Rbtl-Staff-Jt-PC 2" xfId="1018"/>
    <cellStyle name="_Book1_Power Costs - Comparison bx Rbtl-Staff-Jt-PC 2 2" xfId="1019"/>
    <cellStyle name="_Book1_Power Costs - Comparison bx Rbtl-Staff-Jt-PC 3" xfId="1020"/>
    <cellStyle name="_Book1_Power Costs - Comparison bx Rbtl-Staff-Jt-PC_Adj Bench DR 3 for Initial Briefs (Electric)" xfId="1021"/>
    <cellStyle name="_Book1_Power Costs - Comparison bx Rbtl-Staff-Jt-PC_Adj Bench DR 3 for Initial Briefs (Electric) 2" xfId="1022"/>
    <cellStyle name="_Book1_Power Costs - Comparison bx Rbtl-Staff-Jt-PC_Adj Bench DR 3 for Initial Briefs (Electric) 2 2" xfId="1023"/>
    <cellStyle name="_Book1_Power Costs - Comparison bx Rbtl-Staff-Jt-PC_Adj Bench DR 3 for Initial Briefs (Electric) 3" xfId="1024"/>
    <cellStyle name="_Book1_Power Costs - Comparison bx Rbtl-Staff-Jt-PC_Adj Bench DR 3 for Initial Briefs (Electric)_DEM-WP(C) ENERG10C--ctn Mid-C_042010 2010GRC" xfId="8390"/>
    <cellStyle name="_Book1_Power Costs - Comparison bx Rbtl-Staff-Jt-PC_DEM-WP(C) ENERG10C--ctn Mid-C_042010 2010GRC" xfId="8391"/>
    <cellStyle name="_Book1_Power Costs - Comparison bx Rbtl-Staff-Jt-PC_Electric Rev Req Model (2009 GRC) Rebuttal" xfId="1025"/>
    <cellStyle name="_Book1_Power Costs - Comparison bx Rbtl-Staff-Jt-PC_Electric Rev Req Model (2009 GRC) Rebuttal 2" xfId="1026"/>
    <cellStyle name="_Book1_Power Costs - Comparison bx Rbtl-Staff-Jt-PC_Electric Rev Req Model (2009 GRC) Rebuttal 2 2" xfId="1027"/>
    <cellStyle name="_Book1_Power Costs - Comparison bx Rbtl-Staff-Jt-PC_Electric Rev Req Model (2009 GRC) Rebuttal 3" xfId="1028"/>
    <cellStyle name="_Book1_Power Costs - Comparison bx Rbtl-Staff-Jt-PC_Electric Rev Req Model (2009 GRC) Rebuttal REmoval of New  WH Solar AdjustMI" xfId="1029"/>
    <cellStyle name="_Book1_Power Costs - Comparison bx Rbtl-Staff-Jt-PC_Electric Rev Req Model (2009 GRC) Rebuttal REmoval of New  WH Solar AdjustMI 2" xfId="1030"/>
    <cellStyle name="_Book1_Power Costs - Comparison bx Rbtl-Staff-Jt-PC_Electric Rev Req Model (2009 GRC) Rebuttal REmoval of New  WH Solar AdjustMI 2 2" xfId="1031"/>
    <cellStyle name="_Book1_Power Costs - Comparison bx Rbtl-Staff-Jt-PC_Electric Rev Req Model (2009 GRC) Rebuttal REmoval of New  WH Solar AdjustMI 3" xfId="1032"/>
    <cellStyle name="_Book1_Power Costs - Comparison bx Rbtl-Staff-Jt-PC_Electric Rev Req Model (2009 GRC) Rebuttal REmoval of New  WH Solar AdjustMI_DEM-WP(C) ENERG10C--ctn Mid-C_042010 2010GRC" xfId="8392"/>
    <cellStyle name="_Book1_Power Costs - Comparison bx Rbtl-Staff-Jt-PC_Electric Rev Req Model (2009 GRC) Revised 01-18-2010" xfId="1033"/>
    <cellStyle name="_Book1_Power Costs - Comparison bx Rbtl-Staff-Jt-PC_Electric Rev Req Model (2009 GRC) Revised 01-18-2010 2" xfId="1034"/>
    <cellStyle name="_Book1_Power Costs - Comparison bx Rbtl-Staff-Jt-PC_Electric Rev Req Model (2009 GRC) Revised 01-18-2010 2 2" xfId="1035"/>
    <cellStyle name="_Book1_Power Costs - Comparison bx Rbtl-Staff-Jt-PC_Electric Rev Req Model (2009 GRC) Revised 01-18-2010 3" xfId="1036"/>
    <cellStyle name="_Book1_Power Costs - Comparison bx Rbtl-Staff-Jt-PC_Electric Rev Req Model (2009 GRC) Revised 01-18-2010_DEM-WP(C) ENERG10C--ctn Mid-C_042010 2010GRC" xfId="8393"/>
    <cellStyle name="_Book1_Power Costs - Comparison bx Rbtl-Staff-Jt-PC_Final Order Electric EXHIBIT A-1" xfId="1037"/>
    <cellStyle name="_Book1_Power Costs - Comparison bx Rbtl-Staff-Jt-PC_Final Order Electric EXHIBIT A-1 2" xfId="1038"/>
    <cellStyle name="_Book1_Power Costs - Comparison bx Rbtl-Staff-Jt-PC_Final Order Electric EXHIBIT A-1 2 2" xfId="1039"/>
    <cellStyle name="_Book1_Power Costs - Comparison bx Rbtl-Staff-Jt-PC_Final Order Electric EXHIBIT A-1 3" xfId="1040"/>
    <cellStyle name="_Book1_Production Adj 4.37" xfId="1041"/>
    <cellStyle name="_Book1_Production Adj 4.37 2" xfId="1042"/>
    <cellStyle name="_Book1_Production Adj 4.37 2 2" xfId="1043"/>
    <cellStyle name="_Book1_Production Adj 4.37 3" xfId="1044"/>
    <cellStyle name="_Book1_Purchased Power Adj 4.03" xfId="1045"/>
    <cellStyle name="_Book1_Purchased Power Adj 4.03 2" xfId="1046"/>
    <cellStyle name="_Book1_Purchased Power Adj 4.03 2 2" xfId="1047"/>
    <cellStyle name="_Book1_Purchased Power Adj 4.03 3" xfId="1048"/>
    <cellStyle name="_Book1_Rebuttal Power Costs" xfId="1049"/>
    <cellStyle name="_Book1_Rebuttal Power Costs 2" xfId="1050"/>
    <cellStyle name="_Book1_Rebuttal Power Costs 2 2" xfId="1051"/>
    <cellStyle name="_Book1_Rebuttal Power Costs 3" xfId="1052"/>
    <cellStyle name="_Book1_Rebuttal Power Costs_Adj Bench DR 3 for Initial Briefs (Electric)" xfId="1053"/>
    <cellStyle name="_Book1_Rebuttal Power Costs_Adj Bench DR 3 for Initial Briefs (Electric) 2" xfId="1054"/>
    <cellStyle name="_Book1_Rebuttal Power Costs_Adj Bench DR 3 for Initial Briefs (Electric) 2 2" xfId="1055"/>
    <cellStyle name="_Book1_Rebuttal Power Costs_Adj Bench DR 3 for Initial Briefs (Electric) 3" xfId="1056"/>
    <cellStyle name="_Book1_Rebuttal Power Costs_Adj Bench DR 3 for Initial Briefs (Electric)_DEM-WP(C) ENERG10C--ctn Mid-C_042010 2010GRC" xfId="8394"/>
    <cellStyle name="_Book1_Rebuttal Power Costs_DEM-WP(C) ENERG10C--ctn Mid-C_042010 2010GRC" xfId="8395"/>
    <cellStyle name="_Book1_Rebuttal Power Costs_Electric Rev Req Model (2009 GRC) Rebuttal" xfId="1057"/>
    <cellStyle name="_Book1_Rebuttal Power Costs_Electric Rev Req Model (2009 GRC) Rebuttal 2" xfId="1058"/>
    <cellStyle name="_Book1_Rebuttal Power Costs_Electric Rev Req Model (2009 GRC) Rebuttal 2 2" xfId="1059"/>
    <cellStyle name="_Book1_Rebuttal Power Costs_Electric Rev Req Model (2009 GRC) Rebuttal 3" xfId="1060"/>
    <cellStyle name="_Book1_Rebuttal Power Costs_Electric Rev Req Model (2009 GRC) Rebuttal REmoval of New  WH Solar AdjustMI" xfId="1061"/>
    <cellStyle name="_Book1_Rebuttal Power Costs_Electric Rev Req Model (2009 GRC) Rebuttal REmoval of New  WH Solar AdjustMI 2" xfId="1062"/>
    <cellStyle name="_Book1_Rebuttal Power Costs_Electric Rev Req Model (2009 GRC) Rebuttal REmoval of New  WH Solar AdjustMI 2 2" xfId="1063"/>
    <cellStyle name="_Book1_Rebuttal Power Costs_Electric Rev Req Model (2009 GRC) Rebuttal REmoval of New  WH Solar AdjustMI 3" xfId="1064"/>
    <cellStyle name="_Book1_Rebuttal Power Costs_Electric Rev Req Model (2009 GRC) Rebuttal REmoval of New  WH Solar AdjustMI_DEM-WP(C) ENERG10C--ctn Mid-C_042010 2010GRC" xfId="8396"/>
    <cellStyle name="_Book1_Rebuttal Power Costs_Electric Rev Req Model (2009 GRC) Revised 01-18-2010" xfId="1065"/>
    <cellStyle name="_Book1_Rebuttal Power Costs_Electric Rev Req Model (2009 GRC) Revised 01-18-2010 2" xfId="1066"/>
    <cellStyle name="_Book1_Rebuttal Power Costs_Electric Rev Req Model (2009 GRC) Revised 01-18-2010 2 2" xfId="1067"/>
    <cellStyle name="_Book1_Rebuttal Power Costs_Electric Rev Req Model (2009 GRC) Revised 01-18-2010 3" xfId="1068"/>
    <cellStyle name="_Book1_Rebuttal Power Costs_Electric Rev Req Model (2009 GRC) Revised 01-18-2010_DEM-WP(C) ENERG10C--ctn Mid-C_042010 2010GRC" xfId="8397"/>
    <cellStyle name="_Book1_Rebuttal Power Costs_Final Order Electric EXHIBIT A-1" xfId="1069"/>
    <cellStyle name="_Book1_Rebuttal Power Costs_Final Order Electric EXHIBIT A-1 2" xfId="1070"/>
    <cellStyle name="_Book1_Rebuttal Power Costs_Final Order Electric EXHIBIT A-1 2 2" xfId="1071"/>
    <cellStyle name="_Book1_Rebuttal Power Costs_Final Order Electric EXHIBIT A-1 3" xfId="1072"/>
    <cellStyle name="_Book1_ROR 5.02" xfId="1073"/>
    <cellStyle name="_Book1_ROR 5.02 2" xfId="1074"/>
    <cellStyle name="_Book1_ROR 5.02 2 2" xfId="1075"/>
    <cellStyle name="_Book1_ROR 5.02 3" xfId="1076"/>
    <cellStyle name="_Book1_Transmission Workbook for May BOD" xfId="1077"/>
    <cellStyle name="_Book1_Transmission Workbook for May BOD 2" xfId="1078"/>
    <cellStyle name="_Book1_Transmission Workbook for May BOD_DEM-WP(C) ENERG10C--ctn Mid-C_042010 2010GRC" xfId="8398"/>
    <cellStyle name="_Book1_Wind Integration 10GRC" xfId="1079"/>
    <cellStyle name="_Book1_Wind Integration 10GRC 2" xfId="1080"/>
    <cellStyle name="_Book1_Wind Integration 10GRC_DEM-WP(C) ENERG10C--ctn Mid-C_042010 2010GRC" xfId="8399"/>
    <cellStyle name="_Book2" xfId="6"/>
    <cellStyle name="_x0013__Book2" xfId="1081"/>
    <cellStyle name="_Book2 10" xfId="1082"/>
    <cellStyle name="_x0013__Book2 10" xfId="1083"/>
    <cellStyle name="_Book2 10 2" xfId="1084"/>
    <cellStyle name="_Book2 11" xfId="1085"/>
    <cellStyle name="_x0013__Book2 11" xfId="8400"/>
    <cellStyle name="_Book2 11 2" xfId="1086"/>
    <cellStyle name="_Book2 12" xfId="1087"/>
    <cellStyle name="_x0013__Book2 12" xfId="8401"/>
    <cellStyle name="_Book2 12 2" xfId="1088"/>
    <cellStyle name="_Book2 13" xfId="1089"/>
    <cellStyle name="_Book2 13 2" xfId="1090"/>
    <cellStyle name="_Book2 14" xfId="1091"/>
    <cellStyle name="_Book2 14 2" xfId="1092"/>
    <cellStyle name="_Book2 15" xfId="1093"/>
    <cellStyle name="_Book2 15 2" xfId="1094"/>
    <cellStyle name="_Book2 16" xfId="1095"/>
    <cellStyle name="_Book2 16 2" xfId="1096"/>
    <cellStyle name="_Book2 17" xfId="1097"/>
    <cellStyle name="_Book2 17 2" xfId="1098"/>
    <cellStyle name="_Book2 18" xfId="1099"/>
    <cellStyle name="_Book2 18 2" xfId="1100"/>
    <cellStyle name="_Book2 19" xfId="1101"/>
    <cellStyle name="_Book2 2" xfId="1102"/>
    <cellStyle name="_x0013__Book2 2" xfId="1103"/>
    <cellStyle name="_Book2 2 10" xfId="1104"/>
    <cellStyle name="_Book2 2 2" xfId="1105"/>
    <cellStyle name="_x0013__Book2 2 2" xfId="1106"/>
    <cellStyle name="_Book2 2 2 2" xfId="1107"/>
    <cellStyle name="_Book2 2 3" xfId="1108"/>
    <cellStyle name="_Book2 2 3 2" xfId="1109"/>
    <cellStyle name="_Book2 2 4" xfId="1110"/>
    <cellStyle name="_Book2 2 4 2" xfId="1111"/>
    <cellStyle name="_Book2 2 5" xfId="1112"/>
    <cellStyle name="_Book2 2 5 2" xfId="1113"/>
    <cellStyle name="_Book2 2 6" xfId="1114"/>
    <cellStyle name="_Book2 2 6 2" xfId="1115"/>
    <cellStyle name="_Book2 2 7" xfId="1116"/>
    <cellStyle name="_Book2 2 7 2" xfId="1117"/>
    <cellStyle name="_Book2 2 8" xfId="1118"/>
    <cellStyle name="_Book2 2 8 2" xfId="1119"/>
    <cellStyle name="_Book2 2 9" xfId="1120"/>
    <cellStyle name="_Book2 2 9 2" xfId="1121"/>
    <cellStyle name="_Book2 20" xfId="1122"/>
    <cellStyle name="_Book2 21" xfId="1123"/>
    <cellStyle name="_Book2 22" xfId="1124"/>
    <cellStyle name="_Book2 23" xfId="1125"/>
    <cellStyle name="_Book2 24" xfId="1126"/>
    <cellStyle name="_Book2 25" xfId="1127"/>
    <cellStyle name="_Book2 26" xfId="1128"/>
    <cellStyle name="_Book2 27" xfId="1129"/>
    <cellStyle name="_Book2 28" xfId="1130"/>
    <cellStyle name="_Book2 29" xfId="1131"/>
    <cellStyle name="_Book2 3" xfId="1132"/>
    <cellStyle name="_x0013__Book2 3" xfId="1133"/>
    <cellStyle name="_Book2 3 10" xfId="1134"/>
    <cellStyle name="_Book2 3 10 2" xfId="1135"/>
    <cellStyle name="_Book2 3 11" xfId="1136"/>
    <cellStyle name="_Book2 3 11 2" xfId="1137"/>
    <cellStyle name="_Book2 3 12" xfId="1138"/>
    <cellStyle name="_Book2 3 12 2" xfId="1139"/>
    <cellStyle name="_Book2 3 13" xfId="1140"/>
    <cellStyle name="_Book2 3 13 2" xfId="1141"/>
    <cellStyle name="_Book2 3 14" xfId="1142"/>
    <cellStyle name="_Book2 3 14 2" xfId="1143"/>
    <cellStyle name="_Book2 3 15" xfId="1144"/>
    <cellStyle name="_Book2 3 15 2" xfId="1145"/>
    <cellStyle name="_Book2 3 16" xfId="1146"/>
    <cellStyle name="_Book2 3 16 2" xfId="1147"/>
    <cellStyle name="_Book2 3 17" xfId="1148"/>
    <cellStyle name="_Book2 3 17 2" xfId="1149"/>
    <cellStyle name="_Book2 3 18" xfId="1150"/>
    <cellStyle name="_Book2 3 18 2" xfId="1151"/>
    <cellStyle name="_Book2 3 19" xfId="1152"/>
    <cellStyle name="_Book2 3 19 2" xfId="1153"/>
    <cellStyle name="_Book2 3 2" xfId="1154"/>
    <cellStyle name="_x0013__Book2 3 2" xfId="1155"/>
    <cellStyle name="_Book2 3 2 2" xfId="1156"/>
    <cellStyle name="_Book2 3 20" xfId="1157"/>
    <cellStyle name="_Book2 3 20 2" xfId="1158"/>
    <cellStyle name="_Book2 3 21" xfId="1159"/>
    <cellStyle name="_Book2 3 21 2" xfId="1160"/>
    <cellStyle name="_Book2 3 22" xfId="1161"/>
    <cellStyle name="_Book2 3 23" xfId="1162"/>
    <cellStyle name="_Book2 3 24" xfId="1163"/>
    <cellStyle name="_Book2 3 25" xfId="1164"/>
    <cellStyle name="_Book2 3 26" xfId="1165"/>
    <cellStyle name="_Book2 3 27" xfId="1166"/>
    <cellStyle name="_Book2 3 28" xfId="1167"/>
    <cellStyle name="_Book2 3 29" xfId="1168"/>
    <cellStyle name="_Book2 3 3" xfId="1169"/>
    <cellStyle name="_Book2 3 3 2" xfId="1170"/>
    <cellStyle name="_Book2 3 30" xfId="1171"/>
    <cellStyle name="_Book2 3 31" xfId="1172"/>
    <cellStyle name="_Book2 3 32" xfId="1173"/>
    <cellStyle name="_Book2 3 33" xfId="1174"/>
    <cellStyle name="_Book2 3 34" xfId="1175"/>
    <cellStyle name="_Book2 3 35" xfId="1176"/>
    <cellStyle name="_Book2 3 36" xfId="1177"/>
    <cellStyle name="_Book2 3 37" xfId="1178"/>
    <cellStyle name="_Book2 3 38" xfId="1179"/>
    <cellStyle name="_Book2 3 39" xfId="1180"/>
    <cellStyle name="_Book2 3 4" xfId="1181"/>
    <cellStyle name="_Book2 3 4 2" xfId="1182"/>
    <cellStyle name="_Book2 3 40" xfId="1183"/>
    <cellStyle name="_Book2 3 41" xfId="1184"/>
    <cellStyle name="_Book2 3 42" xfId="1185"/>
    <cellStyle name="_Book2 3 43" xfId="1186"/>
    <cellStyle name="_Book2 3 44" xfId="1187"/>
    <cellStyle name="_Book2 3 45" xfId="1188"/>
    <cellStyle name="_Book2 3 5" xfId="1189"/>
    <cellStyle name="_Book2 3 5 2" xfId="1190"/>
    <cellStyle name="_Book2 3 6" xfId="1191"/>
    <cellStyle name="_Book2 3 6 2" xfId="1192"/>
    <cellStyle name="_Book2 3 7" xfId="1193"/>
    <cellStyle name="_Book2 3 7 2" xfId="1194"/>
    <cellStyle name="_Book2 3 8" xfId="1195"/>
    <cellStyle name="_Book2 3 8 2" xfId="1196"/>
    <cellStyle name="_Book2 3 9" xfId="1197"/>
    <cellStyle name="_Book2 3 9 2" xfId="1198"/>
    <cellStyle name="_Book2 30" xfId="1199"/>
    <cellStyle name="_Book2 31" xfId="1200"/>
    <cellStyle name="_Book2 32" xfId="1201"/>
    <cellStyle name="_Book2 33" xfId="1202"/>
    <cellStyle name="_Book2 34" xfId="8402"/>
    <cellStyle name="_Book2 35" xfId="8403"/>
    <cellStyle name="_Book2 36" xfId="8404"/>
    <cellStyle name="_Book2 37" xfId="8405"/>
    <cellStyle name="_Book2 38" xfId="8406"/>
    <cellStyle name="_Book2 39" xfId="8407"/>
    <cellStyle name="_Book2 4" xfId="1203"/>
    <cellStyle name="_x0013__Book2 4" xfId="1204"/>
    <cellStyle name="_Book2 4 10" xfId="1205"/>
    <cellStyle name="_Book2 4 10 2" xfId="1206"/>
    <cellStyle name="_Book2 4 11" xfId="1207"/>
    <cellStyle name="_Book2 4 11 2" xfId="1208"/>
    <cellStyle name="_Book2 4 12" xfId="1209"/>
    <cellStyle name="_Book2 4 12 2" xfId="1210"/>
    <cellStyle name="_Book2 4 13" xfId="1211"/>
    <cellStyle name="_Book2 4 13 2" xfId="1212"/>
    <cellStyle name="_Book2 4 14" xfId="1213"/>
    <cellStyle name="_Book2 4 14 2" xfId="1214"/>
    <cellStyle name="_Book2 4 15" xfId="1215"/>
    <cellStyle name="_Book2 4 15 2" xfId="1216"/>
    <cellStyle name="_Book2 4 16" xfId="1217"/>
    <cellStyle name="_Book2 4 16 2" xfId="1218"/>
    <cellStyle name="_Book2 4 17" xfId="1219"/>
    <cellStyle name="_Book2 4 17 2" xfId="1220"/>
    <cellStyle name="_Book2 4 18" xfId="1221"/>
    <cellStyle name="_Book2 4 18 2" xfId="1222"/>
    <cellStyle name="_Book2 4 19" xfId="1223"/>
    <cellStyle name="_Book2 4 19 2" xfId="1224"/>
    <cellStyle name="_Book2 4 2" xfId="1225"/>
    <cellStyle name="_x0013__Book2 4 2" xfId="1226"/>
    <cellStyle name="_Book2 4 2 2" xfId="1227"/>
    <cellStyle name="_Book2 4 20" xfId="1228"/>
    <cellStyle name="_Book2 4 20 2" xfId="1229"/>
    <cellStyle name="_Book2 4 21" xfId="1230"/>
    <cellStyle name="_Book2 4 22" xfId="1231"/>
    <cellStyle name="_Book2 4 23" xfId="1232"/>
    <cellStyle name="_Book2 4 24" xfId="1233"/>
    <cellStyle name="_Book2 4 25" xfId="1234"/>
    <cellStyle name="_Book2 4 26" xfId="1235"/>
    <cellStyle name="_Book2 4 27" xfId="1236"/>
    <cellStyle name="_Book2 4 28" xfId="1237"/>
    <cellStyle name="_Book2 4 29" xfId="1238"/>
    <cellStyle name="_Book2 4 3" xfId="1239"/>
    <cellStyle name="_Book2 4 3 2" xfId="1240"/>
    <cellStyle name="_Book2 4 30" xfId="1241"/>
    <cellStyle name="_Book2 4 31" xfId="1242"/>
    <cellStyle name="_Book2 4 32" xfId="1243"/>
    <cellStyle name="_Book2 4 33" xfId="1244"/>
    <cellStyle name="_Book2 4 34" xfId="1245"/>
    <cellStyle name="_Book2 4 35" xfId="1246"/>
    <cellStyle name="_Book2 4 36" xfId="1247"/>
    <cellStyle name="_Book2 4 37" xfId="1248"/>
    <cellStyle name="_Book2 4 38" xfId="1249"/>
    <cellStyle name="_Book2 4 39" xfId="1250"/>
    <cellStyle name="_Book2 4 4" xfId="1251"/>
    <cellStyle name="_Book2 4 4 2" xfId="1252"/>
    <cellStyle name="_Book2 4 40" xfId="1253"/>
    <cellStyle name="_Book2 4 41" xfId="1254"/>
    <cellStyle name="_Book2 4 42" xfId="1255"/>
    <cellStyle name="_Book2 4 43" xfId="1256"/>
    <cellStyle name="_Book2 4 44" xfId="1257"/>
    <cellStyle name="_Book2 4 45" xfId="1258"/>
    <cellStyle name="_Book2 4 5" xfId="1259"/>
    <cellStyle name="_Book2 4 5 2" xfId="1260"/>
    <cellStyle name="_Book2 4 6" xfId="1261"/>
    <cellStyle name="_Book2 4 6 2" xfId="1262"/>
    <cellStyle name="_Book2 4 7" xfId="1263"/>
    <cellStyle name="_Book2 4 7 2" xfId="1264"/>
    <cellStyle name="_Book2 4 8" xfId="1265"/>
    <cellStyle name="_Book2 4 8 2" xfId="1266"/>
    <cellStyle name="_Book2 4 9" xfId="1267"/>
    <cellStyle name="_Book2 4 9 2" xfId="1268"/>
    <cellStyle name="_Book2 40" xfId="8408"/>
    <cellStyle name="_Book2 41" xfId="8409"/>
    <cellStyle name="_Book2 42" xfId="8410"/>
    <cellStyle name="_Book2 43" xfId="8411"/>
    <cellStyle name="_Book2 44" xfId="8412"/>
    <cellStyle name="_Book2 45" xfId="8413"/>
    <cellStyle name="_Book2 46" xfId="8414"/>
    <cellStyle name="_Book2 47" xfId="8415"/>
    <cellStyle name="_Book2 48" xfId="8416"/>
    <cellStyle name="_Book2 49" xfId="8417"/>
    <cellStyle name="_Book2 5" xfId="1269"/>
    <cellStyle name="_x0013__Book2 5" xfId="1270"/>
    <cellStyle name="_Book2 5 2" xfId="1271"/>
    <cellStyle name="_x0013__Book2 5 2" xfId="1272"/>
    <cellStyle name="_Book2 5 2 2" xfId="1273"/>
    <cellStyle name="_Book2 5 3" xfId="1274"/>
    <cellStyle name="_Book2 5 3 2" xfId="1275"/>
    <cellStyle name="_Book2 5 4" xfId="1276"/>
    <cellStyle name="_Book2 5 4 2" xfId="1277"/>
    <cellStyle name="_Book2 5 5" xfId="1278"/>
    <cellStyle name="_Book2 5 5 2" xfId="1279"/>
    <cellStyle name="_Book2 5 6" xfId="1280"/>
    <cellStyle name="_Book2 5 6 2" xfId="1281"/>
    <cellStyle name="_Book2 5 7" xfId="1282"/>
    <cellStyle name="_Book2 50" xfId="8418"/>
    <cellStyle name="_Book2 51" xfId="8419"/>
    <cellStyle name="_Book2 52" xfId="8420"/>
    <cellStyle name="_Book2 53" xfId="8421"/>
    <cellStyle name="_Book2 54" xfId="8422"/>
    <cellStyle name="_Book2 55" xfId="8423"/>
    <cellStyle name="_Book2 6" xfId="1283"/>
    <cellStyle name="_x0013__Book2 6" xfId="1284"/>
    <cellStyle name="_Book2 6 2" xfId="1285"/>
    <cellStyle name="_x0013__Book2 6 2" xfId="1286"/>
    <cellStyle name="_Book2 7" xfId="1287"/>
    <cellStyle name="_x0013__Book2 7" xfId="1288"/>
    <cellStyle name="_Book2 7 2" xfId="1289"/>
    <cellStyle name="_x0013__Book2 7 2" xfId="1290"/>
    <cellStyle name="_Book2 8" xfId="1291"/>
    <cellStyle name="_x0013__Book2 8" xfId="1292"/>
    <cellStyle name="_Book2 8 2" xfId="1293"/>
    <cellStyle name="_x0013__Book2 8 2" xfId="1294"/>
    <cellStyle name="_Book2 9" xfId="1295"/>
    <cellStyle name="_x0013__Book2 9" xfId="1296"/>
    <cellStyle name="_Book2 9 2" xfId="1297"/>
    <cellStyle name="_x0013__Book2 9 2" xfId="1298"/>
    <cellStyle name="_Book2_04 07E Wild Horse Wind Expansion (C) (2)" xfId="1299"/>
    <cellStyle name="_Book2_04 07E Wild Horse Wind Expansion (C) (2) 2" xfId="1300"/>
    <cellStyle name="_Book2_04 07E Wild Horse Wind Expansion (C) (2) 2 2" xfId="1301"/>
    <cellStyle name="_Book2_04 07E Wild Horse Wind Expansion (C) (2) 3" xfId="1302"/>
    <cellStyle name="_Book2_04 07E Wild Horse Wind Expansion (C) (2)_Adj Bench DR 3 for Initial Briefs (Electric)" xfId="1303"/>
    <cellStyle name="_Book2_04 07E Wild Horse Wind Expansion (C) (2)_Adj Bench DR 3 for Initial Briefs (Electric) 2" xfId="1304"/>
    <cellStyle name="_Book2_04 07E Wild Horse Wind Expansion (C) (2)_Adj Bench DR 3 for Initial Briefs (Electric) 2 2" xfId="1305"/>
    <cellStyle name="_Book2_04 07E Wild Horse Wind Expansion (C) (2)_Adj Bench DR 3 for Initial Briefs (Electric) 3" xfId="1306"/>
    <cellStyle name="_Book2_04 07E Wild Horse Wind Expansion (C) (2)_Adj Bench DR 3 for Initial Briefs (Electric)_DEM-WP(C) ENERG10C--ctn Mid-C_042010 2010GRC" xfId="8424"/>
    <cellStyle name="_Book2_04 07E Wild Horse Wind Expansion (C) (2)_Book1" xfId="8425"/>
    <cellStyle name="_Book2_04 07E Wild Horse Wind Expansion (C) (2)_DEM-WP(C) ENERG10C--ctn Mid-C_042010 2010GRC" xfId="8426"/>
    <cellStyle name="_Book2_04 07E Wild Horse Wind Expansion (C) (2)_Electric Rev Req Model (2009 GRC) " xfId="1307"/>
    <cellStyle name="_Book2_04 07E Wild Horse Wind Expansion (C) (2)_Electric Rev Req Model (2009 GRC)  2" xfId="1308"/>
    <cellStyle name="_Book2_04 07E Wild Horse Wind Expansion (C) (2)_Electric Rev Req Model (2009 GRC)  2 2" xfId="1309"/>
    <cellStyle name="_Book2_04 07E Wild Horse Wind Expansion (C) (2)_Electric Rev Req Model (2009 GRC)  3" xfId="1310"/>
    <cellStyle name="_Book2_04 07E Wild Horse Wind Expansion (C) (2)_Electric Rev Req Model (2009 GRC) _DEM-WP(C) ENERG10C--ctn Mid-C_042010 2010GRC" xfId="8427"/>
    <cellStyle name="_Book2_04 07E Wild Horse Wind Expansion (C) (2)_Electric Rev Req Model (2009 GRC) Rebuttal" xfId="1311"/>
    <cellStyle name="_Book2_04 07E Wild Horse Wind Expansion (C) (2)_Electric Rev Req Model (2009 GRC) Rebuttal 2" xfId="1312"/>
    <cellStyle name="_Book2_04 07E Wild Horse Wind Expansion (C) (2)_Electric Rev Req Model (2009 GRC) Rebuttal 2 2" xfId="1313"/>
    <cellStyle name="_Book2_04 07E Wild Horse Wind Expansion (C) (2)_Electric Rev Req Model (2009 GRC) Rebuttal 3" xfId="1314"/>
    <cellStyle name="_Book2_04 07E Wild Horse Wind Expansion (C) (2)_Electric Rev Req Model (2009 GRC) Rebuttal REmoval of New  WH Solar AdjustMI" xfId="1315"/>
    <cellStyle name="_Book2_04 07E Wild Horse Wind Expansion (C) (2)_Electric Rev Req Model (2009 GRC) Rebuttal REmoval of New  WH Solar AdjustMI 2" xfId="1316"/>
    <cellStyle name="_Book2_04 07E Wild Horse Wind Expansion (C) (2)_Electric Rev Req Model (2009 GRC) Rebuttal REmoval of New  WH Solar AdjustMI 2 2" xfId="1317"/>
    <cellStyle name="_Book2_04 07E Wild Horse Wind Expansion (C) (2)_Electric Rev Req Model (2009 GRC) Rebuttal REmoval of New  WH Solar AdjustMI 3" xfId="1318"/>
    <cellStyle name="_Book2_04 07E Wild Horse Wind Expansion (C) (2)_Electric Rev Req Model (2009 GRC) Rebuttal REmoval of New  WH Solar AdjustMI_DEM-WP(C) ENERG10C--ctn Mid-C_042010 2010GRC" xfId="8428"/>
    <cellStyle name="_Book2_04 07E Wild Horse Wind Expansion (C) (2)_Electric Rev Req Model (2009 GRC) Revised 01-18-2010" xfId="1319"/>
    <cellStyle name="_Book2_04 07E Wild Horse Wind Expansion (C) (2)_Electric Rev Req Model (2009 GRC) Revised 01-18-2010 2" xfId="1320"/>
    <cellStyle name="_Book2_04 07E Wild Horse Wind Expansion (C) (2)_Electric Rev Req Model (2009 GRC) Revised 01-18-2010 2 2" xfId="1321"/>
    <cellStyle name="_Book2_04 07E Wild Horse Wind Expansion (C) (2)_Electric Rev Req Model (2009 GRC) Revised 01-18-2010 3" xfId="1322"/>
    <cellStyle name="_Book2_04 07E Wild Horse Wind Expansion (C) (2)_Electric Rev Req Model (2009 GRC) Revised 01-18-2010_DEM-WP(C) ENERG10C--ctn Mid-C_042010 2010GRC" xfId="8429"/>
    <cellStyle name="_Book2_04 07E Wild Horse Wind Expansion (C) (2)_Electric Rev Req Model (2010 GRC)" xfId="8430"/>
    <cellStyle name="_Book2_04 07E Wild Horse Wind Expansion (C) (2)_Electric Rev Req Model (2010 GRC) SF" xfId="8431"/>
    <cellStyle name="_Book2_04 07E Wild Horse Wind Expansion (C) (2)_Final Order Electric EXHIBIT A-1" xfId="1323"/>
    <cellStyle name="_Book2_04 07E Wild Horse Wind Expansion (C) (2)_Final Order Electric EXHIBIT A-1 2" xfId="1324"/>
    <cellStyle name="_Book2_04 07E Wild Horse Wind Expansion (C) (2)_Final Order Electric EXHIBIT A-1 2 2" xfId="1325"/>
    <cellStyle name="_Book2_04 07E Wild Horse Wind Expansion (C) (2)_Final Order Electric EXHIBIT A-1 3" xfId="1326"/>
    <cellStyle name="_Book2_04 07E Wild Horse Wind Expansion (C) (2)_TENASKA REGULATORY ASSET" xfId="1327"/>
    <cellStyle name="_Book2_04 07E Wild Horse Wind Expansion (C) (2)_TENASKA REGULATORY ASSET 2" xfId="1328"/>
    <cellStyle name="_Book2_04 07E Wild Horse Wind Expansion (C) (2)_TENASKA REGULATORY ASSET 2 2" xfId="1329"/>
    <cellStyle name="_Book2_04 07E Wild Horse Wind Expansion (C) (2)_TENASKA REGULATORY ASSET 3" xfId="1330"/>
    <cellStyle name="_Book2_16.37E Wild Horse Expansion DeferralRevwrkingfile SF" xfId="1331"/>
    <cellStyle name="_Book2_16.37E Wild Horse Expansion DeferralRevwrkingfile SF 2" xfId="1332"/>
    <cellStyle name="_Book2_16.37E Wild Horse Expansion DeferralRevwrkingfile SF 2 2" xfId="1333"/>
    <cellStyle name="_Book2_16.37E Wild Horse Expansion DeferralRevwrkingfile SF 3" xfId="1334"/>
    <cellStyle name="_Book2_16.37E Wild Horse Expansion DeferralRevwrkingfile SF_DEM-WP(C) ENERG10C--ctn Mid-C_042010 2010GRC" xfId="8432"/>
    <cellStyle name="_Book2_2009 Compliance Filing PCA Exhibits for GRC" xfId="8433"/>
    <cellStyle name="_Book2_2009 GRC Compl Filing - Exhibit D" xfId="1335"/>
    <cellStyle name="_Book2_2009 GRC Compl Filing - Exhibit D 2" xfId="1336"/>
    <cellStyle name="_Book2_2009 GRC Compl Filing - Exhibit D_DEM-WP(C) ENERG10C--ctn Mid-C_042010 2010GRC" xfId="8434"/>
    <cellStyle name="_Book2_3.01 Income Statement" xfId="1337"/>
    <cellStyle name="_Book2_4 31 Regulatory Assets and Liabilities  7 06- Exhibit D" xfId="1338"/>
    <cellStyle name="_Book2_4 31 Regulatory Assets and Liabilities  7 06- Exhibit D 2" xfId="1339"/>
    <cellStyle name="_Book2_4 31 Regulatory Assets and Liabilities  7 06- Exhibit D 2 2" xfId="1340"/>
    <cellStyle name="_Book2_4 31 Regulatory Assets and Liabilities  7 06- Exhibit D 3" xfId="1341"/>
    <cellStyle name="_Book2_4 31 Regulatory Assets and Liabilities  7 06- Exhibit D_DEM-WP(C) ENERG10C--ctn Mid-C_042010 2010GRC" xfId="8435"/>
    <cellStyle name="_Book2_4 31 Regulatory Assets and Liabilities  7 06- Exhibit D_NIM Summary" xfId="1342"/>
    <cellStyle name="_Book2_4 31 Regulatory Assets and Liabilities  7 06- Exhibit D_NIM Summary 2" xfId="1343"/>
    <cellStyle name="_Book2_4 31 Regulatory Assets and Liabilities  7 06- Exhibit D_NIM Summary_DEM-WP(C) ENERG10C--ctn Mid-C_042010 2010GRC" xfId="8436"/>
    <cellStyle name="_Book2_4 31E Reg Asset  Liab and EXH D" xfId="8437"/>
    <cellStyle name="_Book2_4 31E Reg Asset  Liab and EXH D _ Aug 10 Filing (2)" xfId="8438"/>
    <cellStyle name="_Book2_4 32 Regulatory Assets and Liabilities  7 06- Exhibit D" xfId="1344"/>
    <cellStyle name="_Book2_4 32 Regulatory Assets and Liabilities  7 06- Exhibit D 2" xfId="1345"/>
    <cellStyle name="_Book2_4 32 Regulatory Assets and Liabilities  7 06- Exhibit D 2 2" xfId="1346"/>
    <cellStyle name="_Book2_4 32 Regulatory Assets and Liabilities  7 06- Exhibit D 3" xfId="1347"/>
    <cellStyle name="_Book2_4 32 Regulatory Assets and Liabilities  7 06- Exhibit D_DEM-WP(C) ENERG10C--ctn Mid-C_042010 2010GRC" xfId="8439"/>
    <cellStyle name="_Book2_4 32 Regulatory Assets and Liabilities  7 06- Exhibit D_NIM Summary" xfId="1348"/>
    <cellStyle name="_Book2_4 32 Regulatory Assets and Liabilities  7 06- Exhibit D_NIM Summary 2" xfId="1349"/>
    <cellStyle name="_Book2_4 32 Regulatory Assets and Liabilities  7 06- Exhibit D_NIM Summary_DEM-WP(C) ENERG10C--ctn Mid-C_042010 2010GRC" xfId="8440"/>
    <cellStyle name="_Book2_ACCOUNTS" xfId="8441"/>
    <cellStyle name="_x0013__Book2_Adj Bench DR 3 for Initial Briefs (Electric)" xfId="1350"/>
    <cellStyle name="_x0013__Book2_Adj Bench DR 3 for Initial Briefs (Electric) 2" xfId="1351"/>
    <cellStyle name="_x0013__Book2_Adj Bench DR 3 for Initial Briefs (Electric) 2 2" xfId="1352"/>
    <cellStyle name="_x0013__Book2_Adj Bench DR 3 for Initial Briefs (Electric) 3" xfId="1353"/>
    <cellStyle name="_x0013__Book2_Adj Bench DR 3 for Initial Briefs (Electric)_DEM-WP(C) ENERG10C--ctn Mid-C_042010 2010GRC" xfId="8442"/>
    <cellStyle name="_Book2_AURORA Total New" xfId="1354"/>
    <cellStyle name="_Book2_AURORA Total New 2" xfId="1355"/>
    <cellStyle name="_Book2_Book2" xfId="1356"/>
    <cellStyle name="_Book2_Book2 2" xfId="1357"/>
    <cellStyle name="_Book2_Book2 2 2" xfId="1358"/>
    <cellStyle name="_Book2_Book2 3" xfId="1359"/>
    <cellStyle name="_Book2_Book2_Adj Bench DR 3 for Initial Briefs (Electric)" xfId="1360"/>
    <cellStyle name="_Book2_Book2_Adj Bench DR 3 for Initial Briefs (Electric) 2" xfId="1361"/>
    <cellStyle name="_Book2_Book2_Adj Bench DR 3 for Initial Briefs (Electric) 2 2" xfId="1362"/>
    <cellStyle name="_Book2_Book2_Adj Bench DR 3 for Initial Briefs (Electric) 3" xfId="1363"/>
    <cellStyle name="_Book2_Book2_Adj Bench DR 3 for Initial Briefs (Electric)_DEM-WP(C) ENERG10C--ctn Mid-C_042010 2010GRC" xfId="8443"/>
    <cellStyle name="_Book2_Book2_DEM-WP(C) ENERG10C--ctn Mid-C_042010 2010GRC" xfId="8444"/>
    <cellStyle name="_Book2_Book2_Electric Rev Req Model (2009 GRC) Rebuttal" xfId="1364"/>
    <cellStyle name="_Book2_Book2_Electric Rev Req Model (2009 GRC) Rebuttal 2" xfId="1365"/>
    <cellStyle name="_Book2_Book2_Electric Rev Req Model (2009 GRC) Rebuttal 2 2" xfId="1366"/>
    <cellStyle name="_Book2_Book2_Electric Rev Req Model (2009 GRC) Rebuttal 3" xfId="1367"/>
    <cellStyle name="_Book2_Book2_Electric Rev Req Model (2009 GRC) Rebuttal REmoval of New  WH Solar AdjustMI" xfId="1368"/>
    <cellStyle name="_Book2_Book2_Electric Rev Req Model (2009 GRC) Rebuttal REmoval of New  WH Solar AdjustMI 2" xfId="1369"/>
    <cellStyle name="_Book2_Book2_Electric Rev Req Model (2009 GRC) Rebuttal REmoval of New  WH Solar AdjustMI 2 2" xfId="1370"/>
    <cellStyle name="_Book2_Book2_Electric Rev Req Model (2009 GRC) Rebuttal REmoval of New  WH Solar AdjustMI 3" xfId="1371"/>
    <cellStyle name="_Book2_Book2_Electric Rev Req Model (2009 GRC) Rebuttal REmoval of New  WH Solar AdjustMI_DEM-WP(C) ENERG10C--ctn Mid-C_042010 2010GRC" xfId="8445"/>
    <cellStyle name="_Book2_Book2_Electric Rev Req Model (2009 GRC) Revised 01-18-2010" xfId="1372"/>
    <cellStyle name="_Book2_Book2_Electric Rev Req Model (2009 GRC) Revised 01-18-2010 2" xfId="1373"/>
    <cellStyle name="_Book2_Book2_Electric Rev Req Model (2009 GRC) Revised 01-18-2010 2 2" xfId="1374"/>
    <cellStyle name="_Book2_Book2_Electric Rev Req Model (2009 GRC) Revised 01-18-2010 3" xfId="1375"/>
    <cellStyle name="_Book2_Book2_Electric Rev Req Model (2009 GRC) Revised 01-18-2010_DEM-WP(C) ENERG10C--ctn Mid-C_042010 2010GRC" xfId="8446"/>
    <cellStyle name="_Book2_Book2_Final Order Electric EXHIBIT A-1" xfId="1376"/>
    <cellStyle name="_Book2_Book2_Final Order Electric EXHIBIT A-1 2" xfId="1377"/>
    <cellStyle name="_Book2_Book2_Final Order Electric EXHIBIT A-1 2 2" xfId="1378"/>
    <cellStyle name="_Book2_Book2_Final Order Electric EXHIBIT A-1 3" xfId="1379"/>
    <cellStyle name="_Book2_Book4" xfId="1380"/>
    <cellStyle name="_Book2_Book4 2" xfId="1381"/>
    <cellStyle name="_Book2_Book4 2 2" xfId="1382"/>
    <cellStyle name="_Book2_Book4 3" xfId="1383"/>
    <cellStyle name="_Book2_Book4_DEM-WP(C) ENERG10C--ctn Mid-C_042010 2010GRC" xfId="8447"/>
    <cellStyle name="_Book2_Book9" xfId="1384"/>
    <cellStyle name="_Book2_Book9 2" xfId="1385"/>
    <cellStyle name="_Book2_Book9 2 2" xfId="1386"/>
    <cellStyle name="_Book2_Book9 3" xfId="1387"/>
    <cellStyle name="_Book2_Book9_DEM-WP(C) ENERG10C--ctn Mid-C_042010 2010GRC" xfId="8448"/>
    <cellStyle name="_Book2_Check the Interest Calculation" xfId="8449"/>
    <cellStyle name="_Book2_Check the Interest Calculation_Scenario 1 REC vs PTC Offset" xfId="8450"/>
    <cellStyle name="_Book2_Check the Interest Calculation_Scenario 3" xfId="8451"/>
    <cellStyle name="_Book2_Chelan PUD Power Costs (8-10)" xfId="8452"/>
    <cellStyle name="_Book2_DEM-WP(C) Chelan Power Costs" xfId="8453"/>
    <cellStyle name="_Book2_DEM-WP(C) ENERG10C--ctn Mid-C_042010 2010GRC" xfId="8454"/>
    <cellStyle name="_x0013__Book2_DEM-WP(C) ENERG10C--ctn Mid-C_042010 2010GRC" xfId="8455"/>
    <cellStyle name="_Book2_DEM-WP(C) Gas Transport 2010GRC" xfId="8456"/>
    <cellStyle name="_x0013__Book2_Electric Rev Req Model (2009 GRC) Rebuttal" xfId="1388"/>
    <cellStyle name="_x0013__Book2_Electric Rev Req Model (2009 GRC) Rebuttal 2" xfId="1389"/>
    <cellStyle name="_x0013__Book2_Electric Rev Req Model (2009 GRC) Rebuttal 2 2" xfId="1390"/>
    <cellStyle name="_x0013__Book2_Electric Rev Req Model (2009 GRC) Rebuttal 3" xfId="1391"/>
    <cellStyle name="_x0013__Book2_Electric Rev Req Model (2009 GRC) Rebuttal REmoval of New  WH Solar AdjustMI" xfId="1392"/>
    <cellStyle name="_x0013__Book2_Electric Rev Req Model (2009 GRC) Rebuttal REmoval of New  WH Solar AdjustMI 2" xfId="1393"/>
    <cellStyle name="_x0013__Book2_Electric Rev Req Model (2009 GRC) Rebuttal REmoval of New  WH Solar AdjustMI 2 2" xfId="1394"/>
    <cellStyle name="_x0013__Book2_Electric Rev Req Model (2009 GRC) Rebuttal REmoval of New  WH Solar AdjustMI 3" xfId="1395"/>
    <cellStyle name="_x0013__Book2_Electric Rev Req Model (2009 GRC) Rebuttal REmoval of New  WH Solar AdjustMI_DEM-WP(C) ENERG10C--ctn Mid-C_042010 2010GRC" xfId="8457"/>
    <cellStyle name="_x0013__Book2_Electric Rev Req Model (2009 GRC) Revised 01-18-2010" xfId="1396"/>
    <cellStyle name="_x0013__Book2_Electric Rev Req Model (2009 GRC) Revised 01-18-2010 2" xfId="1397"/>
    <cellStyle name="_x0013__Book2_Electric Rev Req Model (2009 GRC) Revised 01-18-2010 2 2" xfId="1398"/>
    <cellStyle name="_x0013__Book2_Electric Rev Req Model (2009 GRC) Revised 01-18-2010 3" xfId="1399"/>
    <cellStyle name="_x0013__Book2_Electric Rev Req Model (2009 GRC) Revised 01-18-2010_DEM-WP(C) ENERG10C--ctn Mid-C_042010 2010GRC" xfId="8458"/>
    <cellStyle name="_x0013__Book2_Final Order Electric EXHIBIT A-1" xfId="1400"/>
    <cellStyle name="_x0013__Book2_Final Order Electric EXHIBIT A-1 2" xfId="1401"/>
    <cellStyle name="_x0013__Book2_Final Order Electric EXHIBIT A-1 2 2" xfId="1402"/>
    <cellStyle name="_x0013__Book2_Final Order Electric EXHIBIT A-1 3" xfId="1403"/>
    <cellStyle name="_Book2_Gas Rev Req Model (2010 GRC)" xfId="8459"/>
    <cellStyle name="_Book2_INPUTS" xfId="1404"/>
    <cellStyle name="_Book2_INPUTS 2" xfId="1405"/>
    <cellStyle name="_Book2_INPUTS 2 2" xfId="1406"/>
    <cellStyle name="_Book2_INPUTS 3" xfId="1407"/>
    <cellStyle name="_Book2_NIM Summary" xfId="1408"/>
    <cellStyle name="_Book2_NIM Summary 09GRC" xfId="1409"/>
    <cellStyle name="_Book2_NIM Summary 09GRC 2" xfId="1410"/>
    <cellStyle name="_Book2_NIM Summary 09GRC_DEM-WP(C) ENERG10C--ctn Mid-C_042010 2010GRC" xfId="8460"/>
    <cellStyle name="_Book2_NIM Summary 2" xfId="1411"/>
    <cellStyle name="_Book2_NIM Summary 3" xfId="1412"/>
    <cellStyle name="_Book2_NIM Summary 4" xfId="1413"/>
    <cellStyle name="_Book2_NIM Summary 5" xfId="1414"/>
    <cellStyle name="_Book2_NIM Summary 6" xfId="1415"/>
    <cellStyle name="_Book2_NIM Summary 7" xfId="1416"/>
    <cellStyle name="_Book2_NIM Summary 8" xfId="1417"/>
    <cellStyle name="_Book2_NIM Summary 9" xfId="1418"/>
    <cellStyle name="_Book2_NIM Summary_DEM-WP(C) ENERG10C--ctn Mid-C_042010 2010GRC" xfId="8461"/>
    <cellStyle name="_Book2_PCA 10 -  Exhibit D from A Kellogg Jan 2011" xfId="8462"/>
    <cellStyle name="_Book2_PCA 10 -  Exhibit D from A Kellogg July 2011" xfId="8463"/>
    <cellStyle name="_Book2_PCA 10 -  Exhibit D from S Free Rcv'd 12-11" xfId="8464"/>
    <cellStyle name="_Book2_PCA 9 -  Exhibit D April 2010" xfId="8465"/>
    <cellStyle name="_Book2_PCA 9 -  Exhibit D April 2010 (3)" xfId="1419"/>
    <cellStyle name="_Book2_PCA 9 -  Exhibit D April 2010 (3) 2" xfId="1420"/>
    <cellStyle name="_Book2_PCA 9 -  Exhibit D April 2010 (3)_DEM-WP(C) ENERG10C--ctn Mid-C_042010 2010GRC" xfId="8466"/>
    <cellStyle name="_Book2_PCA 9 -  Exhibit D Nov 2010" xfId="8467"/>
    <cellStyle name="_Book2_PCA 9 - Exhibit D at August 2010" xfId="8468"/>
    <cellStyle name="_Book2_PCA 9 - Exhibit D June 2010 GRC" xfId="8469"/>
    <cellStyle name="_Book2_Power Costs - Comparison bx Rbtl-Staff-Jt-PC" xfId="1421"/>
    <cellStyle name="_Book2_Power Costs - Comparison bx Rbtl-Staff-Jt-PC 2" xfId="1422"/>
    <cellStyle name="_Book2_Power Costs - Comparison bx Rbtl-Staff-Jt-PC 2 2" xfId="1423"/>
    <cellStyle name="_Book2_Power Costs - Comparison bx Rbtl-Staff-Jt-PC 3" xfId="1424"/>
    <cellStyle name="_Book2_Power Costs - Comparison bx Rbtl-Staff-Jt-PC_Adj Bench DR 3 for Initial Briefs (Electric)" xfId="1425"/>
    <cellStyle name="_Book2_Power Costs - Comparison bx Rbtl-Staff-Jt-PC_Adj Bench DR 3 for Initial Briefs (Electric) 2" xfId="1426"/>
    <cellStyle name="_Book2_Power Costs - Comparison bx Rbtl-Staff-Jt-PC_Adj Bench DR 3 for Initial Briefs (Electric) 2 2" xfId="1427"/>
    <cellStyle name="_Book2_Power Costs - Comparison bx Rbtl-Staff-Jt-PC_Adj Bench DR 3 for Initial Briefs (Electric) 3" xfId="1428"/>
    <cellStyle name="_Book2_Power Costs - Comparison bx Rbtl-Staff-Jt-PC_Adj Bench DR 3 for Initial Briefs (Electric)_DEM-WP(C) ENERG10C--ctn Mid-C_042010 2010GRC" xfId="8470"/>
    <cellStyle name="_Book2_Power Costs - Comparison bx Rbtl-Staff-Jt-PC_DEM-WP(C) ENERG10C--ctn Mid-C_042010 2010GRC" xfId="8471"/>
    <cellStyle name="_Book2_Power Costs - Comparison bx Rbtl-Staff-Jt-PC_Electric Rev Req Model (2009 GRC) Rebuttal" xfId="1429"/>
    <cellStyle name="_Book2_Power Costs - Comparison bx Rbtl-Staff-Jt-PC_Electric Rev Req Model (2009 GRC) Rebuttal 2" xfId="1430"/>
    <cellStyle name="_Book2_Power Costs - Comparison bx Rbtl-Staff-Jt-PC_Electric Rev Req Model (2009 GRC) Rebuttal 2 2" xfId="1431"/>
    <cellStyle name="_Book2_Power Costs - Comparison bx Rbtl-Staff-Jt-PC_Electric Rev Req Model (2009 GRC) Rebuttal 3" xfId="1432"/>
    <cellStyle name="_Book2_Power Costs - Comparison bx Rbtl-Staff-Jt-PC_Electric Rev Req Model (2009 GRC) Rebuttal REmoval of New  WH Solar AdjustMI" xfId="1433"/>
    <cellStyle name="_Book2_Power Costs - Comparison bx Rbtl-Staff-Jt-PC_Electric Rev Req Model (2009 GRC) Rebuttal REmoval of New  WH Solar AdjustMI 2" xfId="1434"/>
    <cellStyle name="_Book2_Power Costs - Comparison bx Rbtl-Staff-Jt-PC_Electric Rev Req Model (2009 GRC) Rebuttal REmoval of New  WH Solar AdjustMI 2 2" xfId="1435"/>
    <cellStyle name="_Book2_Power Costs - Comparison bx Rbtl-Staff-Jt-PC_Electric Rev Req Model (2009 GRC) Rebuttal REmoval of New  WH Solar AdjustMI 3" xfId="1436"/>
    <cellStyle name="_Book2_Power Costs - Comparison bx Rbtl-Staff-Jt-PC_Electric Rev Req Model (2009 GRC) Rebuttal REmoval of New  WH Solar AdjustMI_DEM-WP(C) ENERG10C--ctn Mid-C_042010 2010GRC" xfId="8472"/>
    <cellStyle name="_Book2_Power Costs - Comparison bx Rbtl-Staff-Jt-PC_Electric Rev Req Model (2009 GRC) Revised 01-18-2010" xfId="1437"/>
    <cellStyle name="_Book2_Power Costs - Comparison bx Rbtl-Staff-Jt-PC_Electric Rev Req Model (2009 GRC) Revised 01-18-2010 2" xfId="1438"/>
    <cellStyle name="_Book2_Power Costs - Comparison bx Rbtl-Staff-Jt-PC_Electric Rev Req Model (2009 GRC) Revised 01-18-2010 2 2" xfId="1439"/>
    <cellStyle name="_Book2_Power Costs - Comparison bx Rbtl-Staff-Jt-PC_Electric Rev Req Model (2009 GRC) Revised 01-18-2010 3" xfId="1440"/>
    <cellStyle name="_Book2_Power Costs - Comparison bx Rbtl-Staff-Jt-PC_Electric Rev Req Model (2009 GRC) Revised 01-18-2010_DEM-WP(C) ENERG10C--ctn Mid-C_042010 2010GRC" xfId="8473"/>
    <cellStyle name="_Book2_Power Costs - Comparison bx Rbtl-Staff-Jt-PC_Final Order Electric EXHIBIT A-1" xfId="1441"/>
    <cellStyle name="_Book2_Power Costs - Comparison bx Rbtl-Staff-Jt-PC_Final Order Electric EXHIBIT A-1 2" xfId="1442"/>
    <cellStyle name="_Book2_Power Costs - Comparison bx Rbtl-Staff-Jt-PC_Final Order Electric EXHIBIT A-1 2 2" xfId="1443"/>
    <cellStyle name="_Book2_Power Costs - Comparison bx Rbtl-Staff-Jt-PC_Final Order Electric EXHIBIT A-1 3" xfId="1444"/>
    <cellStyle name="_Book2_Production Adj 4.37" xfId="1445"/>
    <cellStyle name="_Book2_Production Adj 4.37 2" xfId="1446"/>
    <cellStyle name="_Book2_Production Adj 4.37 2 2" xfId="1447"/>
    <cellStyle name="_Book2_Production Adj 4.37 3" xfId="1448"/>
    <cellStyle name="_Book2_Purchased Power Adj 4.03" xfId="1449"/>
    <cellStyle name="_Book2_Purchased Power Adj 4.03 2" xfId="1450"/>
    <cellStyle name="_Book2_Purchased Power Adj 4.03 2 2" xfId="1451"/>
    <cellStyle name="_Book2_Purchased Power Adj 4.03 3" xfId="1452"/>
    <cellStyle name="_Book2_Rebuttal Power Costs" xfId="1453"/>
    <cellStyle name="_Book2_Rebuttal Power Costs 2" xfId="1454"/>
    <cellStyle name="_Book2_Rebuttal Power Costs 2 2" xfId="1455"/>
    <cellStyle name="_Book2_Rebuttal Power Costs 3" xfId="1456"/>
    <cellStyle name="_Book2_Rebuttal Power Costs_Adj Bench DR 3 for Initial Briefs (Electric)" xfId="1457"/>
    <cellStyle name="_Book2_Rebuttal Power Costs_Adj Bench DR 3 for Initial Briefs (Electric) 2" xfId="1458"/>
    <cellStyle name="_Book2_Rebuttal Power Costs_Adj Bench DR 3 for Initial Briefs (Electric) 2 2" xfId="1459"/>
    <cellStyle name="_Book2_Rebuttal Power Costs_Adj Bench DR 3 for Initial Briefs (Electric) 3" xfId="1460"/>
    <cellStyle name="_Book2_Rebuttal Power Costs_Adj Bench DR 3 for Initial Briefs (Electric)_DEM-WP(C) ENERG10C--ctn Mid-C_042010 2010GRC" xfId="8474"/>
    <cellStyle name="_Book2_Rebuttal Power Costs_DEM-WP(C) ENERG10C--ctn Mid-C_042010 2010GRC" xfId="8475"/>
    <cellStyle name="_Book2_Rebuttal Power Costs_Electric Rev Req Model (2009 GRC) Rebuttal" xfId="1461"/>
    <cellStyle name="_Book2_Rebuttal Power Costs_Electric Rev Req Model (2009 GRC) Rebuttal 2" xfId="1462"/>
    <cellStyle name="_Book2_Rebuttal Power Costs_Electric Rev Req Model (2009 GRC) Rebuttal 2 2" xfId="1463"/>
    <cellStyle name="_Book2_Rebuttal Power Costs_Electric Rev Req Model (2009 GRC) Rebuttal 3" xfId="1464"/>
    <cellStyle name="_Book2_Rebuttal Power Costs_Electric Rev Req Model (2009 GRC) Rebuttal REmoval of New  WH Solar AdjustMI" xfId="1465"/>
    <cellStyle name="_Book2_Rebuttal Power Costs_Electric Rev Req Model (2009 GRC) Rebuttal REmoval of New  WH Solar AdjustMI 2" xfId="1466"/>
    <cellStyle name="_Book2_Rebuttal Power Costs_Electric Rev Req Model (2009 GRC) Rebuttal REmoval of New  WH Solar AdjustMI 2 2" xfId="1467"/>
    <cellStyle name="_Book2_Rebuttal Power Costs_Electric Rev Req Model (2009 GRC) Rebuttal REmoval of New  WH Solar AdjustMI 3" xfId="1468"/>
    <cellStyle name="_Book2_Rebuttal Power Costs_Electric Rev Req Model (2009 GRC) Rebuttal REmoval of New  WH Solar AdjustMI_DEM-WP(C) ENERG10C--ctn Mid-C_042010 2010GRC" xfId="8476"/>
    <cellStyle name="_Book2_Rebuttal Power Costs_Electric Rev Req Model (2009 GRC) Revised 01-18-2010" xfId="1469"/>
    <cellStyle name="_Book2_Rebuttal Power Costs_Electric Rev Req Model (2009 GRC) Revised 01-18-2010 2" xfId="1470"/>
    <cellStyle name="_Book2_Rebuttal Power Costs_Electric Rev Req Model (2009 GRC) Revised 01-18-2010 2 2" xfId="1471"/>
    <cellStyle name="_Book2_Rebuttal Power Costs_Electric Rev Req Model (2009 GRC) Revised 01-18-2010 3" xfId="1472"/>
    <cellStyle name="_Book2_Rebuttal Power Costs_Electric Rev Req Model (2009 GRC) Revised 01-18-2010_DEM-WP(C) ENERG10C--ctn Mid-C_042010 2010GRC" xfId="8477"/>
    <cellStyle name="_Book2_Rebuttal Power Costs_Final Order Electric EXHIBIT A-1" xfId="1473"/>
    <cellStyle name="_Book2_Rebuttal Power Costs_Final Order Electric EXHIBIT A-1 2" xfId="1474"/>
    <cellStyle name="_Book2_Rebuttal Power Costs_Final Order Electric EXHIBIT A-1 2 2" xfId="1475"/>
    <cellStyle name="_Book2_Rebuttal Power Costs_Final Order Electric EXHIBIT A-1 3" xfId="1476"/>
    <cellStyle name="_Book2_ROR &amp; CONV FACTOR" xfId="1477"/>
    <cellStyle name="_Book2_ROR &amp; CONV FACTOR 2" xfId="1478"/>
    <cellStyle name="_Book2_ROR &amp; CONV FACTOR 2 2" xfId="1479"/>
    <cellStyle name="_Book2_ROR &amp; CONV FACTOR 3" xfId="1480"/>
    <cellStyle name="_Book2_ROR 5.02" xfId="1481"/>
    <cellStyle name="_Book2_ROR 5.02 2" xfId="1482"/>
    <cellStyle name="_Book2_ROR 5.02 2 2" xfId="1483"/>
    <cellStyle name="_Book2_ROR 5.02 3" xfId="1484"/>
    <cellStyle name="_Book2_Wind Integration 10GRC" xfId="1485"/>
    <cellStyle name="_Book2_Wind Integration 10GRC 2" xfId="1486"/>
    <cellStyle name="_Book2_Wind Integration 10GRC_DEM-WP(C) ENERG10C--ctn Mid-C_042010 2010GRC" xfId="8478"/>
    <cellStyle name="_Book3" xfId="1487"/>
    <cellStyle name="_Book5" xfId="1488"/>
    <cellStyle name="_Book5 2" xfId="8479"/>
    <cellStyle name="_Book5 3" xfId="8480"/>
    <cellStyle name="_Book5 4" xfId="8481"/>
    <cellStyle name="_Book5 4 2" xfId="8482"/>
    <cellStyle name="_Book5_4 31E Reg Asset  Liab and EXH D" xfId="8483"/>
    <cellStyle name="_Book5_4 31E Reg Asset  Liab and EXH D _ Aug 10 Filing (2)" xfId="8484"/>
    <cellStyle name="_Book5_Chelan PUD Power Costs (8-10)" xfId="8485"/>
    <cellStyle name="_Book5_DEM-WP(C) Chelan Power Costs" xfId="8486"/>
    <cellStyle name="_Book5_DEM-WP(C) Costs Not In AURORA 2010GRC As Filed" xfId="1489"/>
    <cellStyle name="_Book5_DEM-WP(C) Costs Not In AURORA 2010GRC As Filed 2" xfId="8487"/>
    <cellStyle name="_Book5_DEM-WP(C) Costs Not In AURORA 2010GRC As Filed 3" xfId="8488"/>
    <cellStyle name="_Book5_DEM-WP(C) Costs Not In AURORA 2010GRC As Filed_DEM-WP(C) ENERG10C--ctn Mid-C_042010 2010GRC" xfId="8489"/>
    <cellStyle name="_Book5_DEM-WP(C) Gas Transport 2010GRC" xfId="8490"/>
    <cellStyle name="_Book5_NIM Summary" xfId="1490"/>
    <cellStyle name="_Book5_NIM Summary 09GRC" xfId="1491"/>
    <cellStyle name="_Book5_NIM Summary 2" xfId="1492"/>
    <cellStyle name="_Book5_NIM Summary 3" xfId="1493"/>
    <cellStyle name="_Book5_NIM Summary 4" xfId="1494"/>
    <cellStyle name="_Book5_NIM Summary 5" xfId="1495"/>
    <cellStyle name="_Book5_NIM Summary 6" xfId="1496"/>
    <cellStyle name="_Book5_NIM Summary 7" xfId="1497"/>
    <cellStyle name="_Book5_NIM Summary 8" xfId="1498"/>
    <cellStyle name="_Book5_NIM Summary 9" xfId="1499"/>
    <cellStyle name="_Book5_NIM Summary_DEM-WP(C) ENERG10C--ctn Mid-C_042010 2010GRC" xfId="8491"/>
    <cellStyle name="_Book5_PCA 9 -  Exhibit D April 2010 (3)" xfId="1500"/>
    <cellStyle name="_Book5_Reconciliation" xfId="1501"/>
    <cellStyle name="_Book5_Reconciliation 2" xfId="8492"/>
    <cellStyle name="_Book5_Reconciliation 3" xfId="8493"/>
    <cellStyle name="_Book5_Reconciliation_DEM-WP(C) ENERG10C--ctn Mid-C_042010 2010GRC" xfId="8494"/>
    <cellStyle name="_Book5_Wind Integration 10GRC" xfId="1502"/>
    <cellStyle name="_Book5_Wind Integration 10GRC 2" xfId="1503"/>
    <cellStyle name="_Book5_Wind Integration 10GRC_DEM-WP(C) ENERG10C--ctn Mid-C_042010 2010GRC" xfId="8495"/>
    <cellStyle name="_BPA NOS" xfId="1504"/>
    <cellStyle name="_BPA NOS 2" xfId="8496"/>
    <cellStyle name="_BPA NOS 3" xfId="8497"/>
    <cellStyle name="_BPA NOS 3 2" xfId="8498"/>
    <cellStyle name="_BPA NOS_DEM-WP(C) Chelan Power Costs" xfId="8499"/>
    <cellStyle name="_BPA NOS_DEM-WP(C) ENERG10C--ctn Mid-C_042010 2010GRC" xfId="8500"/>
    <cellStyle name="_BPA NOS_DEM-WP(C) Gas Transport 2010GRC" xfId="8501"/>
    <cellStyle name="_BPA NOS_DEM-WP(C) Wind Integration Summary 2010GRC" xfId="1505"/>
    <cellStyle name="_BPA NOS_DEM-WP(C) Wind Integration Summary 2010GRC 2" xfId="1506"/>
    <cellStyle name="_BPA NOS_DEM-WP(C) Wind Integration Summary 2010GRC_DEM-WP(C) ENERG10C--ctn Mid-C_042010 2010GRC" xfId="8502"/>
    <cellStyle name="_BPA NOS_NIM Summary" xfId="1507"/>
    <cellStyle name="_BPA NOS_NIM Summary 2" xfId="1508"/>
    <cellStyle name="_BPA NOS_NIM Summary_DEM-WP(C) ENERG10C--ctn Mid-C_042010 2010GRC" xfId="8503"/>
    <cellStyle name="_Chelan Debt Forecast 12.19.05" xfId="7"/>
    <cellStyle name="_Chelan Debt Forecast 12.19.05 2" xfId="1509"/>
    <cellStyle name="_Chelan Debt Forecast 12.19.05 2 2" xfId="1510"/>
    <cellStyle name="_Chelan Debt Forecast 12.19.05 2 2 2" xfId="1511"/>
    <cellStyle name="_Chelan Debt Forecast 12.19.05 2 3" xfId="1512"/>
    <cellStyle name="_Chelan Debt Forecast 12.19.05 3" xfId="1513"/>
    <cellStyle name="_Chelan Debt Forecast 12.19.05 3 2" xfId="1514"/>
    <cellStyle name="_Chelan Debt Forecast 12.19.05 3 2 2" xfId="1515"/>
    <cellStyle name="_Chelan Debt Forecast 12.19.05 3 3" xfId="1516"/>
    <cellStyle name="_Chelan Debt Forecast 12.19.05 3 3 2" xfId="1517"/>
    <cellStyle name="_Chelan Debt Forecast 12.19.05 3 4" xfId="1518"/>
    <cellStyle name="_Chelan Debt Forecast 12.19.05 3 4 2" xfId="1519"/>
    <cellStyle name="_Chelan Debt Forecast 12.19.05 4" xfId="1520"/>
    <cellStyle name="_Chelan Debt Forecast 12.19.05 4 2" xfId="1521"/>
    <cellStyle name="_Chelan Debt Forecast 12.19.05 5" xfId="1522"/>
    <cellStyle name="_Chelan Debt Forecast 12.19.05 5 2" xfId="8504"/>
    <cellStyle name="_Chelan Debt Forecast 12.19.05 6" xfId="8505"/>
    <cellStyle name="_Chelan Debt Forecast 12.19.05 7" xfId="8506"/>
    <cellStyle name="_Chelan Debt Forecast 12.19.05 7 2" xfId="8507"/>
    <cellStyle name="_Chelan Debt Forecast 12.19.05 8" xfId="8508"/>
    <cellStyle name="_Chelan Debt Forecast 12.19.05 8 2" xfId="8509"/>
    <cellStyle name="_Chelan Debt Forecast 12.19.05_(C) WHE Proforma with ITC cash grant 10 Yr Amort_for deferral_102809" xfId="1523"/>
    <cellStyle name="_Chelan Debt Forecast 12.19.05_(C) WHE Proforma with ITC cash grant 10 Yr Amort_for deferral_102809 2" xfId="1524"/>
    <cellStyle name="_Chelan Debt Forecast 12.19.05_(C) WHE Proforma with ITC cash grant 10 Yr Amort_for deferral_102809 2 2" xfId="1525"/>
    <cellStyle name="_Chelan Debt Forecast 12.19.05_(C) WHE Proforma with ITC cash grant 10 Yr Amort_for deferral_102809 3" xfId="1526"/>
    <cellStyle name="_Chelan Debt Forecast 12.19.05_(C) WHE Proforma with ITC cash grant 10 Yr Amort_for deferral_102809_16.07E Wild Horse Wind Expansionwrkingfile" xfId="1527"/>
    <cellStyle name="_Chelan Debt Forecast 12.19.05_(C) WHE Proforma with ITC cash grant 10 Yr Amort_for deferral_102809_16.07E Wild Horse Wind Expansionwrkingfile 2" xfId="1528"/>
    <cellStyle name="_Chelan Debt Forecast 12.19.05_(C) WHE Proforma with ITC cash grant 10 Yr Amort_for deferral_102809_16.07E Wild Horse Wind Expansionwrkingfile 2 2" xfId="1529"/>
    <cellStyle name="_Chelan Debt Forecast 12.19.05_(C) WHE Proforma with ITC cash grant 10 Yr Amort_for deferral_102809_16.07E Wild Horse Wind Expansionwrkingfile 3" xfId="1530"/>
    <cellStyle name="_Chelan Debt Forecast 12.19.05_(C) WHE Proforma with ITC cash grant 10 Yr Amort_for deferral_102809_16.07E Wild Horse Wind Expansionwrkingfile SF" xfId="1531"/>
    <cellStyle name="_Chelan Debt Forecast 12.19.05_(C) WHE Proforma with ITC cash grant 10 Yr Amort_for deferral_102809_16.07E Wild Horse Wind Expansionwrkingfile SF 2" xfId="1532"/>
    <cellStyle name="_Chelan Debt Forecast 12.19.05_(C) WHE Proforma with ITC cash grant 10 Yr Amort_for deferral_102809_16.07E Wild Horse Wind Expansionwrkingfile SF 2 2" xfId="1533"/>
    <cellStyle name="_Chelan Debt Forecast 12.19.05_(C) WHE Proforma with ITC cash grant 10 Yr Amort_for deferral_102809_16.07E Wild Horse Wind Expansionwrkingfile SF 3" xfId="1534"/>
    <cellStyle name="_Chelan Debt Forecast 12.19.05_(C) WHE Proforma with ITC cash grant 10 Yr Amort_for deferral_102809_16.07E Wild Horse Wind Expansionwrkingfile SF_DEM-WP(C) ENERG10C--ctn Mid-C_042010 2010GRC" xfId="8510"/>
    <cellStyle name="_Chelan Debt Forecast 12.19.05_(C) WHE Proforma with ITC cash grant 10 Yr Amort_for deferral_102809_16.07E Wild Horse Wind Expansionwrkingfile_DEM-WP(C) ENERG10C--ctn Mid-C_042010 2010GRC" xfId="8511"/>
    <cellStyle name="_Chelan Debt Forecast 12.19.05_(C) WHE Proforma with ITC cash grant 10 Yr Amort_for deferral_102809_16.37E Wild Horse Expansion DeferralRevwrkingfile SF" xfId="1535"/>
    <cellStyle name="_Chelan Debt Forecast 12.19.05_(C) WHE Proforma with ITC cash grant 10 Yr Amort_for deferral_102809_16.37E Wild Horse Expansion DeferralRevwrkingfile SF 2" xfId="1536"/>
    <cellStyle name="_Chelan Debt Forecast 12.19.05_(C) WHE Proforma with ITC cash grant 10 Yr Amort_for deferral_102809_16.37E Wild Horse Expansion DeferralRevwrkingfile SF 2 2" xfId="1537"/>
    <cellStyle name="_Chelan Debt Forecast 12.19.05_(C) WHE Proforma with ITC cash grant 10 Yr Amort_for deferral_102809_16.37E Wild Horse Expansion DeferralRevwrkingfile SF 3" xfId="1538"/>
    <cellStyle name="_Chelan Debt Forecast 12.19.05_(C) WHE Proforma with ITC cash grant 10 Yr Amort_for deferral_102809_16.37E Wild Horse Expansion DeferralRevwrkingfile SF_DEM-WP(C) ENERG10C--ctn Mid-C_042010 2010GRC" xfId="8512"/>
    <cellStyle name="_Chelan Debt Forecast 12.19.05_(C) WHE Proforma with ITC cash grant 10 Yr Amort_for deferral_102809_DEM-WP(C) ENERG10C--ctn Mid-C_042010 2010GRC" xfId="8513"/>
    <cellStyle name="_Chelan Debt Forecast 12.19.05_(C) WHE Proforma with ITC cash grant 10 Yr Amort_for rebuttal_120709" xfId="1539"/>
    <cellStyle name="_Chelan Debt Forecast 12.19.05_(C) WHE Proforma with ITC cash grant 10 Yr Amort_for rebuttal_120709 2" xfId="1540"/>
    <cellStyle name="_Chelan Debt Forecast 12.19.05_(C) WHE Proforma with ITC cash grant 10 Yr Amort_for rebuttal_120709 2 2" xfId="1541"/>
    <cellStyle name="_Chelan Debt Forecast 12.19.05_(C) WHE Proforma with ITC cash grant 10 Yr Amort_for rebuttal_120709 3" xfId="1542"/>
    <cellStyle name="_Chelan Debt Forecast 12.19.05_(C) WHE Proforma with ITC cash grant 10 Yr Amort_for rebuttal_120709_DEM-WP(C) ENERG10C--ctn Mid-C_042010 2010GRC" xfId="8514"/>
    <cellStyle name="_Chelan Debt Forecast 12.19.05_04.07E Wild Horse Wind Expansion" xfId="1543"/>
    <cellStyle name="_Chelan Debt Forecast 12.19.05_04.07E Wild Horse Wind Expansion 2" xfId="1544"/>
    <cellStyle name="_Chelan Debt Forecast 12.19.05_04.07E Wild Horse Wind Expansion 2 2" xfId="1545"/>
    <cellStyle name="_Chelan Debt Forecast 12.19.05_04.07E Wild Horse Wind Expansion 3" xfId="1546"/>
    <cellStyle name="_Chelan Debt Forecast 12.19.05_04.07E Wild Horse Wind Expansion_16.07E Wild Horse Wind Expansionwrkingfile" xfId="1547"/>
    <cellStyle name="_Chelan Debt Forecast 12.19.05_04.07E Wild Horse Wind Expansion_16.07E Wild Horse Wind Expansionwrkingfile 2" xfId="1548"/>
    <cellStyle name="_Chelan Debt Forecast 12.19.05_04.07E Wild Horse Wind Expansion_16.07E Wild Horse Wind Expansionwrkingfile 2 2" xfId="1549"/>
    <cellStyle name="_Chelan Debt Forecast 12.19.05_04.07E Wild Horse Wind Expansion_16.07E Wild Horse Wind Expansionwrkingfile 3" xfId="1550"/>
    <cellStyle name="_Chelan Debt Forecast 12.19.05_04.07E Wild Horse Wind Expansion_16.07E Wild Horse Wind Expansionwrkingfile SF" xfId="1551"/>
    <cellStyle name="_Chelan Debt Forecast 12.19.05_04.07E Wild Horse Wind Expansion_16.07E Wild Horse Wind Expansionwrkingfile SF 2" xfId="1552"/>
    <cellStyle name="_Chelan Debt Forecast 12.19.05_04.07E Wild Horse Wind Expansion_16.07E Wild Horse Wind Expansionwrkingfile SF 2 2" xfId="1553"/>
    <cellStyle name="_Chelan Debt Forecast 12.19.05_04.07E Wild Horse Wind Expansion_16.07E Wild Horse Wind Expansionwrkingfile SF 3" xfId="1554"/>
    <cellStyle name="_Chelan Debt Forecast 12.19.05_04.07E Wild Horse Wind Expansion_16.07E Wild Horse Wind Expansionwrkingfile SF_DEM-WP(C) ENERG10C--ctn Mid-C_042010 2010GRC" xfId="8515"/>
    <cellStyle name="_Chelan Debt Forecast 12.19.05_04.07E Wild Horse Wind Expansion_16.07E Wild Horse Wind Expansionwrkingfile_DEM-WP(C) ENERG10C--ctn Mid-C_042010 2010GRC" xfId="8516"/>
    <cellStyle name="_Chelan Debt Forecast 12.19.05_04.07E Wild Horse Wind Expansion_16.37E Wild Horse Expansion DeferralRevwrkingfile SF" xfId="1555"/>
    <cellStyle name="_Chelan Debt Forecast 12.19.05_04.07E Wild Horse Wind Expansion_16.37E Wild Horse Expansion DeferralRevwrkingfile SF 2" xfId="1556"/>
    <cellStyle name="_Chelan Debt Forecast 12.19.05_04.07E Wild Horse Wind Expansion_16.37E Wild Horse Expansion DeferralRevwrkingfile SF 2 2" xfId="1557"/>
    <cellStyle name="_Chelan Debt Forecast 12.19.05_04.07E Wild Horse Wind Expansion_16.37E Wild Horse Expansion DeferralRevwrkingfile SF 3" xfId="1558"/>
    <cellStyle name="_Chelan Debt Forecast 12.19.05_04.07E Wild Horse Wind Expansion_16.37E Wild Horse Expansion DeferralRevwrkingfile SF_DEM-WP(C) ENERG10C--ctn Mid-C_042010 2010GRC" xfId="8517"/>
    <cellStyle name="_Chelan Debt Forecast 12.19.05_04.07E Wild Horse Wind Expansion_DEM-WP(C) ENERG10C--ctn Mid-C_042010 2010GRC" xfId="8518"/>
    <cellStyle name="_Chelan Debt Forecast 12.19.05_16.07E Wild Horse Wind Expansionwrkingfile" xfId="1559"/>
    <cellStyle name="_Chelan Debt Forecast 12.19.05_16.07E Wild Horse Wind Expansionwrkingfile 2" xfId="1560"/>
    <cellStyle name="_Chelan Debt Forecast 12.19.05_16.07E Wild Horse Wind Expansionwrkingfile 2 2" xfId="1561"/>
    <cellStyle name="_Chelan Debt Forecast 12.19.05_16.07E Wild Horse Wind Expansionwrkingfile 3" xfId="1562"/>
    <cellStyle name="_Chelan Debt Forecast 12.19.05_16.07E Wild Horse Wind Expansionwrkingfile SF" xfId="1563"/>
    <cellStyle name="_Chelan Debt Forecast 12.19.05_16.07E Wild Horse Wind Expansionwrkingfile SF 2" xfId="1564"/>
    <cellStyle name="_Chelan Debt Forecast 12.19.05_16.07E Wild Horse Wind Expansionwrkingfile SF 2 2" xfId="1565"/>
    <cellStyle name="_Chelan Debt Forecast 12.19.05_16.07E Wild Horse Wind Expansionwrkingfile SF 3" xfId="1566"/>
    <cellStyle name="_Chelan Debt Forecast 12.19.05_16.07E Wild Horse Wind Expansionwrkingfile SF_DEM-WP(C) ENERG10C--ctn Mid-C_042010 2010GRC" xfId="8519"/>
    <cellStyle name="_Chelan Debt Forecast 12.19.05_16.07E Wild Horse Wind Expansionwrkingfile_DEM-WP(C) ENERG10C--ctn Mid-C_042010 2010GRC" xfId="8520"/>
    <cellStyle name="_Chelan Debt Forecast 12.19.05_16.37E Wild Horse Expansion DeferralRevwrkingfile SF" xfId="1567"/>
    <cellStyle name="_Chelan Debt Forecast 12.19.05_16.37E Wild Horse Expansion DeferralRevwrkingfile SF 2" xfId="1568"/>
    <cellStyle name="_Chelan Debt Forecast 12.19.05_16.37E Wild Horse Expansion DeferralRevwrkingfile SF 2 2" xfId="1569"/>
    <cellStyle name="_Chelan Debt Forecast 12.19.05_16.37E Wild Horse Expansion DeferralRevwrkingfile SF 3" xfId="1570"/>
    <cellStyle name="_Chelan Debt Forecast 12.19.05_16.37E Wild Horse Expansion DeferralRevwrkingfile SF_DEM-WP(C) ENERG10C--ctn Mid-C_042010 2010GRC" xfId="8521"/>
    <cellStyle name="_Chelan Debt Forecast 12.19.05_2009 Compliance Filing PCA Exhibits for GRC" xfId="8522"/>
    <cellStyle name="_Chelan Debt Forecast 12.19.05_2009 GRC Compl Filing - Exhibit D" xfId="1571"/>
    <cellStyle name="_Chelan Debt Forecast 12.19.05_2009 GRC Compl Filing - Exhibit D 2" xfId="1572"/>
    <cellStyle name="_Chelan Debt Forecast 12.19.05_2009 GRC Compl Filing - Exhibit D_DEM-WP(C) ENERG10C--ctn Mid-C_042010 2010GRC" xfId="8523"/>
    <cellStyle name="_Chelan Debt Forecast 12.19.05_3.01 Income Statement" xfId="1573"/>
    <cellStyle name="_Chelan Debt Forecast 12.19.05_4 31 Regulatory Assets and Liabilities  7 06- Exhibit D" xfId="1574"/>
    <cellStyle name="_Chelan Debt Forecast 12.19.05_4 31 Regulatory Assets and Liabilities  7 06- Exhibit D 2" xfId="1575"/>
    <cellStyle name="_Chelan Debt Forecast 12.19.05_4 31 Regulatory Assets and Liabilities  7 06- Exhibit D 2 2" xfId="1576"/>
    <cellStyle name="_Chelan Debt Forecast 12.19.05_4 31 Regulatory Assets and Liabilities  7 06- Exhibit D 3" xfId="1577"/>
    <cellStyle name="_Chelan Debt Forecast 12.19.05_4 31 Regulatory Assets and Liabilities  7 06- Exhibit D_DEM-WP(C) ENERG10C--ctn Mid-C_042010 2010GRC" xfId="8524"/>
    <cellStyle name="_Chelan Debt Forecast 12.19.05_4 31 Regulatory Assets and Liabilities  7 06- Exhibit D_NIM Summary" xfId="1578"/>
    <cellStyle name="_Chelan Debt Forecast 12.19.05_4 31 Regulatory Assets and Liabilities  7 06- Exhibit D_NIM Summary 2" xfId="1579"/>
    <cellStyle name="_Chelan Debt Forecast 12.19.05_4 31 Regulatory Assets and Liabilities  7 06- Exhibit D_NIM Summary_DEM-WP(C) ENERG10C--ctn Mid-C_042010 2010GRC" xfId="8525"/>
    <cellStyle name="_Chelan Debt Forecast 12.19.05_4 31 Regulatory Assets and Liabilities  7 06- Exhibit D_NIM+O&amp;M" xfId="8526"/>
    <cellStyle name="_Chelan Debt Forecast 12.19.05_4 31 Regulatory Assets and Liabilities  7 06- Exhibit D_NIM+O&amp;M Monthly" xfId="8527"/>
    <cellStyle name="_Chelan Debt Forecast 12.19.05_4 31E Reg Asset  Liab and EXH D" xfId="8528"/>
    <cellStyle name="_Chelan Debt Forecast 12.19.05_4 31E Reg Asset  Liab and EXH D _ Aug 10 Filing (2)" xfId="8529"/>
    <cellStyle name="_Chelan Debt Forecast 12.19.05_4 32 Regulatory Assets and Liabilities  7 06- Exhibit D" xfId="1580"/>
    <cellStyle name="_Chelan Debt Forecast 12.19.05_4 32 Regulatory Assets and Liabilities  7 06- Exhibit D 2" xfId="1581"/>
    <cellStyle name="_Chelan Debt Forecast 12.19.05_4 32 Regulatory Assets and Liabilities  7 06- Exhibit D 2 2" xfId="1582"/>
    <cellStyle name="_Chelan Debt Forecast 12.19.05_4 32 Regulatory Assets and Liabilities  7 06- Exhibit D 3" xfId="1583"/>
    <cellStyle name="_Chelan Debt Forecast 12.19.05_4 32 Regulatory Assets and Liabilities  7 06- Exhibit D_DEM-WP(C) ENERG10C--ctn Mid-C_042010 2010GRC" xfId="8530"/>
    <cellStyle name="_Chelan Debt Forecast 12.19.05_4 32 Regulatory Assets and Liabilities  7 06- Exhibit D_NIM Summary" xfId="1584"/>
    <cellStyle name="_Chelan Debt Forecast 12.19.05_4 32 Regulatory Assets and Liabilities  7 06- Exhibit D_NIM Summary 2" xfId="1585"/>
    <cellStyle name="_Chelan Debt Forecast 12.19.05_4 32 Regulatory Assets and Liabilities  7 06- Exhibit D_NIM Summary_DEM-WP(C) ENERG10C--ctn Mid-C_042010 2010GRC" xfId="8531"/>
    <cellStyle name="_Chelan Debt Forecast 12.19.05_4 32 Regulatory Assets and Liabilities  7 06- Exhibit D_NIM+O&amp;M" xfId="8532"/>
    <cellStyle name="_Chelan Debt Forecast 12.19.05_4 32 Regulatory Assets and Liabilities  7 06- Exhibit D_NIM+O&amp;M Monthly" xfId="8533"/>
    <cellStyle name="_Chelan Debt Forecast 12.19.05_ACCOUNTS" xfId="8534"/>
    <cellStyle name="_Chelan Debt Forecast 12.19.05_AURORA Total New" xfId="1586"/>
    <cellStyle name="_Chelan Debt Forecast 12.19.05_AURORA Total New 2" xfId="1587"/>
    <cellStyle name="_Chelan Debt Forecast 12.19.05_Book2" xfId="1588"/>
    <cellStyle name="_Chelan Debt Forecast 12.19.05_Book2 2" xfId="1589"/>
    <cellStyle name="_Chelan Debt Forecast 12.19.05_Book2 2 2" xfId="1590"/>
    <cellStyle name="_Chelan Debt Forecast 12.19.05_Book2 3" xfId="1591"/>
    <cellStyle name="_Chelan Debt Forecast 12.19.05_Book2_Adj Bench DR 3 for Initial Briefs (Electric)" xfId="1592"/>
    <cellStyle name="_Chelan Debt Forecast 12.19.05_Book2_Adj Bench DR 3 for Initial Briefs (Electric) 2" xfId="1593"/>
    <cellStyle name="_Chelan Debt Forecast 12.19.05_Book2_Adj Bench DR 3 for Initial Briefs (Electric) 2 2" xfId="1594"/>
    <cellStyle name="_Chelan Debt Forecast 12.19.05_Book2_Adj Bench DR 3 for Initial Briefs (Electric) 3" xfId="1595"/>
    <cellStyle name="_Chelan Debt Forecast 12.19.05_Book2_Adj Bench DR 3 for Initial Briefs (Electric)_DEM-WP(C) ENERG10C--ctn Mid-C_042010 2010GRC" xfId="8535"/>
    <cellStyle name="_Chelan Debt Forecast 12.19.05_Book2_DEM-WP(C) ENERG10C--ctn Mid-C_042010 2010GRC" xfId="8536"/>
    <cellStyle name="_Chelan Debt Forecast 12.19.05_Book2_Electric Rev Req Model (2009 GRC) Rebuttal" xfId="1596"/>
    <cellStyle name="_Chelan Debt Forecast 12.19.05_Book2_Electric Rev Req Model (2009 GRC) Rebuttal 2" xfId="1597"/>
    <cellStyle name="_Chelan Debt Forecast 12.19.05_Book2_Electric Rev Req Model (2009 GRC) Rebuttal 2 2" xfId="1598"/>
    <cellStyle name="_Chelan Debt Forecast 12.19.05_Book2_Electric Rev Req Model (2009 GRC) Rebuttal 3" xfId="1599"/>
    <cellStyle name="_Chelan Debt Forecast 12.19.05_Book2_Electric Rev Req Model (2009 GRC) Rebuttal REmoval of New  WH Solar AdjustMI" xfId="1600"/>
    <cellStyle name="_Chelan Debt Forecast 12.19.05_Book2_Electric Rev Req Model (2009 GRC) Rebuttal REmoval of New  WH Solar AdjustMI 2" xfId="1601"/>
    <cellStyle name="_Chelan Debt Forecast 12.19.05_Book2_Electric Rev Req Model (2009 GRC) Rebuttal REmoval of New  WH Solar AdjustMI 2 2" xfId="1602"/>
    <cellStyle name="_Chelan Debt Forecast 12.19.05_Book2_Electric Rev Req Model (2009 GRC) Rebuttal REmoval of New  WH Solar AdjustMI 3" xfId="1603"/>
    <cellStyle name="_Chelan Debt Forecast 12.19.05_Book2_Electric Rev Req Model (2009 GRC) Rebuttal REmoval of New  WH Solar AdjustMI_DEM-WP(C) ENERG10C--ctn Mid-C_042010 2010GRC" xfId="8537"/>
    <cellStyle name="_Chelan Debt Forecast 12.19.05_Book2_Electric Rev Req Model (2009 GRC) Revised 01-18-2010" xfId="1604"/>
    <cellStyle name="_Chelan Debt Forecast 12.19.05_Book2_Electric Rev Req Model (2009 GRC) Revised 01-18-2010 2" xfId="1605"/>
    <cellStyle name="_Chelan Debt Forecast 12.19.05_Book2_Electric Rev Req Model (2009 GRC) Revised 01-18-2010 2 2" xfId="1606"/>
    <cellStyle name="_Chelan Debt Forecast 12.19.05_Book2_Electric Rev Req Model (2009 GRC) Revised 01-18-2010 3" xfId="1607"/>
    <cellStyle name="_Chelan Debt Forecast 12.19.05_Book2_Electric Rev Req Model (2009 GRC) Revised 01-18-2010_DEM-WP(C) ENERG10C--ctn Mid-C_042010 2010GRC" xfId="8538"/>
    <cellStyle name="_Chelan Debt Forecast 12.19.05_Book2_Final Order Electric EXHIBIT A-1" xfId="1608"/>
    <cellStyle name="_Chelan Debt Forecast 12.19.05_Book2_Final Order Electric EXHIBIT A-1 2" xfId="1609"/>
    <cellStyle name="_Chelan Debt Forecast 12.19.05_Book2_Final Order Electric EXHIBIT A-1 2 2" xfId="1610"/>
    <cellStyle name="_Chelan Debt Forecast 12.19.05_Book2_Final Order Electric EXHIBIT A-1 3" xfId="1611"/>
    <cellStyle name="_Chelan Debt Forecast 12.19.05_Book4" xfId="1612"/>
    <cellStyle name="_Chelan Debt Forecast 12.19.05_Book4 2" xfId="1613"/>
    <cellStyle name="_Chelan Debt Forecast 12.19.05_Book4 2 2" xfId="1614"/>
    <cellStyle name="_Chelan Debt Forecast 12.19.05_Book4 3" xfId="1615"/>
    <cellStyle name="_Chelan Debt Forecast 12.19.05_Book4_DEM-WP(C) ENERG10C--ctn Mid-C_042010 2010GRC" xfId="8539"/>
    <cellStyle name="_Chelan Debt Forecast 12.19.05_Book9" xfId="1616"/>
    <cellStyle name="_Chelan Debt Forecast 12.19.05_Book9 2" xfId="1617"/>
    <cellStyle name="_Chelan Debt Forecast 12.19.05_Book9 2 2" xfId="1618"/>
    <cellStyle name="_Chelan Debt Forecast 12.19.05_Book9 3" xfId="1619"/>
    <cellStyle name="_Chelan Debt Forecast 12.19.05_Book9_DEM-WP(C) ENERG10C--ctn Mid-C_042010 2010GRC" xfId="8540"/>
    <cellStyle name="_Chelan Debt Forecast 12.19.05_Check the Interest Calculation" xfId="8541"/>
    <cellStyle name="_Chelan Debt Forecast 12.19.05_Check the Interest Calculation_Scenario 1 REC vs PTC Offset" xfId="8542"/>
    <cellStyle name="_Chelan Debt Forecast 12.19.05_Check the Interest Calculation_Scenario 3" xfId="8543"/>
    <cellStyle name="_Chelan Debt Forecast 12.19.05_Chelan PUD Power Costs (8-10)" xfId="8544"/>
    <cellStyle name="_Chelan Debt Forecast 12.19.05_DEM-WP(C) Chelan Power Costs" xfId="8545"/>
    <cellStyle name="_Chelan Debt Forecast 12.19.05_DEM-WP(C) ENERG10C--ctn Mid-C_042010 2010GRC" xfId="8546"/>
    <cellStyle name="_Chelan Debt Forecast 12.19.05_DEM-WP(C) Gas Transport 2010GRC" xfId="8547"/>
    <cellStyle name="_Chelan Debt Forecast 12.19.05_Exhibit D fr R Gho 12-31-08" xfId="1620"/>
    <cellStyle name="_Chelan Debt Forecast 12.19.05_Exhibit D fr R Gho 12-31-08 2" xfId="1621"/>
    <cellStyle name="_Chelan Debt Forecast 12.19.05_Exhibit D fr R Gho 12-31-08 v2" xfId="1622"/>
    <cellStyle name="_Chelan Debt Forecast 12.19.05_Exhibit D fr R Gho 12-31-08 v2 2" xfId="1623"/>
    <cellStyle name="_Chelan Debt Forecast 12.19.05_Exhibit D fr R Gho 12-31-08 v2_DEM-WP(C) ENERG10C--ctn Mid-C_042010 2010GRC" xfId="8548"/>
    <cellStyle name="_Chelan Debt Forecast 12.19.05_Exhibit D fr R Gho 12-31-08 v2_NIM Summary" xfId="1624"/>
    <cellStyle name="_Chelan Debt Forecast 12.19.05_Exhibit D fr R Gho 12-31-08 v2_NIM Summary 2" xfId="1625"/>
    <cellStyle name="_Chelan Debt Forecast 12.19.05_Exhibit D fr R Gho 12-31-08 v2_NIM Summary_DEM-WP(C) ENERG10C--ctn Mid-C_042010 2010GRC" xfId="8549"/>
    <cellStyle name="_Chelan Debt Forecast 12.19.05_Exhibit D fr R Gho 12-31-08_DEM-WP(C) ENERG10C--ctn Mid-C_042010 2010GRC" xfId="8550"/>
    <cellStyle name="_Chelan Debt Forecast 12.19.05_Exhibit D fr R Gho 12-31-08_NIM Summary" xfId="1626"/>
    <cellStyle name="_Chelan Debt Forecast 12.19.05_Exhibit D fr R Gho 12-31-08_NIM Summary 2" xfId="1627"/>
    <cellStyle name="_Chelan Debt Forecast 12.19.05_Exhibit D fr R Gho 12-31-08_NIM Summary_DEM-WP(C) ENERG10C--ctn Mid-C_042010 2010GRC" xfId="8551"/>
    <cellStyle name="_Chelan Debt Forecast 12.19.05_Gas Rev Req Model (2010 GRC)" xfId="8552"/>
    <cellStyle name="_Chelan Debt Forecast 12.19.05_Hopkins Ridge Prepaid Tran - Interest Earned RY 12ME Feb  '11" xfId="1628"/>
    <cellStyle name="_Chelan Debt Forecast 12.19.05_Hopkins Ridge Prepaid Tran - Interest Earned RY 12ME Feb  '11 2" xfId="1629"/>
    <cellStyle name="_Chelan Debt Forecast 12.19.05_Hopkins Ridge Prepaid Tran - Interest Earned RY 12ME Feb  '11_DEM-WP(C) ENERG10C--ctn Mid-C_042010 2010GRC" xfId="8553"/>
    <cellStyle name="_Chelan Debt Forecast 12.19.05_Hopkins Ridge Prepaid Tran - Interest Earned RY 12ME Feb  '11_NIM Summary" xfId="1630"/>
    <cellStyle name="_Chelan Debt Forecast 12.19.05_Hopkins Ridge Prepaid Tran - Interest Earned RY 12ME Feb  '11_NIM Summary 2" xfId="1631"/>
    <cellStyle name="_Chelan Debt Forecast 12.19.05_Hopkins Ridge Prepaid Tran - Interest Earned RY 12ME Feb  '11_NIM Summary_DEM-WP(C) ENERG10C--ctn Mid-C_042010 2010GRC" xfId="8554"/>
    <cellStyle name="_Chelan Debt Forecast 12.19.05_Hopkins Ridge Prepaid Tran - Interest Earned RY 12ME Feb  '11_Transmission Workbook for May BOD" xfId="1632"/>
    <cellStyle name="_Chelan Debt Forecast 12.19.05_Hopkins Ridge Prepaid Tran - Interest Earned RY 12ME Feb  '11_Transmission Workbook for May BOD 2" xfId="1633"/>
    <cellStyle name="_Chelan Debt Forecast 12.19.05_Hopkins Ridge Prepaid Tran - Interest Earned RY 12ME Feb  '11_Transmission Workbook for May BOD_DEM-WP(C) ENERG10C--ctn Mid-C_042010 2010GRC" xfId="8555"/>
    <cellStyle name="_Chelan Debt Forecast 12.19.05_INPUTS" xfId="1634"/>
    <cellStyle name="_Chelan Debt Forecast 12.19.05_INPUTS 2" xfId="1635"/>
    <cellStyle name="_Chelan Debt Forecast 12.19.05_INPUTS 2 2" xfId="1636"/>
    <cellStyle name="_Chelan Debt Forecast 12.19.05_INPUTS 3" xfId="1637"/>
    <cellStyle name="_Chelan Debt Forecast 12.19.05_LSRWEP LGIA like Acctg Petition Aug 2010" xfId="8556"/>
    <cellStyle name="_Chelan Debt Forecast 12.19.05_NIM Summary" xfId="1638"/>
    <cellStyle name="_Chelan Debt Forecast 12.19.05_NIM Summary 09GRC" xfId="1639"/>
    <cellStyle name="_Chelan Debt Forecast 12.19.05_NIM Summary 09GRC 2" xfId="1640"/>
    <cellStyle name="_Chelan Debt Forecast 12.19.05_NIM Summary 09GRC_DEM-WP(C) ENERG10C--ctn Mid-C_042010 2010GRC" xfId="8557"/>
    <cellStyle name="_Chelan Debt Forecast 12.19.05_NIM Summary 2" xfId="1641"/>
    <cellStyle name="_Chelan Debt Forecast 12.19.05_NIM Summary 3" xfId="1642"/>
    <cellStyle name="_Chelan Debt Forecast 12.19.05_NIM Summary 4" xfId="1643"/>
    <cellStyle name="_Chelan Debt Forecast 12.19.05_NIM Summary 5" xfId="1644"/>
    <cellStyle name="_Chelan Debt Forecast 12.19.05_NIM Summary 6" xfId="1645"/>
    <cellStyle name="_Chelan Debt Forecast 12.19.05_NIM Summary 7" xfId="1646"/>
    <cellStyle name="_Chelan Debt Forecast 12.19.05_NIM Summary 8" xfId="1647"/>
    <cellStyle name="_Chelan Debt Forecast 12.19.05_NIM Summary 9" xfId="1648"/>
    <cellStyle name="_Chelan Debt Forecast 12.19.05_NIM Summary_DEM-WP(C) ENERG10C--ctn Mid-C_042010 2010GRC" xfId="8558"/>
    <cellStyle name="_Chelan Debt Forecast 12.19.05_NIM+O&amp;M" xfId="8559"/>
    <cellStyle name="_Chelan Debt Forecast 12.19.05_NIM+O&amp;M 2" xfId="8560"/>
    <cellStyle name="_Chelan Debt Forecast 12.19.05_NIM+O&amp;M Monthly" xfId="8561"/>
    <cellStyle name="_Chelan Debt Forecast 12.19.05_NIM+O&amp;M Monthly 2" xfId="8562"/>
    <cellStyle name="_Chelan Debt Forecast 12.19.05_PCA 10 -  Exhibit D from A Kellogg Jan 2011" xfId="8563"/>
    <cellStyle name="_Chelan Debt Forecast 12.19.05_PCA 10 -  Exhibit D from A Kellogg July 2011" xfId="8564"/>
    <cellStyle name="_Chelan Debt Forecast 12.19.05_PCA 10 -  Exhibit D from S Free Rcv'd 12-11" xfId="8565"/>
    <cellStyle name="_Chelan Debt Forecast 12.19.05_PCA 7 - Exhibit D update 11_30_08 (2)" xfId="1649"/>
    <cellStyle name="_Chelan Debt Forecast 12.19.05_PCA 7 - Exhibit D update 11_30_08 (2) 2" xfId="1650"/>
    <cellStyle name="_Chelan Debt Forecast 12.19.05_PCA 7 - Exhibit D update 11_30_08 (2) 2 2" xfId="1651"/>
    <cellStyle name="_Chelan Debt Forecast 12.19.05_PCA 7 - Exhibit D update 11_30_08 (2) 3" xfId="1652"/>
    <cellStyle name="_Chelan Debt Forecast 12.19.05_PCA 7 - Exhibit D update 11_30_08 (2)_DEM-WP(C) ENERG10C--ctn Mid-C_042010 2010GRC" xfId="8566"/>
    <cellStyle name="_Chelan Debt Forecast 12.19.05_PCA 7 - Exhibit D update 11_30_08 (2)_NIM Summary" xfId="1653"/>
    <cellStyle name="_Chelan Debt Forecast 12.19.05_PCA 7 - Exhibit D update 11_30_08 (2)_NIM Summary 2" xfId="1654"/>
    <cellStyle name="_Chelan Debt Forecast 12.19.05_PCA 7 - Exhibit D update 11_30_08 (2)_NIM Summary_DEM-WP(C) ENERG10C--ctn Mid-C_042010 2010GRC" xfId="8567"/>
    <cellStyle name="_Chelan Debt Forecast 12.19.05_PCA 8 - Exhibit D update 12_31_09" xfId="8568"/>
    <cellStyle name="_Chelan Debt Forecast 12.19.05_PCA 9 -  Exhibit D April 2010" xfId="8569"/>
    <cellStyle name="_Chelan Debt Forecast 12.19.05_PCA 9 -  Exhibit D April 2010 (3)" xfId="1655"/>
    <cellStyle name="_Chelan Debt Forecast 12.19.05_PCA 9 -  Exhibit D April 2010 (3) 2" xfId="1656"/>
    <cellStyle name="_Chelan Debt Forecast 12.19.05_PCA 9 -  Exhibit D April 2010 (3)_DEM-WP(C) ENERG10C--ctn Mid-C_042010 2010GRC" xfId="8570"/>
    <cellStyle name="_Chelan Debt Forecast 12.19.05_PCA 9 -  Exhibit D Feb 2010" xfId="8571"/>
    <cellStyle name="_Chelan Debt Forecast 12.19.05_PCA 9 -  Exhibit D Feb 2010 v2" xfId="8572"/>
    <cellStyle name="_Chelan Debt Forecast 12.19.05_PCA 9 -  Exhibit D Feb 2010 WF" xfId="8573"/>
    <cellStyle name="_Chelan Debt Forecast 12.19.05_PCA 9 -  Exhibit D Jan 2010" xfId="8574"/>
    <cellStyle name="_Chelan Debt Forecast 12.19.05_PCA 9 -  Exhibit D March 2010 (2)" xfId="8575"/>
    <cellStyle name="_Chelan Debt Forecast 12.19.05_PCA 9 -  Exhibit D Nov 2010" xfId="8576"/>
    <cellStyle name="_Chelan Debt Forecast 12.19.05_PCA 9 - Exhibit D at August 2010" xfId="8577"/>
    <cellStyle name="_Chelan Debt Forecast 12.19.05_PCA 9 - Exhibit D June 2010 GRC" xfId="8578"/>
    <cellStyle name="_Chelan Debt Forecast 12.19.05_Power Costs - Comparison bx Rbtl-Staff-Jt-PC" xfId="1657"/>
    <cellStyle name="_Chelan Debt Forecast 12.19.05_Power Costs - Comparison bx Rbtl-Staff-Jt-PC 2" xfId="1658"/>
    <cellStyle name="_Chelan Debt Forecast 12.19.05_Power Costs - Comparison bx Rbtl-Staff-Jt-PC 2 2" xfId="1659"/>
    <cellStyle name="_Chelan Debt Forecast 12.19.05_Power Costs - Comparison bx Rbtl-Staff-Jt-PC 3" xfId="1660"/>
    <cellStyle name="_Chelan Debt Forecast 12.19.05_Power Costs - Comparison bx Rbtl-Staff-Jt-PC_Adj Bench DR 3 for Initial Briefs (Electric)" xfId="1661"/>
    <cellStyle name="_Chelan Debt Forecast 12.19.05_Power Costs - Comparison bx Rbtl-Staff-Jt-PC_Adj Bench DR 3 for Initial Briefs (Electric) 2" xfId="1662"/>
    <cellStyle name="_Chelan Debt Forecast 12.19.05_Power Costs - Comparison bx Rbtl-Staff-Jt-PC_Adj Bench DR 3 for Initial Briefs (Electric) 2 2" xfId="1663"/>
    <cellStyle name="_Chelan Debt Forecast 12.19.05_Power Costs - Comparison bx Rbtl-Staff-Jt-PC_Adj Bench DR 3 for Initial Briefs (Electric) 3" xfId="1664"/>
    <cellStyle name="_Chelan Debt Forecast 12.19.05_Power Costs - Comparison bx Rbtl-Staff-Jt-PC_Adj Bench DR 3 for Initial Briefs (Electric)_DEM-WP(C) ENERG10C--ctn Mid-C_042010 2010GRC" xfId="8579"/>
    <cellStyle name="_Chelan Debt Forecast 12.19.05_Power Costs - Comparison bx Rbtl-Staff-Jt-PC_DEM-WP(C) ENERG10C--ctn Mid-C_042010 2010GRC" xfId="8580"/>
    <cellStyle name="_Chelan Debt Forecast 12.19.05_Power Costs - Comparison bx Rbtl-Staff-Jt-PC_Electric Rev Req Model (2009 GRC) Rebuttal" xfId="1665"/>
    <cellStyle name="_Chelan Debt Forecast 12.19.05_Power Costs - Comparison bx Rbtl-Staff-Jt-PC_Electric Rev Req Model (2009 GRC) Rebuttal 2" xfId="1666"/>
    <cellStyle name="_Chelan Debt Forecast 12.19.05_Power Costs - Comparison bx Rbtl-Staff-Jt-PC_Electric Rev Req Model (2009 GRC) Rebuttal 2 2" xfId="1667"/>
    <cellStyle name="_Chelan Debt Forecast 12.19.05_Power Costs - Comparison bx Rbtl-Staff-Jt-PC_Electric Rev Req Model (2009 GRC) Rebuttal 3" xfId="1668"/>
    <cellStyle name="_Chelan Debt Forecast 12.19.05_Power Costs - Comparison bx Rbtl-Staff-Jt-PC_Electric Rev Req Model (2009 GRC) Rebuttal REmoval of New  WH Solar AdjustMI" xfId="1669"/>
    <cellStyle name="_Chelan Debt Forecast 12.19.05_Power Costs - Comparison bx Rbtl-Staff-Jt-PC_Electric Rev Req Model (2009 GRC) Rebuttal REmoval of New  WH Solar AdjustMI 2" xfId="1670"/>
    <cellStyle name="_Chelan Debt Forecast 12.19.05_Power Costs - Comparison bx Rbtl-Staff-Jt-PC_Electric Rev Req Model (2009 GRC) Rebuttal REmoval of New  WH Solar AdjustMI 2 2" xfId="1671"/>
    <cellStyle name="_Chelan Debt Forecast 12.19.05_Power Costs - Comparison bx Rbtl-Staff-Jt-PC_Electric Rev Req Model (2009 GRC) Rebuttal REmoval of New  WH Solar AdjustMI 3" xfId="1672"/>
    <cellStyle name="_Chelan Debt Forecast 12.19.05_Power Costs - Comparison bx Rbtl-Staff-Jt-PC_Electric Rev Req Model (2009 GRC) Rebuttal REmoval of New  WH Solar AdjustMI_DEM-WP(C) ENERG10C--ctn Mid-C_042010 2010GRC" xfId="8581"/>
    <cellStyle name="_Chelan Debt Forecast 12.19.05_Power Costs - Comparison bx Rbtl-Staff-Jt-PC_Electric Rev Req Model (2009 GRC) Revised 01-18-2010" xfId="1673"/>
    <cellStyle name="_Chelan Debt Forecast 12.19.05_Power Costs - Comparison bx Rbtl-Staff-Jt-PC_Electric Rev Req Model (2009 GRC) Revised 01-18-2010 2" xfId="1674"/>
    <cellStyle name="_Chelan Debt Forecast 12.19.05_Power Costs - Comparison bx Rbtl-Staff-Jt-PC_Electric Rev Req Model (2009 GRC) Revised 01-18-2010 2 2" xfId="1675"/>
    <cellStyle name="_Chelan Debt Forecast 12.19.05_Power Costs - Comparison bx Rbtl-Staff-Jt-PC_Electric Rev Req Model (2009 GRC) Revised 01-18-2010 3" xfId="1676"/>
    <cellStyle name="_Chelan Debt Forecast 12.19.05_Power Costs - Comparison bx Rbtl-Staff-Jt-PC_Electric Rev Req Model (2009 GRC) Revised 01-18-2010_DEM-WP(C) ENERG10C--ctn Mid-C_042010 2010GRC" xfId="8582"/>
    <cellStyle name="_Chelan Debt Forecast 12.19.05_Power Costs - Comparison bx Rbtl-Staff-Jt-PC_Final Order Electric EXHIBIT A-1" xfId="1677"/>
    <cellStyle name="_Chelan Debt Forecast 12.19.05_Power Costs - Comparison bx Rbtl-Staff-Jt-PC_Final Order Electric EXHIBIT A-1 2" xfId="1678"/>
    <cellStyle name="_Chelan Debt Forecast 12.19.05_Power Costs - Comparison bx Rbtl-Staff-Jt-PC_Final Order Electric EXHIBIT A-1 2 2" xfId="1679"/>
    <cellStyle name="_Chelan Debt Forecast 12.19.05_Power Costs - Comparison bx Rbtl-Staff-Jt-PC_Final Order Electric EXHIBIT A-1 3" xfId="1680"/>
    <cellStyle name="_Chelan Debt Forecast 12.19.05_Production Adj 4.37" xfId="1681"/>
    <cellStyle name="_Chelan Debt Forecast 12.19.05_Production Adj 4.37 2" xfId="1682"/>
    <cellStyle name="_Chelan Debt Forecast 12.19.05_Production Adj 4.37 2 2" xfId="1683"/>
    <cellStyle name="_Chelan Debt Forecast 12.19.05_Production Adj 4.37 3" xfId="1684"/>
    <cellStyle name="_Chelan Debt Forecast 12.19.05_Purchased Power Adj 4.03" xfId="1685"/>
    <cellStyle name="_Chelan Debt Forecast 12.19.05_Purchased Power Adj 4.03 2" xfId="1686"/>
    <cellStyle name="_Chelan Debt Forecast 12.19.05_Purchased Power Adj 4.03 2 2" xfId="1687"/>
    <cellStyle name="_Chelan Debt Forecast 12.19.05_Purchased Power Adj 4.03 3" xfId="1688"/>
    <cellStyle name="_Chelan Debt Forecast 12.19.05_Rebuttal Power Costs" xfId="1689"/>
    <cellStyle name="_Chelan Debt Forecast 12.19.05_Rebuttal Power Costs 2" xfId="1690"/>
    <cellStyle name="_Chelan Debt Forecast 12.19.05_Rebuttal Power Costs 2 2" xfId="1691"/>
    <cellStyle name="_Chelan Debt Forecast 12.19.05_Rebuttal Power Costs 3" xfId="1692"/>
    <cellStyle name="_Chelan Debt Forecast 12.19.05_Rebuttal Power Costs_Adj Bench DR 3 for Initial Briefs (Electric)" xfId="1693"/>
    <cellStyle name="_Chelan Debt Forecast 12.19.05_Rebuttal Power Costs_Adj Bench DR 3 for Initial Briefs (Electric) 2" xfId="1694"/>
    <cellStyle name="_Chelan Debt Forecast 12.19.05_Rebuttal Power Costs_Adj Bench DR 3 for Initial Briefs (Electric) 2 2" xfId="1695"/>
    <cellStyle name="_Chelan Debt Forecast 12.19.05_Rebuttal Power Costs_Adj Bench DR 3 for Initial Briefs (Electric) 3" xfId="1696"/>
    <cellStyle name="_Chelan Debt Forecast 12.19.05_Rebuttal Power Costs_Adj Bench DR 3 for Initial Briefs (Electric)_DEM-WP(C) ENERG10C--ctn Mid-C_042010 2010GRC" xfId="8583"/>
    <cellStyle name="_Chelan Debt Forecast 12.19.05_Rebuttal Power Costs_DEM-WP(C) ENERG10C--ctn Mid-C_042010 2010GRC" xfId="8584"/>
    <cellStyle name="_Chelan Debt Forecast 12.19.05_Rebuttal Power Costs_Electric Rev Req Model (2009 GRC) Rebuttal" xfId="1697"/>
    <cellStyle name="_Chelan Debt Forecast 12.19.05_Rebuttal Power Costs_Electric Rev Req Model (2009 GRC) Rebuttal 2" xfId="1698"/>
    <cellStyle name="_Chelan Debt Forecast 12.19.05_Rebuttal Power Costs_Electric Rev Req Model (2009 GRC) Rebuttal 2 2" xfId="1699"/>
    <cellStyle name="_Chelan Debt Forecast 12.19.05_Rebuttal Power Costs_Electric Rev Req Model (2009 GRC) Rebuttal 3" xfId="1700"/>
    <cellStyle name="_Chelan Debt Forecast 12.19.05_Rebuttal Power Costs_Electric Rev Req Model (2009 GRC) Rebuttal REmoval of New  WH Solar AdjustMI" xfId="1701"/>
    <cellStyle name="_Chelan Debt Forecast 12.19.05_Rebuttal Power Costs_Electric Rev Req Model (2009 GRC) Rebuttal REmoval of New  WH Solar AdjustMI 2" xfId="1702"/>
    <cellStyle name="_Chelan Debt Forecast 12.19.05_Rebuttal Power Costs_Electric Rev Req Model (2009 GRC) Rebuttal REmoval of New  WH Solar AdjustMI 2 2" xfId="1703"/>
    <cellStyle name="_Chelan Debt Forecast 12.19.05_Rebuttal Power Costs_Electric Rev Req Model (2009 GRC) Rebuttal REmoval of New  WH Solar AdjustMI 3" xfId="1704"/>
    <cellStyle name="_Chelan Debt Forecast 12.19.05_Rebuttal Power Costs_Electric Rev Req Model (2009 GRC) Rebuttal REmoval of New  WH Solar AdjustMI_DEM-WP(C) ENERG10C--ctn Mid-C_042010 2010GRC" xfId="8585"/>
    <cellStyle name="_Chelan Debt Forecast 12.19.05_Rebuttal Power Costs_Electric Rev Req Model (2009 GRC) Revised 01-18-2010" xfId="1705"/>
    <cellStyle name="_Chelan Debt Forecast 12.19.05_Rebuttal Power Costs_Electric Rev Req Model (2009 GRC) Revised 01-18-2010 2" xfId="1706"/>
    <cellStyle name="_Chelan Debt Forecast 12.19.05_Rebuttal Power Costs_Electric Rev Req Model (2009 GRC) Revised 01-18-2010 2 2" xfId="1707"/>
    <cellStyle name="_Chelan Debt Forecast 12.19.05_Rebuttal Power Costs_Electric Rev Req Model (2009 GRC) Revised 01-18-2010 3" xfId="1708"/>
    <cellStyle name="_Chelan Debt Forecast 12.19.05_Rebuttal Power Costs_Electric Rev Req Model (2009 GRC) Revised 01-18-2010_DEM-WP(C) ENERG10C--ctn Mid-C_042010 2010GRC" xfId="8586"/>
    <cellStyle name="_Chelan Debt Forecast 12.19.05_Rebuttal Power Costs_Final Order Electric EXHIBIT A-1" xfId="1709"/>
    <cellStyle name="_Chelan Debt Forecast 12.19.05_Rebuttal Power Costs_Final Order Electric EXHIBIT A-1 2" xfId="1710"/>
    <cellStyle name="_Chelan Debt Forecast 12.19.05_Rebuttal Power Costs_Final Order Electric EXHIBIT A-1 2 2" xfId="1711"/>
    <cellStyle name="_Chelan Debt Forecast 12.19.05_Rebuttal Power Costs_Final Order Electric EXHIBIT A-1 3" xfId="1712"/>
    <cellStyle name="_Chelan Debt Forecast 12.19.05_ROR &amp; CONV FACTOR" xfId="1713"/>
    <cellStyle name="_Chelan Debt Forecast 12.19.05_ROR &amp; CONV FACTOR 2" xfId="1714"/>
    <cellStyle name="_Chelan Debt Forecast 12.19.05_ROR &amp; CONV FACTOR 2 2" xfId="1715"/>
    <cellStyle name="_Chelan Debt Forecast 12.19.05_ROR &amp; CONV FACTOR 3" xfId="1716"/>
    <cellStyle name="_Chelan Debt Forecast 12.19.05_ROR 5.02" xfId="1717"/>
    <cellStyle name="_Chelan Debt Forecast 12.19.05_ROR 5.02 2" xfId="1718"/>
    <cellStyle name="_Chelan Debt Forecast 12.19.05_ROR 5.02 2 2" xfId="1719"/>
    <cellStyle name="_Chelan Debt Forecast 12.19.05_ROR 5.02 3" xfId="1720"/>
    <cellStyle name="_Chelan Debt Forecast 12.19.05_Transmission Workbook for May BOD" xfId="1721"/>
    <cellStyle name="_Chelan Debt Forecast 12.19.05_Transmission Workbook for May BOD 2" xfId="1722"/>
    <cellStyle name="_Chelan Debt Forecast 12.19.05_Transmission Workbook for May BOD_DEM-WP(C) ENERG10C--ctn Mid-C_042010 2010GRC" xfId="8587"/>
    <cellStyle name="_Chelan Debt Forecast 12.19.05_Wind Integration 10GRC" xfId="1723"/>
    <cellStyle name="_Chelan Debt Forecast 12.19.05_Wind Integration 10GRC 2" xfId="1724"/>
    <cellStyle name="_Chelan Debt Forecast 12.19.05_Wind Integration 10GRC_DEM-WP(C) ENERG10C--ctn Mid-C_042010 2010GRC" xfId="8588"/>
    <cellStyle name="_Colstrip FOR - GADS 1990-2009" xfId="8589"/>
    <cellStyle name="_Colstrip FOR - GADS 1990-2009 2" xfId="8590"/>
    <cellStyle name="_Colstrip FOR - GADS 1990-2009 3" xfId="8591"/>
    <cellStyle name="_x0013__Confidential Material" xfId="8592"/>
    <cellStyle name="_Copy 11-9 Sumas Proforma - Current" xfId="1725"/>
    <cellStyle name="_Costs not in AURORA 06GRC" xfId="8"/>
    <cellStyle name="_Costs not in AURORA 06GRC 2" xfId="1726"/>
    <cellStyle name="_Costs not in AURORA 06GRC 2 2" xfId="1727"/>
    <cellStyle name="_Costs not in AURORA 06GRC 2 2 2" xfId="1728"/>
    <cellStyle name="_Costs not in AURORA 06GRC 2 3" xfId="1729"/>
    <cellStyle name="_Costs not in AURORA 06GRC 3" xfId="1730"/>
    <cellStyle name="_Costs not in AURORA 06GRC 3 2" xfId="1731"/>
    <cellStyle name="_Costs not in AURORA 06GRC 3 2 2" xfId="1732"/>
    <cellStyle name="_Costs not in AURORA 06GRC 3 3" xfId="1733"/>
    <cellStyle name="_Costs not in AURORA 06GRC 3 3 2" xfId="1734"/>
    <cellStyle name="_Costs not in AURORA 06GRC 3 4" xfId="1735"/>
    <cellStyle name="_Costs not in AURORA 06GRC 3 4 2" xfId="1736"/>
    <cellStyle name="_Costs not in AURORA 06GRC 4" xfId="1737"/>
    <cellStyle name="_Costs not in AURORA 06GRC 4 2" xfId="1738"/>
    <cellStyle name="_Costs not in AURORA 06GRC 5" xfId="1739"/>
    <cellStyle name="_Costs not in AURORA 06GRC 6" xfId="8593"/>
    <cellStyle name="_Costs not in AURORA 06GRC 6 2" xfId="8594"/>
    <cellStyle name="_Costs not in AURORA 06GRC 7" xfId="8595"/>
    <cellStyle name="_Costs not in AURORA 06GRC 7 2" xfId="8596"/>
    <cellStyle name="_Costs not in AURORA 06GRC_04 07E Wild Horse Wind Expansion (C) (2)" xfId="1740"/>
    <cellStyle name="_Costs not in AURORA 06GRC_04 07E Wild Horse Wind Expansion (C) (2) 2" xfId="1741"/>
    <cellStyle name="_Costs not in AURORA 06GRC_04 07E Wild Horse Wind Expansion (C) (2) 2 2" xfId="1742"/>
    <cellStyle name="_Costs not in AURORA 06GRC_04 07E Wild Horse Wind Expansion (C) (2) 3" xfId="1743"/>
    <cellStyle name="_Costs not in AURORA 06GRC_04 07E Wild Horse Wind Expansion (C) (2)_Adj Bench DR 3 for Initial Briefs (Electric)" xfId="1744"/>
    <cellStyle name="_Costs not in AURORA 06GRC_04 07E Wild Horse Wind Expansion (C) (2)_Adj Bench DR 3 for Initial Briefs (Electric) 2" xfId="1745"/>
    <cellStyle name="_Costs not in AURORA 06GRC_04 07E Wild Horse Wind Expansion (C) (2)_Adj Bench DR 3 for Initial Briefs (Electric) 2 2" xfId="1746"/>
    <cellStyle name="_Costs not in AURORA 06GRC_04 07E Wild Horse Wind Expansion (C) (2)_Adj Bench DR 3 for Initial Briefs (Electric) 3" xfId="1747"/>
    <cellStyle name="_Costs not in AURORA 06GRC_04 07E Wild Horse Wind Expansion (C) (2)_Adj Bench DR 3 for Initial Briefs (Electric)_DEM-WP(C) ENERG10C--ctn Mid-C_042010 2010GRC" xfId="8597"/>
    <cellStyle name="_Costs not in AURORA 06GRC_04 07E Wild Horse Wind Expansion (C) (2)_Book1" xfId="8598"/>
    <cellStyle name="_Costs not in AURORA 06GRC_04 07E Wild Horse Wind Expansion (C) (2)_DEM-WP(C) ENERG10C--ctn Mid-C_042010 2010GRC" xfId="8599"/>
    <cellStyle name="_Costs not in AURORA 06GRC_04 07E Wild Horse Wind Expansion (C) (2)_Electric Rev Req Model (2009 GRC) " xfId="1748"/>
    <cellStyle name="_Costs not in AURORA 06GRC_04 07E Wild Horse Wind Expansion (C) (2)_Electric Rev Req Model (2009 GRC)  2" xfId="1749"/>
    <cellStyle name="_Costs not in AURORA 06GRC_04 07E Wild Horse Wind Expansion (C) (2)_Electric Rev Req Model (2009 GRC)  2 2" xfId="1750"/>
    <cellStyle name="_Costs not in AURORA 06GRC_04 07E Wild Horse Wind Expansion (C) (2)_Electric Rev Req Model (2009 GRC)  3" xfId="1751"/>
    <cellStyle name="_Costs not in AURORA 06GRC_04 07E Wild Horse Wind Expansion (C) (2)_Electric Rev Req Model (2009 GRC) _DEM-WP(C) ENERG10C--ctn Mid-C_042010 2010GRC" xfId="8600"/>
    <cellStyle name="_Costs not in AURORA 06GRC_04 07E Wild Horse Wind Expansion (C) (2)_Electric Rev Req Model (2009 GRC) Rebuttal" xfId="1752"/>
    <cellStyle name="_Costs not in AURORA 06GRC_04 07E Wild Horse Wind Expansion (C) (2)_Electric Rev Req Model (2009 GRC) Rebuttal 2" xfId="1753"/>
    <cellStyle name="_Costs not in AURORA 06GRC_04 07E Wild Horse Wind Expansion (C) (2)_Electric Rev Req Model (2009 GRC) Rebuttal 2 2" xfId="1754"/>
    <cellStyle name="_Costs not in AURORA 06GRC_04 07E Wild Horse Wind Expansion (C) (2)_Electric Rev Req Model (2009 GRC) Rebuttal 3" xfId="1755"/>
    <cellStyle name="_Costs not in AURORA 06GRC_04 07E Wild Horse Wind Expansion (C) (2)_Electric Rev Req Model (2009 GRC) Rebuttal REmoval of New  WH Solar AdjustMI" xfId="1756"/>
    <cellStyle name="_Costs not in AURORA 06GRC_04 07E Wild Horse Wind Expansion (C) (2)_Electric Rev Req Model (2009 GRC) Rebuttal REmoval of New  WH Solar AdjustMI 2" xfId="1757"/>
    <cellStyle name="_Costs not in AURORA 06GRC_04 07E Wild Horse Wind Expansion (C) (2)_Electric Rev Req Model (2009 GRC) Rebuttal REmoval of New  WH Solar AdjustMI 2 2" xfId="1758"/>
    <cellStyle name="_Costs not in AURORA 06GRC_04 07E Wild Horse Wind Expansion (C) (2)_Electric Rev Req Model (2009 GRC) Rebuttal REmoval of New  WH Solar AdjustMI 3" xfId="1759"/>
    <cellStyle name="_Costs not in AURORA 06GRC_04 07E Wild Horse Wind Expansion (C) (2)_Electric Rev Req Model (2009 GRC) Rebuttal REmoval of New  WH Solar AdjustMI_DEM-WP(C) ENERG10C--ctn Mid-C_042010 2010GRC" xfId="8601"/>
    <cellStyle name="_Costs not in AURORA 06GRC_04 07E Wild Horse Wind Expansion (C) (2)_Electric Rev Req Model (2009 GRC) Revised 01-18-2010" xfId="1760"/>
    <cellStyle name="_Costs not in AURORA 06GRC_04 07E Wild Horse Wind Expansion (C) (2)_Electric Rev Req Model (2009 GRC) Revised 01-18-2010 2" xfId="1761"/>
    <cellStyle name="_Costs not in AURORA 06GRC_04 07E Wild Horse Wind Expansion (C) (2)_Electric Rev Req Model (2009 GRC) Revised 01-18-2010 2 2" xfId="1762"/>
    <cellStyle name="_Costs not in AURORA 06GRC_04 07E Wild Horse Wind Expansion (C) (2)_Electric Rev Req Model (2009 GRC) Revised 01-18-2010 3" xfId="1763"/>
    <cellStyle name="_Costs not in AURORA 06GRC_04 07E Wild Horse Wind Expansion (C) (2)_Electric Rev Req Model (2009 GRC) Revised 01-18-2010_DEM-WP(C) ENERG10C--ctn Mid-C_042010 2010GRC" xfId="8602"/>
    <cellStyle name="_Costs not in AURORA 06GRC_04 07E Wild Horse Wind Expansion (C) (2)_Electric Rev Req Model (2010 GRC)" xfId="8603"/>
    <cellStyle name="_Costs not in AURORA 06GRC_04 07E Wild Horse Wind Expansion (C) (2)_Electric Rev Req Model (2010 GRC) SF" xfId="8604"/>
    <cellStyle name="_Costs not in AURORA 06GRC_04 07E Wild Horse Wind Expansion (C) (2)_Final Order Electric EXHIBIT A-1" xfId="1764"/>
    <cellStyle name="_Costs not in AURORA 06GRC_04 07E Wild Horse Wind Expansion (C) (2)_Final Order Electric EXHIBIT A-1 2" xfId="1765"/>
    <cellStyle name="_Costs not in AURORA 06GRC_04 07E Wild Horse Wind Expansion (C) (2)_Final Order Electric EXHIBIT A-1 2 2" xfId="1766"/>
    <cellStyle name="_Costs not in AURORA 06GRC_04 07E Wild Horse Wind Expansion (C) (2)_Final Order Electric EXHIBIT A-1 3" xfId="1767"/>
    <cellStyle name="_Costs not in AURORA 06GRC_04 07E Wild Horse Wind Expansion (C) (2)_TENASKA REGULATORY ASSET" xfId="1768"/>
    <cellStyle name="_Costs not in AURORA 06GRC_04 07E Wild Horse Wind Expansion (C) (2)_TENASKA REGULATORY ASSET 2" xfId="1769"/>
    <cellStyle name="_Costs not in AURORA 06GRC_04 07E Wild Horse Wind Expansion (C) (2)_TENASKA REGULATORY ASSET 2 2" xfId="1770"/>
    <cellStyle name="_Costs not in AURORA 06GRC_04 07E Wild Horse Wind Expansion (C) (2)_TENASKA REGULATORY ASSET 3" xfId="1771"/>
    <cellStyle name="_Costs not in AURORA 06GRC_16.37E Wild Horse Expansion DeferralRevwrkingfile SF" xfId="1772"/>
    <cellStyle name="_Costs not in AURORA 06GRC_16.37E Wild Horse Expansion DeferralRevwrkingfile SF 2" xfId="1773"/>
    <cellStyle name="_Costs not in AURORA 06GRC_16.37E Wild Horse Expansion DeferralRevwrkingfile SF 2 2" xfId="1774"/>
    <cellStyle name="_Costs not in AURORA 06GRC_16.37E Wild Horse Expansion DeferralRevwrkingfile SF 3" xfId="1775"/>
    <cellStyle name="_Costs not in AURORA 06GRC_16.37E Wild Horse Expansion DeferralRevwrkingfile SF_DEM-WP(C) ENERG10C--ctn Mid-C_042010 2010GRC" xfId="8605"/>
    <cellStyle name="_Costs not in AURORA 06GRC_2009 Compliance Filing PCA Exhibits for GRC" xfId="8606"/>
    <cellStyle name="_Costs not in AURORA 06GRC_2009 GRC Compl Filing - Exhibit D" xfId="1776"/>
    <cellStyle name="_Costs not in AURORA 06GRC_2009 GRC Compl Filing - Exhibit D 2" xfId="1777"/>
    <cellStyle name="_Costs not in AURORA 06GRC_2009 GRC Compl Filing - Exhibit D_DEM-WP(C) ENERG10C--ctn Mid-C_042010 2010GRC" xfId="8607"/>
    <cellStyle name="_Costs not in AURORA 06GRC_3.01 Income Statement" xfId="1778"/>
    <cellStyle name="_Costs not in AURORA 06GRC_4 31 Regulatory Assets and Liabilities  7 06- Exhibit D" xfId="1779"/>
    <cellStyle name="_Costs not in AURORA 06GRC_4 31 Regulatory Assets and Liabilities  7 06- Exhibit D 2" xfId="1780"/>
    <cellStyle name="_Costs not in AURORA 06GRC_4 31 Regulatory Assets and Liabilities  7 06- Exhibit D 2 2" xfId="1781"/>
    <cellStyle name="_Costs not in AURORA 06GRC_4 31 Regulatory Assets and Liabilities  7 06- Exhibit D 3" xfId="1782"/>
    <cellStyle name="_Costs not in AURORA 06GRC_4 31 Regulatory Assets and Liabilities  7 06- Exhibit D_DEM-WP(C) ENERG10C--ctn Mid-C_042010 2010GRC" xfId="8608"/>
    <cellStyle name="_Costs not in AURORA 06GRC_4 31 Regulatory Assets and Liabilities  7 06- Exhibit D_NIM Summary" xfId="1783"/>
    <cellStyle name="_Costs not in AURORA 06GRC_4 31 Regulatory Assets and Liabilities  7 06- Exhibit D_NIM Summary 2" xfId="1784"/>
    <cellStyle name="_Costs not in AURORA 06GRC_4 31 Regulatory Assets and Liabilities  7 06- Exhibit D_NIM Summary_DEM-WP(C) ENERG10C--ctn Mid-C_042010 2010GRC" xfId="8609"/>
    <cellStyle name="_Costs not in AURORA 06GRC_4 31E Reg Asset  Liab and EXH D" xfId="8610"/>
    <cellStyle name="_Costs not in AURORA 06GRC_4 31E Reg Asset  Liab and EXH D _ Aug 10 Filing (2)" xfId="8611"/>
    <cellStyle name="_Costs not in AURORA 06GRC_4 32 Regulatory Assets and Liabilities  7 06- Exhibit D" xfId="1785"/>
    <cellStyle name="_Costs not in AURORA 06GRC_4 32 Regulatory Assets and Liabilities  7 06- Exhibit D 2" xfId="1786"/>
    <cellStyle name="_Costs not in AURORA 06GRC_4 32 Regulatory Assets and Liabilities  7 06- Exhibit D 2 2" xfId="1787"/>
    <cellStyle name="_Costs not in AURORA 06GRC_4 32 Regulatory Assets and Liabilities  7 06- Exhibit D 3" xfId="1788"/>
    <cellStyle name="_Costs not in AURORA 06GRC_4 32 Regulatory Assets and Liabilities  7 06- Exhibit D_DEM-WP(C) ENERG10C--ctn Mid-C_042010 2010GRC" xfId="8612"/>
    <cellStyle name="_Costs not in AURORA 06GRC_4 32 Regulatory Assets and Liabilities  7 06- Exhibit D_NIM Summary" xfId="1789"/>
    <cellStyle name="_Costs not in AURORA 06GRC_4 32 Regulatory Assets and Liabilities  7 06- Exhibit D_NIM Summary 2" xfId="1790"/>
    <cellStyle name="_Costs not in AURORA 06GRC_4 32 Regulatory Assets and Liabilities  7 06- Exhibit D_NIM Summary_DEM-WP(C) ENERG10C--ctn Mid-C_042010 2010GRC" xfId="8613"/>
    <cellStyle name="_Costs not in AURORA 06GRC_ACCOUNTS" xfId="8614"/>
    <cellStyle name="_Costs not in AURORA 06GRC_AURORA Total New" xfId="1791"/>
    <cellStyle name="_Costs not in AURORA 06GRC_AURORA Total New 2" xfId="1792"/>
    <cellStyle name="_Costs not in AURORA 06GRC_Book2" xfId="1793"/>
    <cellStyle name="_Costs not in AURORA 06GRC_Book2 2" xfId="1794"/>
    <cellStyle name="_Costs not in AURORA 06GRC_Book2 2 2" xfId="1795"/>
    <cellStyle name="_Costs not in AURORA 06GRC_Book2 3" xfId="1796"/>
    <cellStyle name="_Costs not in AURORA 06GRC_Book2_Adj Bench DR 3 for Initial Briefs (Electric)" xfId="1797"/>
    <cellStyle name="_Costs not in AURORA 06GRC_Book2_Adj Bench DR 3 for Initial Briefs (Electric) 2" xfId="1798"/>
    <cellStyle name="_Costs not in AURORA 06GRC_Book2_Adj Bench DR 3 for Initial Briefs (Electric) 2 2" xfId="1799"/>
    <cellStyle name="_Costs not in AURORA 06GRC_Book2_Adj Bench DR 3 for Initial Briefs (Electric) 3" xfId="1800"/>
    <cellStyle name="_Costs not in AURORA 06GRC_Book2_Adj Bench DR 3 for Initial Briefs (Electric)_DEM-WP(C) ENERG10C--ctn Mid-C_042010 2010GRC" xfId="8615"/>
    <cellStyle name="_Costs not in AURORA 06GRC_Book2_DEM-WP(C) ENERG10C--ctn Mid-C_042010 2010GRC" xfId="8616"/>
    <cellStyle name="_Costs not in AURORA 06GRC_Book2_Electric Rev Req Model (2009 GRC) Rebuttal" xfId="1801"/>
    <cellStyle name="_Costs not in AURORA 06GRC_Book2_Electric Rev Req Model (2009 GRC) Rebuttal 2" xfId="1802"/>
    <cellStyle name="_Costs not in AURORA 06GRC_Book2_Electric Rev Req Model (2009 GRC) Rebuttal 2 2" xfId="1803"/>
    <cellStyle name="_Costs not in AURORA 06GRC_Book2_Electric Rev Req Model (2009 GRC) Rebuttal 3" xfId="1804"/>
    <cellStyle name="_Costs not in AURORA 06GRC_Book2_Electric Rev Req Model (2009 GRC) Rebuttal REmoval of New  WH Solar AdjustMI" xfId="1805"/>
    <cellStyle name="_Costs not in AURORA 06GRC_Book2_Electric Rev Req Model (2009 GRC) Rebuttal REmoval of New  WH Solar AdjustMI 2" xfId="1806"/>
    <cellStyle name="_Costs not in AURORA 06GRC_Book2_Electric Rev Req Model (2009 GRC) Rebuttal REmoval of New  WH Solar AdjustMI 2 2" xfId="1807"/>
    <cellStyle name="_Costs not in AURORA 06GRC_Book2_Electric Rev Req Model (2009 GRC) Rebuttal REmoval of New  WH Solar AdjustMI 3" xfId="1808"/>
    <cellStyle name="_Costs not in AURORA 06GRC_Book2_Electric Rev Req Model (2009 GRC) Rebuttal REmoval of New  WH Solar AdjustMI_DEM-WP(C) ENERG10C--ctn Mid-C_042010 2010GRC" xfId="8617"/>
    <cellStyle name="_Costs not in AURORA 06GRC_Book2_Electric Rev Req Model (2009 GRC) Revised 01-18-2010" xfId="1809"/>
    <cellStyle name="_Costs not in AURORA 06GRC_Book2_Electric Rev Req Model (2009 GRC) Revised 01-18-2010 2" xfId="1810"/>
    <cellStyle name="_Costs not in AURORA 06GRC_Book2_Electric Rev Req Model (2009 GRC) Revised 01-18-2010 2 2" xfId="1811"/>
    <cellStyle name="_Costs not in AURORA 06GRC_Book2_Electric Rev Req Model (2009 GRC) Revised 01-18-2010 3" xfId="1812"/>
    <cellStyle name="_Costs not in AURORA 06GRC_Book2_Electric Rev Req Model (2009 GRC) Revised 01-18-2010_DEM-WP(C) ENERG10C--ctn Mid-C_042010 2010GRC" xfId="8618"/>
    <cellStyle name="_Costs not in AURORA 06GRC_Book2_Final Order Electric EXHIBIT A-1" xfId="1813"/>
    <cellStyle name="_Costs not in AURORA 06GRC_Book2_Final Order Electric EXHIBIT A-1 2" xfId="1814"/>
    <cellStyle name="_Costs not in AURORA 06GRC_Book2_Final Order Electric EXHIBIT A-1 2 2" xfId="1815"/>
    <cellStyle name="_Costs not in AURORA 06GRC_Book2_Final Order Electric EXHIBIT A-1 3" xfId="1816"/>
    <cellStyle name="_Costs not in AURORA 06GRC_Book4" xfId="1817"/>
    <cellStyle name="_Costs not in AURORA 06GRC_Book4 2" xfId="1818"/>
    <cellStyle name="_Costs not in AURORA 06GRC_Book4 2 2" xfId="1819"/>
    <cellStyle name="_Costs not in AURORA 06GRC_Book4 3" xfId="1820"/>
    <cellStyle name="_Costs not in AURORA 06GRC_Book4_DEM-WP(C) ENERG10C--ctn Mid-C_042010 2010GRC" xfId="8619"/>
    <cellStyle name="_Costs not in AURORA 06GRC_Book9" xfId="1821"/>
    <cellStyle name="_Costs not in AURORA 06GRC_Book9 2" xfId="1822"/>
    <cellStyle name="_Costs not in AURORA 06GRC_Book9 2 2" xfId="1823"/>
    <cellStyle name="_Costs not in AURORA 06GRC_Book9 3" xfId="1824"/>
    <cellStyle name="_Costs not in AURORA 06GRC_Book9_DEM-WP(C) ENERG10C--ctn Mid-C_042010 2010GRC" xfId="8620"/>
    <cellStyle name="_Costs not in AURORA 06GRC_Check the Interest Calculation" xfId="8621"/>
    <cellStyle name="_Costs not in AURORA 06GRC_Check the Interest Calculation_Scenario 1 REC vs PTC Offset" xfId="8622"/>
    <cellStyle name="_Costs not in AURORA 06GRC_Check the Interest Calculation_Scenario 3" xfId="8623"/>
    <cellStyle name="_Costs not in AURORA 06GRC_Chelan PUD Power Costs (8-10)" xfId="8624"/>
    <cellStyle name="_Costs not in AURORA 06GRC_DEM-WP(C) Chelan Power Costs" xfId="8625"/>
    <cellStyle name="_Costs not in AURORA 06GRC_DEM-WP(C) ENERG10C--ctn Mid-C_042010 2010GRC" xfId="8626"/>
    <cellStyle name="_Costs not in AURORA 06GRC_DEM-WP(C) Gas Transport 2010GRC" xfId="8627"/>
    <cellStyle name="_Costs not in AURORA 06GRC_Exhibit D fr R Gho 12-31-08" xfId="1825"/>
    <cellStyle name="_Costs not in AURORA 06GRC_Exhibit D fr R Gho 12-31-08 2" xfId="1826"/>
    <cellStyle name="_Costs not in AURORA 06GRC_Exhibit D fr R Gho 12-31-08 v2" xfId="1827"/>
    <cellStyle name="_Costs not in AURORA 06GRC_Exhibit D fr R Gho 12-31-08 v2 2" xfId="1828"/>
    <cellStyle name="_Costs not in AURORA 06GRC_Exhibit D fr R Gho 12-31-08 v2_DEM-WP(C) ENERG10C--ctn Mid-C_042010 2010GRC" xfId="8628"/>
    <cellStyle name="_Costs not in AURORA 06GRC_Exhibit D fr R Gho 12-31-08 v2_NIM Summary" xfId="1829"/>
    <cellStyle name="_Costs not in AURORA 06GRC_Exhibit D fr R Gho 12-31-08 v2_NIM Summary 2" xfId="1830"/>
    <cellStyle name="_Costs not in AURORA 06GRC_Exhibit D fr R Gho 12-31-08 v2_NIM Summary_DEM-WP(C) ENERG10C--ctn Mid-C_042010 2010GRC" xfId="8629"/>
    <cellStyle name="_Costs not in AURORA 06GRC_Exhibit D fr R Gho 12-31-08_DEM-WP(C) ENERG10C--ctn Mid-C_042010 2010GRC" xfId="8630"/>
    <cellStyle name="_Costs not in AURORA 06GRC_Exhibit D fr R Gho 12-31-08_NIM Summary" xfId="1831"/>
    <cellStyle name="_Costs not in AURORA 06GRC_Exhibit D fr R Gho 12-31-08_NIM Summary 2" xfId="1832"/>
    <cellStyle name="_Costs not in AURORA 06GRC_Exhibit D fr R Gho 12-31-08_NIM Summary_DEM-WP(C) ENERG10C--ctn Mid-C_042010 2010GRC" xfId="8631"/>
    <cellStyle name="_Costs not in AURORA 06GRC_Gas Rev Req Model (2010 GRC)" xfId="8632"/>
    <cellStyle name="_Costs not in AURORA 06GRC_Hopkins Ridge Prepaid Tran - Interest Earned RY 12ME Feb  '11" xfId="1833"/>
    <cellStyle name="_Costs not in AURORA 06GRC_Hopkins Ridge Prepaid Tran - Interest Earned RY 12ME Feb  '11 2" xfId="1834"/>
    <cellStyle name="_Costs not in AURORA 06GRC_Hopkins Ridge Prepaid Tran - Interest Earned RY 12ME Feb  '11_DEM-WP(C) ENERG10C--ctn Mid-C_042010 2010GRC" xfId="8633"/>
    <cellStyle name="_Costs not in AURORA 06GRC_Hopkins Ridge Prepaid Tran - Interest Earned RY 12ME Feb  '11_NIM Summary" xfId="1835"/>
    <cellStyle name="_Costs not in AURORA 06GRC_Hopkins Ridge Prepaid Tran - Interest Earned RY 12ME Feb  '11_NIM Summary 2" xfId="1836"/>
    <cellStyle name="_Costs not in AURORA 06GRC_Hopkins Ridge Prepaid Tran - Interest Earned RY 12ME Feb  '11_NIM Summary_DEM-WP(C) ENERG10C--ctn Mid-C_042010 2010GRC" xfId="8634"/>
    <cellStyle name="_Costs not in AURORA 06GRC_Hopkins Ridge Prepaid Tran - Interest Earned RY 12ME Feb  '11_Transmission Workbook for May BOD" xfId="1837"/>
    <cellStyle name="_Costs not in AURORA 06GRC_Hopkins Ridge Prepaid Tran - Interest Earned RY 12ME Feb  '11_Transmission Workbook for May BOD 2" xfId="1838"/>
    <cellStyle name="_Costs not in AURORA 06GRC_Hopkins Ridge Prepaid Tran - Interest Earned RY 12ME Feb  '11_Transmission Workbook for May BOD_DEM-WP(C) ENERG10C--ctn Mid-C_042010 2010GRC" xfId="8635"/>
    <cellStyle name="_Costs not in AURORA 06GRC_INPUTS" xfId="1839"/>
    <cellStyle name="_Costs not in AURORA 06GRC_INPUTS 2" xfId="1840"/>
    <cellStyle name="_Costs not in AURORA 06GRC_INPUTS 2 2" xfId="1841"/>
    <cellStyle name="_Costs not in AURORA 06GRC_INPUTS 3" xfId="1842"/>
    <cellStyle name="_Costs not in AURORA 06GRC_NIM Summary" xfId="1843"/>
    <cellStyle name="_Costs not in AURORA 06GRC_NIM Summary 09GRC" xfId="1844"/>
    <cellStyle name="_Costs not in AURORA 06GRC_NIM Summary 09GRC 2" xfId="1845"/>
    <cellStyle name="_Costs not in AURORA 06GRC_NIM Summary 09GRC_DEM-WP(C) ENERG10C--ctn Mid-C_042010 2010GRC" xfId="8636"/>
    <cellStyle name="_Costs not in AURORA 06GRC_NIM Summary 2" xfId="1846"/>
    <cellStyle name="_Costs not in AURORA 06GRC_NIM Summary 3" xfId="1847"/>
    <cellStyle name="_Costs not in AURORA 06GRC_NIM Summary 4" xfId="1848"/>
    <cellStyle name="_Costs not in AURORA 06GRC_NIM Summary 5" xfId="1849"/>
    <cellStyle name="_Costs not in AURORA 06GRC_NIM Summary 6" xfId="1850"/>
    <cellStyle name="_Costs not in AURORA 06GRC_NIM Summary 7" xfId="1851"/>
    <cellStyle name="_Costs not in AURORA 06GRC_NIM Summary 8" xfId="1852"/>
    <cellStyle name="_Costs not in AURORA 06GRC_NIM Summary 9" xfId="1853"/>
    <cellStyle name="_Costs not in AURORA 06GRC_NIM Summary_DEM-WP(C) ENERG10C--ctn Mid-C_042010 2010GRC" xfId="8637"/>
    <cellStyle name="_Costs not in AURORA 06GRC_PCA 10 -  Exhibit D from A Kellogg Jan 2011" xfId="8638"/>
    <cellStyle name="_Costs not in AURORA 06GRC_PCA 10 -  Exhibit D from A Kellogg July 2011" xfId="8639"/>
    <cellStyle name="_Costs not in AURORA 06GRC_PCA 10 -  Exhibit D from S Free Rcv'd 12-11" xfId="8640"/>
    <cellStyle name="_Costs not in AURORA 06GRC_PCA 7 - Exhibit D update 11_30_08 (2)" xfId="1854"/>
    <cellStyle name="_Costs not in AURORA 06GRC_PCA 7 - Exhibit D update 11_30_08 (2) 2" xfId="1855"/>
    <cellStyle name="_Costs not in AURORA 06GRC_PCA 7 - Exhibit D update 11_30_08 (2) 2 2" xfId="1856"/>
    <cellStyle name="_Costs not in AURORA 06GRC_PCA 7 - Exhibit D update 11_30_08 (2) 3" xfId="1857"/>
    <cellStyle name="_Costs not in AURORA 06GRC_PCA 7 - Exhibit D update 11_30_08 (2)_DEM-WP(C) ENERG10C--ctn Mid-C_042010 2010GRC" xfId="8641"/>
    <cellStyle name="_Costs not in AURORA 06GRC_PCA 7 - Exhibit D update 11_30_08 (2)_NIM Summary" xfId="1858"/>
    <cellStyle name="_Costs not in AURORA 06GRC_PCA 7 - Exhibit D update 11_30_08 (2)_NIM Summary 2" xfId="1859"/>
    <cellStyle name="_Costs not in AURORA 06GRC_PCA 7 - Exhibit D update 11_30_08 (2)_NIM Summary_DEM-WP(C) ENERG10C--ctn Mid-C_042010 2010GRC" xfId="8642"/>
    <cellStyle name="_Costs not in AURORA 06GRC_PCA 8 - Exhibit D update 12_31_09" xfId="8643"/>
    <cellStyle name="_Costs not in AURORA 06GRC_PCA 9 -  Exhibit D April 2010" xfId="8644"/>
    <cellStyle name="_Costs not in AURORA 06GRC_PCA 9 -  Exhibit D April 2010 (3)" xfId="1860"/>
    <cellStyle name="_Costs not in AURORA 06GRC_PCA 9 -  Exhibit D April 2010 (3) 2" xfId="1861"/>
    <cellStyle name="_Costs not in AURORA 06GRC_PCA 9 -  Exhibit D April 2010 (3)_DEM-WP(C) ENERG10C--ctn Mid-C_042010 2010GRC" xfId="8645"/>
    <cellStyle name="_Costs not in AURORA 06GRC_PCA 9 -  Exhibit D Feb 2010" xfId="8646"/>
    <cellStyle name="_Costs not in AURORA 06GRC_PCA 9 -  Exhibit D Feb 2010 v2" xfId="8647"/>
    <cellStyle name="_Costs not in AURORA 06GRC_PCA 9 -  Exhibit D Feb 2010 WF" xfId="8648"/>
    <cellStyle name="_Costs not in AURORA 06GRC_PCA 9 -  Exhibit D Jan 2010" xfId="8649"/>
    <cellStyle name="_Costs not in AURORA 06GRC_PCA 9 -  Exhibit D March 2010 (2)" xfId="8650"/>
    <cellStyle name="_Costs not in AURORA 06GRC_PCA 9 -  Exhibit D Nov 2010" xfId="8651"/>
    <cellStyle name="_Costs not in AURORA 06GRC_PCA 9 - Exhibit D at August 2010" xfId="8652"/>
    <cellStyle name="_Costs not in AURORA 06GRC_PCA 9 - Exhibit D June 2010 GRC" xfId="8653"/>
    <cellStyle name="_Costs not in AURORA 06GRC_Power Costs - Comparison bx Rbtl-Staff-Jt-PC" xfId="1862"/>
    <cellStyle name="_Costs not in AURORA 06GRC_Power Costs - Comparison bx Rbtl-Staff-Jt-PC 2" xfId="1863"/>
    <cellStyle name="_Costs not in AURORA 06GRC_Power Costs - Comparison bx Rbtl-Staff-Jt-PC 2 2" xfId="1864"/>
    <cellStyle name="_Costs not in AURORA 06GRC_Power Costs - Comparison bx Rbtl-Staff-Jt-PC 3" xfId="1865"/>
    <cellStyle name="_Costs not in AURORA 06GRC_Power Costs - Comparison bx Rbtl-Staff-Jt-PC_Adj Bench DR 3 for Initial Briefs (Electric)" xfId="1866"/>
    <cellStyle name="_Costs not in AURORA 06GRC_Power Costs - Comparison bx Rbtl-Staff-Jt-PC_Adj Bench DR 3 for Initial Briefs (Electric) 2" xfId="1867"/>
    <cellStyle name="_Costs not in AURORA 06GRC_Power Costs - Comparison bx Rbtl-Staff-Jt-PC_Adj Bench DR 3 for Initial Briefs (Electric) 2 2" xfId="1868"/>
    <cellStyle name="_Costs not in AURORA 06GRC_Power Costs - Comparison bx Rbtl-Staff-Jt-PC_Adj Bench DR 3 for Initial Briefs (Electric) 3" xfId="1869"/>
    <cellStyle name="_Costs not in AURORA 06GRC_Power Costs - Comparison bx Rbtl-Staff-Jt-PC_Adj Bench DR 3 for Initial Briefs (Electric)_DEM-WP(C) ENERG10C--ctn Mid-C_042010 2010GRC" xfId="8654"/>
    <cellStyle name="_Costs not in AURORA 06GRC_Power Costs - Comparison bx Rbtl-Staff-Jt-PC_DEM-WP(C) ENERG10C--ctn Mid-C_042010 2010GRC" xfId="8655"/>
    <cellStyle name="_Costs not in AURORA 06GRC_Power Costs - Comparison bx Rbtl-Staff-Jt-PC_Electric Rev Req Model (2009 GRC) Rebuttal" xfId="1870"/>
    <cellStyle name="_Costs not in AURORA 06GRC_Power Costs - Comparison bx Rbtl-Staff-Jt-PC_Electric Rev Req Model (2009 GRC) Rebuttal 2" xfId="1871"/>
    <cellStyle name="_Costs not in AURORA 06GRC_Power Costs - Comparison bx Rbtl-Staff-Jt-PC_Electric Rev Req Model (2009 GRC) Rebuttal 2 2" xfId="1872"/>
    <cellStyle name="_Costs not in AURORA 06GRC_Power Costs - Comparison bx Rbtl-Staff-Jt-PC_Electric Rev Req Model (2009 GRC) Rebuttal 3" xfId="1873"/>
    <cellStyle name="_Costs not in AURORA 06GRC_Power Costs - Comparison bx Rbtl-Staff-Jt-PC_Electric Rev Req Model (2009 GRC) Rebuttal REmoval of New  WH Solar AdjustMI" xfId="1874"/>
    <cellStyle name="_Costs not in AURORA 06GRC_Power Costs - Comparison bx Rbtl-Staff-Jt-PC_Electric Rev Req Model (2009 GRC) Rebuttal REmoval of New  WH Solar AdjustMI 2" xfId="1875"/>
    <cellStyle name="_Costs not in AURORA 06GRC_Power Costs - Comparison bx Rbtl-Staff-Jt-PC_Electric Rev Req Model (2009 GRC) Rebuttal REmoval of New  WH Solar AdjustMI 2 2" xfId="1876"/>
    <cellStyle name="_Costs not in AURORA 06GRC_Power Costs - Comparison bx Rbtl-Staff-Jt-PC_Electric Rev Req Model (2009 GRC) Rebuttal REmoval of New  WH Solar AdjustMI 3" xfId="1877"/>
    <cellStyle name="_Costs not in AURORA 06GRC_Power Costs - Comparison bx Rbtl-Staff-Jt-PC_Electric Rev Req Model (2009 GRC) Rebuttal REmoval of New  WH Solar AdjustMI_DEM-WP(C) ENERG10C--ctn Mid-C_042010 2010GRC" xfId="8656"/>
    <cellStyle name="_Costs not in AURORA 06GRC_Power Costs - Comparison bx Rbtl-Staff-Jt-PC_Electric Rev Req Model (2009 GRC) Revised 01-18-2010" xfId="1878"/>
    <cellStyle name="_Costs not in AURORA 06GRC_Power Costs - Comparison bx Rbtl-Staff-Jt-PC_Electric Rev Req Model (2009 GRC) Revised 01-18-2010 2" xfId="1879"/>
    <cellStyle name="_Costs not in AURORA 06GRC_Power Costs - Comparison bx Rbtl-Staff-Jt-PC_Electric Rev Req Model (2009 GRC) Revised 01-18-2010 2 2" xfId="1880"/>
    <cellStyle name="_Costs not in AURORA 06GRC_Power Costs - Comparison bx Rbtl-Staff-Jt-PC_Electric Rev Req Model (2009 GRC) Revised 01-18-2010 3" xfId="1881"/>
    <cellStyle name="_Costs not in AURORA 06GRC_Power Costs - Comparison bx Rbtl-Staff-Jt-PC_Electric Rev Req Model (2009 GRC) Revised 01-18-2010_DEM-WP(C) ENERG10C--ctn Mid-C_042010 2010GRC" xfId="8657"/>
    <cellStyle name="_Costs not in AURORA 06GRC_Power Costs - Comparison bx Rbtl-Staff-Jt-PC_Final Order Electric EXHIBIT A-1" xfId="1882"/>
    <cellStyle name="_Costs not in AURORA 06GRC_Power Costs - Comparison bx Rbtl-Staff-Jt-PC_Final Order Electric EXHIBIT A-1 2" xfId="1883"/>
    <cellStyle name="_Costs not in AURORA 06GRC_Power Costs - Comparison bx Rbtl-Staff-Jt-PC_Final Order Electric EXHIBIT A-1 2 2" xfId="1884"/>
    <cellStyle name="_Costs not in AURORA 06GRC_Power Costs - Comparison bx Rbtl-Staff-Jt-PC_Final Order Electric EXHIBIT A-1 3" xfId="1885"/>
    <cellStyle name="_Costs not in AURORA 06GRC_Production Adj 4.37" xfId="1886"/>
    <cellStyle name="_Costs not in AURORA 06GRC_Production Adj 4.37 2" xfId="1887"/>
    <cellStyle name="_Costs not in AURORA 06GRC_Production Adj 4.37 2 2" xfId="1888"/>
    <cellStyle name="_Costs not in AURORA 06GRC_Production Adj 4.37 3" xfId="1889"/>
    <cellStyle name="_Costs not in AURORA 06GRC_Purchased Power Adj 4.03" xfId="1890"/>
    <cellStyle name="_Costs not in AURORA 06GRC_Purchased Power Adj 4.03 2" xfId="1891"/>
    <cellStyle name="_Costs not in AURORA 06GRC_Purchased Power Adj 4.03 2 2" xfId="1892"/>
    <cellStyle name="_Costs not in AURORA 06GRC_Purchased Power Adj 4.03 3" xfId="1893"/>
    <cellStyle name="_Costs not in AURORA 06GRC_Rebuttal Power Costs" xfId="1894"/>
    <cellStyle name="_Costs not in AURORA 06GRC_Rebuttal Power Costs 2" xfId="1895"/>
    <cellStyle name="_Costs not in AURORA 06GRC_Rebuttal Power Costs 2 2" xfId="1896"/>
    <cellStyle name="_Costs not in AURORA 06GRC_Rebuttal Power Costs 3" xfId="1897"/>
    <cellStyle name="_Costs not in AURORA 06GRC_Rebuttal Power Costs_Adj Bench DR 3 for Initial Briefs (Electric)" xfId="1898"/>
    <cellStyle name="_Costs not in AURORA 06GRC_Rebuttal Power Costs_Adj Bench DR 3 for Initial Briefs (Electric) 2" xfId="1899"/>
    <cellStyle name="_Costs not in AURORA 06GRC_Rebuttal Power Costs_Adj Bench DR 3 for Initial Briefs (Electric) 2 2" xfId="1900"/>
    <cellStyle name="_Costs not in AURORA 06GRC_Rebuttal Power Costs_Adj Bench DR 3 for Initial Briefs (Electric) 3" xfId="1901"/>
    <cellStyle name="_Costs not in AURORA 06GRC_Rebuttal Power Costs_Adj Bench DR 3 for Initial Briefs (Electric)_DEM-WP(C) ENERG10C--ctn Mid-C_042010 2010GRC" xfId="8658"/>
    <cellStyle name="_Costs not in AURORA 06GRC_Rebuttal Power Costs_DEM-WP(C) ENERG10C--ctn Mid-C_042010 2010GRC" xfId="8659"/>
    <cellStyle name="_Costs not in AURORA 06GRC_Rebuttal Power Costs_Electric Rev Req Model (2009 GRC) Rebuttal" xfId="1902"/>
    <cellStyle name="_Costs not in AURORA 06GRC_Rebuttal Power Costs_Electric Rev Req Model (2009 GRC) Rebuttal 2" xfId="1903"/>
    <cellStyle name="_Costs not in AURORA 06GRC_Rebuttal Power Costs_Electric Rev Req Model (2009 GRC) Rebuttal 2 2" xfId="1904"/>
    <cellStyle name="_Costs not in AURORA 06GRC_Rebuttal Power Costs_Electric Rev Req Model (2009 GRC) Rebuttal 3" xfId="1905"/>
    <cellStyle name="_Costs not in AURORA 06GRC_Rebuttal Power Costs_Electric Rev Req Model (2009 GRC) Rebuttal REmoval of New  WH Solar AdjustMI" xfId="1906"/>
    <cellStyle name="_Costs not in AURORA 06GRC_Rebuttal Power Costs_Electric Rev Req Model (2009 GRC) Rebuttal REmoval of New  WH Solar AdjustMI 2" xfId="1907"/>
    <cellStyle name="_Costs not in AURORA 06GRC_Rebuttal Power Costs_Electric Rev Req Model (2009 GRC) Rebuttal REmoval of New  WH Solar AdjustMI 2 2" xfId="1908"/>
    <cellStyle name="_Costs not in AURORA 06GRC_Rebuttal Power Costs_Electric Rev Req Model (2009 GRC) Rebuttal REmoval of New  WH Solar AdjustMI 3" xfId="1909"/>
    <cellStyle name="_Costs not in AURORA 06GRC_Rebuttal Power Costs_Electric Rev Req Model (2009 GRC) Rebuttal REmoval of New  WH Solar AdjustMI_DEM-WP(C) ENERG10C--ctn Mid-C_042010 2010GRC" xfId="8660"/>
    <cellStyle name="_Costs not in AURORA 06GRC_Rebuttal Power Costs_Electric Rev Req Model (2009 GRC) Revised 01-18-2010" xfId="1910"/>
    <cellStyle name="_Costs not in AURORA 06GRC_Rebuttal Power Costs_Electric Rev Req Model (2009 GRC) Revised 01-18-2010 2" xfId="1911"/>
    <cellStyle name="_Costs not in AURORA 06GRC_Rebuttal Power Costs_Electric Rev Req Model (2009 GRC) Revised 01-18-2010 2 2" xfId="1912"/>
    <cellStyle name="_Costs not in AURORA 06GRC_Rebuttal Power Costs_Electric Rev Req Model (2009 GRC) Revised 01-18-2010 3" xfId="1913"/>
    <cellStyle name="_Costs not in AURORA 06GRC_Rebuttal Power Costs_Electric Rev Req Model (2009 GRC) Revised 01-18-2010_DEM-WP(C) ENERG10C--ctn Mid-C_042010 2010GRC" xfId="8661"/>
    <cellStyle name="_Costs not in AURORA 06GRC_Rebuttal Power Costs_Final Order Electric EXHIBIT A-1" xfId="1914"/>
    <cellStyle name="_Costs not in AURORA 06GRC_Rebuttal Power Costs_Final Order Electric EXHIBIT A-1 2" xfId="1915"/>
    <cellStyle name="_Costs not in AURORA 06GRC_Rebuttal Power Costs_Final Order Electric EXHIBIT A-1 2 2" xfId="1916"/>
    <cellStyle name="_Costs not in AURORA 06GRC_Rebuttal Power Costs_Final Order Electric EXHIBIT A-1 3" xfId="1917"/>
    <cellStyle name="_Costs not in AURORA 06GRC_ROR &amp; CONV FACTOR" xfId="1918"/>
    <cellStyle name="_Costs not in AURORA 06GRC_ROR &amp; CONV FACTOR 2" xfId="1919"/>
    <cellStyle name="_Costs not in AURORA 06GRC_ROR &amp; CONV FACTOR 2 2" xfId="1920"/>
    <cellStyle name="_Costs not in AURORA 06GRC_ROR &amp; CONV FACTOR 3" xfId="1921"/>
    <cellStyle name="_Costs not in AURORA 06GRC_ROR 5.02" xfId="1922"/>
    <cellStyle name="_Costs not in AURORA 06GRC_ROR 5.02 2" xfId="1923"/>
    <cellStyle name="_Costs not in AURORA 06GRC_ROR 5.02 2 2" xfId="1924"/>
    <cellStyle name="_Costs not in AURORA 06GRC_ROR 5.02 3" xfId="1925"/>
    <cellStyle name="_Costs not in AURORA 06GRC_Transmission Workbook for May BOD" xfId="1926"/>
    <cellStyle name="_Costs not in AURORA 06GRC_Transmission Workbook for May BOD 2" xfId="1927"/>
    <cellStyle name="_Costs not in AURORA 06GRC_Transmission Workbook for May BOD_DEM-WP(C) ENERG10C--ctn Mid-C_042010 2010GRC" xfId="8662"/>
    <cellStyle name="_Costs not in AURORA 06GRC_Wind Integration 10GRC" xfId="1928"/>
    <cellStyle name="_Costs not in AURORA 06GRC_Wind Integration 10GRC 2" xfId="1929"/>
    <cellStyle name="_Costs not in AURORA 06GRC_Wind Integration 10GRC_DEM-WP(C) ENERG10C--ctn Mid-C_042010 2010GRC" xfId="8663"/>
    <cellStyle name="_Costs not in AURORA 2006GRC 6.15.06" xfId="9"/>
    <cellStyle name="_Costs not in AURORA 2006GRC 6.15.06 2" xfId="1930"/>
    <cellStyle name="_Costs not in AURORA 2006GRC 6.15.06 2 2" xfId="1931"/>
    <cellStyle name="_Costs not in AURORA 2006GRC 6.15.06 2 2 2" xfId="1932"/>
    <cellStyle name="_Costs not in AURORA 2006GRC 6.15.06 2 3" xfId="1933"/>
    <cellStyle name="_Costs not in AURORA 2006GRC 6.15.06 3" xfId="1934"/>
    <cellStyle name="_Costs not in AURORA 2006GRC 6.15.06 3 2" xfId="1935"/>
    <cellStyle name="_Costs not in AURORA 2006GRC 6.15.06 3 2 2" xfId="1936"/>
    <cellStyle name="_Costs not in AURORA 2006GRC 6.15.06 3 3" xfId="1937"/>
    <cellStyle name="_Costs not in AURORA 2006GRC 6.15.06 3 3 2" xfId="1938"/>
    <cellStyle name="_Costs not in AURORA 2006GRC 6.15.06 3 4" xfId="1939"/>
    <cellStyle name="_Costs not in AURORA 2006GRC 6.15.06 3 4 2" xfId="1940"/>
    <cellStyle name="_Costs not in AURORA 2006GRC 6.15.06 4" xfId="1941"/>
    <cellStyle name="_Costs not in AURORA 2006GRC 6.15.06 4 2" xfId="1942"/>
    <cellStyle name="_Costs not in AURORA 2006GRC 6.15.06 5" xfId="1943"/>
    <cellStyle name="_Costs not in AURORA 2006GRC 6.15.06 6" xfId="8664"/>
    <cellStyle name="_Costs not in AURORA 2006GRC 6.15.06 6 2" xfId="8665"/>
    <cellStyle name="_Costs not in AURORA 2006GRC 6.15.06 7" xfId="8666"/>
    <cellStyle name="_Costs not in AURORA 2006GRC 6.15.06 7 2" xfId="8667"/>
    <cellStyle name="_Costs not in AURORA 2006GRC 6.15.06_04 07E Wild Horse Wind Expansion (C) (2)" xfId="1944"/>
    <cellStyle name="_Costs not in AURORA 2006GRC 6.15.06_04 07E Wild Horse Wind Expansion (C) (2) 2" xfId="1945"/>
    <cellStyle name="_Costs not in AURORA 2006GRC 6.15.06_04 07E Wild Horse Wind Expansion (C) (2) 2 2" xfId="1946"/>
    <cellStyle name="_Costs not in AURORA 2006GRC 6.15.06_04 07E Wild Horse Wind Expansion (C) (2) 3" xfId="1947"/>
    <cellStyle name="_Costs not in AURORA 2006GRC 6.15.06_04 07E Wild Horse Wind Expansion (C) (2)_Adj Bench DR 3 for Initial Briefs (Electric)" xfId="1948"/>
    <cellStyle name="_Costs not in AURORA 2006GRC 6.15.06_04 07E Wild Horse Wind Expansion (C) (2)_Adj Bench DR 3 for Initial Briefs (Electric) 2" xfId="1949"/>
    <cellStyle name="_Costs not in AURORA 2006GRC 6.15.06_04 07E Wild Horse Wind Expansion (C) (2)_Adj Bench DR 3 for Initial Briefs (Electric) 2 2" xfId="1950"/>
    <cellStyle name="_Costs not in AURORA 2006GRC 6.15.06_04 07E Wild Horse Wind Expansion (C) (2)_Adj Bench DR 3 for Initial Briefs (Electric) 3" xfId="1951"/>
    <cellStyle name="_Costs not in AURORA 2006GRC 6.15.06_04 07E Wild Horse Wind Expansion (C) (2)_Adj Bench DR 3 for Initial Briefs (Electric)_DEM-WP(C) ENERG10C--ctn Mid-C_042010 2010GRC" xfId="8668"/>
    <cellStyle name="_Costs not in AURORA 2006GRC 6.15.06_04 07E Wild Horse Wind Expansion (C) (2)_Book1" xfId="8669"/>
    <cellStyle name="_Costs not in AURORA 2006GRC 6.15.06_04 07E Wild Horse Wind Expansion (C) (2)_DEM-WP(C) ENERG10C--ctn Mid-C_042010 2010GRC" xfId="8670"/>
    <cellStyle name="_Costs not in AURORA 2006GRC 6.15.06_04 07E Wild Horse Wind Expansion (C) (2)_Electric Rev Req Model (2009 GRC) " xfId="1952"/>
    <cellStyle name="_Costs not in AURORA 2006GRC 6.15.06_04 07E Wild Horse Wind Expansion (C) (2)_Electric Rev Req Model (2009 GRC)  2" xfId="1953"/>
    <cellStyle name="_Costs not in AURORA 2006GRC 6.15.06_04 07E Wild Horse Wind Expansion (C) (2)_Electric Rev Req Model (2009 GRC)  2 2" xfId="1954"/>
    <cellStyle name="_Costs not in AURORA 2006GRC 6.15.06_04 07E Wild Horse Wind Expansion (C) (2)_Electric Rev Req Model (2009 GRC)  3" xfId="1955"/>
    <cellStyle name="_Costs not in AURORA 2006GRC 6.15.06_04 07E Wild Horse Wind Expansion (C) (2)_Electric Rev Req Model (2009 GRC) _DEM-WP(C) ENERG10C--ctn Mid-C_042010 2010GRC" xfId="8671"/>
    <cellStyle name="_Costs not in AURORA 2006GRC 6.15.06_04 07E Wild Horse Wind Expansion (C) (2)_Electric Rev Req Model (2009 GRC) Rebuttal" xfId="1956"/>
    <cellStyle name="_Costs not in AURORA 2006GRC 6.15.06_04 07E Wild Horse Wind Expansion (C) (2)_Electric Rev Req Model (2009 GRC) Rebuttal 2" xfId="1957"/>
    <cellStyle name="_Costs not in AURORA 2006GRC 6.15.06_04 07E Wild Horse Wind Expansion (C) (2)_Electric Rev Req Model (2009 GRC) Rebuttal 2 2" xfId="1958"/>
    <cellStyle name="_Costs not in AURORA 2006GRC 6.15.06_04 07E Wild Horse Wind Expansion (C) (2)_Electric Rev Req Model (2009 GRC) Rebuttal 3" xfId="1959"/>
    <cellStyle name="_Costs not in AURORA 2006GRC 6.15.06_04 07E Wild Horse Wind Expansion (C) (2)_Electric Rev Req Model (2009 GRC) Rebuttal REmoval of New  WH Solar AdjustMI" xfId="1960"/>
    <cellStyle name="_Costs not in AURORA 2006GRC 6.15.06_04 07E Wild Horse Wind Expansion (C) (2)_Electric Rev Req Model (2009 GRC) Rebuttal REmoval of New  WH Solar AdjustMI 2" xfId="1961"/>
    <cellStyle name="_Costs not in AURORA 2006GRC 6.15.06_04 07E Wild Horse Wind Expansion (C) (2)_Electric Rev Req Model (2009 GRC) Rebuttal REmoval of New  WH Solar AdjustMI 2 2" xfId="1962"/>
    <cellStyle name="_Costs not in AURORA 2006GRC 6.15.06_04 07E Wild Horse Wind Expansion (C) (2)_Electric Rev Req Model (2009 GRC) Rebuttal REmoval of New  WH Solar AdjustMI 3" xfId="1963"/>
    <cellStyle name="_Costs not in AURORA 2006GRC 6.15.06_04 07E Wild Horse Wind Expansion (C) (2)_Electric Rev Req Model (2009 GRC) Rebuttal REmoval of New  WH Solar AdjustMI_DEM-WP(C) ENERG10C--ctn Mid-C_042010 2010GRC" xfId="8672"/>
    <cellStyle name="_Costs not in AURORA 2006GRC 6.15.06_04 07E Wild Horse Wind Expansion (C) (2)_Electric Rev Req Model (2009 GRC) Revised 01-18-2010" xfId="1964"/>
    <cellStyle name="_Costs not in AURORA 2006GRC 6.15.06_04 07E Wild Horse Wind Expansion (C) (2)_Electric Rev Req Model (2009 GRC) Revised 01-18-2010 2" xfId="1965"/>
    <cellStyle name="_Costs not in AURORA 2006GRC 6.15.06_04 07E Wild Horse Wind Expansion (C) (2)_Electric Rev Req Model (2009 GRC) Revised 01-18-2010 2 2" xfId="1966"/>
    <cellStyle name="_Costs not in AURORA 2006GRC 6.15.06_04 07E Wild Horse Wind Expansion (C) (2)_Electric Rev Req Model (2009 GRC) Revised 01-18-2010 3" xfId="1967"/>
    <cellStyle name="_Costs not in AURORA 2006GRC 6.15.06_04 07E Wild Horse Wind Expansion (C) (2)_Electric Rev Req Model (2009 GRC) Revised 01-18-2010_DEM-WP(C) ENERG10C--ctn Mid-C_042010 2010GRC" xfId="8673"/>
    <cellStyle name="_Costs not in AURORA 2006GRC 6.15.06_04 07E Wild Horse Wind Expansion (C) (2)_Electric Rev Req Model (2010 GRC)" xfId="8674"/>
    <cellStyle name="_Costs not in AURORA 2006GRC 6.15.06_04 07E Wild Horse Wind Expansion (C) (2)_Electric Rev Req Model (2010 GRC) SF" xfId="8675"/>
    <cellStyle name="_Costs not in AURORA 2006GRC 6.15.06_04 07E Wild Horse Wind Expansion (C) (2)_Final Order Electric EXHIBIT A-1" xfId="1968"/>
    <cellStyle name="_Costs not in AURORA 2006GRC 6.15.06_04 07E Wild Horse Wind Expansion (C) (2)_Final Order Electric EXHIBIT A-1 2" xfId="1969"/>
    <cellStyle name="_Costs not in AURORA 2006GRC 6.15.06_04 07E Wild Horse Wind Expansion (C) (2)_Final Order Electric EXHIBIT A-1 2 2" xfId="1970"/>
    <cellStyle name="_Costs not in AURORA 2006GRC 6.15.06_04 07E Wild Horse Wind Expansion (C) (2)_Final Order Electric EXHIBIT A-1 3" xfId="1971"/>
    <cellStyle name="_Costs not in AURORA 2006GRC 6.15.06_04 07E Wild Horse Wind Expansion (C) (2)_TENASKA REGULATORY ASSET" xfId="1972"/>
    <cellStyle name="_Costs not in AURORA 2006GRC 6.15.06_04 07E Wild Horse Wind Expansion (C) (2)_TENASKA REGULATORY ASSET 2" xfId="1973"/>
    <cellStyle name="_Costs not in AURORA 2006GRC 6.15.06_04 07E Wild Horse Wind Expansion (C) (2)_TENASKA REGULATORY ASSET 2 2" xfId="1974"/>
    <cellStyle name="_Costs not in AURORA 2006GRC 6.15.06_04 07E Wild Horse Wind Expansion (C) (2)_TENASKA REGULATORY ASSET 3" xfId="1975"/>
    <cellStyle name="_Costs not in AURORA 2006GRC 6.15.06_16.37E Wild Horse Expansion DeferralRevwrkingfile SF" xfId="1976"/>
    <cellStyle name="_Costs not in AURORA 2006GRC 6.15.06_16.37E Wild Horse Expansion DeferralRevwrkingfile SF 2" xfId="1977"/>
    <cellStyle name="_Costs not in AURORA 2006GRC 6.15.06_16.37E Wild Horse Expansion DeferralRevwrkingfile SF 2 2" xfId="1978"/>
    <cellStyle name="_Costs not in AURORA 2006GRC 6.15.06_16.37E Wild Horse Expansion DeferralRevwrkingfile SF 3" xfId="1979"/>
    <cellStyle name="_Costs not in AURORA 2006GRC 6.15.06_16.37E Wild Horse Expansion DeferralRevwrkingfile SF_DEM-WP(C) ENERG10C--ctn Mid-C_042010 2010GRC" xfId="8676"/>
    <cellStyle name="_Costs not in AURORA 2006GRC 6.15.06_2009 Compliance Filing PCA Exhibits for GRC" xfId="8677"/>
    <cellStyle name="_Costs not in AURORA 2006GRC 6.15.06_2009 GRC Compl Filing - Exhibit D" xfId="1980"/>
    <cellStyle name="_Costs not in AURORA 2006GRC 6.15.06_2009 GRC Compl Filing - Exhibit D 2" xfId="1981"/>
    <cellStyle name="_Costs not in AURORA 2006GRC 6.15.06_2009 GRC Compl Filing - Exhibit D_DEM-WP(C) ENERG10C--ctn Mid-C_042010 2010GRC" xfId="8678"/>
    <cellStyle name="_Costs not in AURORA 2006GRC 6.15.06_3.01 Income Statement" xfId="1982"/>
    <cellStyle name="_Costs not in AURORA 2006GRC 6.15.06_4 31 Regulatory Assets and Liabilities  7 06- Exhibit D" xfId="1983"/>
    <cellStyle name="_Costs not in AURORA 2006GRC 6.15.06_4 31 Regulatory Assets and Liabilities  7 06- Exhibit D 2" xfId="1984"/>
    <cellStyle name="_Costs not in AURORA 2006GRC 6.15.06_4 31 Regulatory Assets and Liabilities  7 06- Exhibit D 2 2" xfId="1985"/>
    <cellStyle name="_Costs not in AURORA 2006GRC 6.15.06_4 31 Regulatory Assets and Liabilities  7 06- Exhibit D 3" xfId="1986"/>
    <cellStyle name="_Costs not in AURORA 2006GRC 6.15.06_4 31 Regulatory Assets and Liabilities  7 06- Exhibit D_DEM-WP(C) ENERG10C--ctn Mid-C_042010 2010GRC" xfId="8679"/>
    <cellStyle name="_Costs not in AURORA 2006GRC 6.15.06_4 31 Regulatory Assets and Liabilities  7 06- Exhibit D_NIM Summary" xfId="1987"/>
    <cellStyle name="_Costs not in AURORA 2006GRC 6.15.06_4 31 Regulatory Assets and Liabilities  7 06- Exhibit D_NIM Summary 2" xfId="1988"/>
    <cellStyle name="_Costs not in AURORA 2006GRC 6.15.06_4 31 Regulatory Assets and Liabilities  7 06- Exhibit D_NIM Summary_DEM-WP(C) ENERG10C--ctn Mid-C_042010 2010GRC" xfId="8680"/>
    <cellStyle name="_Costs not in AURORA 2006GRC 6.15.06_4 31E Reg Asset  Liab and EXH D" xfId="8681"/>
    <cellStyle name="_Costs not in AURORA 2006GRC 6.15.06_4 31E Reg Asset  Liab and EXH D _ Aug 10 Filing (2)" xfId="8682"/>
    <cellStyle name="_Costs not in AURORA 2006GRC 6.15.06_4 32 Regulatory Assets and Liabilities  7 06- Exhibit D" xfId="1989"/>
    <cellStyle name="_Costs not in AURORA 2006GRC 6.15.06_4 32 Regulatory Assets and Liabilities  7 06- Exhibit D 2" xfId="1990"/>
    <cellStyle name="_Costs not in AURORA 2006GRC 6.15.06_4 32 Regulatory Assets and Liabilities  7 06- Exhibit D 2 2" xfId="1991"/>
    <cellStyle name="_Costs not in AURORA 2006GRC 6.15.06_4 32 Regulatory Assets and Liabilities  7 06- Exhibit D 3" xfId="1992"/>
    <cellStyle name="_Costs not in AURORA 2006GRC 6.15.06_4 32 Regulatory Assets and Liabilities  7 06- Exhibit D_DEM-WP(C) ENERG10C--ctn Mid-C_042010 2010GRC" xfId="8683"/>
    <cellStyle name="_Costs not in AURORA 2006GRC 6.15.06_4 32 Regulatory Assets and Liabilities  7 06- Exhibit D_NIM Summary" xfId="1993"/>
    <cellStyle name="_Costs not in AURORA 2006GRC 6.15.06_4 32 Regulatory Assets and Liabilities  7 06- Exhibit D_NIM Summary 2" xfId="1994"/>
    <cellStyle name="_Costs not in AURORA 2006GRC 6.15.06_4 32 Regulatory Assets and Liabilities  7 06- Exhibit D_NIM Summary_DEM-WP(C) ENERG10C--ctn Mid-C_042010 2010GRC" xfId="8684"/>
    <cellStyle name="_Costs not in AURORA 2006GRC 6.15.06_ACCOUNTS" xfId="8685"/>
    <cellStyle name="_Costs not in AURORA 2006GRC 6.15.06_AURORA Total New" xfId="1995"/>
    <cellStyle name="_Costs not in AURORA 2006GRC 6.15.06_AURORA Total New 2" xfId="1996"/>
    <cellStyle name="_Costs not in AURORA 2006GRC 6.15.06_Book2" xfId="1997"/>
    <cellStyle name="_Costs not in AURORA 2006GRC 6.15.06_Book2 2" xfId="1998"/>
    <cellStyle name="_Costs not in AURORA 2006GRC 6.15.06_Book2 2 2" xfId="1999"/>
    <cellStyle name="_Costs not in AURORA 2006GRC 6.15.06_Book2 3" xfId="2000"/>
    <cellStyle name="_Costs not in AURORA 2006GRC 6.15.06_Book2_Adj Bench DR 3 for Initial Briefs (Electric)" xfId="2001"/>
    <cellStyle name="_Costs not in AURORA 2006GRC 6.15.06_Book2_Adj Bench DR 3 for Initial Briefs (Electric) 2" xfId="2002"/>
    <cellStyle name="_Costs not in AURORA 2006GRC 6.15.06_Book2_Adj Bench DR 3 for Initial Briefs (Electric) 2 2" xfId="2003"/>
    <cellStyle name="_Costs not in AURORA 2006GRC 6.15.06_Book2_Adj Bench DR 3 for Initial Briefs (Electric) 3" xfId="2004"/>
    <cellStyle name="_Costs not in AURORA 2006GRC 6.15.06_Book2_Adj Bench DR 3 for Initial Briefs (Electric)_DEM-WP(C) ENERG10C--ctn Mid-C_042010 2010GRC" xfId="8686"/>
    <cellStyle name="_Costs not in AURORA 2006GRC 6.15.06_Book2_DEM-WP(C) ENERG10C--ctn Mid-C_042010 2010GRC" xfId="8687"/>
    <cellStyle name="_Costs not in AURORA 2006GRC 6.15.06_Book2_Electric Rev Req Model (2009 GRC) Rebuttal" xfId="2005"/>
    <cellStyle name="_Costs not in AURORA 2006GRC 6.15.06_Book2_Electric Rev Req Model (2009 GRC) Rebuttal 2" xfId="2006"/>
    <cellStyle name="_Costs not in AURORA 2006GRC 6.15.06_Book2_Electric Rev Req Model (2009 GRC) Rebuttal 2 2" xfId="2007"/>
    <cellStyle name="_Costs not in AURORA 2006GRC 6.15.06_Book2_Electric Rev Req Model (2009 GRC) Rebuttal 3" xfId="2008"/>
    <cellStyle name="_Costs not in AURORA 2006GRC 6.15.06_Book2_Electric Rev Req Model (2009 GRC) Rebuttal REmoval of New  WH Solar AdjustMI" xfId="2009"/>
    <cellStyle name="_Costs not in AURORA 2006GRC 6.15.06_Book2_Electric Rev Req Model (2009 GRC) Rebuttal REmoval of New  WH Solar AdjustMI 2" xfId="2010"/>
    <cellStyle name="_Costs not in AURORA 2006GRC 6.15.06_Book2_Electric Rev Req Model (2009 GRC) Rebuttal REmoval of New  WH Solar AdjustMI 2 2" xfId="2011"/>
    <cellStyle name="_Costs not in AURORA 2006GRC 6.15.06_Book2_Electric Rev Req Model (2009 GRC) Rebuttal REmoval of New  WH Solar AdjustMI 3" xfId="2012"/>
    <cellStyle name="_Costs not in AURORA 2006GRC 6.15.06_Book2_Electric Rev Req Model (2009 GRC) Rebuttal REmoval of New  WH Solar AdjustMI_DEM-WP(C) ENERG10C--ctn Mid-C_042010 2010GRC" xfId="8688"/>
    <cellStyle name="_Costs not in AURORA 2006GRC 6.15.06_Book2_Electric Rev Req Model (2009 GRC) Revised 01-18-2010" xfId="2013"/>
    <cellStyle name="_Costs not in AURORA 2006GRC 6.15.06_Book2_Electric Rev Req Model (2009 GRC) Revised 01-18-2010 2" xfId="2014"/>
    <cellStyle name="_Costs not in AURORA 2006GRC 6.15.06_Book2_Electric Rev Req Model (2009 GRC) Revised 01-18-2010 2 2" xfId="2015"/>
    <cellStyle name="_Costs not in AURORA 2006GRC 6.15.06_Book2_Electric Rev Req Model (2009 GRC) Revised 01-18-2010 3" xfId="2016"/>
    <cellStyle name="_Costs not in AURORA 2006GRC 6.15.06_Book2_Electric Rev Req Model (2009 GRC) Revised 01-18-2010_DEM-WP(C) ENERG10C--ctn Mid-C_042010 2010GRC" xfId="8689"/>
    <cellStyle name="_Costs not in AURORA 2006GRC 6.15.06_Book2_Final Order Electric EXHIBIT A-1" xfId="2017"/>
    <cellStyle name="_Costs not in AURORA 2006GRC 6.15.06_Book2_Final Order Electric EXHIBIT A-1 2" xfId="2018"/>
    <cellStyle name="_Costs not in AURORA 2006GRC 6.15.06_Book2_Final Order Electric EXHIBIT A-1 2 2" xfId="2019"/>
    <cellStyle name="_Costs not in AURORA 2006GRC 6.15.06_Book2_Final Order Electric EXHIBIT A-1 3" xfId="2020"/>
    <cellStyle name="_Costs not in AURORA 2006GRC 6.15.06_Book4" xfId="2021"/>
    <cellStyle name="_Costs not in AURORA 2006GRC 6.15.06_Book4 2" xfId="2022"/>
    <cellStyle name="_Costs not in AURORA 2006GRC 6.15.06_Book4 2 2" xfId="2023"/>
    <cellStyle name="_Costs not in AURORA 2006GRC 6.15.06_Book4 3" xfId="2024"/>
    <cellStyle name="_Costs not in AURORA 2006GRC 6.15.06_Book4_DEM-WP(C) ENERG10C--ctn Mid-C_042010 2010GRC" xfId="8690"/>
    <cellStyle name="_Costs not in AURORA 2006GRC 6.15.06_Book9" xfId="2025"/>
    <cellStyle name="_Costs not in AURORA 2006GRC 6.15.06_Book9 2" xfId="2026"/>
    <cellStyle name="_Costs not in AURORA 2006GRC 6.15.06_Book9 2 2" xfId="2027"/>
    <cellStyle name="_Costs not in AURORA 2006GRC 6.15.06_Book9 3" xfId="2028"/>
    <cellStyle name="_Costs not in AURORA 2006GRC 6.15.06_Book9_DEM-WP(C) ENERG10C--ctn Mid-C_042010 2010GRC" xfId="8691"/>
    <cellStyle name="_Costs not in AURORA 2006GRC 6.15.06_Chelan PUD Power Costs (8-10)" xfId="8692"/>
    <cellStyle name="_Costs not in AURORA 2006GRC 6.15.06_DEM-WP(C) Chelan Power Costs" xfId="8693"/>
    <cellStyle name="_Costs not in AURORA 2006GRC 6.15.06_DEM-WP(C) ENERG10C--ctn Mid-C_042010 2010GRC" xfId="8694"/>
    <cellStyle name="_Costs not in AURORA 2006GRC 6.15.06_DEM-WP(C) Gas Transport 2010GRC" xfId="8695"/>
    <cellStyle name="_Costs not in AURORA 2006GRC 6.15.06_Gas Rev Req Model (2010 GRC)" xfId="8696"/>
    <cellStyle name="_Costs not in AURORA 2006GRC 6.15.06_INPUTS" xfId="2029"/>
    <cellStyle name="_Costs not in AURORA 2006GRC 6.15.06_INPUTS 2" xfId="2030"/>
    <cellStyle name="_Costs not in AURORA 2006GRC 6.15.06_INPUTS 2 2" xfId="2031"/>
    <cellStyle name="_Costs not in AURORA 2006GRC 6.15.06_INPUTS 3" xfId="2032"/>
    <cellStyle name="_Costs not in AURORA 2006GRC 6.15.06_NIM Summary" xfId="2033"/>
    <cellStyle name="_Costs not in AURORA 2006GRC 6.15.06_NIM Summary 09GRC" xfId="2034"/>
    <cellStyle name="_Costs not in AURORA 2006GRC 6.15.06_NIM Summary 09GRC 2" xfId="2035"/>
    <cellStyle name="_Costs not in AURORA 2006GRC 6.15.06_NIM Summary 09GRC_DEM-WP(C) ENERG10C--ctn Mid-C_042010 2010GRC" xfId="8697"/>
    <cellStyle name="_Costs not in AURORA 2006GRC 6.15.06_NIM Summary 2" xfId="2036"/>
    <cellStyle name="_Costs not in AURORA 2006GRC 6.15.06_NIM Summary 3" xfId="2037"/>
    <cellStyle name="_Costs not in AURORA 2006GRC 6.15.06_NIM Summary 4" xfId="2038"/>
    <cellStyle name="_Costs not in AURORA 2006GRC 6.15.06_NIM Summary 5" xfId="2039"/>
    <cellStyle name="_Costs not in AURORA 2006GRC 6.15.06_NIM Summary 6" xfId="2040"/>
    <cellStyle name="_Costs not in AURORA 2006GRC 6.15.06_NIM Summary 7" xfId="2041"/>
    <cellStyle name="_Costs not in AURORA 2006GRC 6.15.06_NIM Summary 8" xfId="2042"/>
    <cellStyle name="_Costs not in AURORA 2006GRC 6.15.06_NIM Summary 9" xfId="2043"/>
    <cellStyle name="_Costs not in AURORA 2006GRC 6.15.06_NIM Summary_DEM-WP(C) ENERG10C--ctn Mid-C_042010 2010GRC" xfId="8698"/>
    <cellStyle name="_Costs not in AURORA 2006GRC 6.15.06_PCA 10 -  Exhibit D from A Kellogg Jan 2011" xfId="8699"/>
    <cellStyle name="_Costs not in AURORA 2006GRC 6.15.06_PCA 10 -  Exhibit D from A Kellogg July 2011" xfId="8700"/>
    <cellStyle name="_Costs not in AURORA 2006GRC 6.15.06_PCA 10 -  Exhibit D from S Free Rcv'd 12-11" xfId="8701"/>
    <cellStyle name="_Costs not in AURORA 2006GRC 6.15.06_PCA 9 -  Exhibit D April 2010" xfId="8702"/>
    <cellStyle name="_Costs not in AURORA 2006GRC 6.15.06_PCA 9 -  Exhibit D April 2010 (3)" xfId="2044"/>
    <cellStyle name="_Costs not in AURORA 2006GRC 6.15.06_PCA 9 -  Exhibit D April 2010 (3) 2" xfId="2045"/>
    <cellStyle name="_Costs not in AURORA 2006GRC 6.15.06_PCA 9 -  Exhibit D April 2010 (3)_DEM-WP(C) ENERG10C--ctn Mid-C_042010 2010GRC" xfId="8703"/>
    <cellStyle name="_Costs not in AURORA 2006GRC 6.15.06_PCA 9 -  Exhibit D Nov 2010" xfId="8704"/>
    <cellStyle name="_Costs not in AURORA 2006GRC 6.15.06_PCA 9 - Exhibit D at August 2010" xfId="8705"/>
    <cellStyle name="_Costs not in AURORA 2006GRC 6.15.06_PCA 9 - Exhibit D June 2010 GRC" xfId="8706"/>
    <cellStyle name="_Costs not in AURORA 2006GRC 6.15.06_Power Costs - Comparison bx Rbtl-Staff-Jt-PC" xfId="2046"/>
    <cellStyle name="_Costs not in AURORA 2006GRC 6.15.06_Power Costs - Comparison bx Rbtl-Staff-Jt-PC 2" xfId="2047"/>
    <cellStyle name="_Costs not in AURORA 2006GRC 6.15.06_Power Costs - Comparison bx Rbtl-Staff-Jt-PC 2 2" xfId="2048"/>
    <cellStyle name="_Costs not in AURORA 2006GRC 6.15.06_Power Costs - Comparison bx Rbtl-Staff-Jt-PC 3" xfId="2049"/>
    <cellStyle name="_Costs not in AURORA 2006GRC 6.15.06_Power Costs - Comparison bx Rbtl-Staff-Jt-PC_Adj Bench DR 3 for Initial Briefs (Electric)" xfId="2050"/>
    <cellStyle name="_Costs not in AURORA 2006GRC 6.15.06_Power Costs - Comparison bx Rbtl-Staff-Jt-PC_Adj Bench DR 3 for Initial Briefs (Electric) 2" xfId="2051"/>
    <cellStyle name="_Costs not in AURORA 2006GRC 6.15.06_Power Costs - Comparison bx Rbtl-Staff-Jt-PC_Adj Bench DR 3 for Initial Briefs (Electric) 2 2" xfId="2052"/>
    <cellStyle name="_Costs not in AURORA 2006GRC 6.15.06_Power Costs - Comparison bx Rbtl-Staff-Jt-PC_Adj Bench DR 3 for Initial Briefs (Electric) 3" xfId="2053"/>
    <cellStyle name="_Costs not in AURORA 2006GRC 6.15.06_Power Costs - Comparison bx Rbtl-Staff-Jt-PC_Adj Bench DR 3 for Initial Briefs (Electric)_DEM-WP(C) ENERG10C--ctn Mid-C_042010 2010GRC" xfId="8707"/>
    <cellStyle name="_Costs not in AURORA 2006GRC 6.15.06_Power Costs - Comparison bx Rbtl-Staff-Jt-PC_DEM-WP(C) ENERG10C--ctn Mid-C_042010 2010GRC" xfId="8708"/>
    <cellStyle name="_Costs not in AURORA 2006GRC 6.15.06_Power Costs - Comparison bx Rbtl-Staff-Jt-PC_Electric Rev Req Model (2009 GRC) Rebuttal" xfId="2054"/>
    <cellStyle name="_Costs not in AURORA 2006GRC 6.15.06_Power Costs - Comparison bx Rbtl-Staff-Jt-PC_Electric Rev Req Model (2009 GRC) Rebuttal 2" xfId="2055"/>
    <cellStyle name="_Costs not in AURORA 2006GRC 6.15.06_Power Costs - Comparison bx Rbtl-Staff-Jt-PC_Electric Rev Req Model (2009 GRC) Rebuttal 2 2" xfId="2056"/>
    <cellStyle name="_Costs not in AURORA 2006GRC 6.15.06_Power Costs - Comparison bx Rbtl-Staff-Jt-PC_Electric Rev Req Model (2009 GRC) Rebuttal 3" xfId="2057"/>
    <cellStyle name="_Costs not in AURORA 2006GRC 6.15.06_Power Costs - Comparison bx Rbtl-Staff-Jt-PC_Electric Rev Req Model (2009 GRC) Rebuttal REmoval of New  WH Solar AdjustMI" xfId="2058"/>
    <cellStyle name="_Costs not in AURORA 2006GRC 6.15.06_Power Costs - Comparison bx Rbtl-Staff-Jt-PC_Electric Rev Req Model (2009 GRC) Rebuttal REmoval of New  WH Solar AdjustMI 2" xfId="2059"/>
    <cellStyle name="_Costs not in AURORA 2006GRC 6.15.06_Power Costs - Comparison bx Rbtl-Staff-Jt-PC_Electric Rev Req Model (2009 GRC) Rebuttal REmoval of New  WH Solar AdjustMI 2 2" xfId="2060"/>
    <cellStyle name="_Costs not in AURORA 2006GRC 6.15.06_Power Costs - Comparison bx Rbtl-Staff-Jt-PC_Electric Rev Req Model (2009 GRC) Rebuttal REmoval of New  WH Solar AdjustMI 3" xfId="2061"/>
    <cellStyle name="_Costs not in AURORA 2006GRC 6.15.06_Power Costs - Comparison bx Rbtl-Staff-Jt-PC_Electric Rev Req Model (2009 GRC) Rebuttal REmoval of New  WH Solar AdjustMI_DEM-WP(C) ENERG10C--ctn Mid-C_042010 2010GRC" xfId="8709"/>
    <cellStyle name="_Costs not in AURORA 2006GRC 6.15.06_Power Costs - Comparison bx Rbtl-Staff-Jt-PC_Electric Rev Req Model (2009 GRC) Revised 01-18-2010" xfId="2062"/>
    <cellStyle name="_Costs not in AURORA 2006GRC 6.15.06_Power Costs - Comparison bx Rbtl-Staff-Jt-PC_Electric Rev Req Model (2009 GRC) Revised 01-18-2010 2" xfId="2063"/>
    <cellStyle name="_Costs not in AURORA 2006GRC 6.15.06_Power Costs - Comparison bx Rbtl-Staff-Jt-PC_Electric Rev Req Model (2009 GRC) Revised 01-18-2010 2 2" xfId="2064"/>
    <cellStyle name="_Costs not in AURORA 2006GRC 6.15.06_Power Costs - Comparison bx Rbtl-Staff-Jt-PC_Electric Rev Req Model (2009 GRC) Revised 01-18-2010 3" xfId="2065"/>
    <cellStyle name="_Costs not in AURORA 2006GRC 6.15.06_Power Costs - Comparison bx Rbtl-Staff-Jt-PC_Electric Rev Req Model (2009 GRC) Revised 01-18-2010_DEM-WP(C) ENERG10C--ctn Mid-C_042010 2010GRC" xfId="8710"/>
    <cellStyle name="_Costs not in AURORA 2006GRC 6.15.06_Power Costs - Comparison bx Rbtl-Staff-Jt-PC_Final Order Electric EXHIBIT A-1" xfId="2066"/>
    <cellStyle name="_Costs not in AURORA 2006GRC 6.15.06_Power Costs - Comparison bx Rbtl-Staff-Jt-PC_Final Order Electric EXHIBIT A-1 2" xfId="2067"/>
    <cellStyle name="_Costs not in AURORA 2006GRC 6.15.06_Power Costs - Comparison bx Rbtl-Staff-Jt-PC_Final Order Electric EXHIBIT A-1 2 2" xfId="2068"/>
    <cellStyle name="_Costs not in AURORA 2006GRC 6.15.06_Power Costs - Comparison bx Rbtl-Staff-Jt-PC_Final Order Electric EXHIBIT A-1 3" xfId="2069"/>
    <cellStyle name="_Costs not in AURORA 2006GRC 6.15.06_Production Adj 4.37" xfId="2070"/>
    <cellStyle name="_Costs not in AURORA 2006GRC 6.15.06_Production Adj 4.37 2" xfId="2071"/>
    <cellStyle name="_Costs not in AURORA 2006GRC 6.15.06_Production Adj 4.37 2 2" xfId="2072"/>
    <cellStyle name="_Costs not in AURORA 2006GRC 6.15.06_Production Adj 4.37 3" xfId="2073"/>
    <cellStyle name="_Costs not in AURORA 2006GRC 6.15.06_Purchased Power Adj 4.03" xfId="2074"/>
    <cellStyle name="_Costs not in AURORA 2006GRC 6.15.06_Purchased Power Adj 4.03 2" xfId="2075"/>
    <cellStyle name="_Costs not in AURORA 2006GRC 6.15.06_Purchased Power Adj 4.03 2 2" xfId="2076"/>
    <cellStyle name="_Costs not in AURORA 2006GRC 6.15.06_Purchased Power Adj 4.03 3" xfId="2077"/>
    <cellStyle name="_Costs not in AURORA 2006GRC 6.15.06_Rebuttal Power Costs" xfId="2078"/>
    <cellStyle name="_Costs not in AURORA 2006GRC 6.15.06_Rebuttal Power Costs 2" xfId="2079"/>
    <cellStyle name="_Costs not in AURORA 2006GRC 6.15.06_Rebuttal Power Costs 2 2" xfId="2080"/>
    <cellStyle name="_Costs not in AURORA 2006GRC 6.15.06_Rebuttal Power Costs 3" xfId="2081"/>
    <cellStyle name="_Costs not in AURORA 2006GRC 6.15.06_Rebuttal Power Costs_Adj Bench DR 3 for Initial Briefs (Electric)" xfId="2082"/>
    <cellStyle name="_Costs not in AURORA 2006GRC 6.15.06_Rebuttal Power Costs_Adj Bench DR 3 for Initial Briefs (Electric) 2" xfId="2083"/>
    <cellStyle name="_Costs not in AURORA 2006GRC 6.15.06_Rebuttal Power Costs_Adj Bench DR 3 for Initial Briefs (Electric) 2 2" xfId="2084"/>
    <cellStyle name="_Costs not in AURORA 2006GRC 6.15.06_Rebuttal Power Costs_Adj Bench DR 3 for Initial Briefs (Electric) 3" xfId="2085"/>
    <cellStyle name="_Costs not in AURORA 2006GRC 6.15.06_Rebuttal Power Costs_Adj Bench DR 3 for Initial Briefs (Electric)_DEM-WP(C) ENERG10C--ctn Mid-C_042010 2010GRC" xfId="8711"/>
    <cellStyle name="_Costs not in AURORA 2006GRC 6.15.06_Rebuttal Power Costs_DEM-WP(C) ENERG10C--ctn Mid-C_042010 2010GRC" xfId="8712"/>
    <cellStyle name="_Costs not in AURORA 2006GRC 6.15.06_Rebuttal Power Costs_Electric Rev Req Model (2009 GRC) Rebuttal" xfId="2086"/>
    <cellStyle name="_Costs not in AURORA 2006GRC 6.15.06_Rebuttal Power Costs_Electric Rev Req Model (2009 GRC) Rebuttal 2" xfId="2087"/>
    <cellStyle name="_Costs not in AURORA 2006GRC 6.15.06_Rebuttal Power Costs_Electric Rev Req Model (2009 GRC) Rebuttal 2 2" xfId="2088"/>
    <cellStyle name="_Costs not in AURORA 2006GRC 6.15.06_Rebuttal Power Costs_Electric Rev Req Model (2009 GRC) Rebuttal 3" xfId="2089"/>
    <cellStyle name="_Costs not in AURORA 2006GRC 6.15.06_Rebuttal Power Costs_Electric Rev Req Model (2009 GRC) Rebuttal REmoval of New  WH Solar AdjustMI" xfId="2090"/>
    <cellStyle name="_Costs not in AURORA 2006GRC 6.15.06_Rebuttal Power Costs_Electric Rev Req Model (2009 GRC) Rebuttal REmoval of New  WH Solar AdjustMI 2" xfId="2091"/>
    <cellStyle name="_Costs not in AURORA 2006GRC 6.15.06_Rebuttal Power Costs_Electric Rev Req Model (2009 GRC) Rebuttal REmoval of New  WH Solar AdjustMI 2 2" xfId="2092"/>
    <cellStyle name="_Costs not in AURORA 2006GRC 6.15.06_Rebuttal Power Costs_Electric Rev Req Model (2009 GRC) Rebuttal REmoval of New  WH Solar AdjustMI 3" xfId="2093"/>
    <cellStyle name="_Costs not in AURORA 2006GRC 6.15.06_Rebuttal Power Costs_Electric Rev Req Model (2009 GRC) Rebuttal REmoval of New  WH Solar AdjustMI_DEM-WP(C) ENERG10C--ctn Mid-C_042010 2010GRC" xfId="8713"/>
    <cellStyle name="_Costs not in AURORA 2006GRC 6.15.06_Rebuttal Power Costs_Electric Rev Req Model (2009 GRC) Revised 01-18-2010" xfId="2094"/>
    <cellStyle name="_Costs not in AURORA 2006GRC 6.15.06_Rebuttal Power Costs_Electric Rev Req Model (2009 GRC) Revised 01-18-2010 2" xfId="2095"/>
    <cellStyle name="_Costs not in AURORA 2006GRC 6.15.06_Rebuttal Power Costs_Electric Rev Req Model (2009 GRC) Revised 01-18-2010 2 2" xfId="2096"/>
    <cellStyle name="_Costs not in AURORA 2006GRC 6.15.06_Rebuttal Power Costs_Electric Rev Req Model (2009 GRC) Revised 01-18-2010 3" xfId="2097"/>
    <cellStyle name="_Costs not in AURORA 2006GRC 6.15.06_Rebuttal Power Costs_Electric Rev Req Model (2009 GRC) Revised 01-18-2010_DEM-WP(C) ENERG10C--ctn Mid-C_042010 2010GRC" xfId="8714"/>
    <cellStyle name="_Costs not in AURORA 2006GRC 6.15.06_Rebuttal Power Costs_Final Order Electric EXHIBIT A-1" xfId="2098"/>
    <cellStyle name="_Costs not in AURORA 2006GRC 6.15.06_Rebuttal Power Costs_Final Order Electric EXHIBIT A-1 2" xfId="2099"/>
    <cellStyle name="_Costs not in AURORA 2006GRC 6.15.06_Rebuttal Power Costs_Final Order Electric EXHIBIT A-1 2 2" xfId="2100"/>
    <cellStyle name="_Costs not in AURORA 2006GRC 6.15.06_Rebuttal Power Costs_Final Order Electric EXHIBIT A-1 3" xfId="2101"/>
    <cellStyle name="_Costs not in AURORA 2006GRC 6.15.06_ROR &amp; CONV FACTOR" xfId="2102"/>
    <cellStyle name="_Costs not in AURORA 2006GRC 6.15.06_ROR &amp; CONV FACTOR 2" xfId="2103"/>
    <cellStyle name="_Costs not in AURORA 2006GRC 6.15.06_ROR &amp; CONV FACTOR 2 2" xfId="2104"/>
    <cellStyle name="_Costs not in AURORA 2006GRC 6.15.06_ROR &amp; CONV FACTOR 3" xfId="2105"/>
    <cellStyle name="_Costs not in AURORA 2006GRC 6.15.06_ROR 5.02" xfId="2106"/>
    <cellStyle name="_Costs not in AURORA 2006GRC 6.15.06_ROR 5.02 2" xfId="2107"/>
    <cellStyle name="_Costs not in AURORA 2006GRC 6.15.06_ROR 5.02 2 2" xfId="2108"/>
    <cellStyle name="_Costs not in AURORA 2006GRC 6.15.06_ROR 5.02 3" xfId="2109"/>
    <cellStyle name="_Costs not in AURORA 2006GRC 6.15.06_Wind Integration 10GRC" xfId="2110"/>
    <cellStyle name="_Costs not in AURORA 2006GRC 6.15.06_Wind Integration 10GRC 2" xfId="2111"/>
    <cellStyle name="_Costs not in AURORA 2006GRC 6.15.06_Wind Integration 10GRC_DEM-WP(C) ENERG10C--ctn Mid-C_042010 2010GRC" xfId="8715"/>
    <cellStyle name="_Costs not in AURORA 2006GRC w gas price updated" xfId="2112"/>
    <cellStyle name="_Costs not in AURORA 2006GRC w gas price updated 2" xfId="2113"/>
    <cellStyle name="_Costs not in AURORA 2006GRC w gas price updated 2 2" xfId="2114"/>
    <cellStyle name="_Costs not in AURORA 2006GRC w gas price updated 3" xfId="2115"/>
    <cellStyle name="_Costs not in AURORA 2006GRC w gas price updated_Adj Bench DR 3 for Initial Briefs (Electric)" xfId="2116"/>
    <cellStyle name="_Costs not in AURORA 2006GRC w gas price updated_Adj Bench DR 3 for Initial Briefs (Electric) 2" xfId="2117"/>
    <cellStyle name="_Costs not in AURORA 2006GRC w gas price updated_Adj Bench DR 3 for Initial Briefs (Electric) 2 2" xfId="2118"/>
    <cellStyle name="_Costs not in AURORA 2006GRC w gas price updated_Adj Bench DR 3 for Initial Briefs (Electric) 3" xfId="2119"/>
    <cellStyle name="_Costs not in AURORA 2006GRC w gas price updated_Adj Bench DR 3 for Initial Briefs (Electric)_DEM-WP(C) ENERG10C--ctn Mid-C_042010 2010GRC" xfId="8716"/>
    <cellStyle name="_Costs not in AURORA 2006GRC w gas price updated_Book1" xfId="8717"/>
    <cellStyle name="_Costs not in AURORA 2006GRC w gas price updated_Book2" xfId="2120"/>
    <cellStyle name="_Costs not in AURORA 2006GRC w gas price updated_Book2 2" xfId="2121"/>
    <cellStyle name="_Costs not in AURORA 2006GRC w gas price updated_Book2 2 2" xfId="2122"/>
    <cellStyle name="_Costs not in AURORA 2006GRC w gas price updated_Book2 3" xfId="2123"/>
    <cellStyle name="_Costs not in AURORA 2006GRC w gas price updated_Book2_Adj Bench DR 3 for Initial Briefs (Electric)" xfId="2124"/>
    <cellStyle name="_Costs not in AURORA 2006GRC w gas price updated_Book2_Adj Bench DR 3 for Initial Briefs (Electric) 2" xfId="2125"/>
    <cellStyle name="_Costs not in AURORA 2006GRC w gas price updated_Book2_Adj Bench DR 3 for Initial Briefs (Electric) 2 2" xfId="2126"/>
    <cellStyle name="_Costs not in AURORA 2006GRC w gas price updated_Book2_Adj Bench DR 3 for Initial Briefs (Electric) 3" xfId="2127"/>
    <cellStyle name="_Costs not in AURORA 2006GRC w gas price updated_Book2_Adj Bench DR 3 for Initial Briefs (Electric)_DEM-WP(C) ENERG10C--ctn Mid-C_042010 2010GRC" xfId="8718"/>
    <cellStyle name="_Costs not in AURORA 2006GRC w gas price updated_Book2_DEM-WP(C) ENERG10C--ctn Mid-C_042010 2010GRC" xfId="8719"/>
    <cellStyle name="_Costs not in AURORA 2006GRC w gas price updated_Book2_Electric Rev Req Model (2009 GRC) Rebuttal" xfId="2128"/>
    <cellStyle name="_Costs not in AURORA 2006GRC w gas price updated_Book2_Electric Rev Req Model (2009 GRC) Rebuttal 2" xfId="2129"/>
    <cellStyle name="_Costs not in AURORA 2006GRC w gas price updated_Book2_Electric Rev Req Model (2009 GRC) Rebuttal 2 2" xfId="2130"/>
    <cellStyle name="_Costs not in AURORA 2006GRC w gas price updated_Book2_Electric Rev Req Model (2009 GRC) Rebuttal 3" xfId="2131"/>
    <cellStyle name="_Costs not in AURORA 2006GRC w gas price updated_Book2_Electric Rev Req Model (2009 GRC) Rebuttal REmoval of New  WH Solar AdjustMI" xfId="2132"/>
    <cellStyle name="_Costs not in AURORA 2006GRC w gas price updated_Book2_Electric Rev Req Model (2009 GRC) Rebuttal REmoval of New  WH Solar AdjustMI 2" xfId="2133"/>
    <cellStyle name="_Costs not in AURORA 2006GRC w gas price updated_Book2_Electric Rev Req Model (2009 GRC) Rebuttal REmoval of New  WH Solar AdjustMI 2 2" xfId="2134"/>
    <cellStyle name="_Costs not in AURORA 2006GRC w gas price updated_Book2_Electric Rev Req Model (2009 GRC) Rebuttal REmoval of New  WH Solar AdjustMI 3" xfId="2135"/>
    <cellStyle name="_Costs not in AURORA 2006GRC w gas price updated_Book2_Electric Rev Req Model (2009 GRC) Rebuttal REmoval of New  WH Solar AdjustMI_DEM-WP(C) ENERG10C--ctn Mid-C_042010 2010GRC" xfId="8720"/>
    <cellStyle name="_Costs not in AURORA 2006GRC w gas price updated_Book2_Electric Rev Req Model (2009 GRC) Revised 01-18-2010" xfId="2136"/>
    <cellStyle name="_Costs not in AURORA 2006GRC w gas price updated_Book2_Electric Rev Req Model (2009 GRC) Revised 01-18-2010 2" xfId="2137"/>
    <cellStyle name="_Costs not in AURORA 2006GRC w gas price updated_Book2_Electric Rev Req Model (2009 GRC) Revised 01-18-2010 2 2" xfId="2138"/>
    <cellStyle name="_Costs not in AURORA 2006GRC w gas price updated_Book2_Electric Rev Req Model (2009 GRC) Revised 01-18-2010 3" xfId="2139"/>
    <cellStyle name="_Costs not in AURORA 2006GRC w gas price updated_Book2_Electric Rev Req Model (2009 GRC) Revised 01-18-2010_DEM-WP(C) ENERG10C--ctn Mid-C_042010 2010GRC" xfId="8721"/>
    <cellStyle name="_Costs not in AURORA 2006GRC w gas price updated_Book2_Final Order Electric EXHIBIT A-1" xfId="2140"/>
    <cellStyle name="_Costs not in AURORA 2006GRC w gas price updated_Book2_Final Order Electric EXHIBIT A-1 2" xfId="2141"/>
    <cellStyle name="_Costs not in AURORA 2006GRC w gas price updated_Book2_Final Order Electric EXHIBIT A-1 2 2" xfId="2142"/>
    <cellStyle name="_Costs not in AURORA 2006GRC w gas price updated_Book2_Final Order Electric EXHIBIT A-1 3" xfId="2143"/>
    <cellStyle name="_Costs not in AURORA 2006GRC w gas price updated_Chelan PUD Power Costs (8-10)" xfId="8722"/>
    <cellStyle name="_Costs not in AURORA 2006GRC w gas price updated_Confidential Material" xfId="8723"/>
    <cellStyle name="_Costs not in AURORA 2006GRC w gas price updated_DEM-WP(C) Colstrip 12 Coal Cost Forecast 2010GRC" xfId="8724"/>
    <cellStyle name="_Costs not in AURORA 2006GRC w gas price updated_DEM-WP(C) ENERG10C--ctn Mid-C_042010 2010GRC" xfId="8725"/>
    <cellStyle name="_Costs not in AURORA 2006GRC w gas price updated_DEM-WP(C) Production O&amp;M 2010GRC As-Filed" xfId="8726"/>
    <cellStyle name="_Costs not in AURORA 2006GRC w gas price updated_DEM-WP(C) Production O&amp;M 2010GRC As-Filed 2" xfId="8727"/>
    <cellStyle name="_Costs not in AURORA 2006GRC w gas price updated_DEM-WP(C) Production O&amp;M 2010GRC As-Filed 3" xfId="8728"/>
    <cellStyle name="_Costs not in AURORA 2006GRC w gas price updated_Electric Rev Req Model (2009 GRC) " xfId="2144"/>
    <cellStyle name="_Costs not in AURORA 2006GRC w gas price updated_Electric Rev Req Model (2009 GRC)  2" xfId="2145"/>
    <cellStyle name="_Costs not in AURORA 2006GRC w gas price updated_Electric Rev Req Model (2009 GRC)  2 2" xfId="2146"/>
    <cellStyle name="_Costs not in AURORA 2006GRC w gas price updated_Electric Rev Req Model (2009 GRC)  3" xfId="2147"/>
    <cellStyle name="_Costs not in AURORA 2006GRC w gas price updated_Electric Rev Req Model (2009 GRC) _DEM-WP(C) ENERG10C--ctn Mid-C_042010 2010GRC" xfId="8729"/>
    <cellStyle name="_Costs not in AURORA 2006GRC w gas price updated_Electric Rev Req Model (2009 GRC) Rebuttal" xfId="2148"/>
    <cellStyle name="_Costs not in AURORA 2006GRC w gas price updated_Electric Rev Req Model (2009 GRC) Rebuttal 2" xfId="2149"/>
    <cellStyle name="_Costs not in AURORA 2006GRC w gas price updated_Electric Rev Req Model (2009 GRC) Rebuttal 2 2" xfId="2150"/>
    <cellStyle name="_Costs not in AURORA 2006GRC w gas price updated_Electric Rev Req Model (2009 GRC) Rebuttal 3" xfId="2151"/>
    <cellStyle name="_Costs not in AURORA 2006GRC w gas price updated_Electric Rev Req Model (2009 GRC) Rebuttal REmoval of New  WH Solar AdjustMI" xfId="2152"/>
    <cellStyle name="_Costs not in AURORA 2006GRC w gas price updated_Electric Rev Req Model (2009 GRC) Rebuttal REmoval of New  WH Solar AdjustMI 2" xfId="2153"/>
    <cellStyle name="_Costs not in AURORA 2006GRC w gas price updated_Electric Rev Req Model (2009 GRC) Rebuttal REmoval of New  WH Solar AdjustMI 2 2" xfId="2154"/>
    <cellStyle name="_Costs not in AURORA 2006GRC w gas price updated_Electric Rev Req Model (2009 GRC) Rebuttal REmoval of New  WH Solar AdjustMI 3" xfId="2155"/>
    <cellStyle name="_Costs not in AURORA 2006GRC w gas price updated_Electric Rev Req Model (2009 GRC) Rebuttal REmoval of New  WH Solar AdjustMI_DEM-WP(C) ENERG10C--ctn Mid-C_042010 2010GRC" xfId="8730"/>
    <cellStyle name="_Costs not in AURORA 2006GRC w gas price updated_Electric Rev Req Model (2009 GRC) Revised 01-18-2010" xfId="2156"/>
    <cellStyle name="_Costs not in AURORA 2006GRC w gas price updated_Electric Rev Req Model (2009 GRC) Revised 01-18-2010 2" xfId="2157"/>
    <cellStyle name="_Costs not in AURORA 2006GRC w gas price updated_Electric Rev Req Model (2009 GRC) Revised 01-18-2010 2 2" xfId="2158"/>
    <cellStyle name="_Costs not in AURORA 2006GRC w gas price updated_Electric Rev Req Model (2009 GRC) Revised 01-18-2010 3" xfId="2159"/>
    <cellStyle name="_Costs not in AURORA 2006GRC w gas price updated_Electric Rev Req Model (2009 GRC) Revised 01-18-2010_DEM-WP(C) ENERG10C--ctn Mid-C_042010 2010GRC" xfId="8731"/>
    <cellStyle name="_Costs not in AURORA 2006GRC w gas price updated_Electric Rev Req Model (2010 GRC)" xfId="8732"/>
    <cellStyle name="_Costs not in AURORA 2006GRC w gas price updated_Electric Rev Req Model (2010 GRC) SF" xfId="8733"/>
    <cellStyle name="_Costs not in AURORA 2006GRC w gas price updated_Final Order Electric EXHIBIT A-1" xfId="2160"/>
    <cellStyle name="_Costs not in AURORA 2006GRC w gas price updated_Final Order Electric EXHIBIT A-1 2" xfId="2161"/>
    <cellStyle name="_Costs not in AURORA 2006GRC w gas price updated_Final Order Electric EXHIBIT A-1 2 2" xfId="2162"/>
    <cellStyle name="_Costs not in AURORA 2006GRC w gas price updated_Final Order Electric EXHIBIT A-1 3" xfId="2163"/>
    <cellStyle name="_Costs not in AURORA 2006GRC w gas price updated_NIM Summary" xfId="2164"/>
    <cellStyle name="_Costs not in AURORA 2006GRC w gas price updated_NIM Summary 2" xfId="2165"/>
    <cellStyle name="_Costs not in AURORA 2006GRC w gas price updated_NIM Summary_DEM-WP(C) ENERG10C--ctn Mid-C_042010 2010GRC" xfId="8734"/>
    <cellStyle name="_Costs not in AURORA 2006GRC w gas price updated_Rebuttal Power Costs" xfId="2166"/>
    <cellStyle name="_Costs not in AURORA 2006GRC w gas price updated_Rebuttal Power Costs 2" xfId="2167"/>
    <cellStyle name="_Costs not in AURORA 2006GRC w gas price updated_Rebuttal Power Costs 2 2" xfId="2168"/>
    <cellStyle name="_Costs not in AURORA 2006GRC w gas price updated_Rebuttal Power Costs 3" xfId="2169"/>
    <cellStyle name="_Costs not in AURORA 2006GRC w gas price updated_Rebuttal Power Costs_Adj Bench DR 3 for Initial Briefs (Electric)" xfId="2170"/>
    <cellStyle name="_Costs not in AURORA 2006GRC w gas price updated_Rebuttal Power Costs_Adj Bench DR 3 for Initial Briefs (Electric) 2" xfId="2171"/>
    <cellStyle name="_Costs not in AURORA 2006GRC w gas price updated_Rebuttal Power Costs_Adj Bench DR 3 for Initial Briefs (Electric) 2 2" xfId="2172"/>
    <cellStyle name="_Costs not in AURORA 2006GRC w gas price updated_Rebuttal Power Costs_Adj Bench DR 3 for Initial Briefs (Electric) 3" xfId="2173"/>
    <cellStyle name="_Costs not in AURORA 2006GRC w gas price updated_Rebuttal Power Costs_Adj Bench DR 3 for Initial Briefs (Electric)_DEM-WP(C) ENERG10C--ctn Mid-C_042010 2010GRC" xfId="8735"/>
    <cellStyle name="_Costs not in AURORA 2006GRC w gas price updated_Rebuttal Power Costs_DEM-WP(C) ENERG10C--ctn Mid-C_042010 2010GRC" xfId="8736"/>
    <cellStyle name="_Costs not in AURORA 2006GRC w gas price updated_Rebuttal Power Costs_Electric Rev Req Model (2009 GRC) Rebuttal" xfId="2174"/>
    <cellStyle name="_Costs not in AURORA 2006GRC w gas price updated_Rebuttal Power Costs_Electric Rev Req Model (2009 GRC) Rebuttal 2" xfId="2175"/>
    <cellStyle name="_Costs not in AURORA 2006GRC w gas price updated_Rebuttal Power Costs_Electric Rev Req Model (2009 GRC) Rebuttal 2 2" xfId="2176"/>
    <cellStyle name="_Costs not in AURORA 2006GRC w gas price updated_Rebuttal Power Costs_Electric Rev Req Model (2009 GRC) Rebuttal 3" xfId="2177"/>
    <cellStyle name="_Costs not in AURORA 2006GRC w gas price updated_Rebuttal Power Costs_Electric Rev Req Model (2009 GRC) Rebuttal REmoval of New  WH Solar AdjustMI" xfId="2178"/>
    <cellStyle name="_Costs not in AURORA 2006GRC w gas price updated_Rebuttal Power Costs_Electric Rev Req Model (2009 GRC) Rebuttal REmoval of New  WH Solar AdjustMI 2" xfId="2179"/>
    <cellStyle name="_Costs not in AURORA 2006GRC w gas price updated_Rebuttal Power Costs_Electric Rev Req Model (2009 GRC) Rebuttal REmoval of New  WH Solar AdjustMI 2 2" xfId="2180"/>
    <cellStyle name="_Costs not in AURORA 2006GRC w gas price updated_Rebuttal Power Costs_Electric Rev Req Model (2009 GRC) Rebuttal REmoval of New  WH Solar AdjustMI 3" xfId="2181"/>
    <cellStyle name="_Costs not in AURORA 2006GRC w gas price updated_Rebuttal Power Costs_Electric Rev Req Model (2009 GRC) Rebuttal REmoval of New  WH Solar AdjustMI_DEM-WP(C) ENERG10C--ctn Mid-C_042010 2010GRC" xfId="8737"/>
    <cellStyle name="_Costs not in AURORA 2006GRC w gas price updated_Rebuttal Power Costs_Electric Rev Req Model (2009 GRC) Revised 01-18-2010" xfId="2182"/>
    <cellStyle name="_Costs not in AURORA 2006GRC w gas price updated_Rebuttal Power Costs_Electric Rev Req Model (2009 GRC) Revised 01-18-2010 2" xfId="2183"/>
    <cellStyle name="_Costs not in AURORA 2006GRC w gas price updated_Rebuttal Power Costs_Electric Rev Req Model (2009 GRC) Revised 01-18-2010 2 2" xfId="2184"/>
    <cellStyle name="_Costs not in AURORA 2006GRC w gas price updated_Rebuttal Power Costs_Electric Rev Req Model (2009 GRC) Revised 01-18-2010 3" xfId="2185"/>
    <cellStyle name="_Costs not in AURORA 2006GRC w gas price updated_Rebuttal Power Costs_Electric Rev Req Model (2009 GRC) Revised 01-18-2010_DEM-WP(C) ENERG10C--ctn Mid-C_042010 2010GRC" xfId="8738"/>
    <cellStyle name="_Costs not in AURORA 2006GRC w gas price updated_Rebuttal Power Costs_Final Order Electric EXHIBIT A-1" xfId="2186"/>
    <cellStyle name="_Costs not in AURORA 2006GRC w gas price updated_Rebuttal Power Costs_Final Order Electric EXHIBIT A-1 2" xfId="2187"/>
    <cellStyle name="_Costs not in AURORA 2006GRC w gas price updated_Rebuttal Power Costs_Final Order Electric EXHIBIT A-1 2 2" xfId="2188"/>
    <cellStyle name="_Costs not in AURORA 2006GRC w gas price updated_Rebuttal Power Costs_Final Order Electric EXHIBIT A-1 3" xfId="2189"/>
    <cellStyle name="_Costs not in AURORA 2006GRC w gas price updated_TENASKA REGULATORY ASSET" xfId="2190"/>
    <cellStyle name="_Costs not in AURORA 2006GRC w gas price updated_TENASKA REGULATORY ASSET 2" xfId="2191"/>
    <cellStyle name="_Costs not in AURORA 2006GRC w gas price updated_TENASKA REGULATORY ASSET 2 2" xfId="2192"/>
    <cellStyle name="_Costs not in AURORA 2006GRC w gas price updated_TENASKA REGULATORY ASSET 3" xfId="2193"/>
    <cellStyle name="_Costs not in AURORA 2007 Rate Case" xfId="10"/>
    <cellStyle name="_Costs not in AURORA 2007 Rate Case 2" xfId="2194"/>
    <cellStyle name="_Costs not in AURORA 2007 Rate Case 2 2" xfId="2195"/>
    <cellStyle name="_Costs not in AURORA 2007 Rate Case 2 2 2" xfId="2196"/>
    <cellStyle name="_Costs not in AURORA 2007 Rate Case 2 3" xfId="2197"/>
    <cellStyle name="_Costs not in AURORA 2007 Rate Case 3" xfId="2198"/>
    <cellStyle name="_Costs not in AURORA 2007 Rate Case 3 2" xfId="2199"/>
    <cellStyle name="_Costs not in AURORA 2007 Rate Case 4" xfId="2200"/>
    <cellStyle name="_Costs not in AURORA 2007 Rate Case 4 2" xfId="2201"/>
    <cellStyle name="_Costs not in AURORA 2007 Rate Case 5" xfId="8739"/>
    <cellStyle name="_Costs not in AURORA 2007 Rate Case 6" xfId="8740"/>
    <cellStyle name="_Costs not in AURORA 2007 Rate Case 6 2" xfId="8741"/>
    <cellStyle name="_Costs not in AURORA 2007 Rate Case 7" xfId="8742"/>
    <cellStyle name="_Costs not in AURORA 2007 Rate Case 7 2" xfId="8743"/>
    <cellStyle name="_Costs not in AURORA 2007 Rate Case_(C) WHE Proforma with ITC cash grant 10 Yr Amort_for deferral_102809" xfId="2202"/>
    <cellStyle name="_Costs not in AURORA 2007 Rate Case_(C) WHE Proforma with ITC cash grant 10 Yr Amort_for deferral_102809 2" xfId="2203"/>
    <cellStyle name="_Costs not in AURORA 2007 Rate Case_(C) WHE Proforma with ITC cash grant 10 Yr Amort_for deferral_102809 2 2" xfId="2204"/>
    <cellStyle name="_Costs not in AURORA 2007 Rate Case_(C) WHE Proforma with ITC cash grant 10 Yr Amort_for deferral_102809 3" xfId="2205"/>
    <cellStyle name="_Costs not in AURORA 2007 Rate Case_(C) WHE Proforma with ITC cash grant 10 Yr Amort_for deferral_102809_16.07E Wild Horse Wind Expansionwrkingfile" xfId="2206"/>
    <cellStyle name="_Costs not in AURORA 2007 Rate Case_(C) WHE Proforma with ITC cash grant 10 Yr Amort_for deferral_102809_16.07E Wild Horse Wind Expansionwrkingfile 2" xfId="2207"/>
    <cellStyle name="_Costs not in AURORA 2007 Rate Case_(C) WHE Proforma with ITC cash grant 10 Yr Amort_for deferral_102809_16.07E Wild Horse Wind Expansionwrkingfile 2 2" xfId="2208"/>
    <cellStyle name="_Costs not in AURORA 2007 Rate Case_(C) WHE Proforma with ITC cash grant 10 Yr Amort_for deferral_102809_16.07E Wild Horse Wind Expansionwrkingfile 3" xfId="2209"/>
    <cellStyle name="_Costs not in AURORA 2007 Rate Case_(C) WHE Proforma with ITC cash grant 10 Yr Amort_for deferral_102809_16.07E Wild Horse Wind Expansionwrkingfile SF" xfId="2210"/>
    <cellStyle name="_Costs not in AURORA 2007 Rate Case_(C) WHE Proforma with ITC cash grant 10 Yr Amort_for deferral_102809_16.07E Wild Horse Wind Expansionwrkingfile SF 2" xfId="2211"/>
    <cellStyle name="_Costs not in AURORA 2007 Rate Case_(C) WHE Proforma with ITC cash grant 10 Yr Amort_for deferral_102809_16.07E Wild Horse Wind Expansionwrkingfile SF 2 2" xfId="2212"/>
    <cellStyle name="_Costs not in AURORA 2007 Rate Case_(C) WHE Proforma with ITC cash grant 10 Yr Amort_for deferral_102809_16.07E Wild Horse Wind Expansionwrkingfile SF 3" xfId="2213"/>
    <cellStyle name="_Costs not in AURORA 2007 Rate Case_(C) WHE Proforma with ITC cash grant 10 Yr Amort_for deferral_102809_16.07E Wild Horse Wind Expansionwrkingfile SF_DEM-WP(C) ENERG10C--ctn Mid-C_042010 2010GRC" xfId="8744"/>
    <cellStyle name="_Costs not in AURORA 2007 Rate Case_(C) WHE Proforma with ITC cash grant 10 Yr Amort_for deferral_102809_16.07E Wild Horse Wind Expansionwrkingfile_DEM-WP(C) ENERG10C--ctn Mid-C_042010 2010GRC" xfId="8745"/>
    <cellStyle name="_Costs not in AURORA 2007 Rate Case_(C) WHE Proforma with ITC cash grant 10 Yr Amort_for deferral_102809_16.37E Wild Horse Expansion DeferralRevwrkingfile SF" xfId="2214"/>
    <cellStyle name="_Costs not in AURORA 2007 Rate Case_(C) WHE Proforma with ITC cash grant 10 Yr Amort_for deferral_102809_16.37E Wild Horse Expansion DeferralRevwrkingfile SF 2" xfId="2215"/>
    <cellStyle name="_Costs not in AURORA 2007 Rate Case_(C) WHE Proforma with ITC cash grant 10 Yr Amort_for deferral_102809_16.37E Wild Horse Expansion DeferralRevwrkingfile SF 2 2" xfId="2216"/>
    <cellStyle name="_Costs not in AURORA 2007 Rate Case_(C) WHE Proforma with ITC cash grant 10 Yr Amort_for deferral_102809_16.37E Wild Horse Expansion DeferralRevwrkingfile SF 3" xfId="2217"/>
    <cellStyle name="_Costs not in AURORA 2007 Rate Case_(C) WHE Proforma with ITC cash grant 10 Yr Amort_for deferral_102809_16.37E Wild Horse Expansion DeferralRevwrkingfile SF_DEM-WP(C) ENERG10C--ctn Mid-C_042010 2010GRC" xfId="8746"/>
    <cellStyle name="_Costs not in AURORA 2007 Rate Case_(C) WHE Proforma with ITC cash grant 10 Yr Amort_for deferral_102809_DEM-WP(C) ENERG10C--ctn Mid-C_042010 2010GRC" xfId="8747"/>
    <cellStyle name="_Costs not in AURORA 2007 Rate Case_(C) WHE Proforma with ITC cash grant 10 Yr Amort_for rebuttal_120709" xfId="2218"/>
    <cellStyle name="_Costs not in AURORA 2007 Rate Case_(C) WHE Proforma with ITC cash grant 10 Yr Amort_for rebuttal_120709 2" xfId="2219"/>
    <cellStyle name="_Costs not in AURORA 2007 Rate Case_(C) WHE Proforma with ITC cash grant 10 Yr Amort_for rebuttal_120709 2 2" xfId="2220"/>
    <cellStyle name="_Costs not in AURORA 2007 Rate Case_(C) WHE Proforma with ITC cash grant 10 Yr Amort_for rebuttal_120709 3" xfId="2221"/>
    <cellStyle name="_Costs not in AURORA 2007 Rate Case_(C) WHE Proforma with ITC cash grant 10 Yr Amort_for rebuttal_120709_DEM-WP(C) ENERG10C--ctn Mid-C_042010 2010GRC" xfId="8748"/>
    <cellStyle name="_Costs not in AURORA 2007 Rate Case_04.07E Wild Horse Wind Expansion" xfId="2222"/>
    <cellStyle name="_Costs not in AURORA 2007 Rate Case_04.07E Wild Horse Wind Expansion 2" xfId="2223"/>
    <cellStyle name="_Costs not in AURORA 2007 Rate Case_04.07E Wild Horse Wind Expansion 2 2" xfId="2224"/>
    <cellStyle name="_Costs not in AURORA 2007 Rate Case_04.07E Wild Horse Wind Expansion 3" xfId="2225"/>
    <cellStyle name="_Costs not in AURORA 2007 Rate Case_04.07E Wild Horse Wind Expansion_16.07E Wild Horse Wind Expansionwrkingfile" xfId="2226"/>
    <cellStyle name="_Costs not in AURORA 2007 Rate Case_04.07E Wild Horse Wind Expansion_16.07E Wild Horse Wind Expansionwrkingfile 2" xfId="2227"/>
    <cellStyle name="_Costs not in AURORA 2007 Rate Case_04.07E Wild Horse Wind Expansion_16.07E Wild Horse Wind Expansionwrkingfile 2 2" xfId="2228"/>
    <cellStyle name="_Costs not in AURORA 2007 Rate Case_04.07E Wild Horse Wind Expansion_16.07E Wild Horse Wind Expansionwrkingfile 3" xfId="2229"/>
    <cellStyle name="_Costs not in AURORA 2007 Rate Case_04.07E Wild Horse Wind Expansion_16.07E Wild Horse Wind Expansionwrkingfile SF" xfId="2230"/>
    <cellStyle name="_Costs not in AURORA 2007 Rate Case_04.07E Wild Horse Wind Expansion_16.07E Wild Horse Wind Expansionwrkingfile SF 2" xfId="2231"/>
    <cellStyle name="_Costs not in AURORA 2007 Rate Case_04.07E Wild Horse Wind Expansion_16.07E Wild Horse Wind Expansionwrkingfile SF 2 2" xfId="2232"/>
    <cellStyle name="_Costs not in AURORA 2007 Rate Case_04.07E Wild Horse Wind Expansion_16.07E Wild Horse Wind Expansionwrkingfile SF 3" xfId="2233"/>
    <cellStyle name="_Costs not in AURORA 2007 Rate Case_04.07E Wild Horse Wind Expansion_16.07E Wild Horse Wind Expansionwrkingfile SF_DEM-WP(C) ENERG10C--ctn Mid-C_042010 2010GRC" xfId="8749"/>
    <cellStyle name="_Costs not in AURORA 2007 Rate Case_04.07E Wild Horse Wind Expansion_16.07E Wild Horse Wind Expansionwrkingfile_DEM-WP(C) ENERG10C--ctn Mid-C_042010 2010GRC" xfId="8750"/>
    <cellStyle name="_Costs not in AURORA 2007 Rate Case_04.07E Wild Horse Wind Expansion_16.37E Wild Horse Expansion DeferralRevwrkingfile SF" xfId="2234"/>
    <cellStyle name="_Costs not in AURORA 2007 Rate Case_04.07E Wild Horse Wind Expansion_16.37E Wild Horse Expansion DeferralRevwrkingfile SF 2" xfId="2235"/>
    <cellStyle name="_Costs not in AURORA 2007 Rate Case_04.07E Wild Horse Wind Expansion_16.37E Wild Horse Expansion DeferralRevwrkingfile SF 2 2" xfId="2236"/>
    <cellStyle name="_Costs not in AURORA 2007 Rate Case_04.07E Wild Horse Wind Expansion_16.37E Wild Horse Expansion DeferralRevwrkingfile SF 3" xfId="2237"/>
    <cellStyle name="_Costs not in AURORA 2007 Rate Case_04.07E Wild Horse Wind Expansion_16.37E Wild Horse Expansion DeferralRevwrkingfile SF_DEM-WP(C) ENERG10C--ctn Mid-C_042010 2010GRC" xfId="8751"/>
    <cellStyle name="_Costs not in AURORA 2007 Rate Case_04.07E Wild Horse Wind Expansion_DEM-WP(C) ENERG10C--ctn Mid-C_042010 2010GRC" xfId="8752"/>
    <cellStyle name="_Costs not in AURORA 2007 Rate Case_16.07E Wild Horse Wind Expansionwrkingfile" xfId="2238"/>
    <cellStyle name="_Costs not in AURORA 2007 Rate Case_16.07E Wild Horse Wind Expansionwrkingfile 2" xfId="2239"/>
    <cellStyle name="_Costs not in AURORA 2007 Rate Case_16.07E Wild Horse Wind Expansionwrkingfile 2 2" xfId="2240"/>
    <cellStyle name="_Costs not in AURORA 2007 Rate Case_16.07E Wild Horse Wind Expansionwrkingfile 3" xfId="2241"/>
    <cellStyle name="_Costs not in AURORA 2007 Rate Case_16.07E Wild Horse Wind Expansionwrkingfile SF" xfId="2242"/>
    <cellStyle name="_Costs not in AURORA 2007 Rate Case_16.07E Wild Horse Wind Expansionwrkingfile SF 2" xfId="2243"/>
    <cellStyle name="_Costs not in AURORA 2007 Rate Case_16.07E Wild Horse Wind Expansionwrkingfile SF 2 2" xfId="2244"/>
    <cellStyle name="_Costs not in AURORA 2007 Rate Case_16.07E Wild Horse Wind Expansionwrkingfile SF 3" xfId="2245"/>
    <cellStyle name="_Costs not in AURORA 2007 Rate Case_16.07E Wild Horse Wind Expansionwrkingfile SF_DEM-WP(C) ENERG10C--ctn Mid-C_042010 2010GRC" xfId="8753"/>
    <cellStyle name="_Costs not in AURORA 2007 Rate Case_16.07E Wild Horse Wind Expansionwrkingfile_DEM-WP(C) ENERG10C--ctn Mid-C_042010 2010GRC" xfId="8754"/>
    <cellStyle name="_Costs not in AURORA 2007 Rate Case_16.37E Wild Horse Expansion DeferralRevwrkingfile SF" xfId="2246"/>
    <cellStyle name="_Costs not in AURORA 2007 Rate Case_16.37E Wild Horse Expansion DeferralRevwrkingfile SF 2" xfId="2247"/>
    <cellStyle name="_Costs not in AURORA 2007 Rate Case_16.37E Wild Horse Expansion DeferralRevwrkingfile SF 2 2" xfId="2248"/>
    <cellStyle name="_Costs not in AURORA 2007 Rate Case_16.37E Wild Horse Expansion DeferralRevwrkingfile SF 3" xfId="2249"/>
    <cellStyle name="_Costs not in AURORA 2007 Rate Case_16.37E Wild Horse Expansion DeferralRevwrkingfile SF_DEM-WP(C) ENERG10C--ctn Mid-C_042010 2010GRC" xfId="8755"/>
    <cellStyle name="_Costs not in AURORA 2007 Rate Case_2009 Compliance Filing PCA Exhibits for GRC" xfId="8756"/>
    <cellStyle name="_Costs not in AURORA 2007 Rate Case_2009 GRC Compl Filing - Exhibit D" xfId="2250"/>
    <cellStyle name="_Costs not in AURORA 2007 Rate Case_2009 GRC Compl Filing - Exhibit D 2" xfId="2251"/>
    <cellStyle name="_Costs not in AURORA 2007 Rate Case_2009 GRC Compl Filing - Exhibit D_DEM-WP(C) ENERG10C--ctn Mid-C_042010 2010GRC" xfId="8757"/>
    <cellStyle name="_Costs not in AURORA 2007 Rate Case_3.01 Income Statement" xfId="2252"/>
    <cellStyle name="_Costs not in AURORA 2007 Rate Case_4 31 Regulatory Assets and Liabilities  7 06- Exhibit D" xfId="2253"/>
    <cellStyle name="_Costs not in AURORA 2007 Rate Case_4 31 Regulatory Assets and Liabilities  7 06- Exhibit D 2" xfId="2254"/>
    <cellStyle name="_Costs not in AURORA 2007 Rate Case_4 31 Regulatory Assets and Liabilities  7 06- Exhibit D 2 2" xfId="2255"/>
    <cellStyle name="_Costs not in AURORA 2007 Rate Case_4 31 Regulatory Assets and Liabilities  7 06- Exhibit D 3" xfId="2256"/>
    <cellStyle name="_Costs not in AURORA 2007 Rate Case_4 31 Regulatory Assets and Liabilities  7 06- Exhibit D_DEM-WP(C) ENERG10C--ctn Mid-C_042010 2010GRC" xfId="8758"/>
    <cellStyle name="_Costs not in AURORA 2007 Rate Case_4 31 Regulatory Assets and Liabilities  7 06- Exhibit D_NIM Summary" xfId="2257"/>
    <cellStyle name="_Costs not in AURORA 2007 Rate Case_4 31 Regulatory Assets and Liabilities  7 06- Exhibit D_NIM Summary 2" xfId="2258"/>
    <cellStyle name="_Costs not in AURORA 2007 Rate Case_4 31 Regulatory Assets and Liabilities  7 06- Exhibit D_NIM Summary_DEM-WP(C) ENERG10C--ctn Mid-C_042010 2010GRC" xfId="8759"/>
    <cellStyle name="_Costs not in AURORA 2007 Rate Case_4 31E Reg Asset  Liab and EXH D" xfId="8760"/>
    <cellStyle name="_Costs not in AURORA 2007 Rate Case_4 31E Reg Asset  Liab and EXH D _ Aug 10 Filing (2)" xfId="8761"/>
    <cellStyle name="_Costs not in AURORA 2007 Rate Case_4 32 Regulatory Assets and Liabilities  7 06- Exhibit D" xfId="2259"/>
    <cellStyle name="_Costs not in AURORA 2007 Rate Case_4 32 Regulatory Assets and Liabilities  7 06- Exhibit D 2" xfId="2260"/>
    <cellStyle name="_Costs not in AURORA 2007 Rate Case_4 32 Regulatory Assets and Liabilities  7 06- Exhibit D 2 2" xfId="2261"/>
    <cellStyle name="_Costs not in AURORA 2007 Rate Case_4 32 Regulatory Assets and Liabilities  7 06- Exhibit D 3" xfId="2262"/>
    <cellStyle name="_Costs not in AURORA 2007 Rate Case_4 32 Regulatory Assets and Liabilities  7 06- Exhibit D_DEM-WP(C) ENERG10C--ctn Mid-C_042010 2010GRC" xfId="8762"/>
    <cellStyle name="_Costs not in AURORA 2007 Rate Case_4 32 Regulatory Assets and Liabilities  7 06- Exhibit D_NIM Summary" xfId="2263"/>
    <cellStyle name="_Costs not in AURORA 2007 Rate Case_4 32 Regulatory Assets and Liabilities  7 06- Exhibit D_NIM Summary 2" xfId="2264"/>
    <cellStyle name="_Costs not in AURORA 2007 Rate Case_4 32 Regulatory Assets and Liabilities  7 06- Exhibit D_NIM Summary_DEM-WP(C) ENERG10C--ctn Mid-C_042010 2010GRC" xfId="8763"/>
    <cellStyle name="_Costs not in AURORA 2007 Rate Case_AURORA Total New" xfId="2265"/>
    <cellStyle name="_Costs not in AURORA 2007 Rate Case_AURORA Total New 2" xfId="2266"/>
    <cellStyle name="_Costs not in AURORA 2007 Rate Case_Book2" xfId="2267"/>
    <cellStyle name="_Costs not in AURORA 2007 Rate Case_Book2 2" xfId="2268"/>
    <cellStyle name="_Costs not in AURORA 2007 Rate Case_Book2 2 2" xfId="2269"/>
    <cellStyle name="_Costs not in AURORA 2007 Rate Case_Book2 3" xfId="2270"/>
    <cellStyle name="_Costs not in AURORA 2007 Rate Case_Book2_Adj Bench DR 3 for Initial Briefs (Electric)" xfId="2271"/>
    <cellStyle name="_Costs not in AURORA 2007 Rate Case_Book2_Adj Bench DR 3 for Initial Briefs (Electric) 2" xfId="2272"/>
    <cellStyle name="_Costs not in AURORA 2007 Rate Case_Book2_Adj Bench DR 3 for Initial Briefs (Electric) 2 2" xfId="2273"/>
    <cellStyle name="_Costs not in AURORA 2007 Rate Case_Book2_Adj Bench DR 3 for Initial Briefs (Electric) 3" xfId="2274"/>
    <cellStyle name="_Costs not in AURORA 2007 Rate Case_Book2_Adj Bench DR 3 for Initial Briefs (Electric)_DEM-WP(C) ENERG10C--ctn Mid-C_042010 2010GRC" xfId="8764"/>
    <cellStyle name="_Costs not in AURORA 2007 Rate Case_Book2_DEM-WP(C) ENERG10C--ctn Mid-C_042010 2010GRC" xfId="8765"/>
    <cellStyle name="_Costs not in AURORA 2007 Rate Case_Book2_Electric Rev Req Model (2009 GRC) Rebuttal" xfId="2275"/>
    <cellStyle name="_Costs not in AURORA 2007 Rate Case_Book2_Electric Rev Req Model (2009 GRC) Rebuttal 2" xfId="2276"/>
    <cellStyle name="_Costs not in AURORA 2007 Rate Case_Book2_Electric Rev Req Model (2009 GRC) Rebuttal 2 2" xfId="2277"/>
    <cellStyle name="_Costs not in AURORA 2007 Rate Case_Book2_Electric Rev Req Model (2009 GRC) Rebuttal 3" xfId="2278"/>
    <cellStyle name="_Costs not in AURORA 2007 Rate Case_Book2_Electric Rev Req Model (2009 GRC) Rebuttal REmoval of New  WH Solar AdjustMI" xfId="2279"/>
    <cellStyle name="_Costs not in AURORA 2007 Rate Case_Book2_Electric Rev Req Model (2009 GRC) Rebuttal REmoval of New  WH Solar AdjustMI 2" xfId="2280"/>
    <cellStyle name="_Costs not in AURORA 2007 Rate Case_Book2_Electric Rev Req Model (2009 GRC) Rebuttal REmoval of New  WH Solar AdjustMI 2 2" xfId="2281"/>
    <cellStyle name="_Costs not in AURORA 2007 Rate Case_Book2_Electric Rev Req Model (2009 GRC) Rebuttal REmoval of New  WH Solar AdjustMI 3" xfId="2282"/>
    <cellStyle name="_Costs not in AURORA 2007 Rate Case_Book2_Electric Rev Req Model (2009 GRC) Rebuttal REmoval of New  WH Solar AdjustMI_DEM-WP(C) ENERG10C--ctn Mid-C_042010 2010GRC" xfId="8766"/>
    <cellStyle name="_Costs not in AURORA 2007 Rate Case_Book2_Electric Rev Req Model (2009 GRC) Revised 01-18-2010" xfId="2283"/>
    <cellStyle name="_Costs not in AURORA 2007 Rate Case_Book2_Electric Rev Req Model (2009 GRC) Revised 01-18-2010 2" xfId="2284"/>
    <cellStyle name="_Costs not in AURORA 2007 Rate Case_Book2_Electric Rev Req Model (2009 GRC) Revised 01-18-2010 2 2" xfId="2285"/>
    <cellStyle name="_Costs not in AURORA 2007 Rate Case_Book2_Electric Rev Req Model (2009 GRC) Revised 01-18-2010 3" xfId="2286"/>
    <cellStyle name="_Costs not in AURORA 2007 Rate Case_Book2_Electric Rev Req Model (2009 GRC) Revised 01-18-2010_DEM-WP(C) ENERG10C--ctn Mid-C_042010 2010GRC" xfId="8767"/>
    <cellStyle name="_Costs not in AURORA 2007 Rate Case_Book2_Final Order Electric EXHIBIT A-1" xfId="2287"/>
    <cellStyle name="_Costs not in AURORA 2007 Rate Case_Book2_Final Order Electric EXHIBIT A-1 2" xfId="2288"/>
    <cellStyle name="_Costs not in AURORA 2007 Rate Case_Book2_Final Order Electric EXHIBIT A-1 2 2" xfId="2289"/>
    <cellStyle name="_Costs not in AURORA 2007 Rate Case_Book2_Final Order Electric EXHIBIT A-1 3" xfId="2290"/>
    <cellStyle name="_Costs not in AURORA 2007 Rate Case_Book4" xfId="2291"/>
    <cellStyle name="_Costs not in AURORA 2007 Rate Case_Book4 2" xfId="2292"/>
    <cellStyle name="_Costs not in AURORA 2007 Rate Case_Book4 2 2" xfId="2293"/>
    <cellStyle name="_Costs not in AURORA 2007 Rate Case_Book4 3" xfId="2294"/>
    <cellStyle name="_Costs not in AURORA 2007 Rate Case_Book4_DEM-WP(C) ENERG10C--ctn Mid-C_042010 2010GRC" xfId="8768"/>
    <cellStyle name="_Costs not in AURORA 2007 Rate Case_Book9" xfId="2295"/>
    <cellStyle name="_Costs not in AURORA 2007 Rate Case_Book9 2" xfId="2296"/>
    <cellStyle name="_Costs not in AURORA 2007 Rate Case_Book9 2 2" xfId="2297"/>
    <cellStyle name="_Costs not in AURORA 2007 Rate Case_Book9 3" xfId="2298"/>
    <cellStyle name="_Costs not in AURORA 2007 Rate Case_Book9_DEM-WP(C) ENERG10C--ctn Mid-C_042010 2010GRC" xfId="8769"/>
    <cellStyle name="_Costs not in AURORA 2007 Rate Case_Chelan PUD Power Costs (8-10)" xfId="8770"/>
    <cellStyle name="_Costs not in AURORA 2007 Rate Case_DEM-WP(C) Chelan Power Costs" xfId="8771"/>
    <cellStyle name="_Costs not in AURORA 2007 Rate Case_DEM-WP(C) ENERG10C--ctn Mid-C_042010 2010GRC" xfId="8772"/>
    <cellStyle name="_Costs not in AURORA 2007 Rate Case_DEM-WP(C) Gas Transport 2010GRC" xfId="8773"/>
    <cellStyle name="_Costs not in AURORA 2007 Rate Case_Electric COS Inputs" xfId="2299"/>
    <cellStyle name="_Costs not in AURORA 2007 Rate Case_Electric COS Inputs 2" xfId="2300"/>
    <cellStyle name="_Costs not in AURORA 2007 Rate Case_Electric COS Inputs 2 2" xfId="2301"/>
    <cellStyle name="_Costs not in AURORA 2007 Rate Case_Electric COS Inputs 2 2 2" xfId="2302"/>
    <cellStyle name="_Costs not in AURORA 2007 Rate Case_Electric COS Inputs 2 3" xfId="2303"/>
    <cellStyle name="_Costs not in AURORA 2007 Rate Case_Electric COS Inputs 2 3 2" xfId="2304"/>
    <cellStyle name="_Costs not in AURORA 2007 Rate Case_Electric COS Inputs 2 4" xfId="2305"/>
    <cellStyle name="_Costs not in AURORA 2007 Rate Case_Electric COS Inputs 2 4 2" xfId="2306"/>
    <cellStyle name="_Costs not in AURORA 2007 Rate Case_Electric COS Inputs 3" xfId="2307"/>
    <cellStyle name="_Costs not in AURORA 2007 Rate Case_Electric COS Inputs 3 2" xfId="2308"/>
    <cellStyle name="_Costs not in AURORA 2007 Rate Case_Electric COS Inputs 4" xfId="2309"/>
    <cellStyle name="_Costs not in AURORA 2007 Rate Case_Electric COS Inputs 4 2" xfId="2310"/>
    <cellStyle name="_Costs not in AURORA 2007 Rate Case_Electric COS Inputs 5" xfId="2311"/>
    <cellStyle name="_Costs not in AURORA 2007 Rate Case_Electric COS Inputs 6" xfId="8774"/>
    <cellStyle name="_Costs not in AURORA 2007 Rate Case_LSRWEP LGIA like Acctg Petition Aug 2010" xfId="8775"/>
    <cellStyle name="_Costs not in AURORA 2007 Rate Case_NIM Summary" xfId="2312"/>
    <cellStyle name="_Costs not in AURORA 2007 Rate Case_NIM Summary 09GRC" xfId="2313"/>
    <cellStyle name="_Costs not in AURORA 2007 Rate Case_NIM Summary 09GRC 2" xfId="2314"/>
    <cellStyle name="_Costs not in AURORA 2007 Rate Case_NIM Summary 09GRC_DEM-WP(C) ENERG10C--ctn Mid-C_042010 2010GRC" xfId="8776"/>
    <cellStyle name="_Costs not in AURORA 2007 Rate Case_NIM Summary 2" xfId="2315"/>
    <cellStyle name="_Costs not in AURORA 2007 Rate Case_NIM Summary 3" xfId="2316"/>
    <cellStyle name="_Costs not in AURORA 2007 Rate Case_NIM Summary 4" xfId="2317"/>
    <cellStyle name="_Costs not in AURORA 2007 Rate Case_NIM Summary 5" xfId="2318"/>
    <cellStyle name="_Costs not in AURORA 2007 Rate Case_NIM Summary 6" xfId="2319"/>
    <cellStyle name="_Costs not in AURORA 2007 Rate Case_NIM Summary 7" xfId="2320"/>
    <cellStyle name="_Costs not in AURORA 2007 Rate Case_NIM Summary 8" xfId="2321"/>
    <cellStyle name="_Costs not in AURORA 2007 Rate Case_NIM Summary 9" xfId="2322"/>
    <cellStyle name="_Costs not in AURORA 2007 Rate Case_NIM Summary_DEM-WP(C) ENERG10C--ctn Mid-C_042010 2010GRC" xfId="8777"/>
    <cellStyle name="_Costs not in AURORA 2007 Rate Case_PCA 10 -  Exhibit D from A Kellogg Jan 2011" xfId="8778"/>
    <cellStyle name="_Costs not in AURORA 2007 Rate Case_PCA 10 -  Exhibit D from A Kellogg July 2011" xfId="8779"/>
    <cellStyle name="_Costs not in AURORA 2007 Rate Case_PCA 10 -  Exhibit D from S Free Rcv'd 12-11" xfId="8780"/>
    <cellStyle name="_Costs not in AURORA 2007 Rate Case_PCA 9 -  Exhibit D April 2010" xfId="8781"/>
    <cellStyle name="_Costs not in AURORA 2007 Rate Case_PCA 9 -  Exhibit D April 2010 (3)" xfId="2323"/>
    <cellStyle name="_Costs not in AURORA 2007 Rate Case_PCA 9 -  Exhibit D April 2010 (3) 2" xfId="2324"/>
    <cellStyle name="_Costs not in AURORA 2007 Rate Case_PCA 9 -  Exhibit D April 2010 (3)_DEM-WP(C) ENERG10C--ctn Mid-C_042010 2010GRC" xfId="8782"/>
    <cellStyle name="_Costs not in AURORA 2007 Rate Case_PCA 9 -  Exhibit D Nov 2010" xfId="8783"/>
    <cellStyle name="_Costs not in AURORA 2007 Rate Case_PCA 9 - Exhibit D at August 2010" xfId="8784"/>
    <cellStyle name="_Costs not in AURORA 2007 Rate Case_PCA 9 - Exhibit D June 2010 GRC" xfId="8785"/>
    <cellStyle name="_Costs not in AURORA 2007 Rate Case_Power Costs - Comparison bx Rbtl-Staff-Jt-PC" xfId="2325"/>
    <cellStyle name="_Costs not in AURORA 2007 Rate Case_Power Costs - Comparison bx Rbtl-Staff-Jt-PC 2" xfId="2326"/>
    <cellStyle name="_Costs not in AURORA 2007 Rate Case_Power Costs - Comparison bx Rbtl-Staff-Jt-PC 2 2" xfId="2327"/>
    <cellStyle name="_Costs not in AURORA 2007 Rate Case_Power Costs - Comparison bx Rbtl-Staff-Jt-PC 3" xfId="2328"/>
    <cellStyle name="_Costs not in AURORA 2007 Rate Case_Power Costs - Comparison bx Rbtl-Staff-Jt-PC_Adj Bench DR 3 for Initial Briefs (Electric)" xfId="2329"/>
    <cellStyle name="_Costs not in AURORA 2007 Rate Case_Power Costs - Comparison bx Rbtl-Staff-Jt-PC_Adj Bench DR 3 for Initial Briefs (Electric) 2" xfId="2330"/>
    <cellStyle name="_Costs not in AURORA 2007 Rate Case_Power Costs - Comparison bx Rbtl-Staff-Jt-PC_Adj Bench DR 3 for Initial Briefs (Electric) 2 2" xfId="2331"/>
    <cellStyle name="_Costs not in AURORA 2007 Rate Case_Power Costs - Comparison bx Rbtl-Staff-Jt-PC_Adj Bench DR 3 for Initial Briefs (Electric) 3" xfId="2332"/>
    <cellStyle name="_Costs not in AURORA 2007 Rate Case_Power Costs - Comparison bx Rbtl-Staff-Jt-PC_Adj Bench DR 3 for Initial Briefs (Electric)_DEM-WP(C) ENERG10C--ctn Mid-C_042010 2010GRC" xfId="8786"/>
    <cellStyle name="_Costs not in AURORA 2007 Rate Case_Power Costs - Comparison bx Rbtl-Staff-Jt-PC_DEM-WP(C) ENERG10C--ctn Mid-C_042010 2010GRC" xfId="8787"/>
    <cellStyle name="_Costs not in AURORA 2007 Rate Case_Power Costs - Comparison bx Rbtl-Staff-Jt-PC_Electric Rev Req Model (2009 GRC) Rebuttal" xfId="2333"/>
    <cellStyle name="_Costs not in AURORA 2007 Rate Case_Power Costs - Comparison bx Rbtl-Staff-Jt-PC_Electric Rev Req Model (2009 GRC) Rebuttal 2" xfId="2334"/>
    <cellStyle name="_Costs not in AURORA 2007 Rate Case_Power Costs - Comparison bx Rbtl-Staff-Jt-PC_Electric Rev Req Model (2009 GRC) Rebuttal 2 2" xfId="2335"/>
    <cellStyle name="_Costs not in AURORA 2007 Rate Case_Power Costs - Comparison bx Rbtl-Staff-Jt-PC_Electric Rev Req Model (2009 GRC) Rebuttal 3" xfId="2336"/>
    <cellStyle name="_Costs not in AURORA 2007 Rate Case_Power Costs - Comparison bx Rbtl-Staff-Jt-PC_Electric Rev Req Model (2009 GRC) Rebuttal REmoval of New  WH Solar AdjustMI" xfId="2337"/>
    <cellStyle name="_Costs not in AURORA 2007 Rate Case_Power Costs - Comparison bx Rbtl-Staff-Jt-PC_Electric Rev Req Model (2009 GRC) Rebuttal REmoval of New  WH Solar AdjustMI 2" xfId="2338"/>
    <cellStyle name="_Costs not in AURORA 2007 Rate Case_Power Costs - Comparison bx Rbtl-Staff-Jt-PC_Electric Rev Req Model (2009 GRC) Rebuttal REmoval of New  WH Solar AdjustMI 2 2" xfId="2339"/>
    <cellStyle name="_Costs not in AURORA 2007 Rate Case_Power Costs - Comparison bx Rbtl-Staff-Jt-PC_Electric Rev Req Model (2009 GRC) Rebuttal REmoval of New  WH Solar AdjustMI 3" xfId="2340"/>
    <cellStyle name="_Costs not in AURORA 2007 Rate Case_Power Costs - Comparison bx Rbtl-Staff-Jt-PC_Electric Rev Req Model (2009 GRC) Rebuttal REmoval of New  WH Solar AdjustMI_DEM-WP(C) ENERG10C--ctn Mid-C_042010 2010GRC" xfId="8788"/>
    <cellStyle name="_Costs not in AURORA 2007 Rate Case_Power Costs - Comparison bx Rbtl-Staff-Jt-PC_Electric Rev Req Model (2009 GRC) Revised 01-18-2010" xfId="2341"/>
    <cellStyle name="_Costs not in AURORA 2007 Rate Case_Power Costs - Comparison bx Rbtl-Staff-Jt-PC_Electric Rev Req Model (2009 GRC) Revised 01-18-2010 2" xfId="2342"/>
    <cellStyle name="_Costs not in AURORA 2007 Rate Case_Power Costs - Comparison bx Rbtl-Staff-Jt-PC_Electric Rev Req Model (2009 GRC) Revised 01-18-2010 2 2" xfId="2343"/>
    <cellStyle name="_Costs not in AURORA 2007 Rate Case_Power Costs - Comparison bx Rbtl-Staff-Jt-PC_Electric Rev Req Model (2009 GRC) Revised 01-18-2010 3" xfId="2344"/>
    <cellStyle name="_Costs not in AURORA 2007 Rate Case_Power Costs - Comparison bx Rbtl-Staff-Jt-PC_Electric Rev Req Model (2009 GRC) Revised 01-18-2010_DEM-WP(C) ENERG10C--ctn Mid-C_042010 2010GRC" xfId="8789"/>
    <cellStyle name="_Costs not in AURORA 2007 Rate Case_Power Costs - Comparison bx Rbtl-Staff-Jt-PC_Final Order Electric EXHIBIT A-1" xfId="2345"/>
    <cellStyle name="_Costs not in AURORA 2007 Rate Case_Power Costs - Comparison bx Rbtl-Staff-Jt-PC_Final Order Electric EXHIBIT A-1 2" xfId="2346"/>
    <cellStyle name="_Costs not in AURORA 2007 Rate Case_Power Costs - Comparison bx Rbtl-Staff-Jt-PC_Final Order Electric EXHIBIT A-1 2 2" xfId="2347"/>
    <cellStyle name="_Costs not in AURORA 2007 Rate Case_Power Costs - Comparison bx Rbtl-Staff-Jt-PC_Final Order Electric EXHIBIT A-1 3" xfId="2348"/>
    <cellStyle name="_Costs not in AURORA 2007 Rate Case_Production Adj 4.37" xfId="2349"/>
    <cellStyle name="_Costs not in AURORA 2007 Rate Case_Production Adj 4.37 2" xfId="2350"/>
    <cellStyle name="_Costs not in AURORA 2007 Rate Case_Production Adj 4.37 2 2" xfId="2351"/>
    <cellStyle name="_Costs not in AURORA 2007 Rate Case_Production Adj 4.37 3" xfId="2352"/>
    <cellStyle name="_Costs not in AURORA 2007 Rate Case_Purchased Power Adj 4.03" xfId="2353"/>
    <cellStyle name="_Costs not in AURORA 2007 Rate Case_Purchased Power Adj 4.03 2" xfId="2354"/>
    <cellStyle name="_Costs not in AURORA 2007 Rate Case_Purchased Power Adj 4.03 2 2" xfId="2355"/>
    <cellStyle name="_Costs not in AURORA 2007 Rate Case_Purchased Power Adj 4.03 3" xfId="2356"/>
    <cellStyle name="_Costs not in AURORA 2007 Rate Case_Rebuttal Power Costs" xfId="2357"/>
    <cellStyle name="_Costs not in AURORA 2007 Rate Case_Rebuttal Power Costs 2" xfId="2358"/>
    <cellStyle name="_Costs not in AURORA 2007 Rate Case_Rebuttal Power Costs 2 2" xfId="2359"/>
    <cellStyle name="_Costs not in AURORA 2007 Rate Case_Rebuttal Power Costs 3" xfId="2360"/>
    <cellStyle name="_Costs not in AURORA 2007 Rate Case_Rebuttal Power Costs_Adj Bench DR 3 for Initial Briefs (Electric)" xfId="2361"/>
    <cellStyle name="_Costs not in AURORA 2007 Rate Case_Rebuttal Power Costs_Adj Bench DR 3 for Initial Briefs (Electric) 2" xfId="2362"/>
    <cellStyle name="_Costs not in AURORA 2007 Rate Case_Rebuttal Power Costs_Adj Bench DR 3 for Initial Briefs (Electric) 2 2" xfId="2363"/>
    <cellStyle name="_Costs not in AURORA 2007 Rate Case_Rebuttal Power Costs_Adj Bench DR 3 for Initial Briefs (Electric) 3" xfId="2364"/>
    <cellStyle name="_Costs not in AURORA 2007 Rate Case_Rebuttal Power Costs_Adj Bench DR 3 for Initial Briefs (Electric)_DEM-WP(C) ENERG10C--ctn Mid-C_042010 2010GRC" xfId="8790"/>
    <cellStyle name="_Costs not in AURORA 2007 Rate Case_Rebuttal Power Costs_DEM-WP(C) ENERG10C--ctn Mid-C_042010 2010GRC" xfId="8791"/>
    <cellStyle name="_Costs not in AURORA 2007 Rate Case_Rebuttal Power Costs_Electric Rev Req Model (2009 GRC) Rebuttal" xfId="2365"/>
    <cellStyle name="_Costs not in AURORA 2007 Rate Case_Rebuttal Power Costs_Electric Rev Req Model (2009 GRC) Rebuttal 2" xfId="2366"/>
    <cellStyle name="_Costs not in AURORA 2007 Rate Case_Rebuttal Power Costs_Electric Rev Req Model (2009 GRC) Rebuttal 2 2" xfId="2367"/>
    <cellStyle name="_Costs not in AURORA 2007 Rate Case_Rebuttal Power Costs_Electric Rev Req Model (2009 GRC) Rebuttal 3" xfId="2368"/>
    <cellStyle name="_Costs not in AURORA 2007 Rate Case_Rebuttal Power Costs_Electric Rev Req Model (2009 GRC) Rebuttal REmoval of New  WH Solar AdjustMI" xfId="2369"/>
    <cellStyle name="_Costs not in AURORA 2007 Rate Case_Rebuttal Power Costs_Electric Rev Req Model (2009 GRC) Rebuttal REmoval of New  WH Solar AdjustMI 2" xfId="2370"/>
    <cellStyle name="_Costs not in AURORA 2007 Rate Case_Rebuttal Power Costs_Electric Rev Req Model (2009 GRC) Rebuttal REmoval of New  WH Solar AdjustMI 2 2" xfId="2371"/>
    <cellStyle name="_Costs not in AURORA 2007 Rate Case_Rebuttal Power Costs_Electric Rev Req Model (2009 GRC) Rebuttal REmoval of New  WH Solar AdjustMI 3" xfId="2372"/>
    <cellStyle name="_Costs not in AURORA 2007 Rate Case_Rebuttal Power Costs_Electric Rev Req Model (2009 GRC) Rebuttal REmoval of New  WH Solar AdjustMI_DEM-WP(C) ENERG10C--ctn Mid-C_042010 2010GRC" xfId="8792"/>
    <cellStyle name="_Costs not in AURORA 2007 Rate Case_Rebuttal Power Costs_Electric Rev Req Model (2009 GRC) Revised 01-18-2010" xfId="2373"/>
    <cellStyle name="_Costs not in AURORA 2007 Rate Case_Rebuttal Power Costs_Electric Rev Req Model (2009 GRC) Revised 01-18-2010 2" xfId="2374"/>
    <cellStyle name="_Costs not in AURORA 2007 Rate Case_Rebuttal Power Costs_Electric Rev Req Model (2009 GRC) Revised 01-18-2010 2 2" xfId="2375"/>
    <cellStyle name="_Costs not in AURORA 2007 Rate Case_Rebuttal Power Costs_Electric Rev Req Model (2009 GRC) Revised 01-18-2010 3" xfId="2376"/>
    <cellStyle name="_Costs not in AURORA 2007 Rate Case_Rebuttal Power Costs_Electric Rev Req Model (2009 GRC) Revised 01-18-2010_DEM-WP(C) ENERG10C--ctn Mid-C_042010 2010GRC" xfId="8793"/>
    <cellStyle name="_Costs not in AURORA 2007 Rate Case_Rebuttal Power Costs_Final Order Electric EXHIBIT A-1" xfId="2377"/>
    <cellStyle name="_Costs not in AURORA 2007 Rate Case_Rebuttal Power Costs_Final Order Electric EXHIBIT A-1 2" xfId="2378"/>
    <cellStyle name="_Costs not in AURORA 2007 Rate Case_Rebuttal Power Costs_Final Order Electric EXHIBIT A-1 2 2" xfId="2379"/>
    <cellStyle name="_Costs not in AURORA 2007 Rate Case_Rebuttal Power Costs_Final Order Electric EXHIBIT A-1 3" xfId="2380"/>
    <cellStyle name="_Costs not in AURORA 2007 Rate Case_ROR 5.02" xfId="2381"/>
    <cellStyle name="_Costs not in AURORA 2007 Rate Case_ROR 5.02 2" xfId="2382"/>
    <cellStyle name="_Costs not in AURORA 2007 Rate Case_ROR 5.02 2 2" xfId="2383"/>
    <cellStyle name="_Costs not in AURORA 2007 Rate Case_ROR 5.02 3" xfId="2384"/>
    <cellStyle name="_Costs not in AURORA 2007 Rate Case_Transmission Workbook for May BOD" xfId="2385"/>
    <cellStyle name="_Costs not in AURORA 2007 Rate Case_Transmission Workbook for May BOD 2" xfId="2386"/>
    <cellStyle name="_Costs not in AURORA 2007 Rate Case_Transmission Workbook for May BOD_DEM-WP(C) ENERG10C--ctn Mid-C_042010 2010GRC" xfId="8794"/>
    <cellStyle name="_Costs not in AURORA 2007 Rate Case_Wind Integration 10GRC" xfId="2387"/>
    <cellStyle name="_Costs not in AURORA 2007 Rate Case_Wind Integration 10GRC 2" xfId="2388"/>
    <cellStyle name="_Costs not in AURORA 2007 Rate Case_Wind Integration 10GRC_DEM-WP(C) ENERG10C--ctn Mid-C_042010 2010GRC" xfId="8795"/>
    <cellStyle name="_Costs not in KWI3000 '06Budget" xfId="11"/>
    <cellStyle name="_Costs not in KWI3000 '06Budget 2" xfId="2389"/>
    <cellStyle name="_Costs not in KWI3000 '06Budget 2 2" xfId="2390"/>
    <cellStyle name="_Costs not in KWI3000 '06Budget 2 2 2" xfId="2391"/>
    <cellStyle name="_Costs not in KWI3000 '06Budget 2 3" xfId="2392"/>
    <cellStyle name="_Costs not in KWI3000 '06Budget 3" xfId="2393"/>
    <cellStyle name="_Costs not in KWI3000 '06Budget 3 2" xfId="2394"/>
    <cellStyle name="_Costs not in KWI3000 '06Budget 3 2 2" xfId="2395"/>
    <cellStyle name="_Costs not in KWI3000 '06Budget 3 3" xfId="2396"/>
    <cellStyle name="_Costs not in KWI3000 '06Budget 3 3 2" xfId="2397"/>
    <cellStyle name="_Costs not in KWI3000 '06Budget 3 4" xfId="2398"/>
    <cellStyle name="_Costs not in KWI3000 '06Budget 3 4 2" xfId="2399"/>
    <cellStyle name="_Costs not in KWI3000 '06Budget 4" xfId="2400"/>
    <cellStyle name="_Costs not in KWI3000 '06Budget 4 2" xfId="2401"/>
    <cellStyle name="_Costs not in KWI3000 '06Budget 5" xfId="2402"/>
    <cellStyle name="_Costs not in KWI3000 '06Budget 5 2" xfId="8796"/>
    <cellStyle name="_Costs not in KWI3000 '06Budget 6" xfId="8797"/>
    <cellStyle name="_Costs not in KWI3000 '06Budget 7" xfId="8798"/>
    <cellStyle name="_Costs not in KWI3000 '06Budget 7 2" xfId="8799"/>
    <cellStyle name="_Costs not in KWI3000 '06Budget 8" xfId="8800"/>
    <cellStyle name="_Costs not in KWI3000 '06Budget 8 2" xfId="8801"/>
    <cellStyle name="_Costs not in KWI3000 '06Budget_(C) WHE Proforma with ITC cash grant 10 Yr Amort_for deferral_102809" xfId="2403"/>
    <cellStyle name="_Costs not in KWI3000 '06Budget_(C) WHE Proforma with ITC cash grant 10 Yr Amort_for deferral_102809 2" xfId="2404"/>
    <cellStyle name="_Costs not in KWI3000 '06Budget_(C) WHE Proforma with ITC cash grant 10 Yr Amort_for deferral_102809 2 2" xfId="2405"/>
    <cellStyle name="_Costs not in KWI3000 '06Budget_(C) WHE Proforma with ITC cash grant 10 Yr Amort_for deferral_102809 3" xfId="2406"/>
    <cellStyle name="_Costs not in KWI3000 '06Budget_(C) WHE Proforma with ITC cash grant 10 Yr Amort_for deferral_102809_16.07E Wild Horse Wind Expansionwrkingfile" xfId="2407"/>
    <cellStyle name="_Costs not in KWI3000 '06Budget_(C) WHE Proforma with ITC cash grant 10 Yr Amort_for deferral_102809_16.07E Wild Horse Wind Expansionwrkingfile 2" xfId="2408"/>
    <cellStyle name="_Costs not in KWI3000 '06Budget_(C) WHE Proforma with ITC cash grant 10 Yr Amort_for deferral_102809_16.07E Wild Horse Wind Expansionwrkingfile 2 2" xfId="2409"/>
    <cellStyle name="_Costs not in KWI3000 '06Budget_(C) WHE Proforma with ITC cash grant 10 Yr Amort_for deferral_102809_16.07E Wild Horse Wind Expansionwrkingfile 3" xfId="2410"/>
    <cellStyle name="_Costs not in KWI3000 '06Budget_(C) WHE Proforma with ITC cash grant 10 Yr Amort_for deferral_102809_16.07E Wild Horse Wind Expansionwrkingfile SF" xfId="2411"/>
    <cellStyle name="_Costs not in KWI3000 '06Budget_(C) WHE Proforma with ITC cash grant 10 Yr Amort_for deferral_102809_16.07E Wild Horse Wind Expansionwrkingfile SF 2" xfId="2412"/>
    <cellStyle name="_Costs not in KWI3000 '06Budget_(C) WHE Proforma with ITC cash grant 10 Yr Amort_for deferral_102809_16.07E Wild Horse Wind Expansionwrkingfile SF 2 2" xfId="2413"/>
    <cellStyle name="_Costs not in KWI3000 '06Budget_(C) WHE Proforma with ITC cash grant 10 Yr Amort_for deferral_102809_16.07E Wild Horse Wind Expansionwrkingfile SF 3" xfId="2414"/>
    <cellStyle name="_Costs not in KWI3000 '06Budget_(C) WHE Proforma with ITC cash grant 10 Yr Amort_for deferral_102809_16.07E Wild Horse Wind Expansionwrkingfile SF_DEM-WP(C) ENERG10C--ctn Mid-C_042010 2010GRC" xfId="8802"/>
    <cellStyle name="_Costs not in KWI3000 '06Budget_(C) WHE Proforma with ITC cash grant 10 Yr Amort_for deferral_102809_16.07E Wild Horse Wind Expansionwrkingfile_DEM-WP(C) ENERG10C--ctn Mid-C_042010 2010GRC" xfId="8803"/>
    <cellStyle name="_Costs not in KWI3000 '06Budget_(C) WHE Proforma with ITC cash grant 10 Yr Amort_for deferral_102809_16.37E Wild Horse Expansion DeferralRevwrkingfile SF" xfId="2415"/>
    <cellStyle name="_Costs not in KWI3000 '06Budget_(C) WHE Proforma with ITC cash grant 10 Yr Amort_for deferral_102809_16.37E Wild Horse Expansion DeferralRevwrkingfile SF 2" xfId="2416"/>
    <cellStyle name="_Costs not in KWI3000 '06Budget_(C) WHE Proforma with ITC cash grant 10 Yr Amort_for deferral_102809_16.37E Wild Horse Expansion DeferralRevwrkingfile SF 2 2" xfId="2417"/>
    <cellStyle name="_Costs not in KWI3000 '06Budget_(C) WHE Proforma with ITC cash grant 10 Yr Amort_for deferral_102809_16.37E Wild Horse Expansion DeferralRevwrkingfile SF 3" xfId="2418"/>
    <cellStyle name="_Costs not in KWI3000 '06Budget_(C) WHE Proforma with ITC cash grant 10 Yr Amort_for deferral_102809_16.37E Wild Horse Expansion DeferralRevwrkingfile SF_DEM-WP(C) ENERG10C--ctn Mid-C_042010 2010GRC" xfId="8804"/>
    <cellStyle name="_Costs not in KWI3000 '06Budget_(C) WHE Proforma with ITC cash grant 10 Yr Amort_for deferral_102809_DEM-WP(C) ENERG10C--ctn Mid-C_042010 2010GRC" xfId="8805"/>
    <cellStyle name="_Costs not in KWI3000 '06Budget_(C) WHE Proforma with ITC cash grant 10 Yr Amort_for rebuttal_120709" xfId="2419"/>
    <cellStyle name="_Costs not in KWI3000 '06Budget_(C) WHE Proforma with ITC cash grant 10 Yr Amort_for rebuttal_120709 2" xfId="2420"/>
    <cellStyle name="_Costs not in KWI3000 '06Budget_(C) WHE Proforma with ITC cash grant 10 Yr Amort_for rebuttal_120709 2 2" xfId="2421"/>
    <cellStyle name="_Costs not in KWI3000 '06Budget_(C) WHE Proforma with ITC cash grant 10 Yr Amort_for rebuttal_120709 3" xfId="2422"/>
    <cellStyle name="_Costs not in KWI3000 '06Budget_(C) WHE Proforma with ITC cash grant 10 Yr Amort_for rebuttal_120709_DEM-WP(C) ENERG10C--ctn Mid-C_042010 2010GRC" xfId="8806"/>
    <cellStyle name="_Costs not in KWI3000 '06Budget_04.07E Wild Horse Wind Expansion" xfId="2423"/>
    <cellStyle name="_Costs not in KWI3000 '06Budget_04.07E Wild Horse Wind Expansion 2" xfId="2424"/>
    <cellStyle name="_Costs not in KWI3000 '06Budget_04.07E Wild Horse Wind Expansion 2 2" xfId="2425"/>
    <cellStyle name="_Costs not in KWI3000 '06Budget_04.07E Wild Horse Wind Expansion 3" xfId="2426"/>
    <cellStyle name="_Costs not in KWI3000 '06Budget_04.07E Wild Horse Wind Expansion_16.07E Wild Horse Wind Expansionwrkingfile" xfId="2427"/>
    <cellStyle name="_Costs not in KWI3000 '06Budget_04.07E Wild Horse Wind Expansion_16.07E Wild Horse Wind Expansionwrkingfile 2" xfId="2428"/>
    <cellStyle name="_Costs not in KWI3000 '06Budget_04.07E Wild Horse Wind Expansion_16.07E Wild Horse Wind Expansionwrkingfile 2 2" xfId="2429"/>
    <cellStyle name="_Costs not in KWI3000 '06Budget_04.07E Wild Horse Wind Expansion_16.07E Wild Horse Wind Expansionwrkingfile 3" xfId="2430"/>
    <cellStyle name="_Costs not in KWI3000 '06Budget_04.07E Wild Horse Wind Expansion_16.07E Wild Horse Wind Expansionwrkingfile SF" xfId="2431"/>
    <cellStyle name="_Costs not in KWI3000 '06Budget_04.07E Wild Horse Wind Expansion_16.07E Wild Horse Wind Expansionwrkingfile SF 2" xfId="2432"/>
    <cellStyle name="_Costs not in KWI3000 '06Budget_04.07E Wild Horse Wind Expansion_16.07E Wild Horse Wind Expansionwrkingfile SF 2 2" xfId="2433"/>
    <cellStyle name="_Costs not in KWI3000 '06Budget_04.07E Wild Horse Wind Expansion_16.07E Wild Horse Wind Expansionwrkingfile SF 3" xfId="2434"/>
    <cellStyle name="_Costs not in KWI3000 '06Budget_04.07E Wild Horse Wind Expansion_16.07E Wild Horse Wind Expansionwrkingfile SF_DEM-WP(C) ENERG10C--ctn Mid-C_042010 2010GRC" xfId="8807"/>
    <cellStyle name="_Costs not in KWI3000 '06Budget_04.07E Wild Horse Wind Expansion_16.07E Wild Horse Wind Expansionwrkingfile_DEM-WP(C) ENERG10C--ctn Mid-C_042010 2010GRC" xfId="8808"/>
    <cellStyle name="_Costs not in KWI3000 '06Budget_04.07E Wild Horse Wind Expansion_16.37E Wild Horse Expansion DeferralRevwrkingfile SF" xfId="2435"/>
    <cellStyle name="_Costs not in KWI3000 '06Budget_04.07E Wild Horse Wind Expansion_16.37E Wild Horse Expansion DeferralRevwrkingfile SF 2" xfId="2436"/>
    <cellStyle name="_Costs not in KWI3000 '06Budget_04.07E Wild Horse Wind Expansion_16.37E Wild Horse Expansion DeferralRevwrkingfile SF 2 2" xfId="2437"/>
    <cellStyle name="_Costs not in KWI3000 '06Budget_04.07E Wild Horse Wind Expansion_16.37E Wild Horse Expansion DeferralRevwrkingfile SF 3" xfId="2438"/>
    <cellStyle name="_Costs not in KWI3000 '06Budget_04.07E Wild Horse Wind Expansion_16.37E Wild Horse Expansion DeferralRevwrkingfile SF_DEM-WP(C) ENERG10C--ctn Mid-C_042010 2010GRC" xfId="8809"/>
    <cellStyle name="_Costs not in KWI3000 '06Budget_04.07E Wild Horse Wind Expansion_DEM-WP(C) ENERG10C--ctn Mid-C_042010 2010GRC" xfId="8810"/>
    <cellStyle name="_Costs not in KWI3000 '06Budget_16.07E Wild Horse Wind Expansionwrkingfile" xfId="2439"/>
    <cellStyle name="_Costs not in KWI3000 '06Budget_16.07E Wild Horse Wind Expansionwrkingfile 2" xfId="2440"/>
    <cellStyle name="_Costs not in KWI3000 '06Budget_16.07E Wild Horse Wind Expansionwrkingfile 2 2" xfId="2441"/>
    <cellStyle name="_Costs not in KWI3000 '06Budget_16.07E Wild Horse Wind Expansionwrkingfile 3" xfId="2442"/>
    <cellStyle name="_Costs not in KWI3000 '06Budget_16.07E Wild Horse Wind Expansionwrkingfile SF" xfId="2443"/>
    <cellStyle name="_Costs not in KWI3000 '06Budget_16.07E Wild Horse Wind Expansionwrkingfile SF 2" xfId="2444"/>
    <cellStyle name="_Costs not in KWI3000 '06Budget_16.07E Wild Horse Wind Expansionwrkingfile SF 2 2" xfId="2445"/>
    <cellStyle name="_Costs not in KWI3000 '06Budget_16.07E Wild Horse Wind Expansionwrkingfile SF 3" xfId="2446"/>
    <cellStyle name="_Costs not in KWI3000 '06Budget_16.07E Wild Horse Wind Expansionwrkingfile SF_DEM-WP(C) ENERG10C--ctn Mid-C_042010 2010GRC" xfId="8811"/>
    <cellStyle name="_Costs not in KWI3000 '06Budget_16.07E Wild Horse Wind Expansionwrkingfile_DEM-WP(C) ENERG10C--ctn Mid-C_042010 2010GRC" xfId="8812"/>
    <cellStyle name="_Costs not in KWI3000 '06Budget_16.37E Wild Horse Expansion DeferralRevwrkingfile SF" xfId="2447"/>
    <cellStyle name="_Costs not in KWI3000 '06Budget_16.37E Wild Horse Expansion DeferralRevwrkingfile SF 2" xfId="2448"/>
    <cellStyle name="_Costs not in KWI3000 '06Budget_16.37E Wild Horse Expansion DeferralRevwrkingfile SF 2 2" xfId="2449"/>
    <cellStyle name="_Costs not in KWI3000 '06Budget_16.37E Wild Horse Expansion DeferralRevwrkingfile SF 3" xfId="2450"/>
    <cellStyle name="_Costs not in KWI3000 '06Budget_16.37E Wild Horse Expansion DeferralRevwrkingfile SF_DEM-WP(C) ENERG10C--ctn Mid-C_042010 2010GRC" xfId="8813"/>
    <cellStyle name="_Costs not in KWI3000 '06Budget_2009 Compliance Filing PCA Exhibits for GRC" xfId="8814"/>
    <cellStyle name="_Costs not in KWI3000 '06Budget_2009 GRC Compl Filing - Exhibit D" xfId="2451"/>
    <cellStyle name="_Costs not in KWI3000 '06Budget_2009 GRC Compl Filing - Exhibit D 2" xfId="2452"/>
    <cellStyle name="_Costs not in KWI3000 '06Budget_2009 GRC Compl Filing - Exhibit D_DEM-WP(C) ENERG10C--ctn Mid-C_042010 2010GRC" xfId="8815"/>
    <cellStyle name="_Costs not in KWI3000 '06Budget_3.01 Income Statement" xfId="2453"/>
    <cellStyle name="_Costs not in KWI3000 '06Budget_4 31 Regulatory Assets and Liabilities  7 06- Exhibit D" xfId="2454"/>
    <cellStyle name="_Costs not in KWI3000 '06Budget_4 31 Regulatory Assets and Liabilities  7 06- Exhibit D 2" xfId="2455"/>
    <cellStyle name="_Costs not in KWI3000 '06Budget_4 31 Regulatory Assets and Liabilities  7 06- Exhibit D 2 2" xfId="2456"/>
    <cellStyle name="_Costs not in KWI3000 '06Budget_4 31 Regulatory Assets and Liabilities  7 06- Exhibit D 3" xfId="2457"/>
    <cellStyle name="_Costs not in KWI3000 '06Budget_4 31 Regulatory Assets and Liabilities  7 06- Exhibit D_DEM-WP(C) ENERG10C--ctn Mid-C_042010 2010GRC" xfId="8816"/>
    <cellStyle name="_Costs not in KWI3000 '06Budget_4 31 Regulatory Assets and Liabilities  7 06- Exhibit D_NIM Summary" xfId="2458"/>
    <cellStyle name="_Costs not in KWI3000 '06Budget_4 31 Regulatory Assets and Liabilities  7 06- Exhibit D_NIM Summary 2" xfId="2459"/>
    <cellStyle name="_Costs not in KWI3000 '06Budget_4 31 Regulatory Assets and Liabilities  7 06- Exhibit D_NIM Summary_DEM-WP(C) ENERG10C--ctn Mid-C_042010 2010GRC" xfId="8817"/>
    <cellStyle name="_Costs not in KWI3000 '06Budget_4 31 Regulatory Assets and Liabilities  7 06- Exhibit D_NIM+O&amp;M" xfId="8818"/>
    <cellStyle name="_Costs not in KWI3000 '06Budget_4 31 Regulatory Assets and Liabilities  7 06- Exhibit D_NIM+O&amp;M Monthly" xfId="8819"/>
    <cellStyle name="_Costs not in KWI3000 '06Budget_4 31E Reg Asset  Liab and EXH D" xfId="8820"/>
    <cellStyle name="_Costs not in KWI3000 '06Budget_4 31E Reg Asset  Liab and EXH D _ Aug 10 Filing (2)" xfId="8821"/>
    <cellStyle name="_Costs not in KWI3000 '06Budget_4 32 Regulatory Assets and Liabilities  7 06- Exhibit D" xfId="2460"/>
    <cellStyle name="_Costs not in KWI3000 '06Budget_4 32 Regulatory Assets and Liabilities  7 06- Exhibit D 2" xfId="2461"/>
    <cellStyle name="_Costs not in KWI3000 '06Budget_4 32 Regulatory Assets and Liabilities  7 06- Exhibit D 2 2" xfId="2462"/>
    <cellStyle name="_Costs not in KWI3000 '06Budget_4 32 Regulatory Assets and Liabilities  7 06- Exhibit D 3" xfId="2463"/>
    <cellStyle name="_Costs not in KWI3000 '06Budget_4 32 Regulatory Assets and Liabilities  7 06- Exhibit D_DEM-WP(C) ENERG10C--ctn Mid-C_042010 2010GRC" xfId="8822"/>
    <cellStyle name="_Costs not in KWI3000 '06Budget_4 32 Regulatory Assets and Liabilities  7 06- Exhibit D_NIM Summary" xfId="2464"/>
    <cellStyle name="_Costs not in KWI3000 '06Budget_4 32 Regulatory Assets and Liabilities  7 06- Exhibit D_NIM Summary 2" xfId="2465"/>
    <cellStyle name="_Costs not in KWI3000 '06Budget_4 32 Regulatory Assets and Liabilities  7 06- Exhibit D_NIM Summary_DEM-WP(C) ENERG10C--ctn Mid-C_042010 2010GRC" xfId="8823"/>
    <cellStyle name="_Costs not in KWI3000 '06Budget_4 32 Regulatory Assets and Liabilities  7 06- Exhibit D_NIM+O&amp;M" xfId="8824"/>
    <cellStyle name="_Costs not in KWI3000 '06Budget_4 32 Regulatory Assets and Liabilities  7 06- Exhibit D_NIM+O&amp;M Monthly" xfId="8825"/>
    <cellStyle name="_Costs not in KWI3000 '06Budget_ACCOUNTS" xfId="8826"/>
    <cellStyle name="_Costs not in KWI3000 '06Budget_AURORA Total New" xfId="2466"/>
    <cellStyle name="_Costs not in KWI3000 '06Budget_AURORA Total New 2" xfId="2467"/>
    <cellStyle name="_Costs not in KWI3000 '06Budget_Book2" xfId="2468"/>
    <cellStyle name="_Costs not in KWI3000 '06Budget_Book2 2" xfId="2469"/>
    <cellStyle name="_Costs not in KWI3000 '06Budget_Book2 2 2" xfId="2470"/>
    <cellStyle name="_Costs not in KWI3000 '06Budget_Book2 3" xfId="2471"/>
    <cellStyle name="_Costs not in KWI3000 '06Budget_Book2_Adj Bench DR 3 for Initial Briefs (Electric)" xfId="2472"/>
    <cellStyle name="_Costs not in KWI3000 '06Budget_Book2_Adj Bench DR 3 for Initial Briefs (Electric) 2" xfId="2473"/>
    <cellStyle name="_Costs not in KWI3000 '06Budget_Book2_Adj Bench DR 3 for Initial Briefs (Electric) 2 2" xfId="2474"/>
    <cellStyle name="_Costs not in KWI3000 '06Budget_Book2_Adj Bench DR 3 for Initial Briefs (Electric) 3" xfId="2475"/>
    <cellStyle name="_Costs not in KWI3000 '06Budget_Book2_Adj Bench DR 3 for Initial Briefs (Electric)_DEM-WP(C) ENERG10C--ctn Mid-C_042010 2010GRC" xfId="8827"/>
    <cellStyle name="_Costs not in KWI3000 '06Budget_Book2_DEM-WP(C) ENERG10C--ctn Mid-C_042010 2010GRC" xfId="8828"/>
    <cellStyle name="_Costs not in KWI3000 '06Budget_Book2_Electric Rev Req Model (2009 GRC) Rebuttal" xfId="2476"/>
    <cellStyle name="_Costs not in KWI3000 '06Budget_Book2_Electric Rev Req Model (2009 GRC) Rebuttal 2" xfId="2477"/>
    <cellStyle name="_Costs not in KWI3000 '06Budget_Book2_Electric Rev Req Model (2009 GRC) Rebuttal 2 2" xfId="2478"/>
    <cellStyle name="_Costs not in KWI3000 '06Budget_Book2_Electric Rev Req Model (2009 GRC) Rebuttal 3" xfId="2479"/>
    <cellStyle name="_Costs not in KWI3000 '06Budget_Book2_Electric Rev Req Model (2009 GRC) Rebuttal REmoval of New  WH Solar AdjustMI" xfId="2480"/>
    <cellStyle name="_Costs not in KWI3000 '06Budget_Book2_Electric Rev Req Model (2009 GRC) Rebuttal REmoval of New  WH Solar AdjustMI 2" xfId="2481"/>
    <cellStyle name="_Costs not in KWI3000 '06Budget_Book2_Electric Rev Req Model (2009 GRC) Rebuttal REmoval of New  WH Solar AdjustMI 2 2" xfId="2482"/>
    <cellStyle name="_Costs not in KWI3000 '06Budget_Book2_Electric Rev Req Model (2009 GRC) Rebuttal REmoval of New  WH Solar AdjustMI 3" xfId="2483"/>
    <cellStyle name="_Costs not in KWI3000 '06Budget_Book2_Electric Rev Req Model (2009 GRC) Rebuttal REmoval of New  WH Solar AdjustMI_DEM-WP(C) ENERG10C--ctn Mid-C_042010 2010GRC" xfId="8829"/>
    <cellStyle name="_Costs not in KWI3000 '06Budget_Book2_Electric Rev Req Model (2009 GRC) Revised 01-18-2010" xfId="2484"/>
    <cellStyle name="_Costs not in KWI3000 '06Budget_Book2_Electric Rev Req Model (2009 GRC) Revised 01-18-2010 2" xfId="2485"/>
    <cellStyle name="_Costs not in KWI3000 '06Budget_Book2_Electric Rev Req Model (2009 GRC) Revised 01-18-2010 2 2" xfId="2486"/>
    <cellStyle name="_Costs not in KWI3000 '06Budget_Book2_Electric Rev Req Model (2009 GRC) Revised 01-18-2010 3" xfId="2487"/>
    <cellStyle name="_Costs not in KWI3000 '06Budget_Book2_Electric Rev Req Model (2009 GRC) Revised 01-18-2010_DEM-WP(C) ENERG10C--ctn Mid-C_042010 2010GRC" xfId="8830"/>
    <cellStyle name="_Costs not in KWI3000 '06Budget_Book2_Final Order Electric EXHIBIT A-1" xfId="2488"/>
    <cellStyle name="_Costs not in KWI3000 '06Budget_Book2_Final Order Electric EXHIBIT A-1 2" xfId="2489"/>
    <cellStyle name="_Costs not in KWI3000 '06Budget_Book2_Final Order Electric EXHIBIT A-1 2 2" xfId="2490"/>
    <cellStyle name="_Costs not in KWI3000 '06Budget_Book2_Final Order Electric EXHIBIT A-1 3" xfId="2491"/>
    <cellStyle name="_Costs not in KWI3000 '06Budget_Book4" xfId="2492"/>
    <cellStyle name="_Costs not in KWI3000 '06Budget_Book4 2" xfId="2493"/>
    <cellStyle name="_Costs not in KWI3000 '06Budget_Book4 2 2" xfId="2494"/>
    <cellStyle name="_Costs not in KWI3000 '06Budget_Book4 3" xfId="2495"/>
    <cellStyle name="_Costs not in KWI3000 '06Budget_Book4_DEM-WP(C) ENERG10C--ctn Mid-C_042010 2010GRC" xfId="8831"/>
    <cellStyle name="_Costs not in KWI3000 '06Budget_Book9" xfId="2496"/>
    <cellStyle name="_Costs not in KWI3000 '06Budget_Book9 2" xfId="2497"/>
    <cellStyle name="_Costs not in KWI3000 '06Budget_Book9 2 2" xfId="2498"/>
    <cellStyle name="_Costs not in KWI3000 '06Budget_Book9 3" xfId="2499"/>
    <cellStyle name="_Costs not in KWI3000 '06Budget_Book9_DEM-WP(C) ENERG10C--ctn Mid-C_042010 2010GRC" xfId="8832"/>
    <cellStyle name="_Costs not in KWI3000 '06Budget_Check the Interest Calculation" xfId="8833"/>
    <cellStyle name="_Costs not in KWI3000 '06Budget_Check the Interest Calculation_Scenario 1 REC vs PTC Offset" xfId="8834"/>
    <cellStyle name="_Costs not in KWI3000 '06Budget_Check the Interest Calculation_Scenario 3" xfId="8835"/>
    <cellStyle name="_Costs not in KWI3000 '06Budget_Chelan PUD Power Costs (8-10)" xfId="8836"/>
    <cellStyle name="_Costs not in KWI3000 '06Budget_DEM-WP(C) Chelan Power Costs" xfId="8837"/>
    <cellStyle name="_Costs not in KWI3000 '06Budget_DEM-WP(C) ENERG10C--ctn Mid-C_042010 2010GRC" xfId="8838"/>
    <cellStyle name="_Costs not in KWI3000 '06Budget_DEM-WP(C) Gas Transport 2010GRC" xfId="8839"/>
    <cellStyle name="_Costs not in KWI3000 '06Budget_Exhibit D fr R Gho 12-31-08" xfId="2500"/>
    <cellStyle name="_Costs not in KWI3000 '06Budget_Exhibit D fr R Gho 12-31-08 2" xfId="2501"/>
    <cellStyle name="_Costs not in KWI3000 '06Budget_Exhibit D fr R Gho 12-31-08 v2" xfId="2502"/>
    <cellStyle name="_Costs not in KWI3000 '06Budget_Exhibit D fr R Gho 12-31-08 v2 2" xfId="2503"/>
    <cellStyle name="_Costs not in KWI3000 '06Budget_Exhibit D fr R Gho 12-31-08 v2_DEM-WP(C) ENERG10C--ctn Mid-C_042010 2010GRC" xfId="8840"/>
    <cellStyle name="_Costs not in KWI3000 '06Budget_Exhibit D fr R Gho 12-31-08 v2_NIM Summary" xfId="2504"/>
    <cellStyle name="_Costs not in KWI3000 '06Budget_Exhibit D fr R Gho 12-31-08 v2_NIM Summary 2" xfId="2505"/>
    <cellStyle name="_Costs not in KWI3000 '06Budget_Exhibit D fr R Gho 12-31-08 v2_NIM Summary_DEM-WP(C) ENERG10C--ctn Mid-C_042010 2010GRC" xfId="8841"/>
    <cellStyle name="_Costs not in KWI3000 '06Budget_Exhibit D fr R Gho 12-31-08_DEM-WP(C) ENERG10C--ctn Mid-C_042010 2010GRC" xfId="8842"/>
    <cellStyle name="_Costs not in KWI3000 '06Budget_Exhibit D fr R Gho 12-31-08_NIM Summary" xfId="2506"/>
    <cellStyle name="_Costs not in KWI3000 '06Budget_Exhibit D fr R Gho 12-31-08_NIM Summary 2" xfId="2507"/>
    <cellStyle name="_Costs not in KWI3000 '06Budget_Exhibit D fr R Gho 12-31-08_NIM Summary_DEM-WP(C) ENERG10C--ctn Mid-C_042010 2010GRC" xfId="8843"/>
    <cellStyle name="_Costs not in KWI3000 '06Budget_Gas Rev Req Model (2010 GRC)" xfId="8844"/>
    <cellStyle name="_Costs not in KWI3000 '06Budget_Hopkins Ridge Prepaid Tran - Interest Earned RY 12ME Feb  '11" xfId="2508"/>
    <cellStyle name="_Costs not in KWI3000 '06Budget_Hopkins Ridge Prepaid Tran - Interest Earned RY 12ME Feb  '11 2" xfId="2509"/>
    <cellStyle name="_Costs not in KWI3000 '06Budget_Hopkins Ridge Prepaid Tran - Interest Earned RY 12ME Feb  '11_DEM-WP(C) ENERG10C--ctn Mid-C_042010 2010GRC" xfId="8845"/>
    <cellStyle name="_Costs not in KWI3000 '06Budget_Hopkins Ridge Prepaid Tran - Interest Earned RY 12ME Feb  '11_NIM Summary" xfId="2510"/>
    <cellStyle name="_Costs not in KWI3000 '06Budget_Hopkins Ridge Prepaid Tran - Interest Earned RY 12ME Feb  '11_NIM Summary 2" xfId="2511"/>
    <cellStyle name="_Costs not in KWI3000 '06Budget_Hopkins Ridge Prepaid Tran - Interest Earned RY 12ME Feb  '11_NIM Summary_DEM-WP(C) ENERG10C--ctn Mid-C_042010 2010GRC" xfId="8846"/>
    <cellStyle name="_Costs not in KWI3000 '06Budget_Hopkins Ridge Prepaid Tran - Interest Earned RY 12ME Feb  '11_Transmission Workbook for May BOD" xfId="2512"/>
    <cellStyle name="_Costs not in KWI3000 '06Budget_Hopkins Ridge Prepaid Tran - Interest Earned RY 12ME Feb  '11_Transmission Workbook for May BOD 2" xfId="2513"/>
    <cellStyle name="_Costs not in KWI3000 '06Budget_Hopkins Ridge Prepaid Tran - Interest Earned RY 12ME Feb  '11_Transmission Workbook for May BOD_DEM-WP(C) ENERG10C--ctn Mid-C_042010 2010GRC" xfId="8847"/>
    <cellStyle name="_Costs not in KWI3000 '06Budget_INPUTS" xfId="2514"/>
    <cellStyle name="_Costs not in KWI3000 '06Budget_INPUTS 2" xfId="2515"/>
    <cellStyle name="_Costs not in KWI3000 '06Budget_INPUTS 2 2" xfId="2516"/>
    <cellStyle name="_Costs not in KWI3000 '06Budget_INPUTS 3" xfId="2517"/>
    <cellStyle name="_Costs not in KWI3000 '06Budget_LSRWEP LGIA like Acctg Petition Aug 2010" xfId="8848"/>
    <cellStyle name="_Costs not in KWI3000 '06Budget_NIM Summary" xfId="2518"/>
    <cellStyle name="_Costs not in KWI3000 '06Budget_NIM Summary 09GRC" xfId="2519"/>
    <cellStyle name="_Costs not in KWI3000 '06Budget_NIM Summary 09GRC 2" xfId="2520"/>
    <cellStyle name="_Costs not in KWI3000 '06Budget_NIM Summary 09GRC_DEM-WP(C) ENERG10C--ctn Mid-C_042010 2010GRC" xfId="8849"/>
    <cellStyle name="_Costs not in KWI3000 '06Budget_NIM Summary 2" xfId="2521"/>
    <cellStyle name="_Costs not in KWI3000 '06Budget_NIM Summary 3" xfId="2522"/>
    <cellStyle name="_Costs not in KWI3000 '06Budget_NIM Summary 4" xfId="2523"/>
    <cellStyle name="_Costs not in KWI3000 '06Budget_NIM Summary 5" xfId="2524"/>
    <cellStyle name="_Costs not in KWI3000 '06Budget_NIM Summary 6" xfId="2525"/>
    <cellStyle name="_Costs not in KWI3000 '06Budget_NIM Summary 7" xfId="2526"/>
    <cellStyle name="_Costs not in KWI3000 '06Budget_NIM Summary 8" xfId="2527"/>
    <cellStyle name="_Costs not in KWI3000 '06Budget_NIM Summary 9" xfId="2528"/>
    <cellStyle name="_Costs not in KWI3000 '06Budget_NIM Summary_DEM-WP(C) ENERG10C--ctn Mid-C_042010 2010GRC" xfId="8850"/>
    <cellStyle name="_Costs not in KWI3000 '06Budget_NIM+O&amp;M" xfId="8851"/>
    <cellStyle name="_Costs not in KWI3000 '06Budget_NIM+O&amp;M 2" xfId="8852"/>
    <cellStyle name="_Costs not in KWI3000 '06Budget_NIM+O&amp;M Monthly" xfId="8853"/>
    <cellStyle name="_Costs not in KWI3000 '06Budget_NIM+O&amp;M Monthly 2" xfId="8854"/>
    <cellStyle name="_Costs not in KWI3000 '06Budget_PCA 10 -  Exhibit D from A Kellogg Jan 2011" xfId="8855"/>
    <cellStyle name="_Costs not in KWI3000 '06Budget_PCA 10 -  Exhibit D from A Kellogg July 2011" xfId="8856"/>
    <cellStyle name="_Costs not in KWI3000 '06Budget_PCA 10 -  Exhibit D from S Free Rcv'd 12-11" xfId="8857"/>
    <cellStyle name="_Costs not in KWI3000 '06Budget_PCA 7 - Exhibit D update 11_30_08 (2)" xfId="2529"/>
    <cellStyle name="_Costs not in KWI3000 '06Budget_PCA 7 - Exhibit D update 11_30_08 (2) 2" xfId="2530"/>
    <cellStyle name="_Costs not in KWI3000 '06Budget_PCA 7 - Exhibit D update 11_30_08 (2) 2 2" xfId="2531"/>
    <cellStyle name="_Costs not in KWI3000 '06Budget_PCA 7 - Exhibit D update 11_30_08 (2) 3" xfId="2532"/>
    <cellStyle name="_Costs not in KWI3000 '06Budget_PCA 7 - Exhibit D update 11_30_08 (2)_DEM-WP(C) ENERG10C--ctn Mid-C_042010 2010GRC" xfId="8858"/>
    <cellStyle name="_Costs not in KWI3000 '06Budget_PCA 7 - Exhibit D update 11_30_08 (2)_NIM Summary" xfId="2533"/>
    <cellStyle name="_Costs not in KWI3000 '06Budget_PCA 7 - Exhibit D update 11_30_08 (2)_NIM Summary 2" xfId="2534"/>
    <cellStyle name="_Costs not in KWI3000 '06Budget_PCA 7 - Exhibit D update 11_30_08 (2)_NIM Summary_DEM-WP(C) ENERG10C--ctn Mid-C_042010 2010GRC" xfId="8859"/>
    <cellStyle name="_Costs not in KWI3000 '06Budget_PCA 8 - Exhibit D update 12_31_09" xfId="8860"/>
    <cellStyle name="_Costs not in KWI3000 '06Budget_PCA 9 -  Exhibit D April 2010" xfId="8861"/>
    <cellStyle name="_Costs not in KWI3000 '06Budget_PCA 9 -  Exhibit D April 2010 (3)" xfId="2535"/>
    <cellStyle name="_Costs not in KWI3000 '06Budget_PCA 9 -  Exhibit D April 2010 (3) 2" xfId="2536"/>
    <cellStyle name="_Costs not in KWI3000 '06Budget_PCA 9 -  Exhibit D April 2010 (3)_DEM-WP(C) ENERG10C--ctn Mid-C_042010 2010GRC" xfId="8862"/>
    <cellStyle name="_Costs not in KWI3000 '06Budget_PCA 9 -  Exhibit D Feb 2010" xfId="8863"/>
    <cellStyle name="_Costs not in KWI3000 '06Budget_PCA 9 -  Exhibit D Feb 2010 v2" xfId="8864"/>
    <cellStyle name="_Costs not in KWI3000 '06Budget_PCA 9 -  Exhibit D Feb 2010 WF" xfId="8865"/>
    <cellStyle name="_Costs not in KWI3000 '06Budget_PCA 9 -  Exhibit D Jan 2010" xfId="8866"/>
    <cellStyle name="_Costs not in KWI3000 '06Budget_PCA 9 -  Exhibit D March 2010 (2)" xfId="8867"/>
    <cellStyle name="_Costs not in KWI3000 '06Budget_PCA 9 -  Exhibit D Nov 2010" xfId="8868"/>
    <cellStyle name="_Costs not in KWI3000 '06Budget_PCA 9 - Exhibit D at August 2010" xfId="8869"/>
    <cellStyle name="_Costs not in KWI3000 '06Budget_PCA 9 - Exhibit D June 2010 GRC" xfId="8870"/>
    <cellStyle name="_Costs not in KWI3000 '06Budget_Power Costs - Comparison bx Rbtl-Staff-Jt-PC" xfId="2537"/>
    <cellStyle name="_Costs not in KWI3000 '06Budget_Power Costs - Comparison bx Rbtl-Staff-Jt-PC 2" xfId="2538"/>
    <cellStyle name="_Costs not in KWI3000 '06Budget_Power Costs - Comparison bx Rbtl-Staff-Jt-PC 2 2" xfId="2539"/>
    <cellStyle name="_Costs not in KWI3000 '06Budget_Power Costs - Comparison bx Rbtl-Staff-Jt-PC 3" xfId="2540"/>
    <cellStyle name="_Costs not in KWI3000 '06Budget_Power Costs - Comparison bx Rbtl-Staff-Jt-PC_Adj Bench DR 3 for Initial Briefs (Electric)" xfId="2541"/>
    <cellStyle name="_Costs not in KWI3000 '06Budget_Power Costs - Comparison bx Rbtl-Staff-Jt-PC_Adj Bench DR 3 for Initial Briefs (Electric) 2" xfId="2542"/>
    <cellStyle name="_Costs not in KWI3000 '06Budget_Power Costs - Comparison bx Rbtl-Staff-Jt-PC_Adj Bench DR 3 for Initial Briefs (Electric) 2 2" xfId="2543"/>
    <cellStyle name="_Costs not in KWI3000 '06Budget_Power Costs - Comparison bx Rbtl-Staff-Jt-PC_Adj Bench DR 3 for Initial Briefs (Electric) 3" xfId="2544"/>
    <cellStyle name="_Costs not in KWI3000 '06Budget_Power Costs - Comparison bx Rbtl-Staff-Jt-PC_Adj Bench DR 3 for Initial Briefs (Electric)_DEM-WP(C) ENERG10C--ctn Mid-C_042010 2010GRC" xfId="8871"/>
    <cellStyle name="_Costs not in KWI3000 '06Budget_Power Costs - Comparison bx Rbtl-Staff-Jt-PC_DEM-WP(C) ENERG10C--ctn Mid-C_042010 2010GRC" xfId="8872"/>
    <cellStyle name="_Costs not in KWI3000 '06Budget_Power Costs - Comparison bx Rbtl-Staff-Jt-PC_Electric Rev Req Model (2009 GRC) Rebuttal" xfId="2545"/>
    <cellStyle name="_Costs not in KWI3000 '06Budget_Power Costs - Comparison bx Rbtl-Staff-Jt-PC_Electric Rev Req Model (2009 GRC) Rebuttal 2" xfId="2546"/>
    <cellStyle name="_Costs not in KWI3000 '06Budget_Power Costs - Comparison bx Rbtl-Staff-Jt-PC_Electric Rev Req Model (2009 GRC) Rebuttal 2 2" xfId="2547"/>
    <cellStyle name="_Costs not in KWI3000 '06Budget_Power Costs - Comparison bx Rbtl-Staff-Jt-PC_Electric Rev Req Model (2009 GRC) Rebuttal 3" xfId="2548"/>
    <cellStyle name="_Costs not in KWI3000 '06Budget_Power Costs - Comparison bx Rbtl-Staff-Jt-PC_Electric Rev Req Model (2009 GRC) Rebuttal REmoval of New  WH Solar AdjustMI" xfId="2549"/>
    <cellStyle name="_Costs not in KWI3000 '06Budget_Power Costs - Comparison bx Rbtl-Staff-Jt-PC_Electric Rev Req Model (2009 GRC) Rebuttal REmoval of New  WH Solar AdjustMI 2" xfId="2550"/>
    <cellStyle name="_Costs not in KWI3000 '06Budget_Power Costs - Comparison bx Rbtl-Staff-Jt-PC_Electric Rev Req Model (2009 GRC) Rebuttal REmoval of New  WH Solar AdjustMI 2 2" xfId="2551"/>
    <cellStyle name="_Costs not in KWI3000 '06Budget_Power Costs - Comparison bx Rbtl-Staff-Jt-PC_Electric Rev Req Model (2009 GRC) Rebuttal REmoval of New  WH Solar AdjustMI 3" xfId="2552"/>
    <cellStyle name="_Costs not in KWI3000 '06Budget_Power Costs - Comparison bx Rbtl-Staff-Jt-PC_Electric Rev Req Model (2009 GRC) Rebuttal REmoval of New  WH Solar AdjustMI_DEM-WP(C) ENERG10C--ctn Mid-C_042010 2010GRC" xfId="8873"/>
    <cellStyle name="_Costs not in KWI3000 '06Budget_Power Costs - Comparison bx Rbtl-Staff-Jt-PC_Electric Rev Req Model (2009 GRC) Revised 01-18-2010" xfId="2553"/>
    <cellStyle name="_Costs not in KWI3000 '06Budget_Power Costs - Comparison bx Rbtl-Staff-Jt-PC_Electric Rev Req Model (2009 GRC) Revised 01-18-2010 2" xfId="2554"/>
    <cellStyle name="_Costs not in KWI3000 '06Budget_Power Costs - Comparison bx Rbtl-Staff-Jt-PC_Electric Rev Req Model (2009 GRC) Revised 01-18-2010 2 2" xfId="2555"/>
    <cellStyle name="_Costs not in KWI3000 '06Budget_Power Costs - Comparison bx Rbtl-Staff-Jt-PC_Electric Rev Req Model (2009 GRC) Revised 01-18-2010 3" xfId="2556"/>
    <cellStyle name="_Costs not in KWI3000 '06Budget_Power Costs - Comparison bx Rbtl-Staff-Jt-PC_Electric Rev Req Model (2009 GRC) Revised 01-18-2010_DEM-WP(C) ENERG10C--ctn Mid-C_042010 2010GRC" xfId="8874"/>
    <cellStyle name="_Costs not in KWI3000 '06Budget_Power Costs - Comparison bx Rbtl-Staff-Jt-PC_Final Order Electric EXHIBIT A-1" xfId="2557"/>
    <cellStyle name="_Costs not in KWI3000 '06Budget_Power Costs - Comparison bx Rbtl-Staff-Jt-PC_Final Order Electric EXHIBIT A-1 2" xfId="2558"/>
    <cellStyle name="_Costs not in KWI3000 '06Budget_Power Costs - Comparison bx Rbtl-Staff-Jt-PC_Final Order Electric EXHIBIT A-1 2 2" xfId="2559"/>
    <cellStyle name="_Costs not in KWI3000 '06Budget_Power Costs - Comparison bx Rbtl-Staff-Jt-PC_Final Order Electric EXHIBIT A-1 3" xfId="2560"/>
    <cellStyle name="_Costs not in KWI3000 '06Budget_Production Adj 4.37" xfId="2561"/>
    <cellStyle name="_Costs not in KWI3000 '06Budget_Production Adj 4.37 2" xfId="2562"/>
    <cellStyle name="_Costs not in KWI3000 '06Budget_Production Adj 4.37 2 2" xfId="2563"/>
    <cellStyle name="_Costs not in KWI3000 '06Budget_Production Adj 4.37 3" xfId="2564"/>
    <cellStyle name="_Costs not in KWI3000 '06Budget_Purchased Power Adj 4.03" xfId="2565"/>
    <cellStyle name="_Costs not in KWI3000 '06Budget_Purchased Power Adj 4.03 2" xfId="2566"/>
    <cellStyle name="_Costs not in KWI3000 '06Budget_Purchased Power Adj 4.03 2 2" xfId="2567"/>
    <cellStyle name="_Costs not in KWI3000 '06Budget_Purchased Power Adj 4.03 3" xfId="2568"/>
    <cellStyle name="_Costs not in KWI3000 '06Budget_Rebuttal Power Costs" xfId="2569"/>
    <cellStyle name="_Costs not in KWI3000 '06Budget_Rebuttal Power Costs 2" xfId="2570"/>
    <cellStyle name="_Costs not in KWI3000 '06Budget_Rebuttal Power Costs 2 2" xfId="2571"/>
    <cellStyle name="_Costs not in KWI3000 '06Budget_Rebuttal Power Costs 3" xfId="2572"/>
    <cellStyle name="_Costs not in KWI3000 '06Budget_Rebuttal Power Costs_Adj Bench DR 3 for Initial Briefs (Electric)" xfId="2573"/>
    <cellStyle name="_Costs not in KWI3000 '06Budget_Rebuttal Power Costs_Adj Bench DR 3 for Initial Briefs (Electric) 2" xfId="2574"/>
    <cellStyle name="_Costs not in KWI3000 '06Budget_Rebuttal Power Costs_Adj Bench DR 3 for Initial Briefs (Electric) 2 2" xfId="2575"/>
    <cellStyle name="_Costs not in KWI3000 '06Budget_Rebuttal Power Costs_Adj Bench DR 3 for Initial Briefs (Electric) 3" xfId="2576"/>
    <cellStyle name="_Costs not in KWI3000 '06Budget_Rebuttal Power Costs_Adj Bench DR 3 for Initial Briefs (Electric)_DEM-WP(C) ENERG10C--ctn Mid-C_042010 2010GRC" xfId="8875"/>
    <cellStyle name="_Costs not in KWI3000 '06Budget_Rebuttal Power Costs_DEM-WP(C) ENERG10C--ctn Mid-C_042010 2010GRC" xfId="8876"/>
    <cellStyle name="_Costs not in KWI3000 '06Budget_Rebuttal Power Costs_Electric Rev Req Model (2009 GRC) Rebuttal" xfId="2577"/>
    <cellStyle name="_Costs not in KWI3000 '06Budget_Rebuttal Power Costs_Electric Rev Req Model (2009 GRC) Rebuttal 2" xfId="2578"/>
    <cellStyle name="_Costs not in KWI3000 '06Budget_Rebuttal Power Costs_Electric Rev Req Model (2009 GRC) Rebuttal 2 2" xfId="2579"/>
    <cellStyle name="_Costs not in KWI3000 '06Budget_Rebuttal Power Costs_Electric Rev Req Model (2009 GRC) Rebuttal 3" xfId="2580"/>
    <cellStyle name="_Costs not in KWI3000 '06Budget_Rebuttal Power Costs_Electric Rev Req Model (2009 GRC) Rebuttal REmoval of New  WH Solar AdjustMI" xfId="2581"/>
    <cellStyle name="_Costs not in KWI3000 '06Budget_Rebuttal Power Costs_Electric Rev Req Model (2009 GRC) Rebuttal REmoval of New  WH Solar AdjustMI 2" xfId="2582"/>
    <cellStyle name="_Costs not in KWI3000 '06Budget_Rebuttal Power Costs_Electric Rev Req Model (2009 GRC) Rebuttal REmoval of New  WH Solar AdjustMI 2 2" xfId="2583"/>
    <cellStyle name="_Costs not in KWI3000 '06Budget_Rebuttal Power Costs_Electric Rev Req Model (2009 GRC) Rebuttal REmoval of New  WH Solar AdjustMI 3" xfId="2584"/>
    <cellStyle name="_Costs not in KWI3000 '06Budget_Rebuttal Power Costs_Electric Rev Req Model (2009 GRC) Rebuttal REmoval of New  WH Solar AdjustMI_DEM-WP(C) ENERG10C--ctn Mid-C_042010 2010GRC" xfId="8877"/>
    <cellStyle name="_Costs not in KWI3000 '06Budget_Rebuttal Power Costs_Electric Rev Req Model (2009 GRC) Revised 01-18-2010" xfId="2585"/>
    <cellStyle name="_Costs not in KWI3000 '06Budget_Rebuttal Power Costs_Electric Rev Req Model (2009 GRC) Revised 01-18-2010 2" xfId="2586"/>
    <cellStyle name="_Costs not in KWI3000 '06Budget_Rebuttal Power Costs_Electric Rev Req Model (2009 GRC) Revised 01-18-2010 2 2" xfId="2587"/>
    <cellStyle name="_Costs not in KWI3000 '06Budget_Rebuttal Power Costs_Electric Rev Req Model (2009 GRC) Revised 01-18-2010 3" xfId="2588"/>
    <cellStyle name="_Costs not in KWI3000 '06Budget_Rebuttal Power Costs_Electric Rev Req Model (2009 GRC) Revised 01-18-2010_DEM-WP(C) ENERG10C--ctn Mid-C_042010 2010GRC" xfId="8878"/>
    <cellStyle name="_Costs not in KWI3000 '06Budget_Rebuttal Power Costs_Final Order Electric EXHIBIT A-1" xfId="2589"/>
    <cellStyle name="_Costs not in KWI3000 '06Budget_Rebuttal Power Costs_Final Order Electric EXHIBIT A-1 2" xfId="2590"/>
    <cellStyle name="_Costs not in KWI3000 '06Budget_Rebuttal Power Costs_Final Order Electric EXHIBIT A-1 2 2" xfId="2591"/>
    <cellStyle name="_Costs not in KWI3000 '06Budget_Rebuttal Power Costs_Final Order Electric EXHIBIT A-1 3" xfId="2592"/>
    <cellStyle name="_Costs not in KWI3000 '06Budget_ROR &amp; CONV FACTOR" xfId="2593"/>
    <cellStyle name="_Costs not in KWI3000 '06Budget_ROR &amp; CONV FACTOR 2" xfId="2594"/>
    <cellStyle name="_Costs not in KWI3000 '06Budget_ROR &amp; CONV FACTOR 2 2" xfId="2595"/>
    <cellStyle name="_Costs not in KWI3000 '06Budget_ROR &amp; CONV FACTOR 3" xfId="2596"/>
    <cellStyle name="_Costs not in KWI3000 '06Budget_ROR 5.02" xfId="2597"/>
    <cellStyle name="_Costs not in KWI3000 '06Budget_ROR 5.02 2" xfId="2598"/>
    <cellStyle name="_Costs not in KWI3000 '06Budget_ROR 5.02 2 2" xfId="2599"/>
    <cellStyle name="_Costs not in KWI3000 '06Budget_ROR 5.02 3" xfId="2600"/>
    <cellStyle name="_Costs not in KWI3000 '06Budget_Transmission Workbook for May BOD" xfId="2601"/>
    <cellStyle name="_Costs not in KWI3000 '06Budget_Transmission Workbook for May BOD 2" xfId="2602"/>
    <cellStyle name="_Costs not in KWI3000 '06Budget_Transmission Workbook for May BOD_DEM-WP(C) ENERG10C--ctn Mid-C_042010 2010GRC" xfId="8879"/>
    <cellStyle name="_Costs not in KWI3000 '06Budget_Wind Integration 10GRC" xfId="2603"/>
    <cellStyle name="_Costs not in KWI3000 '06Budget_Wind Integration 10GRC 2" xfId="2604"/>
    <cellStyle name="_Costs not in KWI3000 '06Budget_Wind Integration 10GRC_DEM-WP(C) ENERG10C--ctn Mid-C_042010 2010GRC" xfId="8880"/>
    <cellStyle name="_DEM-08C Power Cost Comparison" xfId="8881"/>
    <cellStyle name="_DEM-WP (C) Costs not in AURORA 2006GRC Order 11.30.06 Gas" xfId="2605"/>
    <cellStyle name="_DEM-WP (C) Costs not in AURORA 2006GRC Order 11.30.06 Gas 2" xfId="2606"/>
    <cellStyle name="_DEM-WP (C) Costs not in AURORA 2006GRC Order 11.30.06 Gas_Chelan PUD Power Costs (8-10)" xfId="8882"/>
    <cellStyle name="_DEM-WP (C) Costs not in AURORA 2006GRC Order 11.30.06 Gas_DEM-WP(C) ENERG10C--ctn Mid-C_042010 2010GRC" xfId="8883"/>
    <cellStyle name="_DEM-WP (C) Costs not in AURORA 2006GRC Order 11.30.06 Gas_NIM Summary" xfId="2607"/>
    <cellStyle name="_DEM-WP (C) Costs not in AURORA 2006GRC Order 11.30.06 Gas_NIM Summary 2" xfId="2608"/>
    <cellStyle name="_DEM-WP (C) Costs not in AURORA 2006GRC Order 11.30.06 Gas_NIM Summary_DEM-WP(C) ENERG10C--ctn Mid-C_042010 2010GRC" xfId="8884"/>
    <cellStyle name="_DEM-WP (C) Power Cost 2006GRC Order" xfId="12"/>
    <cellStyle name="_DEM-WP (C) Power Cost 2006GRC Order 2" xfId="2609"/>
    <cellStyle name="_DEM-WP (C) Power Cost 2006GRC Order 2 2" xfId="2610"/>
    <cellStyle name="_DEM-WP (C) Power Cost 2006GRC Order 2 2 2" xfId="2611"/>
    <cellStyle name="_DEM-WP (C) Power Cost 2006GRC Order 2 3" xfId="2612"/>
    <cellStyle name="_DEM-WP (C) Power Cost 2006GRC Order 3" xfId="2613"/>
    <cellStyle name="_DEM-WP (C) Power Cost 2006GRC Order 3 2" xfId="2614"/>
    <cellStyle name="_DEM-WP (C) Power Cost 2006GRC Order 4" xfId="2615"/>
    <cellStyle name="_DEM-WP (C) Power Cost 2006GRC Order 4 2" xfId="2616"/>
    <cellStyle name="_DEM-WP (C) Power Cost 2006GRC Order 5" xfId="8885"/>
    <cellStyle name="_DEM-WP (C) Power Cost 2006GRC Order 5 2" xfId="8886"/>
    <cellStyle name="_DEM-WP (C) Power Cost 2006GRC Order 6" xfId="8887"/>
    <cellStyle name="_DEM-WP (C) Power Cost 2006GRC Order 7" xfId="8888"/>
    <cellStyle name="_DEM-WP (C) Power Cost 2006GRC Order 7 2" xfId="8889"/>
    <cellStyle name="_DEM-WP (C) Power Cost 2006GRC Order 8" xfId="8890"/>
    <cellStyle name="_DEM-WP (C) Power Cost 2006GRC Order 8 2" xfId="8891"/>
    <cellStyle name="_DEM-WP (C) Power Cost 2006GRC Order_04 07E Wild Horse Wind Expansion (C) (2)" xfId="2617"/>
    <cellStyle name="_DEM-WP (C) Power Cost 2006GRC Order_04 07E Wild Horse Wind Expansion (C) (2) 2" xfId="2618"/>
    <cellStyle name="_DEM-WP (C) Power Cost 2006GRC Order_04 07E Wild Horse Wind Expansion (C) (2) 2 2" xfId="2619"/>
    <cellStyle name="_DEM-WP (C) Power Cost 2006GRC Order_04 07E Wild Horse Wind Expansion (C) (2) 3" xfId="2620"/>
    <cellStyle name="_DEM-WP (C) Power Cost 2006GRC Order_04 07E Wild Horse Wind Expansion (C) (2)_Adj Bench DR 3 for Initial Briefs (Electric)" xfId="2621"/>
    <cellStyle name="_DEM-WP (C) Power Cost 2006GRC Order_04 07E Wild Horse Wind Expansion (C) (2)_Adj Bench DR 3 for Initial Briefs (Electric) 2" xfId="2622"/>
    <cellStyle name="_DEM-WP (C) Power Cost 2006GRC Order_04 07E Wild Horse Wind Expansion (C) (2)_Adj Bench DR 3 for Initial Briefs (Electric) 2 2" xfId="2623"/>
    <cellStyle name="_DEM-WP (C) Power Cost 2006GRC Order_04 07E Wild Horse Wind Expansion (C) (2)_Adj Bench DR 3 for Initial Briefs (Electric) 3" xfId="2624"/>
    <cellStyle name="_DEM-WP (C) Power Cost 2006GRC Order_04 07E Wild Horse Wind Expansion (C) (2)_Adj Bench DR 3 for Initial Briefs (Electric)_DEM-WP(C) ENERG10C--ctn Mid-C_042010 2010GRC" xfId="8892"/>
    <cellStyle name="_DEM-WP (C) Power Cost 2006GRC Order_04 07E Wild Horse Wind Expansion (C) (2)_Book1" xfId="8893"/>
    <cellStyle name="_DEM-WP (C) Power Cost 2006GRC Order_04 07E Wild Horse Wind Expansion (C) (2)_DEM-WP(C) ENERG10C--ctn Mid-C_042010 2010GRC" xfId="8894"/>
    <cellStyle name="_DEM-WP (C) Power Cost 2006GRC Order_04 07E Wild Horse Wind Expansion (C) (2)_Electric Rev Req Model (2009 GRC) " xfId="2625"/>
    <cellStyle name="_DEM-WP (C) Power Cost 2006GRC Order_04 07E Wild Horse Wind Expansion (C) (2)_Electric Rev Req Model (2009 GRC)  2" xfId="2626"/>
    <cellStyle name="_DEM-WP (C) Power Cost 2006GRC Order_04 07E Wild Horse Wind Expansion (C) (2)_Electric Rev Req Model (2009 GRC)  2 2" xfId="2627"/>
    <cellStyle name="_DEM-WP (C) Power Cost 2006GRC Order_04 07E Wild Horse Wind Expansion (C) (2)_Electric Rev Req Model (2009 GRC)  3" xfId="2628"/>
    <cellStyle name="_DEM-WP (C) Power Cost 2006GRC Order_04 07E Wild Horse Wind Expansion (C) (2)_Electric Rev Req Model (2009 GRC) _DEM-WP(C) ENERG10C--ctn Mid-C_042010 2010GRC" xfId="8895"/>
    <cellStyle name="_DEM-WP (C) Power Cost 2006GRC Order_04 07E Wild Horse Wind Expansion (C) (2)_Electric Rev Req Model (2009 GRC) Rebuttal" xfId="2629"/>
    <cellStyle name="_DEM-WP (C) Power Cost 2006GRC Order_04 07E Wild Horse Wind Expansion (C) (2)_Electric Rev Req Model (2009 GRC) Rebuttal 2" xfId="2630"/>
    <cellStyle name="_DEM-WP (C) Power Cost 2006GRC Order_04 07E Wild Horse Wind Expansion (C) (2)_Electric Rev Req Model (2009 GRC) Rebuttal 2 2" xfId="2631"/>
    <cellStyle name="_DEM-WP (C) Power Cost 2006GRC Order_04 07E Wild Horse Wind Expansion (C) (2)_Electric Rev Req Model (2009 GRC) Rebuttal 3" xfId="2632"/>
    <cellStyle name="_DEM-WP (C) Power Cost 2006GRC Order_04 07E Wild Horse Wind Expansion (C) (2)_Electric Rev Req Model (2009 GRC) Rebuttal REmoval of New  WH Solar AdjustMI" xfId="2633"/>
    <cellStyle name="_DEM-WP (C) Power Cost 2006GRC Order_04 07E Wild Horse Wind Expansion (C) (2)_Electric Rev Req Model (2009 GRC) Rebuttal REmoval of New  WH Solar AdjustMI 2" xfId="2634"/>
    <cellStyle name="_DEM-WP (C) Power Cost 2006GRC Order_04 07E Wild Horse Wind Expansion (C) (2)_Electric Rev Req Model (2009 GRC) Rebuttal REmoval of New  WH Solar AdjustMI 2 2" xfId="2635"/>
    <cellStyle name="_DEM-WP (C) Power Cost 2006GRC Order_04 07E Wild Horse Wind Expansion (C) (2)_Electric Rev Req Model (2009 GRC) Rebuttal REmoval of New  WH Solar AdjustMI 3" xfId="2636"/>
    <cellStyle name="_DEM-WP (C) Power Cost 2006GRC Order_04 07E Wild Horse Wind Expansion (C) (2)_Electric Rev Req Model (2009 GRC) Rebuttal REmoval of New  WH Solar AdjustMI_DEM-WP(C) ENERG10C--ctn Mid-C_042010 2010GRC" xfId="8896"/>
    <cellStyle name="_DEM-WP (C) Power Cost 2006GRC Order_04 07E Wild Horse Wind Expansion (C) (2)_Electric Rev Req Model (2009 GRC) Revised 01-18-2010" xfId="2637"/>
    <cellStyle name="_DEM-WP (C) Power Cost 2006GRC Order_04 07E Wild Horse Wind Expansion (C) (2)_Electric Rev Req Model (2009 GRC) Revised 01-18-2010 2" xfId="2638"/>
    <cellStyle name="_DEM-WP (C) Power Cost 2006GRC Order_04 07E Wild Horse Wind Expansion (C) (2)_Electric Rev Req Model (2009 GRC) Revised 01-18-2010 2 2" xfId="2639"/>
    <cellStyle name="_DEM-WP (C) Power Cost 2006GRC Order_04 07E Wild Horse Wind Expansion (C) (2)_Electric Rev Req Model (2009 GRC) Revised 01-18-2010 3" xfId="2640"/>
    <cellStyle name="_DEM-WP (C) Power Cost 2006GRC Order_04 07E Wild Horse Wind Expansion (C) (2)_Electric Rev Req Model (2009 GRC) Revised 01-18-2010_DEM-WP(C) ENERG10C--ctn Mid-C_042010 2010GRC" xfId="8897"/>
    <cellStyle name="_DEM-WP (C) Power Cost 2006GRC Order_04 07E Wild Horse Wind Expansion (C) (2)_Electric Rev Req Model (2010 GRC)" xfId="8898"/>
    <cellStyle name="_DEM-WP (C) Power Cost 2006GRC Order_04 07E Wild Horse Wind Expansion (C) (2)_Electric Rev Req Model (2010 GRC) SF" xfId="8899"/>
    <cellStyle name="_DEM-WP (C) Power Cost 2006GRC Order_04 07E Wild Horse Wind Expansion (C) (2)_Final Order Electric EXHIBIT A-1" xfId="2641"/>
    <cellStyle name="_DEM-WP (C) Power Cost 2006GRC Order_04 07E Wild Horse Wind Expansion (C) (2)_Final Order Electric EXHIBIT A-1 2" xfId="2642"/>
    <cellStyle name="_DEM-WP (C) Power Cost 2006GRC Order_04 07E Wild Horse Wind Expansion (C) (2)_Final Order Electric EXHIBIT A-1 2 2" xfId="2643"/>
    <cellStyle name="_DEM-WP (C) Power Cost 2006GRC Order_04 07E Wild Horse Wind Expansion (C) (2)_Final Order Electric EXHIBIT A-1 3" xfId="2644"/>
    <cellStyle name="_DEM-WP (C) Power Cost 2006GRC Order_04 07E Wild Horse Wind Expansion (C) (2)_TENASKA REGULATORY ASSET" xfId="2645"/>
    <cellStyle name="_DEM-WP (C) Power Cost 2006GRC Order_04 07E Wild Horse Wind Expansion (C) (2)_TENASKA REGULATORY ASSET 2" xfId="2646"/>
    <cellStyle name="_DEM-WP (C) Power Cost 2006GRC Order_04 07E Wild Horse Wind Expansion (C) (2)_TENASKA REGULATORY ASSET 2 2" xfId="2647"/>
    <cellStyle name="_DEM-WP (C) Power Cost 2006GRC Order_04 07E Wild Horse Wind Expansion (C) (2)_TENASKA REGULATORY ASSET 3" xfId="2648"/>
    <cellStyle name="_DEM-WP (C) Power Cost 2006GRC Order_16.37E Wild Horse Expansion DeferralRevwrkingfile SF" xfId="2649"/>
    <cellStyle name="_DEM-WP (C) Power Cost 2006GRC Order_16.37E Wild Horse Expansion DeferralRevwrkingfile SF 2" xfId="2650"/>
    <cellStyle name="_DEM-WP (C) Power Cost 2006GRC Order_16.37E Wild Horse Expansion DeferralRevwrkingfile SF 2 2" xfId="2651"/>
    <cellStyle name="_DEM-WP (C) Power Cost 2006GRC Order_16.37E Wild Horse Expansion DeferralRevwrkingfile SF 3" xfId="2652"/>
    <cellStyle name="_DEM-WP (C) Power Cost 2006GRC Order_16.37E Wild Horse Expansion DeferralRevwrkingfile SF_DEM-WP(C) ENERG10C--ctn Mid-C_042010 2010GRC" xfId="8900"/>
    <cellStyle name="_DEM-WP (C) Power Cost 2006GRC Order_2009 Compliance Filing PCA Exhibits for GRC" xfId="8901"/>
    <cellStyle name="_DEM-WP (C) Power Cost 2006GRC Order_2009 GRC Compl Filing - Exhibit D" xfId="2653"/>
    <cellStyle name="_DEM-WP (C) Power Cost 2006GRC Order_2009 GRC Compl Filing - Exhibit D 2" xfId="2654"/>
    <cellStyle name="_DEM-WP (C) Power Cost 2006GRC Order_2009 GRC Compl Filing - Exhibit D_DEM-WP(C) ENERG10C--ctn Mid-C_042010 2010GRC" xfId="8902"/>
    <cellStyle name="_DEM-WP (C) Power Cost 2006GRC Order_3.01 Income Statement" xfId="2655"/>
    <cellStyle name="_DEM-WP (C) Power Cost 2006GRC Order_4 31 Regulatory Assets and Liabilities  7 06- Exhibit D" xfId="2656"/>
    <cellStyle name="_DEM-WP (C) Power Cost 2006GRC Order_4 31 Regulatory Assets and Liabilities  7 06- Exhibit D 2" xfId="2657"/>
    <cellStyle name="_DEM-WP (C) Power Cost 2006GRC Order_4 31 Regulatory Assets and Liabilities  7 06- Exhibit D 2 2" xfId="2658"/>
    <cellStyle name="_DEM-WP (C) Power Cost 2006GRC Order_4 31 Regulatory Assets and Liabilities  7 06- Exhibit D 3" xfId="2659"/>
    <cellStyle name="_DEM-WP (C) Power Cost 2006GRC Order_4 31 Regulatory Assets and Liabilities  7 06- Exhibit D_DEM-WP(C) ENERG10C--ctn Mid-C_042010 2010GRC" xfId="8903"/>
    <cellStyle name="_DEM-WP (C) Power Cost 2006GRC Order_4 31 Regulatory Assets and Liabilities  7 06- Exhibit D_NIM Summary" xfId="2660"/>
    <cellStyle name="_DEM-WP (C) Power Cost 2006GRC Order_4 31 Regulatory Assets and Liabilities  7 06- Exhibit D_NIM Summary 2" xfId="2661"/>
    <cellStyle name="_DEM-WP (C) Power Cost 2006GRC Order_4 31 Regulatory Assets and Liabilities  7 06- Exhibit D_NIM Summary_DEM-WP(C) ENERG10C--ctn Mid-C_042010 2010GRC" xfId="8904"/>
    <cellStyle name="_DEM-WP (C) Power Cost 2006GRC Order_4 31 Regulatory Assets and Liabilities  7 06- Exhibit D_NIM+O&amp;M" xfId="8905"/>
    <cellStyle name="_DEM-WP (C) Power Cost 2006GRC Order_4 31 Regulatory Assets and Liabilities  7 06- Exhibit D_NIM+O&amp;M Monthly" xfId="8906"/>
    <cellStyle name="_DEM-WP (C) Power Cost 2006GRC Order_4 31E Reg Asset  Liab and EXH D" xfId="8907"/>
    <cellStyle name="_DEM-WP (C) Power Cost 2006GRC Order_4 31E Reg Asset  Liab and EXH D _ Aug 10 Filing (2)" xfId="8908"/>
    <cellStyle name="_DEM-WP (C) Power Cost 2006GRC Order_4 32 Regulatory Assets and Liabilities  7 06- Exhibit D" xfId="2662"/>
    <cellStyle name="_DEM-WP (C) Power Cost 2006GRC Order_4 32 Regulatory Assets and Liabilities  7 06- Exhibit D 2" xfId="2663"/>
    <cellStyle name="_DEM-WP (C) Power Cost 2006GRC Order_4 32 Regulatory Assets and Liabilities  7 06- Exhibit D 2 2" xfId="2664"/>
    <cellStyle name="_DEM-WP (C) Power Cost 2006GRC Order_4 32 Regulatory Assets and Liabilities  7 06- Exhibit D 3" xfId="2665"/>
    <cellStyle name="_DEM-WP (C) Power Cost 2006GRC Order_4 32 Regulatory Assets and Liabilities  7 06- Exhibit D_DEM-WP(C) ENERG10C--ctn Mid-C_042010 2010GRC" xfId="8909"/>
    <cellStyle name="_DEM-WP (C) Power Cost 2006GRC Order_4 32 Regulatory Assets and Liabilities  7 06- Exhibit D_NIM Summary" xfId="2666"/>
    <cellStyle name="_DEM-WP (C) Power Cost 2006GRC Order_4 32 Regulatory Assets and Liabilities  7 06- Exhibit D_NIM Summary 2" xfId="2667"/>
    <cellStyle name="_DEM-WP (C) Power Cost 2006GRC Order_4 32 Regulatory Assets and Liabilities  7 06- Exhibit D_NIM Summary_DEM-WP(C) ENERG10C--ctn Mid-C_042010 2010GRC" xfId="8910"/>
    <cellStyle name="_DEM-WP (C) Power Cost 2006GRC Order_4 32 Regulatory Assets and Liabilities  7 06- Exhibit D_NIM+O&amp;M" xfId="8911"/>
    <cellStyle name="_DEM-WP (C) Power Cost 2006GRC Order_4 32 Regulatory Assets and Liabilities  7 06- Exhibit D_NIM+O&amp;M Monthly" xfId="8912"/>
    <cellStyle name="_DEM-WP (C) Power Cost 2006GRC Order_AURORA Total New" xfId="2668"/>
    <cellStyle name="_DEM-WP (C) Power Cost 2006GRC Order_AURORA Total New 2" xfId="2669"/>
    <cellStyle name="_DEM-WP (C) Power Cost 2006GRC Order_Book2" xfId="2670"/>
    <cellStyle name="_DEM-WP (C) Power Cost 2006GRC Order_Book2 2" xfId="2671"/>
    <cellStyle name="_DEM-WP (C) Power Cost 2006GRC Order_Book2 2 2" xfId="2672"/>
    <cellStyle name="_DEM-WP (C) Power Cost 2006GRC Order_Book2 3" xfId="2673"/>
    <cellStyle name="_DEM-WP (C) Power Cost 2006GRC Order_Book2_Adj Bench DR 3 for Initial Briefs (Electric)" xfId="2674"/>
    <cellStyle name="_DEM-WP (C) Power Cost 2006GRC Order_Book2_Adj Bench DR 3 for Initial Briefs (Electric) 2" xfId="2675"/>
    <cellStyle name="_DEM-WP (C) Power Cost 2006GRC Order_Book2_Adj Bench DR 3 for Initial Briefs (Electric) 2 2" xfId="2676"/>
    <cellStyle name="_DEM-WP (C) Power Cost 2006GRC Order_Book2_Adj Bench DR 3 for Initial Briefs (Electric) 3" xfId="2677"/>
    <cellStyle name="_DEM-WP (C) Power Cost 2006GRC Order_Book2_Adj Bench DR 3 for Initial Briefs (Electric)_DEM-WP(C) ENERG10C--ctn Mid-C_042010 2010GRC" xfId="8913"/>
    <cellStyle name="_DEM-WP (C) Power Cost 2006GRC Order_Book2_DEM-WP(C) ENERG10C--ctn Mid-C_042010 2010GRC" xfId="8914"/>
    <cellStyle name="_DEM-WP (C) Power Cost 2006GRC Order_Book2_Electric Rev Req Model (2009 GRC) Rebuttal" xfId="2678"/>
    <cellStyle name="_DEM-WP (C) Power Cost 2006GRC Order_Book2_Electric Rev Req Model (2009 GRC) Rebuttal 2" xfId="2679"/>
    <cellStyle name="_DEM-WP (C) Power Cost 2006GRC Order_Book2_Electric Rev Req Model (2009 GRC) Rebuttal 2 2" xfId="2680"/>
    <cellStyle name="_DEM-WP (C) Power Cost 2006GRC Order_Book2_Electric Rev Req Model (2009 GRC) Rebuttal 3" xfId="2681"/>
    <cellStyle name="_DEM-WP (C) Power Cost 2006GRC Order_Book2_Electric Rev Req Model (2009 GRC) Rebuttal REmoval of New  WH Solar AdjustMI" xfId="2682"/>
    <cellStyle name="_DEM-WP (C) Power Cost 2006GRC Order_Book2_Electric Rev Req Model (2009 GRC) Rebuttal REmoval of New  WH Solar AdjustMI 2" xfId="2683"/>
    <cellStyle name="_DEM-WP (C) Power Cost 2006GRC Order_Book2_Electric Rev Req Model (2009 GRC) Rebuttal REmoval of New  WH Solar AdjustMI 2 2" xfId="2684"/>
    <cellStyle name="_DEM-WP (C) Power Cost 2006GRC Order_Book2_Electric Rev Req Model (2009 GRC) Rebuttal REmoval of New  WH Solar AdjustMI 3" xfId="2685"/>
    <cellStyle name="_DEM-WP (C) Power Cost 2006GRC Order_Book2_Electric Rev Req Model (2009 GRC) Rebuttal REmoval of New  WH Solar AdjustMI_DEM-WP(C) ENERG10C--ctn Mid-C_042010 2010GRC" xfId="8915"/>
    <cellStyle name="_DEM-WP (C) Power Cost 2006GRC Order_Book2_Electric Rev Req Model (2009 GRC) Revised 01-18-2010" xfId="2686"/>
    <cellStyle name="_DEM-WP (C) Power Cost 2006GRC Order_Book2_Electric Rev Req Model (2009 GRC) Revised 01-18-2010 2" xfId="2687"/>
    <cellStyle name="_DEM-WP (C) Power Cost 2006GRC Order_Book2_Electric Rev Req Model (2009 GRC) Revised 01-18-2010 2 2" xfId="2688"/>
    <cellStyle name="_DEM-WP (C) Power Cost 2006GRC Order_Book2_Electric Rev Req Model (2009 GRC) Revised 01-18-2010 3" xfId="2689"/>
    <cellStyle name="_DEM-WP (C) Power Cost 2006GRC Order_Book2_Electric Rev Req Model (2009 GRC) Revised 01-18-2010_DEM-WP(C) ENERG10C--ctn Mid-C_042010 2010GRC" xfId="8916"/>
    <cellStyle name="_DEM-WP (C) Power Cost 2006GRC Order_Book2_Final Order Electric EXHIBIT A-1" xfId="2690"/>
    <cellStyle name="_DEM-WP (C) Power Cost 2006GRC Order_Book2_Final Order Electric EXHIBIT A-1 2" xfId="2691"/>
    <cellStyle name="_DEM-WP (C) Power Cost 2006GRC Order_Book2_Final Order Electric EXHIBIT A-1 2 2" xfId="2692"/>
    <cellStyle name="_DEM-WP (C) Power Cost 2006GRC Order_Book2_Final Order Electric EXHIBIT A-1 3" xfId="2693"/>
    <cellStyle name="_DEM-WP (C) Power Cost 2006GRC Order_Book4" xfId="2694"/>
    <cellStyle name="_DEM-WP (C) Power Cost 2006GRC Order_Book4 2" xfId="2695"/>
    <cellStyle name="_DEM-WP (C) Power Cost 2006GRC Order_Book4 2 2" xfId="2696"/>
    <cellStyle name="_DEM-WP (C) Power Cost 2006GRC Order_Book4 3" xfId="2697"/>
    <cellStyle name="_DEM-WP (C) Power Cost 2006GRC Order_Book4_DEM-WP(C) ENERG10C--ctn Mid-C_042010 2010GRC" xfId="8917"/>
    <cellStyle name="_DEM-WP (C) Power Cost 2006GRC Order_Book9" xfId="2698"/>
    <cellStyle name="_DEM-WP (C) Power Cost 2006GRC Order_Book9 2" xfId="2699"/>
    <cellStyle name="_DEM-WP (C) Power Cost 2006GRC Order_Book9 2 2" xfId="2700"/>
    <cellStyle name="_DEM-WP (C) Power Cost 2006GRC Order_Book9 3" xfId="2701"/>
    <cellStyle name="_DEM-WP (C) Power Cost 2006GRC Order_Book9_DEM-WP(C) ENERG10C--ctn Mid-C_042010 2010GRC" xfId="8918"/>
    <cellStyle name="_DEM-WP (C) Power Cost 2006GRC Order_Chelan PUD Power Costs (8-10)" xfId="8919"/>
    <cellStyle name="_DEM-WP (C) Power Cost 2006GRC Order_DEM-WP(C) Chelan Power Costs" xfId="8920"/>
    <cellStyle name="_DEM-WP (C) Power Cost 2006GRC Order_DEM-WP(C) ENERG10C--ctn Mid-C_042010 2010GRC" xfId="8921"/>
    <cellStyle name="_DEM-WP (C) Power Cost 2006GRC Order_DEM-WP(C) Gas Transport 2010GRC" xfId="8922"/>
    <cellStyle name="_DEM-WP (C) Power Cost 2006GRC Order_Electric COS Inputs" xfId="2702"/>
    <cellStyle name="_DEM-WP (C) Power Cost 2006GRC Order_Electric COS Inputs 2" xfId="2703"/>
    <cellStyle name="_DEM-WP (C) Power Cost 2006GRC Order_Electric COS Inputs 2 2" xfId="2704"/>
    <cellStyle name="_DEM-WP (C) Power Cost 2006GRC Order_Electric COS Inputs 2 2 2" xfId="2705"/>
    <cellStyle name="_DEM-WP (C) Power Cost 2006GRC Order_Electric COS Inputs 2 3" xfId="2706"/>
    <cellStyle name="_DEM-WP (C) Power Cost 2006GRC Order_Electric COS Inputs 2 3 2" xfId="2707"/>
    <cellStyle name="_DEM-WP (C) Power Cost 2006GRC Order_Electric COS Inputs 2 4" xfId="2708"/>
    <cellStyle name="_DEM-WP (C) Power Cost 2006GRC Order_Electric COS Inputs 2 4 2" xfId="2709"/>
    <cellStyle name="_DEM-WP (C) Power Cost 2006GRC Order_Electric COS Inputs 3" xfId="2710"/>
    <cellStyle name="_DEM-WP (C) Power Cost 2006GRC Order_Electric COS Inputs 3 2" xfId="2711"/>
    <cellStyle name="_DEM-WP (C) Power Cost 2006GRC Order_Electric COS Inputs 4" xfId="2712"/>
    <cellStyle name="_DEM-WP (C) Power Cost 2006GRC Order_Electric COS Inputs 4 2" xfId="2713"/>
    <cellStyle name="_DEM-WP (C) Power Cost 2006GRC Order_Electric COS Inputs 5" xfId="2714"/>
    <cellStyle name="_DEM-WP (C) Power Cost 2006GRC Order_Electric COS Inputs 6" xfId="8923"/>
    <cellStyle name="_DEM-WP (C) Power Cost 2006GRC Order_NIM Summary" xfId="2715"/>
    <cellStyle name="_DEM-WP (C) Power Cost 2006GRC Order_NIM Summary 09GRC" xfId="2716"/>
    <cellStyle name="_DEM-WP (C) Power Cost 2006GRC Order_NIM Summary 09GRC 2" xfId="2717"/>
    <cellStyle name="_DEM-WP (C) Power Cost 2006GRC Order_NIM Summary 09GRC_DEM-WP(C) ENERG10C--ctn Mid-C_042010 2010GRC" xfId="8924"/>
    <cellStyle name="_DEM-WP (C) Power Cost 2006GRC Order_NIM Summary 2" xfId="2718"/>
    <cellStyle name="_DEM-WP (C) Power Cost 2006GRC Order_NIM Summary 3" xfId="2719"/>
    <cellStyle name="_DEM-WP (C) Power Cost 2006GRC Order_NIM Summary 4" xfId="2720"/>
    <cellStyle name="_DEM-WP (C) Power Cost 2006GRC Order_NIM Summary 5" xfId="2721"/>
    <cellStyle name="_DEM-WP (C) Power Cost 2006GRC Order_NIM Summary 6" xfId="2722"/>
    <cellStyle name="_DEM-WP (C) Power Cost 2006GRC Order_NIM Summary 7" xfId="2723"/>
    <cellStyle name="_DEM-WP (C) Power Cost 2006GRC Order_NIM Summary 8" xfId="2724"/>
    <cellStyle name="_DEM-WP (C) Power Cost 2006GRC Order_NIM Summary 9" xfId="2725"/>
    <cellStyle name="_DEM-WP (C) Power Cost 2006GRC Order_NIM Summary_DEM-WP(C) ENERG10C--ctn Mid-C_042010 2010GRC" xfId="8925"/>
    <cellStyle name="_DEM-WP (C) Power Cost 2006GRC Order_NIM+O&amp;M" xfId="8926"/>
    <cellStyle name="_DEM-WP (C) Power Cost 2006GRC Order_NIM+O&amp;M 2" xfId="8927"/>
    <cellStyle name="_DEM-WP (C) Power Cost 2006GRC Order_NIM+O&amp;M Monthly" xfId="8928"/>
    <cellStyle name="_DEM-WP (C) Power Cost 2006GRC Order_NIM+O&amp;M Monthly 2" xfId="8929"/>
    <cellStyle name="_DEM-WP (C) Power Cost 2006GRC Order_PCA 10 -  Exhibit D from A Kellogg Jan 2011" xfId="8930"/>
    <cellStyle name="_DEM-WP (C) Power Cost 2006GRC Order_PCA 10 -  Exhibit D from A Kellogg July 2011" xfId="8931"/>
    <cellStyle name="_DEM-WP (C) Power Cost 2006GRC Order_PCA 10 -  Exhibit D from S Free Rcv'd 12-11" xfId="8932"/>
    <cellStyle name="_DEM-WP (C) Power Cost 2006GRC Order_PCA 9 -  Exhibit D April 2010" xfId="8933"/>
    <cellStyle name="_DEM-WP (C) Power Cost 2006GRC Order_PCA 9 -  Exhibit D April 2010 (3)" xfId="2726"/>
    <cellStyle name="_DEM-WP (C) Power Cost 2006GRC Order_PCA 9 -  Exhibit D April 2010 (3) 2" xfId="2727"/>
    <cellStyle name="_DEM-WP (C) Power Cost 2006GRC Order_PCA 9 -  Exhibit D April 2010 (3)_DEM-WP(C) ENERG10C--ctn Mid-C_042010 2010GRC" xfId="8934"/>
    <cellStyle name="_DEM-WP (C) Power Cost 2006GRC Order_PCA 9 -  Exhibit D Nov 2010" xfId="8935"/>
    <cellStyle name="_DEM-WP (C) Power Cost 2006GRC Order_PCA 9 - Exhibit D at August 2010" xfId="8936"/>
    <cellStyle name="_DEM-WP (C) Power Cost 2006GRC Order_PCA 9 - Exhibit D June 2010 GRC" xfId="8937"/>
    <cellStyle name="_DEM-WP (C) Power Cost 2006GRC Order_Power Costs - Comparison bx Rbtl-Staff-Jt-PC" xfId="2728"/>
    <cellStyle name="_DEM-WP (C) Power Cost 2006GRC Order_Power Costs - Comparison bx Rbtl-Staff-Jt-PC 2" xfId="2729"/>
    <cellStyle name="_DEM-WP (C) Power Cost 2006GRC Order_Power Costs - Comparison bx Rbtl-Staff-Jt-PC 2 2" xfId="2730"/>
    <cellStyle name="_DEM-WP (C) Power Cost 2006GRC Order_Power Costs - Comparison bx Rbtl-Staff-Jt-PC 3" xfId="2731"/>
    <cellStyle name="_DEM-WP (C) Power Cost 2006GRC Order_Power Costs - Comparison bx Rbtl-Staff-Jt-PC_Adj Bench DR 3 for Initial Briefs (Electric)" xfId="2732"/>
    <cellStyle name="_DEM-WP (C) Power Cost 2006GRC Order_Power Costs - Comparison bx Rbtl-Staff-Jt-PC_Adj Bench DR 3 for Initial Briefs (Electric) 2" xfId="2733"/>
    <cellStyle name="_DEM-WP (C) Power Cost 2006GRC Order_Power Costs - Comparison bx Rbtl-Staff-Jt-PC_Adj Bench DR 3 for Initial Briefs (Electric) 2 2" xfId="2734"/>
    <cellStyle name="_DEM-WP (C) Power Cost 2006GRC Order_Power Costs - Comparison bx Rbtl-Staff-Jt-PC_Adj Bench DR 3 for Initial Briefs (Electric) 3" xfId="2735"/>
    <cellStyle name="_DEM-WP (C) Power Cost 2006GRC Order_Power Costs - Comparison bx Rbtl-Staff-Jt-PC_Adj Bench DR 3 for Initial Briefs (Electric)_DEM-WP(C) ENERG10C--ctn Mid-C_042010 2010GRC" xfId="8938"/>
    <cellStyle name="_DEM-WP (C) Power Cost 2006GRC Order_Power Costs - Comparison bx Rbtl-Staff-Jt-PC_DEM-WP(C) ENERG10C--ctn Mid-C_042010 2010GRC" xfId="8939"/>
    <cellStyle name="_DEM-WP (C) Power Cost 2006GRC Order_Power Costs - Comparison bx Rbtl-Staff-Jt-PC_Electric Rev Req Model (2009 GRC) Rebuttal" xfId="2736"/>
    <cellStyle name="_DEM-WP (C) Power Cost 2006GRC Order_Power Costs - Comparison bx Rbtl-Staff-Jt-PC_Electric Rev Req Model (2009 GRC) Rebuttal 2" xfId="2737"/>
    <cellStyle name="_DEM-WP (C) Power Cost 2006GRC Order_Power Costs - Comparison bx Rbtl-Staff-Jt-PC_Electric Rev Req Model (2009 GRC) Rebuttal 2 2" xfId="2738"/>
    <cellStyle name="_DEM-WP (C) Power Cost 2006GRC Order_Power Costs - Comparison bx Rbtl-Staff-Jt-PC_Electric Rev Req Model (2009 GRC) Rebuttal 3" xfId="2739"/>
    <cellStyle name="_DEM-WP (C) Power Cost 2006GRC Order_Power Costs - Comparison bx Rbtl-Staff-Jt-PC_Electric Rev Req Model (2009 GRC) Rebuttal REmoval of New  WH Solar AdjustMI" xfId="2740"/>
    <cellStyle name="_DEM-WP (C) Power Cost 2006GRC Order_Power Costs - Comparison bx Rbtl-Staff-Jt-PC_Electric Rev Req Model (2009 GRC) Rebuttal REmoval of New  WH Solar AdjustMI 2" xfId="2741"/>
    <cellStyle name="_DEM-WP (C) Power Cost 2006GRC Order_Power Costs - Comparison bx Rbtl-Staff-Jt-PC_Electric Rev Req Model (2009 GRC) Rebuttal REmoval of New  WH Solar AdjustMI 2 2" xfId="2742"/>
    <cellStyle name="_DEM-WP (C) Power Cost 2006GRC Order_Power Costs - Comparison bx Rbtl-Staff-Jt-PC_Electric Rev Req Model (2009 GRC) Rebuttal REmoval of New  WH Solar AdjustMI 3" xfId="2743"/>
    <cellStyle name="_DEM-WP (C) Power Cost 2006GRC Order_Power Costs - Comparison bx Rbtl-Staff-Jt-PC_Electric Rev Req Model (2009 GRC) Rebuttal REmoval of New  WH Solar AdjustMI_DEM-WP(C) ENERG10C--ctn Mid-C_042010 2010GRC" xfId="8940"/>
    <cellStyle name="_DEM-WP (C) Power Cost 2006GRC Order_Power Costs - Comparison bx Rbtl-Staff-Jt-PC_Electric Rev Req Model (2009 GRC) Revised 01-18-2010" xfId="2744"/>
    <cellStyle name="_DEM-WP (C) Power Cost 2006GRC Order_Power Costs - Comparison bx Rbtl-Staff-Jt-PC_Electric Rev Req Model (2009 GRC) Revised 01-18-2010 2" xfId="2745"/>
    <cellStyle name="_DEM-WP (C) Power Cost 2006GRC Order_Power Costs - Comparison bx Rbtl-Staff-Jt-PC_Electric Rev Req Model (2009 GRC) Revised 01-18-2010 2 2" xfId="2746"/>
    <cellStyle name="_DEM-WP (C) Power Cost 2006GRC Order_Power Costs - Comparison bx Rbtl-Staff-Jt-PC_Electric Rev Req Model (2009 GRC) Revised 01-18-2010 3" xfId="2747"/>
    <cellStyle name="_DEM-WP (C) Power Cost 2006GRC Order_Power Costs - Comparison bx Rbtl-Staff-Jt-PC_Electric Rev Req Model (2009 GRC) Revised 01-18-2010_DEM-WP(C) ENERG10C--ctn Mid-C_042010 2010GRC" xfId="8941"/>
    <cellStyle name="_DEM-WP (C) Power Cost 2006GRC Order_Power Costs - Comparison bx Rbtl-Staff-Jt-PC_Final Order Electric EXHIBIT A-1" xfId="2748"/>
    <cellStyle name="_DEM-WP (C) Power Cost 2006GRC Order_Power Costs - Comparison bx Rbtl-Staff-Jt-PC_Final Order Electric EXHIBIT A-1 2" xfId="2749"/>
    <cellStyle name="_DEM-WP (C) Power Cost 2006GRC Order_Power Costs - Comparison bx Rbtl-Staff-Jt-PC_Final Order Electric EXHIBIT A-1 2 2" xfId="2750"/>
    <cellStyle name="_DEM-WP (C) Power Cost 2006GRC Order_Power Costs - Comparison bx Rbtl-Staff-Jt-PC_Final Order Electric EXHIBIT A-1 3" xfId="2751"/>
    <cellStyle name="_DEM-WP (C) Power Cost 2006GRC Order_Production Adj 4.37" xfId="2752"/>
    <cellStyle name="_DEM-WP (C) Power Cost 2006GRC Order_Production Adj 4.37 2" xfId="2753"/>
    <cellStyle name="_DEM-WP (C) Power Cost 2006GRC Order_Production Adj 4.37 2 2" xfId="2754"/>
    <cellStyle name="_DEM-WP (C) Power Cost 2006GRC Order_Production Adj 4.37 3" xfId="2755"/>
    <cellStyle name="_DEM-WP (C) Power Cost 2006GRC Order_Purchased Power Adj 4.03" xfId="2756"/>
    <cellStyle name="_DEM-WP (C) Power Cost 2006GRC Order_Purchased Power Adj 4.03 2" xfId="2757"/>
    <cellStyle name="_DEM-WP (C) Power Cost 2006GRC Order_Purchased Power Adj 4.03 2 2" xfId="2758"/>
    <cellStyle name="_DEM-WP (C) Power Cost 2006GRC Order_Purchased Power Adj 4.03 3" xfId="2759"/>
    <cellStyle name="_DEM-WP (C) Power Cost 2006GRC Order_Rebuttal Power Costs" xfId="2760"/>
    <cellStyle name="_DEM-WP (C) Power Cost 2006GRC Order_Rebuttal Power Costs 2" xfId="2761"/>
    <cellStyle name="_DEM-WP (C) Power Cost 2006GRC Order_Rebuttal Power Costs 2 2" xfId="2762"/>
    <cellStyle name="_DEM-WP (C) Power Cost 2006GRC Order_Rebuttal Power Costs 3" xfId="2763"/>
    <cellStyle name="_DEM-WP (C) Power Cost 2006GRC Order_Rebuttal Power Costs_Adj Bench DR 3 for Initial Briefs (Electric)" xfId="2764"/>
    <cellStyle name="_DEM-WP (C) Power Cost 2006GRC Order_Rebuttal Power Costs_Adj Bench DR 3 for Initial Briefs (Electric) 2" xfId="2765"/>
    <cellStyle name="_DEM-WP (C) Power Cost 2006GRC Order_Rebuttal Power Costs_Adj Bench DR 3 for Initial Briefs (Electric) 2 2" xfId="2766"/>
    <cellStyle name="_DEM-WP (C) Power Cost 2006GRC Order_Rebuttal Power Costs_Adj Bench DR 3 for Initial Briefs (Electric) 3" xfId="2767"/>
    <cellStyle name="_DEM-WP (C) Power Cost 2006GRC Order_Rebuttal Power Costs_Adj Bench DR 3 for Initial Briefs (Electric)_DEM-WP(C) ENERG10C--ctn Mid-C_042010 2010GRC" xfId="8942"/>
    <cellStyle name="_DEM-WP (C) Power Cost 2006GRC Order_Rebuttal Power Costs_DEM-WP(C) ENERG10C--ctn Mid-C_042010 2010GRC" xfId="8943"/>
    <cellStyle name="_DEM-WP (C) Power Cost 2006GRC Order_Rebuttal Power Costs_Electric Rev Req Model (2009 GRC) Rebuttal" xfId="2768"/>
    <cellStyle name="_DEM-WP (C) Power Cost 2006GRC Order_Rebuttal Power Costs_Electric Rev Req Model (2009 GRC) Rebuttal 2" xfId="2769"/>
    <cellStyle name="_DEM-WP (C) Power Cost 2006GRC Order_Rebuttal Power Costs_Electric Rev Req Model (2009 GRC) Rebuttal 2 2" xfId="2770"/>
    <cellStyle name="_DEM-WP (C) Power Cost 2006GRC Order_Rebuttal Power Costs_Electric Rev Req Model (2009 GRC) Rebuttal 3" xfId="2771"/>
    <cellStyle name="_DEM-WP (C) Power Cost 2006GRC Order_Rebuttal Power Costs_Electric Rev Req Model (2009 GRC) Rebuttal REmoval of New  WH Solar AdjustMI" xfId="2772"/>
    <cellStyle name="_DEM-WP (C) Power Cost 2006GRC Order_Rebuttal Power Costs_Electric Rev Req Model (2009 GRC) Rebuttal REmoval of New  WH Solar AdjustMI 2" xfId="2773"/>
    <cellStyle name="_DEM-WP (C) Power Cost 2006GRC Order_Rebuttal Power Costs_Electric Rev Req Model (2009 GRC) Rebuttal REmoval of New  WH Solar AdjustMI 2 2" xfId="2774"/>
    <cellStyle name="_DEM-WP (C) Power Cost 2006GRC Order_Rebuttal Power Costs_Electric Rev Req Model (2009 GRC) Rebuttal REmoval of New  WH Solar AdjustMI 3" xfId="2775"/>
    <cellStyle name="_DEM-WP (C) Power Cost 2006GRC Order_Rebuttal Power Costs_Electric Rev Req Model (2009 GRC) Rebuttal REmoval of New  WH Solar AdjustMI_DEM-WP(C) ENERG10C--ctn Mid-C_042010 2010GRC" xfId="8944"/>
    <cellStyle name="_DEM-WP (C) Power Cost 2006GRC Order_Rebuttal Power Costs_Electric Rev Req Model (2009 GRC) Revised 01-18-2010" xfId="2776"/>
    <cellStyle name="_DEM-WP (C) Power Cost 2006GRC Order_Rebuttal Power Costs_Electric Rev Req Model (2009 GRC) Revised 01-18-2010 2" xfId="2777"/>
    <cellStyle name="_DEM-WP (C) Power Cost 2006GRC Order_Rebuttal Power Costs_Electric Rev Req Model (2009 GRC) Revised 01-18-2010 2 2" xfId="2778"/>
    <cellStyle name="_DEM-WP (C) Power Cost 2006GRC Order_Rebuttal Power Costs_Electric Rev Req Model (2009 GRC) Revised 01-18-2010 3" xfId="2779"/>
    <cellStyle name="_DEM-WP (C) Power Cost 2006GRC Order_Rebuttal Power Costs_Electric Rev Req Model (2009 GRC) Revised 01-18-2010_DEM-WP(C) ENERG10C--ctn Mid-C_042010 2010GRC" xfId="8945"/>
    <cellStyle name="_DEM-WP (C) Power Cost 2006GRC Order_Rebuttal Power Costs_Final Order Electric EXHIBIT A-1" xfId="2780"/>
    <cellStyle name="_DEM-WP (C) Power Cost 2006GRC Order_Rebuttal Power Costs_Final Order Electric EXHIBIT A-1 2" xfId="2781"/>
    <cellStyle name="_DEM-WP (C) Power Cost 2006GRC Order_Rebuttal Power Costs_Final Order Electric EXHIBIT A-1 2 2" xfId="2782"/>
    <cellStyle name="_DEM-WP (C) Power Cost 2006GRC Order_Rebuttal Power Costs_Final Order Electric EXHIBIT A-1 3" xfId="2783"/>
    <cellStyle name="_DEM-WP (C) Power Cost 2006GRC Order_ROR 5.02" xfId="2784"/>
    <cellStyle name="_DEM-WP (C) Power Cost 2006GRC Order_ROR 5.02 2" xfId="2785"/>
    <cellStyle name="_DEM-WP (C) Power Cost 2006GRC Order_ROR 5.02 2 2" xfId="2786"/>
    <cellStyle name="_DEM-WP (C) Power Cost 2006GRC Order_ROR 5.02 3" xfId="2787"/>
    <cellStyle name="_DEM-WP (C) Power Cost 2006GRC Order_Scenario 1 REC vs PTC Offset" xfId="8946"/>
    <cellStyle name="_DEM-WP (C) Power Cost 2006GRC Order_Scenario 3" xfId="8947"/>
    <cellStyle name="_DEM-WP (C) Power Cost 2006GRC Order_Wind Integration 10GRC" xfId="2788"/>
    <cellStyle name="_DEM-WP (C) Power Cost 2006GRC Order_Wind Integration 10GRC 2" xfId="2789"/>
    <cellStyle name="_DEM-WP (C) Power Cost 2006GRC Order_Wind Integration 10GRC_DEM-WP(C) ENERG10C--ctn Mid-C_042010 2010GRC" xfId="8948"/>
    <cellStyle name="_DEM-WP Revised (HC) Wild Horse 2006GRC" xfId="13"/>
    <cellStyle name="_DEM-WP Revised (HC) Wild Horse 2006GRC 2" xfId="2790"/>
    <cellStyle name="_DEM-WP Revised (HC) Wild Horse 2006GRC 2 2" xfId="2791"/>
    <cellStyle name="_DEM-WP Revised (HC) Wild Horse 2006GRC 3" xfId="2792"/>
    <cellStyle name="_DEM-WP Revised (HC) Wild Horse 2006GRC_16.37E Wild Horse Expansion DeferralRevwrkingfile SF" xfId="2793"/>
    <cellStyle name="_DEM-WP Revised (HC) Wild Horse 2006GRC_16.37E Wild Horse Expansion DeferralRevwrkingfile SF 2" xfId="2794"/>
    <cellStyle name="_DEM-WP Revised (HC) Wild Horse 2006GRC_16.37E Wild Horse Expansion DeferralRevwrkingfile SF 2 2" xfId="2795"/>
    <cellStyle name="_DEM-WP Revised (HC) Wild Horse 2006GRC_16.37E Wild Horse Expansion DeferralRevwrkingfile SF 3" xfId="2796"/>
    <cellStyle name="_DEM-WP Revised (HC) Wild Horse 2006GRC_16.37E Wild Horse Expansion DeferralRevwrkingfile SF_DEM-WP(C) ENERG10C--ctn Mid-C_042010 2010GRC" xfId="8949"/>
    <cellStyle name="_DEM-WP Revised (HC) Wild Horse 2006GRC_2009 GRC Compl Filing - Exhibit D" xfId="2797"/>
    <cellStyle name="_DEM-WP Revised (HC) Wild Horse 2006GRC_2009 GRC Compl Filing - Exhibit D 2" xfId="2798"/>
    <cellStyle name="_DEM-WP Revised (HC) Wild Horse 2006GRC_2009 GRC Compl Filing - Exhibit D_DEM-WP(C) ENERG10C--ctn Mid-C_042010 2010GRC" xfId="8950"/>
    <cellStyle name="_DEM-WP Revised (HC) Wild Horse 2006GRC_Adj Bench DR 3 for Initial Briefs (Electric)" xfId="2799"/>
    <cellStyle name="_DEM-WP Revised (HC) Wild Horse 2006GRC_Adj Bench DR 3 for Initial Briefs (Electric) 2" xfId="2800"/>
    <cellStyle name="_DEM-WP Revised (HC) Wild Horse 2006GRC_Adj Bench DR 3 for Initial Briefs (Electric) 2 2" xfId="2801"/>
    <cellStyle name="_DEM-WP Revised (HC) Wild Horse 2006GRC_Adj Bench DR 3 for Initial Briefs (Electric) 3" xfId="2802"/>
    <cellStyle name="_DEM-WP Revised (HC) Wild Horse 2006GRC_Adj Bench DR 3 for Initial Briefs (Electric)_DEM-WP(C) ENERG10C--ctn Mid-C_042010 2010GRC" xfId="8951"/>
    <cellStyle name="_DEM-WP Revised (HC) Wild Horse 2006GRC_Book1" xfId="8952"/>
    <cellStyle name="_DEM-WP Revised (HC) Wild Horse 2006GRC_Book2" xfId="2803"/>
    <cellStyle name="_DEM-WP Revised (HC) Wild Horse 2006GRC_Book2 2" xfId="2804"/>
    <cellStyle name="_DEM-WP Revised (HC) Wild Horse 2006GRC_Book2 2 2" xfId="2805"/>
    <cellStyle name="_DEM-WP Revised (HC) Wild Horse 2006GRC_Book2 3" xfId="2806"/>
    <cellStyle name="_DEM-WP Revised (HC) Wild Horse 2006GRC_Book2_DEM-WP(C) ENERG10C--ctn Mid-C_042010 2010GRC" xfId="8953"/>
    <cellStyle name="_DEM-WP Revised (HC) Wild Horse 2006GRC_Book4" xfId="2807"/>
    <cellStyle name="_DEM-WP Revised (HC) Wild Horse 2006GRC_Book4 2" xfId="2808"/>
    <cellStyle name="_DEM-WP Revised (HC) Wild Horse 2006GRC_Book4 2 2" xfId="2809"/>
    <cellStyle name="_DEM-WP Revised (HC) Wild Horse 2006GRC_Book4 3" xfId="2810"/>
    <cellStyle name="_DEM-WP Revised (HC) Wild Horse 2006GRC_Book4_DEM-WP(C) ENERG10C--ctn Mid-C_042010 2010GRC" xfId="8954"/>
    <cellStyle name="_DEM-WP Revised (HC) Wild Horse 2006GRC_DEM-WP(C) ENERG10C--ctn Mid-C_042010 2010GRC" xfId="8955"/>
    <cellStyle name="_DEM-WP Revised (HC) Wild Horse 2006GRC_Electric Rev Req Model (2009 GRC) " xfId="2811"/>
    <cellStyle name="_DEM-WP Revised (HC) Wild Horse 2006GRC_Electric Rev Req Model (2009 GRC)  2" xfId="2812"/>
    <cellStyle name="_DEM-WP Revised (HC) Wild Horse 2006GRC_Electric Rev Req Model (2009 GRC)  2 2" xfId="2813"/>
    <cellStyle name="_DEM-WP Revised (HC) Wild Horse 2006GRC_Electric Rev Req Model (2009 GRC)  3" xfId="2814"/>
    <cellStyle name="_DEM-WP Revised (HC) Wild Horse 2006GRC_Electric Rev Req Model (2009 GRC) _DEM-WP(C) ENERG10C--ctn Mid-C_042010 2010GRC" xfId="8956"/>
    <cellStyle name="_DEM-WP Revised (HC) Wild Horse 2006GRC_Electric Rev Req Model (2009 GRC) Rebuttal" xfId="2815"/>
    <cellStyle name="_DEM-WP Revised (HC) Wild Horse 2006GRC_Electric Rev Req Model (2009 GRC) Rebuttal 2" xfId="2816"/>
    <cellStyle name="_DEM-WP Revised (HC) Wild Horse 2006GRC_Electric Rev Req Model (2009 GRC) Rebuttal 2 2" xfId="2817"/>
    <cellStyle name="_DEM-WP Revised (HC) Wild Horse 2006GRC_Electric Rev Req Model (2009 GRC) Rebuttal 3" xfId="2818"/>
    <cellStyle name="_DEM-WP Revised (HC) Wild Horse 2006GRC_Electric Rev Req Model (2009 GRC) Rebuttal REmoval of New  WH Solar AdjustMI" xfId="2819"/>
    <cellStyle name="_DEM-WP Revised (HC) Wild Horse 2006GRC_Electric Rev Req Model (2009 GRC) Rebuttal REmoval of New  WH Solar AdjustMI 2" xfId="2820"/>
    <cellStyle name="_DEM-WP Revised (HC) Wild Horse 2006GRC_Electric Rev Req Model (2009 GRC) Rebuttal REmoval of New  WH Solar AdjustMI 2 2" xfId="2821"/>
    <cellStyle name="_DEM-WP Revised (HC) Wild Horse 2006GRC_Electric Rev Req Model (2009 GRC) Rebuttal REmoval of New  WH Solar AdjustMI 3" xfId="2822"/>
    <cellStyle name="_DEM-WP Revised (HC) Wild Horse 2006GRC_Electric Rev Req Model (2009 GRC) Rebuttal REmoval of New  WH Solar AdjustMI_DEM-WP(C) ENERG10C--ctn Mid-C_042010 2010GRC" xfId="8957"/>
    <cellStyle name="_DEM-WP Revised (HC) Wild Horse 2006GRC_Electric Rev Req Model (2009 GRC) Revised 01-18-2010" xfId="2823"/>
    <cellStyle name="_DEM-WP Revised (HC) Wild Horse 2006GRC_Electric Rev Req Model (2009 GRC) Revised 01-18-2010 2" xfId="2824"/>
    <cellStyle name="_DEM-WP Revised (HC) Wild Horse 2006GRC_Electric Rev Req Model (2009 GRC) Revised 01-18-2010 2 2" xfId="2825"/>
    <cellStyle name="_DEM-WP Revised (HC) Wild Horse 2006GRC_Electric Rev Req Model (2009 GRC) Revised 01-18-2010 3" xfId="2826"/>
    <cellStyle name="_DEM-WP Revised (HC) Wild Horse 2006GRC_Electric Rev Req Model (2009 GRC) Revised 01-18-2010_DEM-WP(C) ENERG10C--ctn Mid-C_042010 2010GRC" xfId="8958"/>
    <cellStyle name="_DEM-WP Revised (HC) Wild Horse 2006GRC_Electric Rev Req Model (2010 GRC)" xfId="8959"/>
    <cellStyle name="_DEM-WP Revised (HC) Wild Horse 2006GRC_Electric Rev Req Model (2010 GRC) SF" xfId="8960"/>
    <cellStyle name="_DEM-WP Revised (HC) Wild Horse 2006GRC_Final Order Electric" xfId="8961"/>
    <cellStyle name="_DEM-WP Revised (HC) Wild Horse 2006GRC_Final Order Electric EXHIBIT A-1" xfId="2827"/>
    <cellStyle name="_DEM-WP Revised (HC) Wild Horse 2006GRC_Final Order Electric EXHIBIT A-1 2" xfId="2828"/>
    <cellStyle name="_DEM-WP Revised (HC) Wild Horse 2006GRC_Final Order Electric EXHIBIT A-1 2 2" xfId="2829"/>
    <cellStyle name="_DEM-WP Revised (HC) Wild Horse 2006GRC_Final Order Electric EXHIBIT A-1 3" xfId="2830"/>
    <cellStyle name="_DEM-WP Revised (HC) Wild Horse 2006GRC_NIM Summary" xfId="2831"/>
    <cellStyle name="_DEM-WP Revised (HC) Wild Horse 2006GRC_NIM Summary 2" xfId="2832"/>
    <cellStyle name="_DEM-WP Revised (HC) Wild Horse 2006GRC_NIM Summary_DEM-WP(C) ENERG10C--ctn Mid-C_042010 2010GRC" xfId="8962"/>
    <cellStyle name="_DEM-WP Revised (HC) Wild Horse 2006GRC_Power Costs - Comparison bx Rbtl-Staff-Jt-PC" xfId="2833"/>
    <cellStyle name="_DEM-WP Revised (HC) Wild Horse 2006GRC_Power Costs - Comparison bx Rbtl-Staff-Jt-PC 2" xfId="2834"/>
    <cellStyle name="_DEM-WP Revised (HC) Wild Horse 2006GRC_Power Costs - Comparison bx Rbtl-Staff-Jt-PC 2 2" xfId="2835"/>
    <cellStyle name="_DEM-WP Revised (HC) Wild Horse 2006GRC_Power Costs - Comparison bx Rbtl-Staff-Jt-PC 3" xfId="2836"/>
    <cellStyle name="_DEM-WP Revised (HC) Wild Horse 2006GRC_Power Costs - Comparison bx Rbtl-Staff-Jt-PC_DEM-WP(C) ENERG10C--ctn Mid-C_042010 2010GRC" xfId="8963"/>
    <cellStyle name="_DEM-WP Revised (HC) Wild Horse 2006GRC_Rebuttal Power Costs" xfId="2837"/>
    <cellStyle name="_DEM-WP Revised (HC) Wild Horse 2006GRC_Rebuttal Power Costs 2" xfId="2838"/>
    <cellStyle name="_DEM-WP Revised (HC) Wild Horse 2006GRC_Rebuttal Power Costs 2 2" xfId="2839"/>
    <cellStyle name="_DEM-WP Revised (HC) Wild Horse 2006GRC_Rebuttal Power Costs 3" xfId="2840"/>
    <cellStyle name="_DEM-WP Revised (HC) Wild Horse 2006GRC_Rebuttal Power Costs_DEM-WP(C) ENERG10C--ctn Mid-C_042010 2010GRC" xfId="8964"/>
    <cellStyle name="_DEM-WP Revised (HC) Wild Horse 2006GRC_TENASKA REGULATORY ASSET" xfId="2841"/>
    <cellStyle name="_DEM-WP Revised (HC) Wild Horse 2006GRC_TENASKA REGULATORY ASSET 2" xfId="2842"/>
    <cellStyle name="_DEM-WP Revised (HC) Wild Horse 2006GRC_TENASKA REGULATORY ASSET 2 2" xfId="2843"/>
    <cellStyle name="_DEM-WP Revised (HC) Wild Horse 2006GRC_TENASKA REGULATORY ASSET 3" xfId="2844"/>
    <cellStyle name="_x0013__DEM-WP(C) Colstrip 12 Coal Cost Forecast 2010GRC" xfId="8965"/>
    <cellStyle name="_DEM-WP(C) Colstrip FOR" xfId="2845"/>
    <cellStyle name="_DEM-WP(C) Colstrip FOR 2" xfId="2846"/>
    <cellStyle name="_DEM-WP(C) Colstrip FOR 2 2" xfId="2847"/>
    <cellStyle name="_DEM-WP(C) Colstrip FOR 3" xfId="2848"/>
    <cellStyle name="_DEM-WP(C) Colstrip FOR Apr08 update" xfId="8966"/>
    <cellStyle name="_DEM-WP(C) Colstrip FOR_(C) WHE Proforma with ITC cash grant 10 Yr Amort_for rebuttal_120709" xfId="2849"/>
    <cellStyle name="_DEM-WP(C) Colstrip FOR_(C) WHE Proforma with ITC cash grant 10 Yr Amort_for rebuttal_120709 2" xfId="2850"/>
    <cellStyle name="_DEM-WP(C) Colstrip FOR_(C) WHE Proforma with ITC cash grant 10 Yr Amort_for rebuttal_120709 2 2" xfId="2851"/>
    <cellStyle name="_DEM-WP(C) Colstrip FOR_(C) WHE Proforma with ITC cash grant 10 Yr Amort_for rebuttal_120709 3" xfId="2852"/>
    <cellStyle name="_DEM-WP(C) Colstrip FOR_(C) WHE Proforma with ITC cash grant 10 Yr Amort_for rebuttal_120709_DEM-WP(C) ENERG10C--ctn Mid-C_042010 2010GRC" xfId="8967"/>
    <cellStyle name="_DEM-WP(C) Colstrip FOR_16.07E Wild Horse Wind Expansionwrkingfile" xfId="2853"/>
    <cellStyle name="_DEM-WP(C) Colstrip FOR_16.07E Wild Horse Wind Expansionwrkingfile 2" xfId="2854"/>
    <cellStyle name="_DEM-WP(C) Colstrip FOR_16.07E Wild Horse Wind Expansionwrkingfile 2 2" xfId="2855"/>
    <cellStyle name="_DEM-WP(C) Colstrip FOR_16.07E Wild Horse Wind Expansionwrkingfile 3" xfId="2856"/>
    <cellStyle name="_DEM-WP(C) Colstrip FOR_16.07E Wild Horse Wind Expansionwrkingfile SF" xfId="2857"/>
    <cellStyle name="_DEM-WP(C) Colstrip FOR_16.07E Wild Horse Wind Expansionwrkingfile SF 2" xfId="2858"/>
    <cellStyle name="_DEM-WP(C) Colstrip FOR_16.07E Wild Horse Wind Expansionwrkingfile SF 2 2" xfId="2859"/>
    <cellStyle name="_DEM-WP(C) Colstrip FOR_16.07E Wild Horse Wind Expansionwrkingfile SF 3" xfId="2860"/>
    <cellStyle name="_DEM-WP(C) Colstrip FOR_16.07E Wild Horse Wind Expansionwrkingfile SF_DEM-WP(C) ENERG10C--ctn Mid-C_042010 2010GRC" xfId="8968"/>
    <cellStyle name="_DEM-WP(C) Colstrip FOR_16.07E Wild Horse Wind Expansionwrkingfile_DEM-WP(C) ENERG10C--ctn Mid-C_042010 2010GRC" xfId="8969"/>
    <cellStyle name="_DEM-WP(C) Colstrip FOR_16.37E Wild Horse Expansion DeferralRevwrkingfile SF" xfId="2861"/>
    <cellStyle name="_DEM-WP(C) Colstrip FOR_16.37E Wild Horse Expansion DeferralRevwrkingfile SF 2" xfId="2862"/>
    <cellStyle name="_DEM-WP(C) Colstrip FOR_16.37E Wild Horse Expansion DeferralRevwrkingfile SF 2 2" xfId="2863"/>
    <cellStyle name="_DEM-WP(C) Colstrip FOR_16.37E Wild Horse Expansion DeferralRevwrkingfile SF 3" xfId="2864"/>
    <cellStyle name="_DEM-WP(C) Colstrip FOR_16.37E Wild Horse Expansion DeferralRevwrkingfile SF_DEM-WP(C) ENERG10C--ctn Mid-C_042010 2010GRC" xfId="8970"/>
    <cellStyle name="_DEM-WP(C) Colstrip FOR_Adj Bench DR 3 for Initial Briefs (Electric)" xfId="2865"/>
    <cellStyle name="_DEM-WP(C) Colstrip FOR_Adj Bench DR 3 for Initial Briefs (Electric) 2" xfId="2866"/>
    <cellStyle name="_DEM-WP(C) Colstrip FOR_Adj Bench DR 3 for Initial Briefs (Electric) 2 2" xfId="2867"/>
    <cellStyle name="_DEM-WP(C) Colstrip FOR_Adj Bench DR 3 for Initial Briefs (Electric) 3" xfId="2868"/>
    <cellStyle name="_DEM-WP(C) Colstrip FOR_Adj Bench DR 3 for Initial Briefs (Electric)_DEM-WP(C) ENERG10C--ctn Mid-C_042010 2010GRC" xfId="8971"/>
    <cellStyle name="_DEM-WP(C) Colstrip FOR_Book2" xfId="2869"/>
    <cellStyle name="_DEM-WP(C) Colstrip FOR_Book2 2" xfId="2870"/>
    <cellStyle name="_DEM-WP(C) Colstrip FOR_Book2 2 2" xfId="2871"/>
    <cellStyle name="_DEM-WP(C) Colstrip FOR_Book2 3" xfId="2872"/>
    <cellStyle name="_DEM-WP(C) Colstrip FOR_Book2_Adj Bench DR 3 for Initial Briefs (Electric)" xfId="2873"/>
    <cellStyle name="_DEM-WP(C) Colstrip FOR_Book2_Adj Bench DR 3 for Initial Briefs (Electric) 2" xfId="2874"/>
    <cellStyle name="_DEM-WP(C) Colstrip FOR_Book2_Adj Bench DR 3 for Initial Briefs (Electric) 2 2" xfId="2875"/>
    <cellStyle name="_DEM-WP(C) Colstrip FOR_Book2_Adj Bench DR 3 for Initial Briefs (Electric) 3" xfId="2876"/>
    <cellStyle name="_DEM-WP(C) Colstrip FOR_Book2_Adj Bench DR 3 for Initial Briefs (Electric)_DEM-WP(C) ENERG10C--ctn Mid-C_042010 2010GRC" xfId="8972"/>
    <cellStyle name="_DEM-WP(C) Colstrip FOR_Book2_DEM-WP(C) ENERG10C--ctn Mid-C_042010 2010GRC" xfId="8973"/>
    <cellStyle name="_DEM-WP(C) Colstrip FOR_Book2_Electric Rev Req Model (2009 GRC) Rebuttal" xfId="2877"/>
    <cellStyle name="_DEM-WP(C) Colstrip FOR_Book2_Electric Rev Req Model (2009 GRC) Rebuttal 2" xfId="2878"/>
    <cellStyle name="_DEM-WP(C) Colstrip FOR_Book2_Electric Rev Req Model (2009 GRC) Rebuttal 2 2" xfId="2879"/>
    <cellStyle name="_DEM-WP(C) Colstrip FOR_Book2_Electric Rev Req Model (2009 GRC) Rebuttal 3" xfId="2880"/>
    <cellStyle name="_DEM-WP(C) Colstrip FOR_Book2_Electric Rev Req Model (2009 GRC) Rebuttal REmoval of New  WH Solar AdjustMI" xfId="2881"/>
    <cellStyle name="_DEM-WP(C) Colstrip FOR_Book2_Electric Rev Req Model (2009 GRC) Rebuttal REmoval of New  WH Solar AdjustMI 2" xfId="2882"/>
    <cellStyle name="_DEM-WP(C) Colstrip FOR_Book2_Electric Rev Req Model (2009 GRC) Rebuttal REmoval of New  WH Solar AdjustMI 2 2" xfId="2883"/>
    <cellStyle name="_DEM-WP(C) Colstrip FOR_Book2_Electric Rev Req Model (2009 GRC) Rebuttal REmoval of New  WH Solar AdjustMI 3" xfId="2884"/>
    <cellStyle name="_DEM-WP(C) Colstrip FOR_Book2_Electric Rev Req Model (2009 GRC) Rebuttal REmoval of New  WH Solar AdjustMI_DEM-WP(C) ENERG10C--ctn Mid-C_042010 2010GRC" xfId="8974"/>
    <cellStyle name="_DEM-WP(C) Colstrip FOR_Book2_Electric Rev Req Model (2009 GRC) Revised 01-18-2010" xfId="2885"/>
    <cellStyle name="_DEM-WP(C) Colstrip FOR_Book2_Electric Rev Req Model (2009 GRC) Revised 01-18-2010 2" xfId="2886"/>
    <cellStyle name="_DEM-WP(C) Colstrip FOR_Book2_Electric Rev Req Model (2009 GRC) Revised 01-18-2010 2 2" xfId="2887"/>
    <cellStyle name="_DEM-WP(C) Colstrip FOR_Book2_Electric Rev Req Model (2009 GRC) Revised 01-18-2010 3" xfId="2888"/>
    <cellStyle name="_DEM-WP(C) Colstrip FOR_Book2_Electric Rev Req Model (2009 GRC) Revised 01-18-2010_DEM-WP(C) ENERG10C--ctn Mid-C_042010 2010GRC" xfId="8975"/>
    <cellStyle name="_DEM-WP(C) Colstrip FOR_Book2_Final Order Electric EXHIBIT A-1" xfId="2889"/>
    <cellStyle name="_DEM-WP(C) Colstrip FOR_Book2_Final Order Electric EXHIBIT A-1 2" xfId="2890"/>
    <cellStyle name="_DEM-WP(C) Colstrip FOR_Book2_Final Order Electric EXHIBIT A-1 2 2" xfId="2891"/>
    <cellStyle name="_DEM-WP(C) Colstrip FOR_Book2_Final Order Electric EXHIBIT A-1 3" xfId="2892"/>
    <cellStyle name="_DEM-WP(C) Colstrip FOR_Confidential Material" xfId="8976"/>
    <cellStyle name="_DEM-WP(C) Colstrip FOR_DEM-WP(C) Colstrip 12 Coal Cost Forecast 2010GRC" xfId="8977"/>
    <cellStyle name="_DEM-WP(C) Colstrip FOR_DEM-WP(C) ENERG10C--ctn Mid-C_042010 2010GRC" xfId="8978"/>
    <cellStyle name="_DEM-WP(C) Colstrip FOR_DEM-WP(C) Production O&amp;M 2010GRC As-Filed" xfId="8979"/>
    <cellStyle name="_DEM-WP(C) Colstrip FOR_DEM-WP(C) Production O&amp;M 2010GRC As-Filed 2" xfId="8980"/>
    <cellStyle name="_DEM-WP(C) Colstrip FOR_DEM-WP(C) Production O&amp;M 2010GRC As-Filed 3" xfId="8981"/>
    <cellStyle name="_DEM-WP(C) Colstrip FOR_Electric Rev Req Model (2009 GRC) Rebuttal" xfId="2893"/>
    <cellStyle name="_DEM-WP(C) Colstrip FOR_Electric Rev Req Model (2009 GRC) Rebuttal 2" xfId="2894"/>
    <cellStyle name="_DEM-WP(C) Colstrip FOR_Electric Rev Req Model (2009 GRC) Rebuttal 2 2" xfId="2895"/>
    <cellStyle name="_DEM-WP(C) Colstrip FOR_Electric Rev Req Model (2009 GRC) Rebuttal 3" xfId="2896"/>
    <cellStyle name="_DEM-WP(C) Colstrip FOR_Electric Rev Req Model (2009 GRC) Rebuttal REmoval of New  WH Solar AdjustMI" xfId="2897"/>
    <cellStyle name="_DEM-WP(C) Colstrip FOR_Electric Rev Req Model (2009 GRC) Rebuttal REmoval of New  WH Solar AdjustMI 2" xfId="2898"/>
    <cellStyle name="_DEM-WP(C) Colstrip FOR_Electric Rev Req Model (2009 GRC) Rebuttal REmoval of New  WH Solar AdjustMI 2 2" xfId="2899"/>
    <cellStyle name="_DEM-WP(C) Colstrip FOR_Electric Rev Req Model (2009 GRC) Rebuttal REmoval of New  WH Solar AdjustMI 3" xfId="2900"/>
    <cellStyle name="_DEM-WP(C) Colstrip FOR_Electric Rev Req Model (2009 GRC) Rebuttal REmoval of New  WH Solar AdjustMI_DEM-WP(C) ENERG10C--ctn Mid-C_042010 2010GRC" xfId="8982"/>
    <cellStyle name="_DEM-WP(C) Colstrip FOR_Electric Rev Req Model (2009 GRC) Revised 01-18-2010" xfId="2901"/>
    <cellStyle name="_DEM-WP(C) Colstrip FOR_Electric Rev Req Model (2009 GRC) Revised 01-18-2010 2" xfId="2902"/>
    <cellStyle name="_DEM-WP(C) Colstrip FOR_Electric Rev Req Model (2009 GRC) Revised 01-18-2010 2 2" xfId="2903"/>
    <cellStyle name="_DEM-WP(C) Colstrip FOR_Electric Rev Req Model (2009 GRC) Revised 01-18-2010 3" xfId="2904"/>
    <cellStyle name="_DEM-WP(C) Colstrip FOR_Electric Rev Req Model (2009 GRC) Revised 01-18-2010_DEM-WP(C) ENERG10C--ctn Mid-C_042010 2010GRC" xfId="8983"/>
    <cellStyle name="_DEM-WP(C) Colstrip FOR_Final Order Electric EXHIBIT A-1" xfId="2905"/>
    <cellStyle name="_DEM-WP(C) Colstrip FOR_Final Order Electric EXHIBIT A-1 2" xfId="2906"/>
    <cellStyle name="_DEM-WP(C) Colstrip FOR_Final Order Electric EXHIBIT A-1 2 2" xfId="2907"/>
    <cellStyle name="_DEM-WP(C) Colstrip FOR_Final Order Electric EXHIBIT A-1 3" xfId="2908"/>
    <cellStyle name="_DEM-WP(C) Colstrip FOR_Rebuttal Power Costs" xfId="2909"/>
    <cellStyle name="_DEM-WP(C) Colstrip FOR_Rebuttal Power Costs 2" xfId="2910"/>
    <cellStyle name="_DEM-WP(C) Colstrip FOR_Rebuttal Power Costs 2 2" xfId="2911"/>
    <cellStyle name="_DEM-WP(C) Colstrip FOR_Rebuttal Power Costs 3" xfId="2912"/>
    <cellStyle name="_DEM-WP(C) Colstrip FOR_Rebuttal Power Costs_Adj Bench DR 3 for Initial Briefs (Electric)" xfId="2913"/>
    <cellStyle name="_DEM-WP(C) Colstrip FOR_Rebuttal Power Costs_Adj Bench DR 3 for Initial Briefs (Electric) 2" xfId="2914"/>
    <cellStyle name="_DEM-WP(C) Colstrip FOR_Rebuttal Power Costs_Adj Bench DR 3 for Initial Briefs (Electric) 2 2" xfId="2915"/>
    <cellStyle name="_DEM-WP(C) Colstrip FOR_Rebuttal Power Costs_Adj Bench DR 3 for Initial Briefs (Electric) 3" xfId="2916"/>
    <cellStyle name="_DEM-WP(C) Colstrip FOR_Rebuttal Power Costs_Adj Bench DR 3 for Initial Briefs (Electric)_DEM-WP(C) ENERG10C--ctn Mid-C_042010 2010GRC" xfId="8984"/>
    <cellStyle name="_DEM-WP(C) Colstrip FOR_Rebuttal Power Costs_DEM-WP(C) ENERG10C--ctn Mid-C_042010 2010GRC" xfId="8985"/>
    <cellStyle name="_DEM-WP(C) Colstrip FOR_Rebuttal Power Costs_Electric Rev Req Model (2009 GRC) Rebuttal" xfId="2917"/>
    <cellStyle name="_DEM-WP(C) Colstrip FOR_Rebuttal Power Costs_Electric Rev Req Model (2009 GRC) Rebuttal 2" xfId="2918"/>
    <cellStyle name="_DEM-WP(C) Colstrip FOR_Rebuttal Power Costs_Electric Rev Req Model (2009 GRC) Rebuttal 2 2" xfId="2919"/>
    <cellStyle name="_DEM-WP(C) Colstrip FOR_Rebuttal Power Costs_Electric Rev Req Model (2009 GRC) Rebuttal 3" xfId="2920"/>
    <cellStyle name="_DEM-WP(C) Colstrip FOR_Rebuttal Power Costs_Electric Rev Req Model (2009 GRC) Rebuttal REmoval of New  WH Solar AdjustMI" xfId="2921"/>
    <cellStyle name="_DEM-WP(C) Colstrip FOR_Rebuttal Power Costs_Electric Rev Req Model (2009 GRC) Rebuttal REmoval of New  WH Solar AdjustMI 2" xfId="2922"/>
    <cellStyle name="_DEM-WP(C) Colstrip FOR_Rebuttal Power Costs_Electric Rev Req Model (2009 GRC) Rebuttal REmoval of New  WH Solar AdjustMI 2 2" xfId="2923"/>
    <cellStyle name="_DEM-WP(C) Colstrip FOR_Rebuttal Power Costs_Electric Rev Req Model (2009 GRC) Rebuttal REmoval of New  WH Solar AdjustMI 3" xfId="2924"/>
    <cellStyle name="_DEM-WP(C) Colstrip FOR_Rebuttal Power Costs_Electric Rev Req Model (2009 GRC) Rebuttal REmoval of New  WH Solar AdjustMI_DEM-WP(C) ENERG10C--ctn Mid-C_042010 2010GRC" xfId="8986"/>
    <cellStyle name="_DEM-WP(C) Colstrip FOR_Rebuttal Power Costs_Electric Rev Req Model (2009 GRC) Revised 01-18-2010" xfId="2925"/>
    <cellStyle name="_DEM-WP(C) Colstrip FOR_Rebuttal Power Costs_Electric Rev Req Model (2009 GRC) Revised 01-18-2010 2" xfId="2926"/>
    <cellStyle name="_DEM-WP(C) Colstrip FOR_Rebuttal Power Costs_Electric Rev Req Model (2009 GRC) Revised 01-18-2010 2 2" xfId="2927"/>
    <cellStyle name="_DEM-WP(C) Colstrip FOR_Rebuttal Power Costs_Electric Rev Req Model (2009 GRC) Revised 01-18-2010 3" xfId="2928"/>
    <cellStyle name="_DEM-WP(C) Colstrip FOR_Rebuttal Power Costs_Electric Rev Req Model (2009 GRC) Revised 01-18-2010_DEM-WP(C) ENERG10C--ctn Mid-C_042010 2010GRC" xfId="8987"/>
    <cellStyle name="_DEM-WP(C) Colstrip FOR_Rebuttal Power Costs_Final Order Electric EXHIBIT A-1" xfId="2929"/>
    <cellStyle name="_DEM-WP(C) Colstrip FOR_Rebuttal Power Costs_Final Order Electric EXHIBIT A-1 2" xfId="2930"/>
    <cellStyle name="_DEM-WP(C) Colstrip FOR_Rebuttal Power Costs_Final Order Electric EXHIBIT A-1 2 2" xfId="2931"/>
    <cellStyle name="_DEM-WP(C) Colstrip FOR_Rebuttal Power Costs_Final Order Electric EXHIBIT A-1 3" xfId="2932"/>
    <cellStyle name="_DEM-WP(C) Colstrip FOR_TENASKA REGULATORY ASSET" xfId="2933"/>
    <cellStyle name="_DEM-WP(C) Colstrip FOR_TENASKA REGULATORY ASSET 2" xfId="2934"/>
    <cellStyle name="_DEM-WP(C) Colstrip FOR_TENASKA REGULATORY ASSET 2 2" xfId="2935"/>
    <cellStyle name="_DEM-WP(C) Colstrip FOR_TENASKA REGULATORY ASSET 3" xfId="2936"/>
    <cellStyle name="_DEM-WP(C) Costs not in AURORA 2006GRC" xfId="14"/>
    <cellStyle name="_DEM-WP(C) Costs not in AURORA 2006GRC 2" xfId="2937"/>
    <cellStyle name="_DEM-WP(C) Costs not in AURORA 2006GRC 2 2" xfId="2938"/>
    <cellStyle name="_DEM-WP(C) Costs not in AURORA 2006GRC 2 2 2" xfId="2939"/>
    <cellStyle name="_DEM-WP(C) Costs not in AURORA 2006GRC 2 3" xfId="2940"/>
    <cellStyle name="_DEM-WP(C) Costs not in AURORA 2006GRC 3" xfId="2941"/>
    <cellStyle name="_DEM-WP(C) Costs not in AURORA 2006GRC 3 2" xfId="2942"/>
    <cellStyle name="_DEM-WP(C) Costs not in AURORA 2006GRC 4" xfId="2943"/>
    <cellStyle name="_DEM-WP(C) Costs not in AURORA 2006GRC 4 2" xfId="2944"/>
    <cellStyle name="_DEM-WP(C) Costs not in AURORA 2006GRC 5" xfId="8988"/>
    <cellStyle name="_DEM-WP(C) Costs not in AURORA 2006GRC 6" xfId="8989"/>
    <cellStyle name="_DEM-WP(C) Costs not in AURORA 2006GRC 6 2" xfId="8990"/>
    <cellStyle name="_DEM-WP(C) Costs not in AURORA 2006GRC 7" xfId="8991"/>
    <cellStyle name="_DEM-WP(C) Costs not in AURORA 2006GRC 7 2" xfId="8992"/>
    <cellStyle name="_DEM-WP(C) Costs not in AURORA 2006GRC_(C) WHE Proforma with ITC cash grant 10 Yr Amort_for deferral_102809" xfId="2945"/>
    <cellStyle name="_DEM-WP(C) Costs not in AURORA 2006GRC_(C) WHE Proforma with ITC cash grant 10 Yr Amort_for deferral_102809 2" xfId="2946"/>
    <cellStyle name="_DEM-WP(C) Costs not in AURORA 2006GRC_(C) WHE Proforma with ITC cash grant 10 Yr Amort_for deferral_102809 2 2" xfId="2947"/>
    <cellStyle name="_DEM-WP(C) Costs not in AURORA 2006GRC_(C) WHE Proforma with ITC cash grant 10 Yr Amort_for deferral_102809 3" xfId="2948"/>
    <cellStyle name="_DEM-WP(C) Costs not in AURORA 2006GRC_(C) WHE Proforma with ITC cash grant 10 Yr Amort_for deferral_102809_16.07E Wild Horse Wind Expansionwrkingfile" xfId="2949"/>
    <cellStyle name="_DEM-WP(C) Costs not in AURORA 2006GRC_(C) WHE Proforma with ITC cash grant 10 Yr Amort_for deferral_102809_16.07E Wild Horse Wind Expansionwrkingfile 2" xfId="2950"/>
    <cellStyle name="_DEM-WP(C) Costs not in AURORA 2006GRC_(C) WHE Proforma with ITC cash grant 10 Yr Amort_for deferral_102809_16.07E Wild Horse Wind Expansionwrkingfile 2 2" xfId="2951"/>
    <cellStyle name="_DEM-WP(C) Costs not in AURORA 2006GRC_(C) WHE Proforma with ITC cash grant 10 Yr Amort_for deferral_102809_16.07E Wild Horse Wind Expansionwrkingfile 3" xfId="2952"/>
    <cellStyle name="_DEM-WP(C) Costs not in AURORA 2006GRC_(C) WHE Proforma with ITC cash grant 10 Yr Amort_for deferral_102809_16.07E Wild Horse Wind Expansionwrkingfile SF" xfId="2953"/>
    <cellStyle name="_DEM-WP(C) Costs not in AURORA 2006GRC_(C) WHE Proforma with ITC cash grant 10 Yr Amort_for deferral_102809_16.07E Wild Horse Wind Expansionwrkingfile SF 2" xfId="2954"/>
    <cellStyle name="_DEM-WP(C) Costs not in AURORA 2006GRC_(C) WHE Proforma with ITC cash grant 10 Yr Amort_for deferral_102809_16.07E Wild Horse Wind Expansionwrkingfile SF 2 2" xfId="2955"/>
    <cellStyle name="_DEM-WP(C) Costs not in AURORA 2006GRC_(C) WHE Proforma with ITC cash grant 10 Yr Amort_for deferral_102809_16.07E Wild Horse Wind Expansionwrkingfile SF 3" xfId="2956"/>
    <cellStyle name="_DEM-WP(C) Costs not in AURORA 2006GRC_(C) WHE Proforma with ITC cash grant 10 Yr Amort_for deferral_102809_16.07E Wild Horse Wind Expansionwrkingfile SF_DEM-WP(C) ENERG10C--ctn Mid-C_042010 2010GRC" xfId="8993"/>
    <cellStyle name="_DEM-WP(C) Costs not in AURORA 2006GRC_(C) WHE Proforma with ITC cash grant 10 Yr Amort_for deferral_102809_16.07E Wild Horse Wind Expansionwrkingfile_DEM-WP(C) ENERG10C--ctn Mid-C_042010 2010GRC" xfId="8994"/>
    <cellStyle name="_DEM-WP(C) Costs not in AURORA 2006GRC_(C) WHE Proforma with ITC cash grant 10 Yr Amort_for deferral_102809_16.37E Wild Horse Expansion DeferralRevwrkingfile SF" xfId="2957"/>
    <cellStyle name="_DEM-WP(C) Costs not in AURORA 2006GRC_(C) WHE Proforma with ITC cash grant 10 Yr Amort_for deferral_102809_16.37E Wild Horse Expansion DeferralRevwrkingfile SF 2" xfId="2958"/>
    <cellStyle name="_DEM-WP(C) Costs not in AURORA 2006GRC_(C) WHE Proforma with ITC cash grant 10 Yr Amort_for deferral_102809_16.37E Wild Horse Expansion DeferralRevwrkingfile SF 2 2" xfId="2959"/>
    <cellStyle name="_DEM-WP(C) Costs not in AURORA 2006GRC_(C) WHE Proforma with ITC cash grant 10 Yr Amort_for deferral_102809_16.37E Wild Horse Expansion DeferralRevwrkingfile SF 3" xfId="2960"/>
    <cellStyle name="_DEM-WP(C) Costs not in AURORA 2006GRC_(C) WHE Proforma with ITC cash grant 10 Yr Amort_for deferral_102809_16.37E Wild Horse Expansion DeferralRevwrkingfile SF_DEM-WP(C) ENERG10C--ctn Mid-C_042010 2010GRC" xfId="8995"/>
    <cellStyle name="_DEM-WP(C) Costs not in AURORA 2006GRC_(C) WHE Proforma with ITC cash grant 10 Yr Amort_for deferral_102809_DEM-WP(C) ENERG10C--ctn Mid-C_042010 2010GRC" xfId="8996"/>
    <cellStyle name="_DEM-WP(C) Costs not in AURORA 2006GRC_(C) WHE Proforma with ITC cash grant 10 Yr Amort_for rebuttal_120709" xfId="2961"/>
    <cellStyle name="_DEM-WP(C) Costs not in AURORA 2006GRC_(C) WHE Proforma with ITC cash grant 10 Yr Amort_for rebuttal_120709 2" xfId="2962"/>
    <cellStyle name="_DEM-WP(C) Costs not in AURORA 2006GRC_(C) WHE Proforma with ITC cash grant 10 Yr Amort_for rebuttal_120709 2 2" xfId="2963"/>
    <cellStyle name="_DEM-WP(C) Costs not in AURORA 2006GRC_(C) WHE Proforma with ITC cash grant 10 Yr Amort_for rebuttal_120709 3" xfId="2964"/>
    <cellStyle name="_DEM-WP(C) Costs not in AURORA 2006GRC_(C) WHE Proforma with ITC cash grant 10 Yr Amort_for rebuttal_120709_DEM-WP(C) ENERG10C--ctn Mid-C_042010 2010GRC" xfId="8997"/>
    <cellStyle name="_DEM-WP(C) Costs not in AURORA 2006GRC_04.07E Wild Horse Wind Expansion" xfId="2965"/>
    <cellStyle name="_DEM-WP(C) Costs not in AURORA 2006GRC_04.07E Wild Horse Wind Expansion 2" xfId="2966"/>
    <cellStyle name="_DEM-WP(C) Costs not in AURORA 2006GRC_04.07E Wild Horse Wind Expansion 2 2" xfId="2967"/>
    <cellStyle name="_DEM-WP(C) Costs not in AURORA 2006GRC_04.07E Wild Horse Wind Expansion 3" xfId="2968"/>
    <cellStyle name="_DEM-WP(C) Costs not in AURORA 2006GRC_04.07E Wild Horse Wind Expansion_16.07E Wild Horse Wind Expansionwrkingfile" xfId="2969"/>
    <cellStyle name="_DEM-WP(C) Costs not in AURORA 2006GRC_04.07E Wild Horse Wind Expansion_16.07E Wild Horse Wind Expansionwrkingfile 2" xfId="2970"/>
    <cellStyle name="_DEM-WP(C) Costs not in AURORA 2006GRC_04.07E Wild Horse Wind Expansion_16.07E Wild Horse Wind Expansionwrkingfile 2 2" xfId="2971"/>
    <cellStyle name="_DEM-WP(C) Costs not in AURORA 2006GRC_04.07E Wild Horse Wind Expansion_16.07E Wild Horse Wind Expansionwrkingfile 3" xfId="2972"/>
    <cellStyle name="_DEM-WP(C) Costs not in AURORA 2006GRC_04.07E Wild Horse Wind Expansion_16.07E Wild Horse Wind Expansionwrkingfile SF" xfId="2973"/>
    <cellStyle name="_DEM-WP(C) Costs not in AURORA 2006GRC_04.07E Wild Horse Wind Expansion_16.07E Wild Horse Wind Expansionwrkingfile SF 2" xfId="2974"/>
    <cellStyle name="_DEM-WP(C) Costs not in AURORA 2006GRC_04.07E Wild Horse Wind Expansion_16.07E Wild Horse Wind Expansionwrkingfile SF 2 2" xfId="2975"/>
    <cellStyle name="_DEM-WP(C) Costs not in AURORA 2006GRC_04.07E Wild Horse Wind Expansion_16.07E Wild Horse Wind Expansionwrkingfile SF 3" xfId="2976"/>
    <cellStyle name="_DEM-WP(C) Costs not in AURORA 2006GRC_04.07E Wild Horse Wind Expansion_16.07E Wild Horse Wind Expansionwrkingfile SF_DEM-WP(C) ENERG10C--ctn Mid-C_042010 2010GRC" xfId="8998"/>
    <cellStyle name="_DEM-WP(C) Costs not in AURORA 2006GRC_04.07E Wild Horse Wind Expansion_16.07E Wild Horse Wind Expansionwrkingfile_DEM-WP(C) ENERG10C--ctn Mid-C_042010 2010GRC" xfId="8999"/>
    <cellStyle name="_DEM-WP(C) Costs not in AURORA 2006GRC_04.07E Wild Horse Wind Expansion_16.37E Wild Horse Expansion DeferralRevwrkingfile SF" xfId="2977"/>
    <cellStyle name="_DEM-WP(C) Costs not in AURORA 2006GRC_04.07E Wild Horse Wind Expansion_16.37E Wild Horse Expansion DeferralRevwrkingfile SF 2" xfId="2978"/>
    <cellStyle name="_DEM-WP(C) Costs not in AURORA 2006GRC_04.07E Wild Horse Wind Expansion_16.37E Wild Horse Expansion DeferralRevwrkingfile SF 2 2" xfId="2979"/>
    <cellStyle name="_DEM-WP(C) Costs not in AURORA 2006GRC_04.07E Wild Horse Wind Expansion_16.37E Wild Horse Expansion DeferralRevwrkingfile SF 3" xfId="2980"/>
    <cellStyle name="_DEM-WP(C) Costs not in AURORA 2006GRC_04.07E Wild Horse Wind Expansion_16.37E Wild Horse Expansion DeferralRevwrkingfile SF_DEM-WP(C) ENERG10C--ctn Mid-C_042010 2010GRC" xfId="9000"/>
    <cellStyle name="_DEM-WP(C) Costs not in AURORA 2006GRC_04.07E Wild Horse Wind Expansion_DEM-WP(C) ENERG10C--ctn Mid-C_042010 2010GRC" xfId="9001"/>
    <cellStyle name="_DEM-WP(C) Costs not in AURORA 2006GRC_16.07E Wild Horse Wind Expansionwrkingfile" xfId="2981"/>
    <cellStyle name="_DEM-WP(C) Costs not in AURORA 2006GRC_16.07E Wild Horse Wind Expansionwrkingfile 2" xfId="2982"/>
    <cellStyle name="_DEM-WP(C) Costs not in AURORA 2006GRC_16.07E Wild Horse Wind Expansionwrkingfile 2 2" xfId="2983"/>
    <cellStyle name="_DEM-WP(C) Costs not in AURORA 2006GRC_16.07E Wild Horse Wind Expansionwrkingfile 3" xfId="2984"/>
    <cellStyle name="_DEM-WP(C) Costs not in AURORA 2006GRC_16.07E Wild Horse Wind Expansionwrkingfile SF" xfId="2985"/>
    <cellStyle name="_DEM-WP(C) Costs not in AURORA 2006GRC_16.07E Wild Horse Wind Expansionwrkingfile SF 2" xfId="2986"/>
    <cellStyle name="_DEM-WP(C) Costs not in AURORA 2006GRC_16.07E Wild Horse Wind Expansionwrkingfile SF 2 2" xfId="2987"/>
    <cellStyle name="_DEM-WP(C) Costs not in AURORA 2006GRC_16.07E Wild Horse Wind Expansionwrkingfile SF 3" xfId="2988"/>
    <cellStyle name="_DEM-WP(C) Costs not in AURORA 2006GRC_16.07E Wild Horse Wind Expansionwrkingfile SF_DEM-WP(C) ENERG10C--ctn Mid-C_042010 2010GRC" xfId="9002"/>
    <cellStyle name="_DEM-WP(C) Costs not in AURORA 2006GRC_16.07E Wild Horse Wind Expansionwrkingfile_DEM-WP(C) ENERG10C--ctn Mid-C_042010 2010GRC" xfId="9003"/>
    <cellStyle name="_DEM-WP(C) Costs not in AURORA 2006GRC_16.37E Wild Horse Expansion DeferralRevwrkingfile SF" xfId="2989"/>
    <cellStyle name="_DEM-WP(C) Costs not in AURORA 2006GRC_16.37E Wild Horse Expansion DeferralRevwrkingfile SF 2" xfId="2990"/>
    <cellStyle name="_DEM-WP(C) Costs not in AURORA 2006GRC_16.37E Wild Horse Expansion DeferralRevwrkingfile SF 2 2" xfId="2991"/>
    <cellStyle name="_DEM-WP(C) Costs not in AURORA 2006GRC_16.37E Wild Horse Expansion DeferralRevwrkingfile SF 3" xfId="2992"/>
    <cellStyle name="_DEM-WP(C) Costs not in AURORA 2006GRC_16.37E Wild Horse Expansion DeferralRevwrkingfile SF_DEM-WP(C) ENERG10C--ctn Mid-C_042010 2010GRC" xfId="9004"/>
    <cellStyle name="_DEM-WP(C) Costs not in AURORA 2006GRC_2009 Compliance Filing PCA Exhibits for GRC" xfId="9005"/>
    <cellStyle name="_DEM-WP(C) Costs not in AURORA 2006GRC_2009 GRC Compl Filing - Exhibit D" xfId="2993"/>
    <cellStyle name="_DEM-WP(C) Costs not in AURORA 2006GRC_2009 GRC Compl Filing - Exhibit D 2" xfId="2994"/>
    <cellStyle name="_DEM-WP(C) Costs not in AURORA 2006GRC_2009 GRC Compl Filing - Exhibit D_DEM-WP(C) ENERG10C--ctn Mid-C_042010 2010GRC" xfId="9006"/>
    <cellStyle name="_DEM-WP(C) Costs not in AURORA 2006GRC_3.01 Income Statement" xfId="2995"/>
    <cellStyle name="_DEM-WP(C) Costs not in AURORA 2006GRC_4 31 Regulatory Assets and Liabilities  7 06- Exhibit D" xfId="2996"/>
    <cellStyle name="_DEM-WP(C) Costs not in AURORA 2006GRC_4 31 Regulatory Assets and Liabilities  7 06- Exhibit D 2" xfId="2997"/>
    <cellStyle name="_DEM-WP(C) Costs not in AURORA 2006GRC_4 31 Regulatory Assets and Liabilities  7 06- Exhibit D 2 2" xfId="2998"/>
    <cellStyle name="_DEM-WP(C) Costs not in AURORA 2006GRC_4 31 Regulatory Assets and Liabilities  7 06- Exhibit D 3" xfId="2999"/>
    <cellStyle name="_DEM-WP(C) Costs not in AURORA 2006GRC_4 31 Regulatory Assets and Liabilities  7 06- Exhibit D_DEM-WP(C) ENERG10C--ctn Mid-C_042010 2010GRC" xfId="9007"/>
    <cellStyle name="_DEM-WP(C) Costs not in AURORA 2006GRC_4 31 Regulatory Assets and Liabilities  7 06- Exhibit D_NIM Summary" xfId="3000"/>
    <cellStyle name="_DEM-WP(C) Costs not in AURORA 2006GRC_4 31 Regulatory Assets and Liabilities  7 06- Exhibit D_NIM Summary 2" xfId="3001"/>
    <cellStyle name="_DEM-WP(C) Costs not in AURORA 2006GRC_4 31 Regulatory Assets and Liabilities  7 06- Exhibit D_NIM Summary_DEM-WP(C) ENERG10C--ctn Mid-C_042010 2010GRC" xfId="9008"/>
    <cellStyle name="_DEM-WP(C) Costs not in AURORA 2006GRC_4 31E Reg Asset  Liab and EXH D" xfId="9009"/>
    <cellStyle name="_DEM-WP(C) Costs not in AURORA 2006GRC_4 31E Reg Asset  Liab and EXH D _ Aug 10 Filing (2)" xfId="9010"/>
    <cellStyle name="_DEM-WP(C) Costs not in AURORA 2006GRC_4 32 Regulatory Assets and Liabilities  7 06- Exhibit D" xfId="3002"/>
    <cellStyle name="_DEM-WP(C) Costs not in AURORA 2006GRC_4 32 Regulatory Assets and Liabilities  7 06- Exhibit D 2" xfId="3003"/>
    <cellStyle name="_DEM-WP(C) Costs not in AURORA 2006GRC_4 32 Regulatory Assets and Liabilities  7 06- Exhibit D 2 2" xfId="3004"/>
    <cellStyle name="_DEM-WP(C) Costs not in AURORA 2006GRC_4 32 Regulatory Assets and Liabilities  7 06- Exhibit D 3" xfId="3005"/>
    <cellStyle name="_DEM-WP(C) Costs not in AURORA 2006GRC_4 32 Regulatory Assets and Liabilities  7 06- Exhibit D_DEM-WP(C) ENERG10C--ctn Mid-C_042010 2010GRC" xfId="9011"/>
    <cellStyle name="_DEM-WP(C) Costs not in AURORA 2006GRC_4 32 Regulatory Assets and Liabilities  7 06- Exhibit D_NIM Summary" xfId="3006"/>
    <cellStyle name="_DEM-WP(C) Costs not in AURORA 2006GRC_4 32 Regulatory Assets and Liabilities  7 06- Exhibit D_NIM Summary 2" xfId="3007"/>
    <cellStyle name="_DEM-WP(C) Costs not in AURORA 2006GRC_4 32 Regulatory Assets and Liabilities  7 06- Exhibit D_NIM Summary_DEM-WP(C) ENERG10C--ctn Mid-C_042010 2010GRC" xfId="9012"/>
    <cellStyle name="_DEM-WP(C) Costs not in AURORA 2006GRC_AURORA Total New" xfId="3008"/>
    <cellStyle name="_DEM-WP(C) Costs not in AURORA 2006GRC_AURORA Total New 2" xfId="3009"/>
    <cellStyle name="_DEM-WP(C) Costs not in AURORA 2006GRC_Book2" xfId="3010"/>
    <cellStyle name="_DEM-WP(C) Costs not in AURORA 2006GRC_Book2 2" xfId="3011"/>
    <cellStyle name="_DEM-WP(C) Costs not in AURORA 2006GRC_Book2 2 2" xfId="3012"/>
    <cellStyle name="_DEM-WP(C) Costs not in AURORA 2006GRC_Book2 3" xfId="3013"/>
    <cellStyle name="_DEM-WP(C) Costs not in AURORA 2006GRC_Book2_Adj Bench DR 3 for Initial Briefs (Electric)" xfId="3014"/>
    <cellStyle name="_DEM-WP(C) Costs not in AURORA 2006GRC_Book2_Adj Bench DR 3 for Initial Briefs (Electric) 2" xfId="3015"/>
    <cellStyle name="_DEM-WP(C) Costs not in AURORA 2006GRC_Book2_Adj Bench DR 3 for Initial Briefs (Electric) 2 2" xfId="3016"/>
    <cellStyle name="_DEM-WP(C) Costs not in AURORA 2006GRC_Book2_Adj Bench DR 3 for Initial Briefs (Electric) 3" xfId="3017"/>
    <cellStyle name="_DEM-WP(C) Costs not in AURORA 2006GRC_Book2_Adj Bench DR 3 for Initial Briefs (Electric)_DEM-WP(C) ENERG10C--ctn Mid-C_042010 2010GRC" xfId="9013"/>
    <cellStyle name="_DEM-WP(C) Costs not in AURORA 2006GRC_Book2_DEM-WP(C) ENERG10C--ctn Mid-C_042010 2010GRC" xfId="9014"/>
    <cellStyle name="_DEM-WP(C) Costs not in AURORA 2006GRC_Book2_Electric Rev Req Model (2009 GRC) Rebuttal" xfId="3018"/>
    <cellStyle name="_DEM-WP(C) Costs not in AURORA 2006GRC_Book2_Electric Rev Req Model (2009 GRC) Rebuttal 2" xfId="3019"/>
    <cellStyle name="_DEM-WP(C) Costs not in AURORA 2006GRC_Book2_Electric Rev Req Model (2009 GRC) Rebuttal 2 2" xfId="3020"/>
    <cellStyle name="_DEM-WP(C) Costs not in AURORA 2006GRC_Book2_Electric Rev Req Model (2009 GRC) Rebuttal 3" xfId="3021"/>
    <cellStyle name="_DEM-WP(C) Costs not in AURORA 2006GRC_Book2_Electric Rev Req Model (2009 GRC) Rebuttal REmoval of New  WH Solar AdjustMI" xfId="3022"/>
    <cellStyle name="_DEM-WP(C) Costs not in AURORA 2006GRC_Book2_Electric Rev Req Model (2009 GRC) Rebuttal REmoval of New  WH Solar AdjustMI 2" xfId="3023"/>
    <cellStyle name="_DEM-WP(C) Costs not in AURORA 2006GRC_Book2_Electric Rev Req Model (2009 GRC) Rebuttal REmoval of New  WH Solar AdjustMI 2 2" xfId="3024"/>
    <cellStyle name="_DEM-WP(C) Costs not in AURORA 2006GRC_Book2_Electric Rev Req Model (2009 GRC) Rebuttal REmoval of New  WH Solar AdjustMI 3" xfId="3025"/>
    <cellStyle name="_DEM-WP(C) Costs not in AURORA 2006GRC_Book2_Electric Rev Req Model (2009 GRC) Rebuttal REmoval of New  WH Solar AdjustMI_DEM-WP(C) ENERG10C--ctn Mid-C_042010 2010GRC" xfId="9015"/>
    <cellStyle name="_DEM-WP(C) Costs not in AURORA 2006GRC_Book2_Electric Rev Req Model (2009 GRC) Revised 01-18-2010" xfId="3026"/>
    <cellStyle name="_DEM-WP(C) Costs not in AURORA 2006GRC_Book2_Electric Rev Req Model (2009 GRC) Revised 01-18-2010 2" xfId="3027"/>
    <cellStyle name="_DEM-WP(C) Costs not in AURORA 2006GRC_Book2_Electric Rev Req Model (2009 GRC) Revised 01-18-2010 2 2" xfId="3028"/>
    <cellStyle name="_DEM-WP(C) Costs not in AURORA 2006GRC_Book2_Electric Rev Req Model (2009 GRC) Revised 01-18-2010 3" xfId="3029"/>
    <cellStyle name="_DEM-WP(C) Costs not in AURORA 2006GRC_Book2_Electric Rev Req Model (2009 GRC) Revised 01-18-2010_DEM-WP(C) ENERG10C--ctn Mid-C_042010 2010GRC" xfId="9016"/>
    <cellStyle name="_DEM-WP(C) Costs not in AURORA 2006GRC_Book2_Final Order Electric EXHIBIT A-1" xfId="3030"/>
    <cellStyle name="_DEM-WP(C) Costs not in AURORA 2006GRC_Book2_Final Order Electric EXHIBIT A-1 2" xfId="3031"/>
    <cellStyle name="_DEM-WP(C) Costs not in AURORA 2006GRC_Book2_Final Order Electric EXHIBIT A-1 2 2" xfId="3032"/>
    <cellStyle name="_DEM-WP(C) Costs not in AURORA 2006GRC_Book2_Final Order Electric EXHIBIT A-1 3" xfId="3033"/>
    <cellStyle name="_DEM-WP(C) Costs not in AURORA 2006GRC_Book4" xfId="3034"/>
    <cellStyle name="_DEM-WP(C) Costs not in AURORA 2006GRC_Book4 2" xfId="3035"/>
    <cellStyle name="_DEM-WP(C) Costs not in AURORA 2006GRC_Book4 2 2" xfId="3036"/>
    <cellStyle name="_DEM-WP(C) Costs not in AURORA 2006GRC_Book4 3" xfId="3037"/>
    <cellStyle name="_DEM-WP(C) Costs not in AURORA 2006GRC_Book4_DEM-WP(C) ENERG10C--ctn Mid-C_042010 2010GRC" xfId="9017"/>
    <cellStyle name="_DEM-WP(C) Costs not in AURORA 2006GRC_Book9" xfId="3038"/>
    <cellStyle name="_DEM-WP(C) Costs not in AURORA 2006GRC_Book9 2" xfId="3039"/>
    <cellStyle name="_DEM-WP(C) Costs not in AURORA 2006GRC_Book9 2 2" xfId="3040"/>
    <cellStyle name="_DEM-WP(C) Costs not in AURORA 2006GRC_Book9 3" xfId="3041"/>
    <cellStyle name="_DEM-WP(C) Costs not in AURORA 2006GRC_Book9_DEM-WP(C) ENERG10C--ctn Mid-C_042010 2010GRC" xfId="9018"/>
    <cellStyle name="_DEM-WP(C) Costs not in AURORA 2006GRC_Chelan PUD Power Costs (8-10)" xfId="9019"/>
    <cellStyle name="_DEM-WP(C) Costs not in AURORA 2006GRC_DEM-WP(C) Chelan Power Costs" xfId="9020"/>
    <cellStyle name="_DEM-WP(C) Costs not in AURORA 2006GRC_DEM-WP(C) ENERG10C--ctn Mid-C_042010 2010GRC" xfId="9021"/>
    <cellStyle name="_DEM-WP(C) Costs not in AURORA 2006GRC_DEM-WP(C) Gas Transport 2010GRC" xfId="9022"/>
    <cellStyle name="_DEM-WP(C) Costs not in AURORA 2006GRC_Electric COS Inputs" xfId="3042"/>
    <cellStyle name="_DEM-WP(C) Costs not in AURORA 2006GRC_Electric COS Inputs 2" xfId="3043"/>
    <cellStyle name="_DEM-WP(C) Costs not in AURORA 2006GRC_Electric COS Inputs 2 2" xfId="3044"/>
    <cellStyle name="_DEM-WP(C) Costs not in AURORA 2006GRC_Electric COS Inputs 2 2 2" xfId="3045"/>
    <cellStyle name="_DEM-WP(C) Costs not in AURORA 2006GRC_Electric COS Inputs 2 3" xfId="3046"/>
    <cellStyle name="_DEM-WP(C) Costs not in AURORA 2006GRC_Electric COS Inputs 2 3 2" xfId="3047"/>
    <cellStyle name="_DEM-WP(C) Costs not in AURORA 2006GRC_Electric COS Inputs 2 4" xfId="3048"/>
    <cellStyle name="_DEM-WP(C) Costs not in AURORA 2006GRC_Electric COS Inputs 2 4 2" xfId="3049"/>
    <cellStyle name="_DEM-WP(C) Costs not in AURORA 2006GRC_Electric COS Inputs 3" xfId="3050"/>
    <cellStyle name="_DEM-WP(C) Costs not in AURORA 2006GRC_Electric COS Inputs 3 2" xfId="3051"/>
    <cellStyle name="_DEM-WP(C) Costs not in AURORA 2006GRC_Electric COS Inputs 4" xfId="3052"/>
    <cellStyle name="_DEM-WP(C) Costs not in AURORA 2006GRC_Electric COS Inputs 4 2" xfId="3053"/>
    <cellStyle name="_DEM-WP(C) Costs not in AURORA 2006GRC_Electric COS Inputs 5" xfId="3054"/>
    <cellStyle name="_DEM-WP(C) Costs not in AURORA 2006GRC_Electric COS Inputs 6" xfId="9023"/>
    <cellStyle name="_DEM-WP(C) Costs not in AURORA 2006GRC_LSRWEP LGIA like Acctg Petition Aug 2010" xfId="9024"/>
    <cellStyle name="_DEM-WP(C) Costs not in AURORA 2006GRC_NIM Summary" xfId="3055"/>
    <cellStyle name="_DEM-WP(C) Costs not in AURORA 2006GRC_NIM Summary 09GRC" xfId="3056"/>
    <cellStyle name="_DEM-WP(C) Costs not in AURORA 2006GRC_NIM Summary 09GRC 2" xfId="3057"/>
    <cellStyle name="_DEM-WP(C) Costs not in AURORA 2006GRC_NIM Summary 09GRC_DEM-WP(C) ENERG10C--ctn Mid-C_042010 2010GRC" xfId="9025"/>
    <cellStyle name="_DEM-WP(C) Costs not in AURORA 2006GRC_NIM Summary 2" xfId="3058"/>
    <cellStyle name="_DEM-WP(C) Costs not in AURORA 2006GRC_NIM Summary 3" xfId="3059"/>
    <cellStyle name="_DEM-WP(C) Costs not in AURORA 2006GRC_NIM Summary 4" xfId="3060"/>
    <cellStyle name="_DEM-WP(C) Costs not in AURORA 2006GRC_NIM Summary 5" xfId="3061"/>
    <cellStyle name="_DEM-WP(C) Costs not in AURORA 2006GRC_NIM Summary 6" xfId="3062"/>
    <cellStyle name="_DEM-WP(C) Costs not in AURORA 2006GRC_NIM Summary 7" xfId="3063"/>
    <cellStyle name="_DEM-WP(C) Costs not in AURORA 2006GRC_NIM Summary 8" xfId="3064"/>
    <cellStyle name="_DEM-WP(C) Costs not in AURORA 2006GRC_NIM Summary 9" xfId="3065"/>
    <cellStyle name="_DEM-WP(C) Costs not in AURORA 2006GRC_NIM Summary_DEM-WP(C) ENERG10C--ctn Mid-C_042010 2010GRC" xfId="9026"/>
    <cellStyle name="_DEM-WP(C) Costs not in AURORA 2006GRC_PCA 10 -  Exhibit D from A Kellogg Jan 2011" xfId="9027"/>
    <cellStyle name="_DEM-WP(C) Costs not in AURORA 2006GRC_PCA 10 -  Exhibit D from A Kellogg July 2011" xfId="9028"/>
    <cellStyle name="_DEM-WP(C) Costs not in AURORA 2006GRC_PCA 10 -  Exhibit D from S Free Rcv'd 12-11" xfId="9029"/>
    <cellStyle name="_DEM-WP(C) Costs not in AURORA 2006GRC_PCA 9 -  Exhibit D April 2010" xfId="9030"/>
    <cellStyle name="_DEM-WP(C) Costs not in AURORA 2006GRC_PCA 9 -  Exhibit D April 2010 (3)" xfId="3066"/>
    <cellStyle name="_DEM-WP(C) Costs not in AURORA 2006GRC_PCA 9 -  Exhibit D April 2010 (3) 2" xfId="3067"/>
    <cellStyle name="_DEM-WP(C) Costs not in AURORA 2006GRC_PCA 9 -  Exhibit D April 2010 (3)_DEM-WP(C) ENERG10C--ctn Mid-C_042010 2010GRC" xfId="9031"/>
    <cellStyle name="_DEM-WP(C) Costs not in AURORA 2006GRC_PCA 9 -  Exhibit D Nov 2010" xfId="9032"/>
    <cellStyle name="_DEM-WP(C) Costs not in AURORA 2006GRC_PCA 9 - Exhibit D at August 2010" xfId="9033"/>
    <cellStyle name="_DEM-WP(C) Costs not in AURORA 2006GRC_PCA 9 - Exhibit D June 2010 GRC" xfId="9034"/>
    <cellStyle name="_DEM-WP(C) Costs not in AURORA 2006GRC_Power Costs - Comparison bx Rbtl-Staff-Jt-PC" xfId="3068"/>
    <cellStyle name="_DEM-WP(C) Costs not in AURORA 2006GRC_Power Costs - Comparison bx Rbtl-Staff-Jt-PC 2" xfId="3069"/>
    <cellStyle name="_DEM-WP(C) Costs not in AURORA 2006GRC_Power Costs - Comparison bx Rbtl-Staff-Jt-PC 2 2" xfId="3070"/>
    <cellStyle name="_DEM-WP(C) Costs not in AURORA 2006GRC_Power Costs - Comparison bx Rbtl-Staff-Jt-PC 3" xfId="3071"/>
    <cellStyle name="_DEM-WP(C) Costs not in AURORA 2006GRC_Power Costs - Comparison bx Rbtl-Staff-Jt-PC_Adj Bench DR 3 for Initial Briefs (Electric)" xfId="3072"/>
    <cellStyle name="_DEM-WP(C) Costs not in AURORA 2006GRC_Power Costs - Comparison bx Rbtl-Staff-Jt-PC_Adj Bench DR 3 for Initial Briefs (Electric) 2" xfId="3073"/>
    <cellStyle name="_DEM-WP(C) Costs not in AURORA 2006GRC_Power Costs - Comparison bx Rbtl-Staff-Jt-PC_Adj Bench DR 3 for Initial Briefs (Electric) 2 2" xfId="3074"/>
    <cellStyle name="_DEM-WP(C) Costs not in AURORA 2006GRC_Power Costs - Comparison bx Rbtl-Staff-Jt-PC_Adj Bench DR 3 for Initial Briefs (Electric) 3" xfId="3075"/>
    <cellStyle name="_DEM-WP(C) Costs not in AURORA 2006GRC_Power Costs - Comparison bx Rbtl-Staff-Jt-PC_Adj Bench DR 3 for Initial Briefs (Electric)_DEM-WP(C) ENERG10C--ctn Mid-C_042010 2010GRC" xfId="9035"/>
    <cellStyle name="_DEM-WP(C) Costs not in AURORA 2006GRC_Power Costs - Comparison bx Rbtl-Staff-Jt-PC_DEM-WP(C) ENERG10C--ctn Mid-C_042010 2010GRC" xfId="9036"/>
    <cellStyle name="_DEM-WP(C) Costs not in AURORA 2006GRC_Power Costs - Comparison bx Rbtl-Staff-Jt-PC_Electric Rev Req Model (2009 GRC) Rebuttal" xfId="3076"/>
    <cellStyle name="_DEM-WP(C) Costs not in AURORA 2006GRC_Power Costs - Comparison bx Rbtl-Staff-Jt-PC_Electric Rev Req Model (2009 GRC) Rebuttal 2" xfId="3077"/>
    <cellStyle name="_DEM-WP(C) Costs not in AURORA 2006GRC_Power Costs - Comparison bx Rbtl-Staff-Jt-PC_Electric Rev Req Model (2009 GRC) Rebuttal 2 2" xfId="3078"/>
    <cellStyle name="_DEM-WP(C) Costs not in AURORA 2006GRC_Power Costs - Comparison bx Rbtl-Staff-Jt-PC_Electric Rev Req Model (2009 GRC) Rebuttal 3" xfId="3079"/>
    <cellStyle name="_DEM-WP(C) Costs not in AURORA 2006GRC_Power Costs - Comparison bx Rbtl-Staff-Jt-PC_Electric Rev Req Model (2009 GRC) Rebuttal REmoval of New  WH Solar AdjustMI" xfId="3080"/>
    <cellStyle name="_DEM-WP(C) Costs not in AURORA 2006GRC_Power Costs - Comparison bx Rbtl-Staff-Jt-PC_Electric Rev Req Model (2009 GRC) Rebuttal REmoval of New  WH Solar AdjustMI 2" xfId="3081"/>
    <cellStyle name="_DEM-WP(C) Costs not in AURORA 2006GRC_Power Costs - Comparison bx Rbtl-Staff-Jt-PC_Electric Rev Req Model (2009 GRC) Rebuttal REmoval of New  WH Solar AdjustMI 2 2" xfId="3082"/>
    <cellStyle name="_DEM-WP(C) Costs not in AURORA 2006GRC_Power Costs - Comparison bx Rbtl-Staff-Jt-PC_Electric Rev Req Model (2009 GRC) Rebuttal REmoval of New  WH Solar AdjustMI 3" xfId="3083"/>
    <cellStyle name="_DEM-WP(C) Costs not in AURORA 2006GRC_Power Costs - Comparison bx Rbtl-Staff-Jt-PC_Electric Rev Req Model (2009 GRC) Rebuttal REmoval of New  WH Solar AdjustMI_DEM-WP(C) ENERG10C--ctn Mid-C_042010 2010GRC" xfId="9037"/>
    <cellStyle name="_DEM-WP(C) Costs not in AURORA 2006GRC_Power Costs - Comparison bx Rbtl-Staff-Jt-PC_Electric Rev Req Model (2009 GRC) Revised 01-18-2010" xfId="3084"/>
    <cellStyle name="_DEM-WP(C) Costs not in AURORA 2006GRC_Power Costs - Comparison bx Rbtl-Staff-Jt-PC_Electric Rev Req Model (2009 GRC) Revised 01-18-2010 2" xfId="3085"/>
    <cellStyle name="_DEM-WP(C) Costs not in AURORA 2006GRC_Power Costs - Comparison bx Rbtl-Staff-Jt-PC_Electric Rev Req Model (2009 GRC) Revised 01-18-2010 2 2" xfId="3086"/>
    <cellStyle name="_DEM-WP(C) Costs not in AURORA 2006GRC_Power Costs - Comparison bx Rbtl-Staff-Jt-PC_Electric Rev Req Model (2009 GRC) Revised 01-18-2010 3" xfId="3087"/>
    <cellStyle name="_DEM-WP(C) Costs not in AURORA 2006GRC_Power Costs - Comparison bx Rbtl-Staff-Jt-PC_Electric Rev Req Model (2009 GRC) Revised 01-18-2010_DEM-WP(C) ENERG10C--ctn Mid-C_042010 2010GRC" xfId="9038"/>
    <cellStyle name="_DEM-WP(C) Costs not in AURORA 2006GRC_Power Costs - Comparison bx Rbtl-Staff-Jt-PC_Final Order Electric EXHIBIT A-1" xfId="3088"/>
    <cellStyle name="_DEM-WP(C) Costs not in AURORA 2006GRC_Power Costs - Comparison bx Rbtl-Staff-Jt-PC_Final Order Electric EXHIBIT A-1 2" xfId="3089"/>
    <cellStyle name="_DEM-WP(C) Costs not in AURORA 2006GRC_Power Costs - Comparison bx Rbtl-Staff-Jt-PC_Final Order Electric EXHIBIT A-1 2 2" xfId="3090"/>
    <cellStyle name="_DEM-WP(C) Costs not in AURORA 2006GRC_Power Costs - Comparison bx Rbtl-Staff-Jt-PC_Final Order Electric EXHIBIT A-1 3" xfId="3091"/>
    <cellStyle name="_DEM-WP(C) Costs not in AURORA 2006GRC_Production Adj 4.37" xfId="3092"/>
    <cellStyle name="_DEM-WP(C) Costs not in AURORA 2006GRC_Production Adj 4.37 2" xfId="3093"/>
    <cellStyle name="_DEM-WP(C) Costs not in AURORA 2006GRC_Production Adj 4.37 2 2" xfId="3094"/>
    <cellStyle name="_DEM-WP(C) Costs not in AURORA 2006GRC_Production Adj 4.37 3" xfId="3095"/>
    <cellStyle name="_DEM-WP(C) Costs not in AURORA 2006GRC_Purchased Power Adj 4.03" xfId="3096"/>
    <cellStyle name="_DEM-WP(C) Costs not in AURORA 2006GRC_Purchased Power Adj 4.03 2" xfId="3097"/>
    <cellStyle name="_DEM-WP(C) Costs not in AURORA 2006GRC_Purchased Power Adj 4.03 2 2" xfId="3098"/>
    <cellStyle name="_DEM-WP(C) Costs not in AURORA 2006GRC_Purchased Power Adj 4.03 3" xfId="3099"/>
    <cellStyle name="_DEM-WP(C) Costs not in AURORA 2006GRC_Rebuttal Power Costs" xfId="3100"/>
    <cellStyle name="_DEM-WP(C) Costs not in AURORA 2006GRC_Rebuttal Power Costs 2" xfId="3101"/>
    <cellStyle name="_DEM-WP(C) Costs not in AURORA 2006GRC_Rebuttal Power Costs 2 2" xfId="3102"/>
    <cellStyle name="_DEM-WP(C) Costs not in AURORA 2006GRC_Rebuttal Power Costs 3" xfId="3103"/>
    <cellStyle name="_DEM-WP(C) Costs not in AURORA 2006GRC_Rebuttal Power Costs_Adj Bench DR 3 for Initial Briefs (Electric)" xfId="3104"/>
    <cellStyle name="_DEM-WP(C) Costs not in AURORA 2006GRC_Rebuttal Power Costs_Adj Bench DR 3 for Initial Briefs (Electric) 2" xfId="3105"/>
    <cellStyle name="_DEM-WP(C) Costs not in AURORA 2006GRC_Rebuttal Power Costs_Adj Bench DR 3 for Initial Briefs (Electric) 2 2" xfId="3106"/>
    <cellStyle name="_DEM-WP(C) Costs not in AURORA 2006GRC_Rebuttal Power Costs_Adj Bench DR 3 for Initial Briefs (Electric) 3" xfId="3107"/>
    <cellStyle name="_DEM-WP(C) Costs not in AURORA 2006GRC_Rebuttal Power Costs_Adj Bench DR 3 for Initial Briefs (Electric)_DEM-WP(C) ENERG10C--ctn Mid-C_042010 2010GRC" xfId="9039"/>
    <cellStyle name="_DEM-WP(C) Costs not in AURORA 2006GRC_Rebuttal Power Costs_DEM-WP(C) ENERG10C--ctn Mid-C_042010 2010GRC" xfId="9040"/>
    <cellStyle name="_DEM-WP(C) Costs not in AURORA 2006GRC_Rebuttal Power Costs_Electric Rev Req Model (2009 GRC) Rebuttal" xfId="3108"/>
    <cellStyle name="_DEM-WP(C) Costs not in AURORA 2006GRC_Rebuttal Power Costs_Electric Rev Req Model (2009 GRC) Rebuttal 2" xfId="3109"/>
    <cellStyle name="_DEM-WP(C) Costs not in AURORA 2006GRC_Rebuttal Power Costs_Electric Rev Req Model (2009 GRC) Rebuttal 2 2" xfId="3110"/>
    <cellStyle name="_DEM-WP(C) Costs not in AURORA 2006GRC_Rebuttal Power Costs_Electric Rev Req Model (2009 GRC) Rebuttal 3" xfId="3111"/>
    <cellStyle name="_DEM-WP(C) Costs not in AURORA 2006GRC_Rebuttal Power Costs_Electric Rev Req Model (2009 GRC) Rebuttal REmoval of New  WH Solar AdjustMI" xfId="3112"/>
    <cellStyle name="_DEM-WP(C) Costs not in AURORA 2006GRC_Rebuttal Power Costs_Electric Rev Req Model (2009 GRC) Rebuttal REmoval of New  WH Solar AdjustMI 2" xfId="3113"/>
    <cellStyle name="_DEM-WP(C) Costs not in AURORA 2006GRC_Rebuttal Power Costs_Electric Rev Req Model (2009 GRC) Rebuttal REmoval of New  WH Solar AdjustMI 2 2" xfId="3114"/>
    <cellStyle name="_DEM-WP(C) Costs not in AURORA 2006GRC_Rebuttal Power Costs_Electric Rev Req Model (2009 GRC) Rebuttal REmoval of New  WH Solar AdjustMI 3" xfId="3115"/>
    <cellStyle name="_DEM-WP(C) Costs not in AURORA 2006GRC_Rebuttal Power Costs_Electric Rev Req Model (2009 GRC) Rebuttal REmoval of New  WH Solar AdjustMI_DEM-WP(C) ENERG10C--ctn Mid-C_042010 2010GRC" xfId="9041"/>
    <cellStyle name="_DEM-WP(C) Costs not in AURORA 2006GRC_Rebuttal Power Costs_Electric Rev Req Model (2009 GRC) Revised 01-18-2010" xfId="3116"/>
    <cellStyle name="_DEM-WP(C) Costs not in AURORA 2006GRC_Rebuttal Power Costs_Electric Rev Req Model (2009 GRC) Revised 01-18-2010 2" xfId="3117"/>
    <cellStyle name="_DEM-WP(C) Costs not in AURORA 2006GRC_Rebuttal Power Costs_Electric Rev Req Model (2009 GRC) Revised 01-18-2010 2 2" xfId="3118"/>
    <cellStyle name="_DEM-WP(C) Costs not in AURORA 2006GRC_Rebuttal Power Costs_Electric Rev Req Model (2009 GRC) Revised 01-18-2010 3" xfId="3119"/>
    <cellStyle name="_DEM-WP(C) Costs not in AURORA 2006GRC_Rebuttal Power Costs_Electric Rev Req Model (2009 GRC) Revised 01-18-2010_DEM-WP(C) ENERG10C--ctn Mid-C_042010 2010GRC" xfId="9042"/>
    <cellStyle name="_DEM-WP(C) Costs not in AURORA 2006GRC_Rebuttal Power Costs_Final Order Electric EXHIBIT A-1" xfId="3120"/>
    <cellStyle name="_DEM-WP(C) Costs not in AURORA 2006GRC_Rebuttal Power Costs_Final Order Electric EXHIBIT A-1 2" xfId="3121"/>
    <cellStyle name="_DEM-WP(C) Costs not in AURORA 2006GRC_Rebuttal Power Costs_Final Order Electric EXHIBIT A-1 2 2" xfId="3122"/>
    <cellStyle name="_DEM-WP(C) Costs not in AURORA 2006GRC_Rebuttal Power Costs_Final Order Electric EXHIBIT A-1 3" xfId="3123"/>
    <cellStyle name="_DEM-WP(C) Costs not in AURORA 2006GRC_ROR 5.02" xfId="3124"/>
    <cellStyle name="_DEM-WP(C) Costs not in AURORA 2006GRC_ROR 5.02 2" xfId="3125"/>
    <cellStyle name="_DEM-WP(C) Costs not in AURORA 2006GRC_ROR 5.02 2 2" xfId="3126"/>
    <cellStyle name="_DEM-WP(C) Costs not in AURORA 2006GRC_ROR 5.02 3" xfId="3127"/>
    <cellStyle name="_DEM-WP(C) Costs not in AURORA 2006GRC_Transmission Workbook for May BOD" xfId="3128"/>
    <cellStyle name="_DEM-WP(C) Costs not in AURORA 2006GRC_Transmission Workbook for May BOD 2" xfId="3129"/>
    <cellStyle name="_DEM-WP(C) Costs not in AURORA 2006GRC_Transmission Workbook for May BOD_DEM-WP(C) ENERG10C--ctn Mid-C_042010 2010GRC" xfId="9043"/>
    <cellStyle name="_DEM-WP(C) Costs not in AURORA 2006GRC_Wind Integration 10GRC" xfId="3130"/>
    <cellStyle name="_DEM-WP(C) Costs not in AURORA 2006GRC_Wind Integration 10GRC 2" xfId="3131"/>
    <cellStyle name="_DEM-WP(C) Costs not in AURORA 2006GRC_Wind Integration 10GRC_DEM-WP(C) ENERG10C--ctn Mid-C_042010 2010GRC" xfId="9044"/>
    <cellStyle name="_DEM-WP(C) Costs not in AURORA 2007GRC" xfId="15"/>
    <cellStyle name="_DEM-WP(C) Costs not in AURORA 2007GRC 2" xfId="3132"/>
    <cellStyle name="_DEM-WP(C) Costs not in AURORA 2007GRC 2 2" xfId="3133"/>
    <cellStyle name="_DEM-WP(C) Costs not in AURORA 2007GRC 3" xfId="3134"/>
    <cellStyle name="_DEM-WP(C) Costs not in AURORA 2007GRC Update" xfId="3135"/>
    <cellStyle name="_DEM-WP(C) Costs not in AURORA 2007GRC Update 2" xfId="3136"/>
    <cellStyle name="_DEM-WP(C) Costs not in AURORA 2007GRC Update_DEM-WP(C) ENERG10C--ctn Mid-C_042010 2010GRC" xfId="9045"/>
    <cellStyle name="_DEM-WP(C) Costs not in AURORA 2007GRC Update_NIM Summary" xfId="3137"/>
    <cellStyle name="_DEM-WP(C) Costs not in AURORA 2007GRC Update_NIM Summary 2" xfId="3138"/>
    <cellStyle name="_DEM-WP(C) Costs not in AURORA 2007GRC Update_NIM Summary_DEM-WP(C) ENERG10C--ctn Mid-C_042010 2010GRC" xfId="9046"/>
    <cellStyle name="_DEM-WP(C) Costs not in AURORA 2007GRC_16.37E Wild Horse Expansion DeferralRevwrkingfile SF" xfId="3139"/>
    <cellStyle name="_DEM-WP(C) Costs not in AURORA 2007GRC_16.37E Wild Horse Expansion DeferralRevwrkingfile SF 2" xfId="3140"/>
    <cellStyle name="_DEM-WP(C) Costs not in AURORA 2007GRC_16.37E Wild Horse Expansion DeferralRevwrkingfile SF 2 2" xfId="3141"/>
    <cellStyle name="_DEM-WP(C) Costs not in AURORA 2007GRC_16.37E Wild Horse Expansion DeferralRevwrkingfile SF 3" xfId="3142"/>
    <cellStyle name="_DEM-WP(C) Costs not in AURORA 2007GRC_16.37E Wild Horse Expansion DeferralRevwrkingfile SF_DEM-WP(C) ENERG10C--ctn Mid-C_042010 2010GRC" xfId="9047"/>
    <cellStyle name="_DEM-WP(C) Costs not in AURORA 2007GRC_2009 GRC Compl Filing - Exhibit D" xfId="3143"/>
    <cellStyle name="_DEM-WP(C) Costs not in AURORA 2007GRC_2009 GRC Compl Filing - Exhibit D 2" xfId="3144"/>
    <cellStyle name="_DEM-WP(C) Costs not in AURORA 2007GRC_2009 GRC Compl Filing - Exhibit D_DEM-WP(C) ENERG10C--ctn Mid-C_042010 2010GRC" xfId="9048"/>
    <cellStyle name="_DEM-WP(C) Costs not in AURORA 2007GRC_Adj Bench DR 3 for Initial Briefs (Electric)" xfId="3145"/>
    <cellStyle name="_DEM-WP(C) Costs not in AURORA 2007GRC_Adj Bench DR 3 for Initial Briefs (Electric) 2" xfId="3146"/>
    <cellStyle name="_DEM-WP(C) Costs not in AURORA 2007GRC_Adj Bench DR 3 for Initial Briefs (Electric) 2 2" xfId="3147"/>
    <cellStyle name="_DEM-WP(C) Costs not in AURORA 2007GRC_Adj Bench DR 3 for Initial Briefs (Electric) 3" xfId="3148"/>
    <cellStyle name="_DEM-WP(C) Costs not in AURORA 2007GRC_Adj Bench DR 3 for Initial Briefs (Electric)_DEM-WP(C) ENERG10C--ctn Mid-C_042010 2010GRC" xfId="9049"/>
    <cellStyle name="_DEM-WP(C) Costs not in AURORA 2007GRC_Book1" xfId="9050"/>
    <cellStyle name="_DEM-WP(C) Costs not in AURORA 2007GRC_Book2" xfId="3149"/>
    <cellStyle name="_DEM-WP(C) Costs not in AURORA 2007GRC_Book2 2" xfId="3150"/>
    <cellStyle name="_DEM-WP(C) Costs not in AURORA 2007GRC_Book2 2 2" xfId="3151"/>
    <cellStyle name="_DEM-WP(C) Costs not in AURORA 2007GRC_Book2 3" xfId="3152"/>
    <cellStyle name="_DEM-WP(C) Costs not in AURORA 2007GRC_Book2_DEM-WP(C) ENERG10C--ctn Mid-C_042010 2010GRC" xfId="9051"/>
    <cellStyle name="_DEM-WP(C) Costs not in AURORA 2007GRC_Book4" xfId="3153"/>
    <cellStyle name="_DEM-WP(C) Costs not in AURORA 2007GRC_Book4 2" xfId="3154"/>
    <cellStyle name="_DEM-WP(C) Costs not in AURORA 2007GRC_Book4 2 2" xfId="3155"/>
    <cellStyle name="_DEM-WP(C) Costs not in AURORA 2007GRC_Book4 3" xfId="3156"/>
    <cellStyle name="_DEM-WP(C) Costs not in AURORA 2007GRC_Book4_DEM-WP(C) ENERG10C--ctn Mid-C_042010 2010GRC" xfId="9052"/>
    <cellStyle name="_DEM-WP(C) Costs not in AURORA 2007GRC_DEM-WP(C) ENERG10C--ctn Mid-C_042010 2010GRC" xfId="9053"/>
    <cellStyle name="_DEM-WP(C) Costs not in AURORA 2007GRC_Electric Rev Req Model (2009 GRC) " xfId="3157"/>
    <cellStyle name="_DEM-WP(C) Costs not in AURORA 2007GRC_Electric Rev Req Model (2009 GRC)  2" xfId="3158"/>
    <cellStyle name="_DEM-WP(C) Costs not in AURORA 2007GRC_Electric Rev Req Model (2009 GRC)  2 2" xfId="3159"/>
    <cellStyle name="_DEM-WP(C) Costs not in AURORA 2007GRC_Electric Rev Req Model (2009 GRC)  3" xfId="3160"/>
    <cellStyle name="_DEM-WP(C) Costs not in AURORA 2007GRC_Electric Rev Req Model (2009 GRC) _DEM-WP(C) ENERG10C--ctn Mid-C_042010 2010GRC" xfId="9054"/>
    <cellStyle name="_DEM-WP(C) Costs not in AURORA 2007GRC_Electric Rev Req Model (2009 GRC) Rebuttal" xfId="3161"/>
    <cellStyle name="_DEM-WP(C) Costs not in AURORA 2007GRC_Electric Rev Req Model (2009 GRC) Rebuttal 2" xfId="3162"/>
    <cellStyle name="_DEM-WP(C) Costs not in AURORA 2007GRC_Electric Rev Req Model (2009 GRC) Rebuttal 2 2" xfId="3163"/>
    <cellStyle name="_DEM-WP(C) Costs not in AURORA 2007GRC_Electric Rev Req Model (2009 GRC) Rebuttal 3" xfId="3164"/>
    <cellStyle name="_DEM-WP(C) Costs not in AURORA 2007GRC_Electric Rev Req Model (2009 GRC) Rebuttal REmoval of New  WH Solar AdjustMI" xfId="3165"/>
    <cellStyle name="_DEM-WP(C) Costs not in AURORA 2007GRC_Electric Rev Req Model (2009 GRC) Rebuttal REmoval of New  WH Solar AdjustMI 2" xfId="3166"/>
    <cellStyle name="_DEM-WP(C) Costs not in AURORA 2007GRC_Electric Rev Req Model (2009 GRC) Rebuttal REmoval of New  WH Solar AdjustMI 2 2" xfId="3167"/>
    <cellStyle name="_DEM-WP(C) Costs not in AURORA 2007GRC_Electric Rev Req Model (2009 GRC) Rebuttal REmoval of New  WH Solar AdjustMI 3" xfId="3168"/>
    <cellStyle name="_DEM-WP(C) Costs not in AURORA 2007GRC_Electric Rev Req Model (2009 GRC) Rebuttal REmoval of New  WH Solar AdjustMI_DEM-WP(C) ENERG10C--ctn Mid-C_042010 2010GRC" xfId="9055"/>
    <cellStyle name="_DEM-WP(C) Costs not in AURORA 2007GRC_Electric Rev Req Model (2009 GRC) Revised 01-18-2010" xfId="3169"/>
    <cellStyle name="_DEM-WP(C) Costs not in AURORA 2007GRC_Electric Rev Req Model (2009 GRC) Revised 01-18-2010 2" xfId="3170"/>
    <cellStyle name="_DEM-WP(C) Costs not in AURORA 2007GRC_Electric Rev Req Model (2009 GRC) Revised 01-18-2010 2 2" xfId="3171"/>
    <cellStyle name="_DEM-WP(C) Costs not in AURORA 2007GRC_Electric Rev Req Model (2009 GRC) Revised 01-18-2010 3" xfId="3172"/>
    <cellStyle name="_DEM-WP(C) Costs not in AURORA 2007GRC_Electric Rev Req Model (2009 GRC) Revised 01-18-2010_DEM-WP(C) ENERG10C--ctn Mid-C_042010 2010GRC" xfId="9056"/>
    <cellStyle name="_DEM-WP(C) Costs not in AURORA 2007GRC_Electric Rev Req Model (2010 GRC)" xfId="9057"/>
    <cellStyle name="_DEM-WP(C) Costs not in AURORA 2007GRC_Electric Rev Req Model (2010 GRC) SF" xfId="9058"/>
    <cellStyle name="_DEM-WP(C) Costs not in AURORA 2007GRC_Final Order Electric" xfId="9059"/>
    <cellStyle name="_DEM-WP(C) Costs not in AURORA 2007GRC_Final Order Electric EXHIBIT A-1" xfId="3173"/>
    <cellStyle name="_DEM-WP(C) Costs not in AURORA 2007GRC_Final Order Electric EXHIBIT A-1 2" xfId="3174"/>
    <cellStyle name="_DEM-WP(C) Costs not in AURORA 2007GRC_Final Order Electric EXHIBIT A-1 2 2" xfId="3175"/>
    <cellStyle name="_DEM-WP(C) Costs not in AURORA 2007GRC_Final Order Electric EXHIBIT A-1 3" xfId="3176"/>
    <cellStyle name="_DEM-WP(C) Costs not in AURORA 2007GRC_NIM Summary" xfId="3177"/>
    <cellStyle name="_DEM-WP(C) Costs not in AURORA 2007GRC_NIM Summary 2" xfId="3178"/>
    <cellStyle name="_DEM-WP(C) Costs not in AURORA 2007GRC_NIM Summary_DEM-WP(C) ENERG10C--ctn Mid-C_042010 2010GRC" xfId="9060"/>
    <cellStyle name="_DEM-WP(C) Costs not in AURORA 2007GRC_NIM+O&amp;M Monthly" xfId="9061"/>
    <cellStyle name="_DEM-WP(C) Costs not in AURORA 2007GRC_Power Costs - Comparison bx Rbtl-Staff-Jt-PC" xfId="3179"/>
    <cellStyle name="_DEM-WP(C) Costs not in AURORA 2007GRC_Power Costs - Comparison bx Rbtl-Staff-Jt-PC 2" xfId="3180"/>
    <cellStyle name="_DEM-WP(C) Costs not in AURORA 2007GRC_Power Costs - Comparison bx Rbtl-Staff-Jt-PC 2 2" xfId="3181"/>
    <cellStyle name="_DEM-WP(C) Costs not in AURORA 2007GRC_Power Costs - Comparison bx Rbtl-Staff-Jt-PC 3" xfId="3182"/>
    <cellStyle name="_DEM-WP(C) Costs not in AURORA 2007GRC_Power Costs - Comparison bx Rbtl-Staff-Jt-PC_DEM-WP(C) ENERG10C--ctn Mid-C_042010 2010GRC" xfId="9062"/>
    <cellStyle name="_DEM-WP(C) Costs not in AURORA 2007GRC_Rebuttal Power Costs" xfId="3183"/>
    <cellStyle name="_DEM-WP(C) Costs not in AURORA 2007GRC_Rebuttal Power Costs 2" xfId="3184"/>
    <cellStyle name="_DEM-WP(C) Costs not in AURORA 2007GRC_Rebuttal Power Costs 2 2" xfId="3185"/>
    <cellStyle name="_DEM-WP(C) Costs not in AURORA 2007GRC_Rebuttal Power Costs 3" xfId="3186"/>
    <cellStyle name="_DEM-WP(C) Costs not in AURORA 2007GRC_Rebuttal Power Costs_DEM-WP(C) ENERG10C--ctn Mid-C_042010 2010GRC" xfId="9063"/>
    <cellStyle name="_DEM-WP(C) Costs not in AURORA 2007GRC_TENASKA REGULATORY ASSET" xfId="3187"/>
    <cellStyle name="_DEM-WP(C) Costs not in AURORA 2007GRC_TENASKA REGULATORY ASSET 2" xfId="3188"/>
    <cellStyle name="_DEM-WP(C) Costs not in AURORA 2007GRC_TENASKA REGULATORY ASSET 2 2" xfId="3189"/>
    <cellStyle name="_DEM-WP(C) Costs not in AURORA 2007GRC_TENASKA REGULATORY ASSET 3" xfId="3190"/>
    <cellStyle name="_DEM-WP(C) Costs not in AURORA 2007PCORC" xfId="3191"/>
    <cellStyle name="_DEM-WP(C) Costs not in AURORA 2007PCORC 2" xfId="3192"/>
    <cellStyle name="_DEM-WP(C) Costs not in AURORA 2007PCORC_Chelan PUD Power Costs (8-10)" xfId="9064"/>
    <cellStyle name="_DEM-WP(C) Costs not in AURORA 2007PCORC_DEM-WP(C) ENERG10C--ctn Mid-C_042010 2010GRC" xfId="9065"/>
    <cellStyle name="_DEM-WP(C) Costs not in AURORA 2007PCORC_NIM Summary" xfId="3193"/>
    <cellStyle name="_DEM-WP(C) Costs not in AURORA 2007PCORC_NIM Summary 2" xfId="3194"/>
    <cellStyle name="_DEM-WP(C) Costs not in AURORA 2007PCORC_NIM Summary_DEM-WP(C) ENERG10C--ctn Mid-C_042010 2010GRC" xfId="9066"/>
    <cellStyle name="_DEM-WP(C) Costs not in AURORA 2007PCORC-5.07Update" xfId="16"/>
    <cellStyle name="_DEM-WP(C) Costs not in AURORA 2007PCORC-5.07Update 2" xfId="3195"/>
    <cellStyle name="_DEM-WP(C) Costs not in AURORA 2007PCORC-5.07Update 2 2" xfId="3196"/>
    <cellStyle name="_DEM-WP(C) Costs not in AURORA 2007PCORC-5.07Update 3" xfId="3197"/>
    <cellStyle name="_DEM-WP(C) Costs not in AURORA 2007PCORC-5.07Update_16.37E Wild Horse Expansion DeferralRevwrkingfile SF" xfId="3198"/>
    <cellStyle name="_DEM-WP(C) Costs not in AURORA 2007PCORC-5.07Update_16.37E Wild Horse Expansion DeferralRevwrkingfile SF 2" xfId="3199"/>
    <cellStyle name="_DEM-WP(C) Costs not in AURORA 2007PCORC-5.07Update_16.37E Wild Horse Expansion DeferralRevwrkingfile SF 2 2" xfId="3200"/>
    <cellStyle name="_DEM-WP(C) Costs not in AURORA 2007PCORC-5.07Update_16.37E Wild Horse Expansion DeferralRevwrkingfile SF 3" xfId="3201"/>
    <cellStyle name="_DEM-WP(C) Costs not in AURORA 2007PCORC-5.07Update_16.37E Wild Horse Expansion DeferralRevwrkingfile SF_DEM-WP(C) ENERG10C--ctn Mid-C_042010 2010GRC" xfId="9067"/>
    <cellStyle name="_DEM-WP(C) Costs not in AURORA 2007PCORC-5.07Update_2009 GRC Compl Filing - Exhibit D" xfId="3202"/>
    <cellStyle name="_DEM-WP(C) Costs not in AURORA 2007PCORC-5.07Update_2009 GRC Compl Filing - Exhibit D 2" xfId="3203"/>
    <cellStyle name="_DEM-WP(C) Costs not in AURORA 2007PCORC-5.07Update_2009 GRC Compl Filing - Exhibit D_DEM-WP(C) ENERG10C--ctn Mid-C_042010 2010GRC" xfId="9068"/>
    <cellStyle name="_DEM-WP(C) Costs not in AURORA 2007PCORC-5.07Update_Adj Bench DR 3 for Initial Briefs (Electric)" xfId="3204"/>
    <cellStyle name="_DEM-WP(C) Costs not in AURORA 2007PCORC-5.07Update_Adj Bench DR 3 for Initial Briefs (Electric) 2" xfId="3205"/>
    <cellStyle name="_DEM-WP(C) Costs not in AURORA 2007PCORC-5.07Update_Adj Bench DR 3 for Initial Briefs (Electric) 2 2" xfId="3206"/>
    <cellStyle name="_DEM-WP(C) Costs not in AURORA 2007PCORC-5.07Update_Adj Bench DR 3 for Initial Briefs (Electric) 3" xfId="3207"/>
    <cellStyle name="_DEM-WP(C) Costs not in AURORA 2007PCORC-5.07Update_Adj Bench DR 3 for Initial Briefs (Electric)_DEM-WP(C) ENERG10C--ctn Mid-C_042010 2010GRC" xfId="9069"/>
    <cellStyle name="_DEM-WP(C) Costs not in AURORA 2007PCORC-5.07Update_Book1" xfId="9070"/>
    <cellStyle name="_DEM-WP(C) Costs not in AURORA 2007PCORC-5.07Update_Book2" xfId="3208"/>
    <cellStyle name="_DEM-WP(C) Costs not in AURORA 2007PCORC-5.07Update_Book2 2" xfId="3209"/>
    <cellStyle name="_DEM-WP(C) Costs not in AURORA 2007PCORC-5.07Update_Book2 2 2" xfId="3210"/>
    <cellStyle name="_DEM-WP(C) Costs not in AURORA 2007PCORC-5.07Update_Book2 3" xfId="3211"/>
    <cellStyle name="_DEM-WP(C) Costs not in AURORA 2007PCORC-5.07Update_Book2_DEM-WP(C) ENERG10C--ctn Mid-C_042010 2010GRC" xfId="9071"/>
    <cellStyle name="_DEM-WP(C) Costs not in AURORA 2007PCORC-5.07Update_Book4" xfId="3212"/>
    <cellStyle name="_DEM-WP(C) Costs not in AURORA 2007PCORC-5.07Update_Book4 2" xfId="3213"/>
    <cellStyle name="_DEM-WP(C) Costs not in AURORA 2007PCORC-5.07Update_Book4 2 2" xfId="3214"/>
    <cellStyle name="_DEM-WP(C) Costs not in AURORA 2007PCORC-5.07Update_Book4 3" xfId="3215"/>
    <cellStyle name="_DEM-WP(C) Costs not in AURORA 2007PCORC-5.07Update_Book4_DEM-WP(C) ENERG10C--ctn Mid-C_042010 2010GRC" xfId="9072"/>
    <cellStyle name="_DEM-WP(C) Costs not in AURORA 2007PCORC-5.07Update_Chelan PUD Power Costs (8-10)" xfId="9073"/>
    <cellStyle name="_DEM-WP(C) Costs not in AURORA 2007PCORC-5.07Update_Confidential Material" xfId="9074"/>
    <cellStyle name="_DEM-WP(C) Costs not in AURORA 2007PCORC-5.07Update_DEM-WP(C) Colstrip 12 Coal Cost Forecast 2010GRC" xfId="9075"/>
    <cellStyle name="_DEM-WP(C) Costs not in AURORA 2007PCORC-5.07Update_DEM-WP(C) ENERG10C--ctn Mid-C_042010 2010GRC" xfId="9076"/>
    <cellStyle name="_DEM-WP(C) Costs not in AURORA 2007PCORC-5.07Update_DEM-WP(C) Production O&amp;M 2009GRC Rebuttal" xfId="3216"/>
    <cellStyle name="_DEM-WP(C) Costs not in AURORA 2007PCORC-5.07Update_DEM-WP(C) Production O&amp;M 2009GRC Rebuttal 2" xfId="3217"/>
    <cellStyle name="_DEM-WP(C) Costs not in AURORA 2007PCORC-5.07Update_DEM-WP(C) Production O&amp;M 2009GRC Rebuttal 2 2" xfId="3218"/>
    <cellStyle name="_DEM-WP(C) Costs not in AURORA 2007PCORC-5.07Update_DEM-WP(C) Production O&amp;M 2009GRC Rebuttal 3" xfId="3219"/>
    <cellStyle name="_DEM-WP(C) Costs not in AURORA 2007PCORC-5.07Update_DEM-WP(C) Production O&amp;M 2009GRC Rebuttal_Adj Bench DR 3 for Initial Briefs (Electric)" xfId="3220"/>
    <cellStyle name="_DEM-WP(C) Costs not in AURORA 2007PCORC-5.07Update_DEM-WP(C) Production O&amp;M 2009GRC Rebuttal_Adj Bench DR 3 for Initial Briefs (Electric) 2" xfId="3221"/>
    <cellStyle name="_DEM-WP(C) Costs not in AURORA 2007PCORC-5.07Update_DEM-WP(C) Production O&amp;M 2009GRC Rebuttal_Adj Bench DR 3 for Initial Briefs (Electric) 2 2" xfId="3222"/>
    <cellStyle name="_DEM-WP(C) Costs not in AURORA 2007PCORC-5.07Update_DEM-WP(C) Production O&amp;M 2009GRC Rebuttal_Adj Bench DR 3 for Initial Briefs (Electric) 3" xfId="3223"/>
    <cellStyle name="_DEM-WP(C) Costs not in AURORA 2007PCORC-5.07Update_DEM-WP(C) Production O&amp;M 2009GRC Rebuttal_Adj Bench DR 3 for Initial Briefs (Electric)_DEM-WP(C) ENERG10C--ctn Mid-C_042010 2010GRC" xfId="9077"/>
    <cellStyle name="_DEM-WP(C) Costs not in AURORA 2007PCORC-5.07Update_DEM-WP(C) Production O&amp;M 2009GRC Rebuttal_Book2" xfId="3224"/>
    <cellStyle name="_DEM-WP(C) Costs not in AURORA 2007PCORC-5.07Update_DEM-WP(C) Production O&amp;M 2009GRC Rebuttal_Book2 2" xfId="3225"/>
    <cellStyle name="_DEM-WP(C) Costs not in AURORA 2007PCORC-5.07Update_DEM-WP(C) Production O&amp;M 2009GRC Rebuttal_Book2 2 2" xfId="3226"/>
    <cellStyle name="_DEM-WP(C) Costs not in AURORA 2007PCORC-5.07Update_DEM-WP(C) Production O&amp;M 2009GRC Rebuttal_Book2 3" xfId="3227"/>
    <cellStyle name="_DEM-WP(C) Costs not in AURORA 2007PCORC-5.07Update_DEM-WP(C) Production O&amp;M 2009GRC Rebuttal_Book2_Adj Bench DR 3 for Initial Briefs (Electric)" xfId="3228"/>
    <cellStyle name="_DEM-WP(C) Costs not in AURORA 2007PCORC-5.07Update_DEM-WP(C) Production O&amp;M 2009GRC Rebuttal_Book2_Adj Bench DR 3 for Initial Briefs (Electric) 2" xfId="3229"/>
    <cellStyle name="_DEM-WP(C) Costs not in AURORA 2007PCORC-5.07Update_DEM-WP(C) Production O&amp;M 2009GRC Rebuttal_Book2_Adj Bench DR 3 for Initial Briefs (Electric) 2 2" xfId="3230"/>
    <cellStyle name="_DEM-WP(C) Costs not in AURORA 2007PCORC-5.07Update_DEM-WP(C) Production O&amp;M 2009GRC Rebuttal_Book2_Adj Bench DR 3 for Initial Briefs (Electric) 3" xfId="3231"/>
    <cellStyle name="_DEM-WP(C) Costs not in AURORA 2007PCORC-5.07Update_DEM-WP(C) Production O&amp;M 2009GRC Rebuttal_Book2_Adj Bench DR 3 for Initial Briefs (Electric)_DEM-WP(C) ENERG10C--ctn Mid-C_042010 2010GRC" xfId="9078"/>
    <cellStyle name="_DEM-WP(C) Costs not in AURORA 2007PCORC-5.07Update_DEM-WP(C) Production O&amp;M 2009GRC Rebuttal_Book2_DEM-WP(C) ENERG10C--ctn Mid-C_042010 2010GRC" xfId="9079"/>
    <cellStyle name="_DEM-WP(C) Costs not in AURORA 2007PCORC-5.07Update_DEM-WP(C) Production O&amp;M 2009GRC Rebuttal_Book2_Electric Rev Req Model (2009 GRC) Rebuttal" xfId="3232"/>
    <cellStyle name="_DEM-WP(C) Costs not in AURORA 2007PCORC-5.07Update_DEM-WP(C) Production O&amp;M 2009GRC Rebuttal_Book2_Electric Rev Req Model (2009 GRC) Rebuttal 2" xfId="3233"/>
    <cellStyle name="_DEM-WP(C) Costs not in AURORA 2007PCORC-5.07Update_DEM-WP(C) Production O&amp;M 2009GRC Rebuttal_Book2_Electric Rev Req Model (2009 GRC) Rebuttal 2 2" xfId="3234"/>
    <cellStyle name="_DEM-WP(C) Costs not in AURORA 2007PCORC-5.07Update_DEM-WP(C) Production O&amp;M 2009GRC Rebuttal_Book2_Electric Rev Req Model (2009 GRC) Rebuttal 3" xfId="3235"/>
    <cellStyle name="_DEM-WP(C) Costs not in AURORA 2007PCORC-5.07Update_DEM-WP(C) Production O&amp;M 2009GRC Rebuttal_Book2_Electric Rev Req Model (2009 GRC) Rebuttal REmoval of New  WH Solar AdjustMI" xfId="3236"/>
    <cellStyle name="_DEM-WP(C) Costs not in AURORA 2007PCORC-5.07Update_DEM-WP(C) Production O&amp;M 2009GRC Rebuttal_Book2_Electric Rev Req Model (2009 GRC) Rebuttal REmoval of New  WH Solar AdjustMI 2" xfId="3237"/>
    <cellStyle name="_DEM-WP(C) Costs not in AURORA 2007PCORC-5.07Update_DEM-WP(C) Production O&amp;M 2009GRC Rebuttal_Book2_Electric Rev Req Model (2009 GRC) Rebuttal REmoval of New  WH Solar AdjustMI 2 2" xfId="3238"/>
    <cellStyle name="_DEM-WP(C) Costs not in AURORA 2007PCORC-5.07Update_DEM-WP(C) Production O&amp;M 2009GRC Rebuttal_Book2_Electric Rev Req Model (2009 GRC) Rebuttal REmoval of New  WH Solar AdjustMI 3" xfId="3239"/>
    <cellStyle name="_DEM-WP(C) Costs not in AURORA 2007PCORC-5.07Update_DEM-WP(C) Production O&amp;M 2009GRC Rebuttal_Book2_Electric Rev Req Model (2009 GRC) Rebuttal REmoval of New  WH Solar AdjustMI_DEM-WP(C) ENERG10C--ctn Mid-C_042010 2010GRC" xfId="9080"/>
    <cellStyle name="_DEM-WP(C) Costs not in AURORA 2007PCORC-5.07Update_DEM-WP(C) Production O&amp;M 2009GRC Rebuttal_Book2_Electric Rev Req Model (2009 GRC) Revised 01-18-2010" xfId="3240"/>
    <cellStyle name="_DEM-WP(C) Costs not in AURORA 2007PCORC-5.07Update_DEM-WP(C) Production O&amp;M 2009GRC Rebuttal_Book2_Electric Rev Req Model (2009 GRC) Revised 01-18-2010 2" xfId="3241"/>
    <cellStyle name="_DEM-WP(C) Costs not in AURORA 2007PCORC-5.07Update_DEM-WP(C) Production O&amp;M 2009GRC Rebuttal_Book2_Electric Rev Req Model (2009 GRC) Revised 01-18-2010 2 2" xfId="3242"/>
    <cellStyle name="_DEM-WP(C) Costs not in AURORA 2007PCORC-5.07Update_DEM-WP(C) Production O&amp;M 2009GRC Rebuttal_Book2_Electric Rev Req Model (2009 GRC) Revised 01-18-2010 3" xfId="3243"/>
    <cellStyle name="_DEM-WP(C) Costs not in AURORA 2007PCORC-5.07Update_DEM-WP(C) Production O&amp;M 2009GRC Rebuttal_Book2_Electric Rev Req Model (2009 GRC) Revised 01-18-2010_DEM-WP(C) ENERG10C--ctn Mid-C_042010 2010GRC" xfId="9081"/>
    <cellStyle name="_DEM-WP(C) Costs not in AURORA 2007PCORC-5.07Update_DEM-WP(C) Production O&amp;M 2009GRC Rebuttal_Book2_Final Order Electric EXHIBIT A-1" xfId="3244"/>
    <cellStyle name="_DEM-WP(C) Costs not in AURORA 2007PCORC-5.07Update_DEM-WP(C) Production O&amp;M 2009GRC Rebuttal_Book2_Final Order Electric EXHIBIT A-1 2" xfId="3245"/>
    <cellStyle name="_DEM-WP(C) Costs not in AURORA 2007PCORC-5.07Update_DEM-WP(C) Production O&amp;M 2009GRC Rebuttal_Book2_Final Order Electric EXHIBIT A-1 2 2" xfId="3246"/>
    <cellStyle name="_DEM-WP(C) Costs not in AURORA 2007PCORC-5.07Update_DEM-WP(C) Production O&amp;M 2009GRC Rebuttal_Book2_Final Order Electric EXHIBIT A-1 3" xfId="3247"/>
    <cellStyle name="_DEM-WP(C) Costs not in AURORA 2007PCORC-5.07Update_DEM-WP(C) Production O&amp;M 2009GRC Rebuttal_DEM-WP(C) ENERG10C--ctn Mid-C_042010 2010GRC" xfId="9082"/>
    <cellStyle name="_DEM-WP(C) Costs not in AURORA 2007PCORC-5.07Update_DEM-WP(C) Production O&amp;M 2009GRC Rebuttal_Electric Rev Req Model (2009 GRC) Rebuttal" xfId="3248"/>
    <cellStyle name="_DEM-WP(C) Costs not in AURORA 2007PCORC-5.07Update_DEM-WP(C) Production O&amp;M 2009GRC Rebuttal_Electric Rev Req Model (2009 GRC) Rebuttal 2" xfId="3249"/>
    <cellStyle name="_DEM-WP(C) Costs not in AURORA 2007PCORC-5.07Update_DEM-WP(C) Production O&amp;M 2009GRC Rebuttal_Electric Rev Req Model (2009 GRC) Rebuttal 2 2" xfId="3250"/>
    <cellStyle name="_DEM-WP(C) Costs not in AURORA 2007PCORC-5.07Update_DEM-WP(C) Production O&amp;M 2009GRC Rebuttal_Electric Rev Req Model (2009 GRC) Rebuttal 3" xfId="3251"/>
    <cellStyle name="_DEM-WP(C) Costs not in AURORA 2007PCORC-5.07Update_DEM-WP(C) Production O&amp;M 2009GRC Rebuttal_Electric Rev Req Model (2009 GRC) Rebuttal REmoval of New  WH Solar AdjustMI" xfId="3252"/>
    <cellStyle name="_DEM-WP(C) Costs not in AURORA 2007PCORC-5.07Update_DEM-WP(C) Production O&amp;M 2009GRC Rebuttal_Electric Rev Req Model (2009 GRC) Rebuttal REmoval of New  WH Solar AdjustMI 2" xfId="3253"/>
    <cellStyle name="_DEM-WP(C) Costs not in AURORA 2007PCORC-5.07Update_DEM-WP(C) Production O&amp;M 2009GRC Rebuttal_Electric Rev Req Model (2009 GRC) Rebuttal REmoval of New  WH Solar AdjustMI 2 2" xfId="3254"/>
    <cellStyle name="_DEM-WP(C) Costs not in AURORA 2007PCORC-5.07Update_DEM-WP(C) Production O&amp;M 2009GRC Rebuttal_Electric Rev Req Model (2009 GRC) Rebuttal REmoval of New  WH Solar AdjustMI 3" xfId="3255"/>
    <cellStyle name="_DEM-WP(C) Costs not in AURORA 2007PCORC-5.07Update_DEM-WP(C) Production O&amp;M 2009GRC Rebuttal_Electric Rev Req Model (2009 GRC) Rebuttal REmoval of New  WH Solar AdjustMI_DEM-WP(C) ENERG10C--ctn Mid-C_042010 2010GRC" xfId="9083"/>
    <cellStyle name="_DEM-WP(C) Costs not in AURORA 2007PCORC-5.07Update_DEM-WP(C) Production O&amp;M 2009GRC Rebuttal_Electric Rev Req Model (2009 GRC) Revised 01-18-2010" xfId="3256"/>
    <cellStyle name="_DEM-WP(C) Costs not in AURORA 2007PCORC-5.07Update_DEM-WP(C) Production O&amp;M 2009GRC Rebuttal_Electric Rev Req Model (2009 GRC) Revised 01-18-2010 2" xfId="3257"/>
    <cellStyle name="_DEM-WP(C) Costs not in AURORA 2007PCORC-5.07Update_DEM-WP(C) Production O&amp;M 2009GRC Rebuttal_Electric Rev Req Model (2009 GRC) Revised 01-18-2010 2 2" xfId="3258"/>
    <cellStyle name="_DEM-WP(C) Costs not in AURORA 2007PCORC-5.07Update_DEM-WP(C) Production O&amp;M 2009GRC Rebuttal_Electric Rev Req Model (2009 GRC) Revised 01-18-2010 3" xfId="3259"/>
    <cellStyle name="_DEM-WP(C) Costs not in AURORA 2007PCORC-5.07Update_DEM-WP(C) Production O&amp;M 2009GRC Rebuttal_Electric Rev Req Model (2009 GRC) Revised 01-18-2010_DEM-WP(C) ENERG10C--ctn Mid-C_042010 2010GRC" xfId="9084"/>
    <cellStyle name="_DEM-WP(C) Costs not in AURORA 2007PCORC-5.07Update_DEM-WP(C) Production O&amp;M 2009GRC Rebuttal_Final Order Electric EXHIBIT A-1" xfId="3260"/>
    <cellStyle name="_DEM-WP(C) Costs not in AURORA 2007PCORC-5.07Update_DEM-WP(C) Production O&amp;M 2009GRC Rebuttal_Final Order Electric EXHIBIT A-1 2" xfId="3261"/>
    <cellStyle name="_DEM-WP(C) Costs not in AURORA 2007PCORC-5.07Update_DEM-WP(C) Production O&amp;M 2009GRC Rebuttal_Final Order Electric EXHIBIT A-1 2 2" xfId="3262"/>
    <cellStyle name="_DEM-WP(C) Costs not in AURORA 2007PCORC-5.07Update_DEM-WP(C) Production O&amp;M 2009GRC Rebuttal_Final Order Electric EXHIBIT A-1 3" xfId="3263"/>
    <cellStyle name="_DEM-WP(C) Costs not in AURORA 2007PCORC-5.07Update_DEM-WP(C) Production O&amp;M 2009GRC Rebuttal_Rebuttal Power Costs" xfId="3264"/>
    <cellStyle name="_DEM-WP(C) Costs not in AURORA 2007PCORC-5.07Update_DEM-WP(C) Production O&amp;M 2009GRC Rebuttal_Rebuttal Power Costs 2" xfId="3265"/>
    <cellStyle name="_DEM-WP(C) Costs not in AURORA 2007PCORC-5.07Update_DEM-WP(C) Production O&amp;M 2009GRC Rebuttal_Rebuttal Power Costs 2 2" xfId="3266"/>
    <cellStyle name="_DEM-WP(C) Costs not in AURORA 2007PCORC-5.07Update_DEM-WP(C) Production O&amp;M 2009GRC Rebuttal_Rebuttal Power Costs 3" xfId="3267"/>
    <cellStyle name="_DEM-WP(C) Costs not in AURORA 2007PCORC-5.07Update_DEM-WP(C) Production O&amp;M 2009GRC Rebuttal_Rebuttal Power Costs_Adj Bench DR 3 for Initial Briefs (Electric)" xfId="3268"/>
    <cellStyle name="_DEM-WP(C) Costs not in AURORA 2007PCORC-5.07Update_DEM-WP(C) Production O&amp;M 2009GRC Rebuttal_Rebuttal Power Costs_Adj Bench DR 3 for Initial Briefs (Electric) 2" xfId="3269"/>
    <cellStyle name="_DEM-WP(C) Costs not in AURORA 2007PCORC-5.07Update_DEM-WP(C) Production O&amp;M 2009GRC Rebuttal_Rebuttal Power Costs_Adj Bench DR 3 for Initial Briefs (Electric) 2 2" xfId="3270"/>
    <cellStyle name="_DEM-WP(C) Costs not in AURORA 2007PCORC-5.07Update_DEM-WP(C) Production O&amp;M 2009GRC Rebuttal_Rebuttal Power Costs_Adj Bench DR 3 for Initial Briefs (Electric) 3" xfId="3271"/>
    <cellStyle name="_DEM-WP(C) Costs not in AURORA 2007PCORC-5.07Update_DEM-WP(C) Production O&amp;M 2009GRC Rebuttal_Rebuttal Power Costs_Adj Bench DR 3 for Initial Briefs (Electric)_DEM-WP(C) ENERG10C--ctn Mid-C_042010 2010GRC" xfId="9085"/>
    <cellStyle name="_DEM-WP(C) Costs not in AURORA 2007PCORC-5.07Update_DEM-WP(C) Production O&amp;M 2009GRC Rebuttal_Rebuttal Power Costs_DEM-WP(C) ENERG10C--ctn Mid-C_042010 2010GRC" xfId="9086"/>
    <cellStyle name="_DEM-WP(C) Costs not in AURORA 2007PCORC-5.07Update_DEM-WP(C) Production O&amp;M 2009GRC Rebuttal_Rebuttal Power Costs_Electric Rev Req Model (2009 GRC) Rebuttal" xfId="3272"/>
    <cellStyle name="_DEM-WP(C) Costs not in AURORA 2007PCORC-5.07Update_DEM-WP(C) Production O&amp;M 2009GRC Rebuttal_Rebuttal Power Costs_Electric Rev Req Model (2009 GRC) Rebuttal 2" xfId="3273"/>
    <cellStyle name="_DEM-WP(C) Costs not in AURORA 2007PCORC-5.07Update_DEM-WP(C) Production O&amp;M 2009GRC Rebuttal_Rebuttal Power Costs_Electric Rev Req Model (2009 GRC) Rebuttal 2 2" xfId="3274"/>
    <cellStyle name="_DEM-WP(C) Costs not in AURORA 2007PCORC-5.07Update_DEM-WP(C) Production O&amp;M 2009GRC Rebuttal_Rebuttal Power Costs_Electric Rev Req Model (2009 GRC) Rebuttal 3" xfId="3275"/>
    <cellStyle name="_DEM-WP(C) Costs not in AURORA 2007PCORC-5.07Update_DEM-WP(C) Production O&amp;M 2009GRC Rebuttal_Rebuttal Power Costs_Electric Rev Req Model (2009 GRC) Rebuttal REmoval of New  WH Solar AdjustMI" xfId="3276"/>
    <cellStyle name="_DEM-WP(C) Costs not in AURORA 2007PCORC-5.07Update_DEM-WP(C) Production O&amp;M 2009GRC Rebuttal_Rebuttal Power Costs_Electric Rev Req Model (2009 GRC) Rebuttal REmoval of New  WH Solar AdjustMI 2" xfId="3277"/>
    <cellStyle name="_DEM-WP(C) Costs not in AURORA 2007PCORC-5.07Update_DEM-WP(C) Production O&amp;M 2009GRC Rebuttal_Rebuttal Power Costs_Electric Rev Req Model (2009 GRC) Rebuttal REmoval of New  WH Solar AdjustMI 2 2" xfId="3278"/>
    <cellStyle name="_DEM-WP(C) Costs not in AURORA 2007PCORC-5.07Update_DEM-WP(C) Production O&amp;M 2009GRC Rebuttal_Rebuttal Power Costs_Electric Rev Req Model (2009 GRC) Rebuttal REmoval of New  WH Solar AdjustMI 3" xfId="3279"/>
    <cellStyle name="_DEM-WP(C) Costs not in AURORA 2007PCORC-5.07Update_DEM-WP(C) Production O&amp;M 2009GRC Rebuttal_Rebuttal Power Costs_Electric Rev Req Model (2009 GRC) Rebuttal REmoval of New  WH Solar AdjustMI_DEM-WP(C) ENERG10C--ctn Mid-C_042010 2010GRC" xfId="9087"/>
    <cellStyle name="_DEM-WP(C) Costs not in AURORA 2007PCORC-5.07Update_DEM-WP(C) Production O&amp;M 2009GRC Rebuttal_Rebuttal Power Costs_Electric Rev Req Model (2009 GRC) Revised 01-18-2010" xfId="3280"/>
    <cellStyle name="_DEM-WP(C) Costs not in AURORA 2007PCORC-5.07Update_DEM-WP(C) Production O&amp;M 2009GRC Rebuttal_Rebuttal Power Costs_Electric Rev Req Model (2009 GRC) Revised 01-18-2010 2" xfId="3281"/>
    <cellStyle name="_DEM-WP(C) Costs not in AURORA 2007PCORC-5.07Update_DEM-WP(C) Production O&amp;M 2009GRC Rebuttal_Rebuttal Power Costs_Electric Rev Req Model (2009 GRC) Revised 01-18-2010 2 2" xfId="3282"/>
    <cellStyle name="_DEM-WP(C) Costs not in AURORA 2007PCORC-5.07Update_DEM-WP(C) Production O&amp;M 2009GRC Rebuttal_Rebuttal Power Costs_Electric Rev Req Model (2009 GRC) Revised 01-18-2010 3" xfId="3283"/>
    <cellStyle name="_DEM-WP(C) Costs not in AURORA 2007PCORC-5.07Update_DEM-WP(C) Production O&amp;M 2009GRC Rebuttal_Rebuttal Power Costs_Electric Rev Req Model (2009 GRC) Revised 01-18-2010_DEM-WP(C) ENERG10C--ctn Mid-C_042010 2010GRC" xfId="9088"/>
    <cellStyle name="_DEM-WP(C) Costs not in AURORA 2007PCORC-5.07Update_DEM-WP(C) Production O&amp;M 2009GRC Rebuttal_Rebuttal Power Costs_Final Order Electric EXHIBIT A-1" xfId="3284"/>
    <cellStyle name="_DEM-WP(C) Costs not in AURORA 2007PCORC-5.07Update_DEM-WP(C) Production O&amp;M 2009GRC Rebuttal_Rebuttal Power Costs_Final Order Electric EXHIBIT A-1 2" xfId="3285"/>
    <cellStyle name="_DEM-WP(C) Costs not in AURORA 2007PCORC-5.07Update_DEM-WP(C) Production O&amp;M 2009GRC Rebuttal_Rebuttal Power Costs_Final Order Electric EXHIBIT A-1 2 2" xfId="3286"/>
    <cellStyle name="_DEM-WP(C) Costs not in AURORA 2007PCORC-5.07Update_DEM-WP(C) Production O&amp;M 2009GRC Rebuttal_Rebuttal Power Costs_Final Order Electric EXHIBIT A-1 3" xfId="3287"/>
    <cellStyle name="_DEM-WP(C) Costs not in AURORA 2007PCORC-5.07Update_DEM-WP(C) Production O&amp;M 2010GRC As-Filed" xfId="9089"/>
    <cellStyle name="_DEM-WP(C) Costs not in AURORA 2007PCORC-5.07Update_DEM-WP(C) Production O&amp;M 2010GRC As-Filed 2" xfId="9090"/>
    <cellStyle name="_DEM-WP(C) Costs not in AURORA 2007PCORC-5.07Update_DEM-WP(C) Production O&amp;M 2010GRC As-Filed 3" xfId="9091"/>
    <cellStyle name="_DEM-WP(C) Costs not in AURORA 2007PCORC-5.07Update_Electric Rev Req Model (2009 GRC) " xfId="3288"/>
    <cellStyle name="_DEM-WP(C) Costs not in AURORA 2007PCORC-5.07Update_Electric Rev Req Model (2009 GRC)  2" xfId="3289"/>
    <cellStyle name="_DEM-WP(C) Costs not in AURORA 2007PCORC-5.07Update_Electric Rev Req Model (2009 GRC)  2 2" xfId="3290"/>
    <cellStyle name="_DEM-WP(C) Costs not in AURORA 2007PCORC-5.07Update_Electric Rev Req Model (2009 GRC)  3" xfId="3291"/>
    <cellStyle name="_DEM-WP(C) Costs not in AURORA 2007PCORC-5.07Update_Electric Rev Req Model (2009 GRC) _DEM-WP(C) ENERG10C--ctn Mid-C_042010 2010GRC" xfId="9092"/>
    <cellStyle name="_DEM-WP(C) Costs not in AURORA 2007PCORC-5.07Update_Electric Rev Req Model (2009 GRC) Rebuttal" xfId="3292"/>
    <cellStyle name="_DEM-WP(C) Costs not in AURORA 2007PCORC-5.07Update_Electric Rev Req Model (2009 GRC) Rebuttal 2" xfId="3293"/>
    <cellStyle name="_DEM-WP(C) Costs not in AURORA 2007PCORC-5.07Update_Electric Rev Req Model (2009 GRC) Rebuttal 2 2" xfId="3294"/>
    <cellStyle name="_DEM-WP(C) Costs not in AURORA 2007PCORC-5.07Update_Electric Rev Req Model (2009 GRC) Rebuttal 3" xfId="3295"/>
    <cellStyle name="_DEM-WP(C) Costs not in AURORA 2007PCORC-5.07Update_Electric Rev Req Model (2009 GRC) Rebuttal REmoval of New  WH Solar AdjustMI" xfId="3296"/>
    <cellStyle name="_DEM-WP(C) Costs not in AURORA 2007PCORC-5.07Update_Electric Rev Req Model (2009 GRC) Rebuttal REmoval of New  WH Solar AdjustMI 2" xfId="3297"/>
    <cellStyle name="_DEM-WP(C) Costs not in AURORA 2007PCORC-5.07Update_Electric Rev Req Model (2009 GRC) Rebuttal REmoval of New  WH Solar AdjustMI 2 2" xfId="3298"/>
    <cellStyle name="_DEM-WP(C) Costs not in AURORA 2007PCORC-5.07Update_Electric Rev Req Model (2009 GRC) Rebuttal REmoval of New  WH Solar AdjustMI 3" xfId="3299"/>
    <cellStyle name="_DEM-WP(C) Costs not in AURORA 2007PCORC-5.07Update_Electric Rev Req Model (2009 GRC) Rebuttal REmoval of New  WH Solar AdjustMI_DEM-WP(C) ENERG10C--ctn Mid-C_042010 2010GRC" xfId="9093"/>
    <cellStyle name="_DEM-WP(C) Costs not in AURORA 2007PCORC-5.07Update_Electric Rev Req Model (2009 GRC) Revised 01-18-2010" xfId="3300"/>
    <cellStyle name="_DEM-WP(C) Costs not in AURORA 2007PCORC-5.07Update_Electric Rev Req Model (2009 GRC) Revised 01-18-2010 2" xfId="3301"/>
    <cellStyle name="_DEM-WP(C) Costs not in AURORA 2007PCORC-5.07Update_Electric Rev Req Model (2009 GRC) Revised 01-18-2010 2 2" xfId="3302"/>
    <cellStyle name="_DEM-WP(C) Costs not in AURORA 2007PCORC-5.07Update_Electric Rev Req Model (2009 GRC) Revised 01-18-2010 3" xfId="3303"/>
    <cellStyle name="_DEM-WP(C) Costs not in AURORA 2007PCORC-5.07Update_Electric Rev Req Model (2009 GRC) Revised 01-18-2010_DEM-WP(C) ENERG10C--ctn Mid-C_042010 2010GRC" xfId="9094"/>
    <cellStyle name="_DEM-WP(C) Costs not in AURORA 2007PCORC-5.07Update_Electric Rev Req Model (2010 GRC)" xfId="9095"/>
    <cellStyle name="_DEM-WP(C) Costs not in AURORA 2007PCORC-5.07Update_Electric Rev Req Model (2010 GRC) SF" xfId="9096"/>
    <cellStyle name="_DEM-WP(C) Costs not in AURORA 2007PCORC-5.07Update_Final Order Electric" xfId="9097"/>
    <cellStyle name="_DEM-WP(C) Costs not in AURORA 2007PCORC-5.07Update_Final Order Electric EXHIBIT A-1" xfId="3304"/>
    <cellStyle name="_DEM-WP(C) Costs not in AURORA 2007PCORC-5.07Update_Final Order Electric EXHIBIT A-1 2" xfId="3305"/>
    <cellStyle name="_DEM-WP(C) Costs not in AURORA 2007PCORC-5.07Update_Final Order Electric EXHIBIT A-1 2 2" xfId="3306"/>
    <cellStyle name="_DEM-WP(C) Costs not in AURORA 2007PCORC-5.07Update_Final Order Electric EXHIBIT A-1 3" xfId="3307"/>
    <cellStyle name="_DEM-WP(C) Costs not in AURORA 2007PCORC-5.07Update_NIM Summary" xfId="3308"/>
    <cellStyle name="_DEM-WP(C) Costs not in AURORA 2007PCORC-5.07Update_NIM Summary 09GRC" xfId="3309"/>
    <cellStyle name="_DEM-WP(C) Costs not in AURORA 2007PCORC-5.07Update_NIM Summary 09GRC 2" xfId="3310"/>
    <cellStyle name="_DEM-WP(C) Costs not in AURORA 2007PCORC-5.07Update_NIM Summary 09GRC_DEM-WP(C) ENERG10C--ctn Mid-C_042010 2010GRC" xfId="9098"/>
    <cellStyle name="_DEM-WP(C) Costs not in AURORA 2007PCORC-5.07Update_NIM Summary 09GRC_NIM Summary" xfId="3311"/>
    <cellStyle name="_DEM-WP(C) Costs not in AURORA 2007PCORC-5.07Update_NIM Summary 09GRC_NIM Summary 2" xfId="3312"/>
    <cellStyle name="_DEM-WP(C) Costs not in AURORA 2007PCORC-5.07Update_NIM Summary 09GRC_NIM Summary_DEM-WP(C) ENERG10C--ctn Mid-C_042010 2010GRC" xfId="9099"/>
    <cellStyle name="_DEM-WP(C) Costs not in AURORA 2007PCORC-5.07Update_NIM Summary 2" xfId="3313"/>
    <cellStyle name="_DEM-WP(C) Costs not in AURORA 2007PCORC-5.07Update_NIM Summary 3" xfId="3314"/>
    <cellStyle name="_DEM-WP(C) Costs not in AURORA 2007PCORC-5.07Update_NIM Summary 4" xfId="3315"/>
    <cellStyle name="_DEM-WP(C) Costs not in AURORA 2007PCORC-5.07Update_NIM Summary 5" xfId="3316"/>
    <cellStyle name="_DEM-WP(C) Costs not in AURORA 2007PCORC-5.07Update_NIM Summary 6" xfId="3317"/>
    <cellStyle name="_DEM-WP(C) Costs not in AURORA 2007PCORC-5.07Update_NIM Summary 7" xfId="3318"/>
    <cellStyle name="_DEM-WP(C) Costs not in AURORA 2007PCORC-5.07Update_NIM Summary 8" xfId="3319"/>
    <cellStyle name="_DEM-WP(C) Costs not in AURORA 2007PCORC-5.07Update_NIM Summary 9" xfId="3320"/>
    <cellStyle name="_DEM-WP(C) Costs not in AURORA 2007PCORC-5.07Update_NIM Summary_DEM-WP(C) ENERG10C--ctn Mid-C_042010 2010GRC" xfId="9100"/>
    <cellStyle name="_DEM-WP(C) Costs not in AURORA 2007PCORC-5.07Update_NIM+O&amp;M Monthly" xfId="9101"/>
    <cellStyle name="_DEM-WP(C) Costs not in AURORA 2007PCORC-5.07Update_Power Costs - Comparison bx Rbtl-Staff-Jt-PC" xfId="3321"/>
    <cellStyle name="_DEM-WP(C) Costs not in AURORA 2007PCORC-5.07Update_Power Costs - Comparison bx Rbtl-Staff-Jt-PC 2" xfId="3322"/>
    <cellStyle name="_DEM-WP(C) Costs not in AURORA 2007PCORC-5.07Update_Power Costs - Comparison bx Rbtl-Staff-Jt-PC 2 2" xfId="3323"/>
    <cellStyle name="_DEM-WP(C) Costs not in AURORA 2007PCORC-5.07Update_Power Costs - Comparison bx Rbtl-Staff-Jt-PC 3" xfId="3324"/>
    <cellStyle name="_DEM-WP(C) Costs not in AURORA 2007PCORC-5.07Update_Power Costs - Comparison bx Rbtl-Staff-Jt-PC_DEM-WP(C) ENERG10C--ctn Mid-C_042010 2010GRC" xfId="9102"/>
    <cellStyle name="_DEM-WP(C) Costs not in AURORA 2007PCORC-5.07Update_Rebuttal Power Costs" xfId="3325"/>
    <cellStyle name="_DEM-WP(C) Costs not in AURORA 2007PCORC-5.07Update_Rebuttal Power Costs 2" xfId="3326"/>
    <cellStyle name="_DEM-WP(C) Costs not in AURORA 2007PCORC-5.07Update_Rebuttal Power Costs 2 2" xfId="3327"/>
    <cellStyle name="_DEM-WP(C) Costs not in AURORA 2007PCORC-5.07Update_Rebuttal Power Costs 3" xfId="3328"/>
    <cellStyle name="_DEM-WP(C) Costs not in AURORA 2007PCORC-5.07Update_Rebuttal Power Costs_DEM-WP(C) ENERG10C--ctn Mid-C_042010 2010GRC" xfId="9103"/>
    <cellStyle name="_DEM-WP(C) Costs not in AURORA 2007PCORC-5.07Update_TENASKA REGULATORY ASSET" xfId="3329"/>
    <cellStyle name="_DEM-WP(C) Costs not in AURORA 2007PCORC-5.07Update_TENASKA REGULATORY ASSET 2" xfId="3330"/>
    <cellStyle name="_DEM-WP(C) Costs not in AURORA 2007PCORC-5.07Update_TENASKA REGULATORY ASSET 2 2" xfId="3331"/>
    <cellStyle name="_DEM-WP(C) Costs not in AURORA 2007PCORC-5.07Update_TENASKA REGULATORY ASSET 3" xfId="3332"/>
    <cellStyle name="_DEM-WP(C) Costs Not In AURORA 2009GRC" xfId="9104"/>
    <cellStyle name="_x0013__DEM-WP(C) ENERG10C--ctn Mid-C_042010 2010GRC" xfId="9105"/>
    <cellStyle name="_DEM-WP(C) Prod O&amp;M 2007GRC" xfId="3333"/>
    <cellStyle name="_DEM-WP(C) Prod O&amp;M 2007GRC 2" xfId="3334"/>
    <cellStyle name="_DEM-WP(C) Prod O&amp;M 2007GRC 2 2" xfId="3335"/>
    <cellStyle name="_DEM-WP(C) Prod O&amp;M 2007GRC 3" xfId="3336"/>
    <cellStyle name="_DEM-WP(C) Prod O&amp;M 2007GRC_Adj Bench DR 3 for Initial Briefs (Electric)" xfId="3337"/>
    <cellStyle name="_DEM-WP(C) Prod O&amp;M 2007GRC_Adj Bench DR 3 for Initial Briefs (Electric) 2" xfId="3338"/>
    <cellStyle name="_DEM-WP(C) Prod O&amp;M 2007GRC_Adj Bench DR 3 for Initial Briefs (Electric) 2 2" xfId="3339"/>
    <cellStyle name="_DEM-WP(C) Prod O&amp;M 2007GRC_Adj Bench DR 3 for Initial Briefs (Electric) 3" xfId="3340"/>
    <cellStyle name="_DEM-WP(C) Prod O&amp;M 2007GRC_Adj Bench DR 3 for Initial Briefs (Electric)_DEM-WP(C) ENERG10C--ctn Mid-C_042010 2010GRC" xfId="9106"/>
    <cellStyle name="_DEM-WP(C) Prod O&amp;M 2007GRC_Book2" xfId="3341"/>
    <cellStyle name="_DEM-WP(C) Prod O&amp;M 2007GRC_Book2 2" xfId="3342"/>
    <cellStyle name="_DEM-WP(C) Prod O&amp;M 2007GRC_Book2 2 2" xfId="3343"/>
    <cellStyle name="_DEM-WP(C) Prod O&amp;M 2007GRC_Book2 3" xfId="3344"/>
    <cellStyle name="_DEM-WP(C) Prod O&amp;M 2007GRC_Book2_Adj Bench DR 3 for Initial Briefs (Electric)" xfId="3345"/>
    <cellStyle name="_DEM-WP(C) Prod O&amp;M 2007GRC_Book2_Adj Bench DR 3 for Initial Briefs (Electric) 2" xfId="3346"/>
    <cellStyle name="_DEM-WP(C) Prod O&amp;M 2007GRC_Book2_Adj Bench DR 3 for Initial Briefs (Electric) 2 2" xfId="3347"/>
    <cellStyle name="_DEM-WP(C) Prod O&amp;M 2007GRC_Book2_Adj Bench DR 3 for Initial Briefs (Electric) 3" xfId="3348"/>
    <cellStyle name="_DEM-WP(C) Prod O&amp;M 2007GRC_Book2_Adj Bench DR 3 for Initial Briefs (Electric)_DEM-WP(C) ENERG10C--ctn Mid-C_042010 2010GRC" xfId="9107"/>
    <cellStyle name="_DEM-WP(C) Prod O&amp;M 2007GRC_Book2_DEM-WP(C) ENERG10C--ctn Mid-C_042010 2010GRC" xfId="9108"/>
    <cellStyle name="_DEM-WP(C) Prod O&amp;M 2007GRC_Book2_Electric Rev Req Model (2009 GRC) Rebuttal" xfId="3349"/>
    <cellStyle name="_DEM-WP(C) Prod O&amp;M 2007GRC_Book2_Electric Rev Req Model (2009 GRC) Rebuttal 2" xfId="3350"/>
    <cellStyle name="_DEM-WP(C) Prod O&amp;M 2007GRC_Book2_Electric Rev Req Model (2009 GRC) Rebuttal 2 2" xfId="3351"/>
    <cellStyle name="_DEM-WP(C) Prod O&amp;M 2007GRC_Book2_Electric Rev Req Model (2009 GRC) Rebuttal 3" xfId="3352"/>
    <cellStyle name="_DEM-WP(C) Prod O&amp;M 2007GRC_Book2_Electric Rev Req Model (2009 GRC) Rebuttal REmoval of New  WH Solar AdjustMI" xfId="3353"/>
    <cellStyle name="_DEM-WP(C) Prod O&amp;M 2007GRC_Book2_Electric Rev Req Model (2009 GRC) Rebuttal REmoval of New  WH Solar AdjustMI 2" xfId="3354"/>
    <cellStyle name="_DEM-WP(C) Prod O&amp;M 2007GRC_Book2_Electric Rev Req Model (2009 GRC) Rebuttal REmoval of New  WH Solar AdjustMI 2 2" xfId="3355"/>
    <cellStyle name="_DEM-WP(C) Prod O&amp;M 2007GRC_Book2_Electric Rev Req Model (2009 GRC) Rebuttal REmoval of New  WH Solar AdjustMI 3" xfId="3356"/>
    <cellStyle name="_DEM-WP(C) Prod O&amp;M 2007GRC_Book2_Electric Rev Req Model (2009 GRC) Rebuttal REmoval of New  WH Solar AdjustMI_DEM-WP(C) ENERG10C--ctn Mid-C_042010 2010GRC" xfId="9109"/>
    <cellStyle name="_DEM-WP(C) Prod O&amp;M 2007GRC_Book2_Electric Rev Req Model (2009 GRC) Revised 01-18-2010" xfId="3357"/>
    <cellStyle name="_DEM-WP(C) Prod O&amp;M 2007GRC_Book2_Electric Rev Req Model (2009 GRC) Revised 01-18-2010 2" xfId="3358"/>
    <cellStyle name="_DEM-WP(C) Prod O&amp;M 2007GRC_Book2_Electric Rev Req Model (2009 GRC) Revised 01-18-2010 2 2" xfId="3359"/>
    <cellStyle name="_DEM-WP(C) Prod O&amp;M 2007GRC_Book2_Electric Rev Req Model (2009 GRC) Revised 01-18-2010 3" xfId="3360"/>
    <cellStyle name="_DEM-WP(C) Prod O&amp;M 2007GRC_Book2_Electric Rev Req Model (2009 GRC) Revised 01-18-2010_DEM-WP(C) ENERG10C--ctn Mid-C_042010 2010GRC" xfId="9110"/>
    <cellStyle name="_DEM-WP(C) Prod O&amp;M 2007GRC_Book2_Final Order Electric EXHIBIT A-1" xfId="3361"/>
    <cellStyle name="_DEM-WP(C) Prod O&amp;M 2007GRC_Book2_Final Order Electric EXHIBIT A-1 2" xfId="3362"/>
    <cellStyle name="_DEM-WP(C) Prod O&amp;M 2007GRC_Book2_Final Order Electric EXHIBIT A-1 2 2" xfId="3363"/>
    <cellStyle name="_DEM-WP(C) Prod O&amp;M 2007GRC_Book2_Final Order Electric EXHIBIT A-1 3" xfId="3364"/>
    <cellStyle name="_DEM-WP(C) Prod O&amp;M 2007GRC_Confidential Material" xfId="9111"/>
    <cellStyle name="_DEM-WP(C) Prod O&amp;M 2007GRC_DEM-WP(C) Colstrip 12 Coal Cost Forecast 2010GRC" xfId="9112"/>
    <cellStyle name="_DEM-WP(C) Prod O&amp;M 2007GRC_DEM-WP(C) ENERG10C--ctn Mid-C_042010 2010GRC" xfId="9113"/>
    <cellStyle name="_DEM-WP(C) Prod O&amp;M 2007GRC_DEM-WP(C) Production O&amp;M 2010GRC As-Filed" xfId="9114"/>
    <cellStyle name="_DEM-WP(C) Prod O&amp;M 2007GRC_DEM-WP(C) Production O&amp;M 2010GRC As-Filed 2" xfId="9115"/>
    <cellStyle name="_DEM-WP(C) Prod O&amp;M 2007GRC_DEM-WP(C) Production O&amp;M 2010GRC As-Filed 3" xfId="9116"/>
    <cellStyle name="_DEM-WP(C) Prod O&amp;M 2007GRC_Electric Rev Req Model (2009 GRC) Rebuttal" xfId="3365"/>
    <cellStyle name="_DEM-WP(C) Prod O&amp;M 2007GRC_Electric Rev Req Model (2009 GRC) Rebuttal 2" xfId="3366"/>
    <cellStyle name="_DEM-WP(C) Prod O&amp;M 2007GRC_Electric Rev Req Model (2009 GRC) Rebuttal 2 2" xfId="3367"/>
    <cellStyle name="_DEM-WP(C) Prod O&amp;M 2007GRC_Electric Rev Req Model (2009 GRC) Rebuttal 3" xfId="3368"/>
    <cellStyle name="_DEM-WP(C) Prod O&amp;M 2007GRC_Electric Rev Req Model (2009 GRC) Rebuttal REmoval of New  WH Solar AdjustMI" xfId="3369"/>
    <cellStyle name="_DEM-WP(C) Prod O&amp;M 2007GRC_Electric Rev Req Model (2009 GRC) Rebuttal REmoval of New  WH Solar AdjustMI 2" xfId="3370"/>
    <cellStyle name="_DEM-WP(C) Prod O&amp;M 2007GRC_Electric Rev Req Model (2009 GRC) Rebuttal REmoval of New  WH Solar AdjustMI 2 2" xfId="3371"/>
    <cellStyle name="_DEM-WP(C) Prod O&amp;M 2007GRC_Electric Rev Req Model (2009 GRC) Rebuttal REmoval of New  WH Solar AdjustMI 3" xfId="3372"/>
    <cellStyle name="_DEM-WP(C) Prod O&amp;M 2007GRC_Electric Rev Req Model (2009 GRC) Rebuttal REmoval of New  WH Solar AdjustMI_DEM-WP(C) ENERG10C--ctn Mid-C_042010 2010GRC" xfId="9117"/>
    <cellStyle name="_DEM-WP(C) Prod O&amp;M 2007GRC_Electric Rev Req Model (2009 GRC) Revised 01-18-2010" xfId="3373"/>
    <cellStyle name="_DEM-WP(C) Prod O&amp;M 2007GRC_Electric Rev Req Model (2009 GRC) Revised 01-18-2010 2" xfId="3374"/>
    <cellStyle name="_DEM-WP(C) Prod O&amp;M 2007GRC_Electric Rev Req Model (2009 GRC) Revised 01-18-2010 2 2" xfId="3375"/>
    <cellStyle name="_DEM-WP(C) Prod O&amp;M 2007GRC_Electric Rev Req Model (2009 GRC) Revised 01-18-2010 3" xfId="3376"/>
    <cellStyle name="_DEM-WP(C) Prod O&amp;M 2007GRC_Electric Rev Req Model (2009 GRC) Revised 01-18-2010_DEM-WP(C) ENERG10C--ctn Mid-C_042010 2010GRC" xfId="9118"/>
    <cellStyle name="_DEM-WP(C) Prod O&amp;M 2007GRC_Final Order Electric EXHIBIT A-1" xfId="3377"/>
    <cellStyle name="_DEM-WP(C) Prod O&amp;M 2007GRC_Final Order Electric EXHIBIT A-1 2" xfId="3378"/>
    <cellStyle name="_DEM-WP(C) Prod O&amp;M 2007GRC_Final Order Electric EXHIBIT A-1 2 2" xfId="3379"/>
    <cellStyle name="_DEM-WP(C) Prod O&amp;M 2007GRC_Final Order Electric EXHIBIT A-1 3" xfId="3380"/>
    <cellStyle name="_DEM-WP(C) Prod O&amp;M 2007GRC_Rebuttal Power Costs" xfId="3381"/>
    <cellStyle name="_DEM-WP(C) Prod O&amp;M 2007GRC_Rebuttal Power Costs 2" xfId="3382"/>
    <cellStyle name="_DEM-WP(C) Prod O&amp;M 2007GRC_Rebuttal Power Costs 2 2" xfId="3383"/>
    <cellStyle name="_DEM-WP(C) Prod O&amp;M 2007GRC_Rebuttal Power Costs 3" xfId="3384"/>
    <cellStyle name="_DEM-WP(C) Prod O&amp;M 2007GRC_Rebuttal Power Costs_Adj Bench DR 3 for Initial Briefs (Electric)" xfId="3385"/>
    <cellStyle name="_DEM-WP(C) Prod O&amp;M 2007GRC_Rebuttal Power Costs_Adj Bench DR 3 for Initial Briefs (Electric) 2" xfId="3386"/>
    <cellStyle name="_DEM-WP(C) Prod O&amp;M 2007GRC_Rebuttal Power Costs_Adj Bench DR 3 for Initial Briefs (Electric) 2 2" xfId="3387"/>
    <cellStyle name="_DEM-WP(C) Prod O&amp;M 2007GRC_Rebuttal Power Costs_Adj Bench DR 3 for Initial Briefs (Electric) 3" xfId="3388"/>
    <cellStyle name="_DEM-WP(C) Prod O&amp;M 2007GRC_Rebuttal Power Costs_Adj Bench DR 3 for Initial Briefs (Electric)_DEM-WP(C) ENERG10C--ctn Mid-C_042010 2010GRC" xfId="9119"/>
    <cellStyle name="_DEM-WP(C) Prod O&amp;M 2007GRC_Rebuttal Power Costs_DEM-WP(C) ENERG10C--ctn Mid-C_042010 2010GRC" xfId="9120"/>
    <cellStyle name="_DEM-WP(C) Prod O&amp;M 2007GRC_Rebuttal Power Costs_Electric Rev Req Model (2009 GRC) Rebuttal" xfId="3389"/>
    <cellStyle name="_DEM-WP(C) Prod O&amp;M 2007GRC_Rebuttal Power Costs_Electric Rev Req Model (2009 GRC) Rebuttal 2" xfId="3390"/>
    <cellStyle name="_DEM-WP(C) Prod O&amp;M 2007GRC_Rebuttal Power Costs_Electric Rev Req Model (2009 GRC) Rebuttal 2 2" xfId="3391"/>
    <cellStyle name="_DEM-WP(C) Prod O&amp;M 2007GRC_Rebuttal Power Costs_Electric Rev Req Model (2009 GRC) Rebuttal 3" xfId="3392"/>
    <cellStyle name="_DEM-WP(C) Prod O&amp;M 2007GRC_Rebuttal Power Costs_Electric Rev Req Model (2009 GRC) Rebuttal REmoval of New  WH Solar AdjustMI" xfId="3393"/>
    <cellStyle name="_DEM-WP(C) Prod O&amp;M 2007GRC_Rebuttal Power Costs_Electric Rev Req Model (2009 GRC) Rebuttal REmoval of New  WH Solar AdjustMI 2" xfId="3394"/>
    <cellStyle name="_DEM-WP(C) Prod O&amp;M 2007GRC_Rebuttal Power Costs_Electric Rev Req Model (2009 GRC) Rebuttal REmoval of New  WH Solar AdjustMI 2 2" xfId="3395"/>
    <cellStyle name="_DEM-WP(C) Prod O&amp;M 2007GRC_Rebuttal Power Costs_Electric Rev Req Model (2009 GRC) Rebuttal REmoval of New  WH Solar AdjustMI 3" xfId="3396"/>
    <cellStyle name="_DEM-WP(C) Prod O&amp;M 2007GRC_Rebuttal Power Costs_Electric Rev Req Model (2009 GRC) Rebuttal REmoval of New  WH Solar AdjustMI_DEM-WP(C) ENERG10C--ctn Mid-C_042010 2010GRC" xfId="9121"/>
    <cellStyle name="_DEM-WP(C) Prod O&amp;M 2007GRC_Rebuttal Power Costs_Electric Rev Req Model (2009 GRC) Revised 01-18-2010" xfId="3397"/>
    <cellStyle name="_DEM-WP(C) Prod O&amp;M 2007GRC_Rebuttal Power Costs_Electric Rev Req Model (2009 GRC) Revised 01-18-2010 2" xfId="3398"/>
    <cellStyle name="_DEM-WP(C) Prod O&amp;M 2007GRC_Rebuttal Power Costs_Electric Rev Req Model (2009 GRC) Revised 01-18-2010 2 2" xfId="3399"/>
    <cellStyle name="_DEM-WP(C) Prod O&amp;M 2007GRC_Rebuttal Power Costs_Electric Rev Req Model (2009 GRC) Revised 01-18-2010 3" xfId="3400"/>
    <cellStyle name="_DEM-WP(C) Prod O&amp;M 2007GRC_Rebuttal Power Costs_Electric Rev Req Model (2009 GRC) Revised 01-18-2010_DEM-WP(C) ENERG10C--ctn Mid-C_042010 2010GRC" xfId="9122"/>
    <cellStyle name="_DEM-WP(C) Prod O&amp;M 2007GRC_Rebuttal Power Costs_Final Order Electric EXHIBIT A-1" xfId="3401"/>
    <cellStyle name="_DEM-WP(C) Prod O&amp;M 2007GRC_Rebuttal Power Costs_Final Order Electric EXHIBIT A-1 2" xfId="3402"/>
    <cellStyle name="_DEM-WP(C) Prod O&amp;M 2007GRC_Rebuttal Power Costs_Final Order Electric EXHIBIT A-1 2 2" xfId="3403"/>
    <cellStyle name="_DEM-WP(C) Prod O&amp;M 2007GRC_Rebuttal Power Costs_Final Order Electric EXHIBIT A-1 3" xfId="3404"/>
    <cellStyle name="_x0013__DEM-WP(C) Production O&amp;M 2010GRC As-Filed" xfId="9123"/>
    <cellStyle name="_x0013__DEM-WP(C) Production O&amp;M 2010GRC As-Filed 2" xfId="9124"/>
    <cellStyle name="_x0013__DEM-WP(C) Production O&amp;M 2010GRC As-Filed 3" xfId="9125"/>
    <cellStyle name="_DEM-WP(C) Rate Year Sumas by Month Update Corrected" xfId="3405"/>
    <cellStyle name="_DEM-WP(C) ST Power Contracts 3102008" xfId="9126"/>
    <cellStyle name="_DEM-WP(C) ST Power Contracts 3102008 2" xfId="9127"/>
    <cellStyle name="_DEM-WP(C) ST Power Contracts 3102008 3" xfId="9128"/>
    <cellStyle name="_DEM-WP(C) ST Power Contracts 3102008 3 2" xfId="9129"/>
    <cellStyle name="_DEM-WP(C) Sumas Proforma 11.14.07" xfId="9130"/>
    <cellStyle name="_DEM-WP(C) Sumas Proforma 11.5.07" xfId="17"/>
    <cellStyle name="_DEM-WP(C) Wells_Power_Cost" xfId="9131"/>
    <cellStyle name="_DEM-WP(C) Wells_Power_Cost 2" xfId="9132"/>
    <cellStyle name="_DEM-WP(C) Wells_Power_Cost 2 2" xfId="9133"/>
    <cellStyle name="_DEM-WP(C) Westside Hydro Data_051007" xfId="18"/>
    <cellStyle name="_DEM-WP(C) Westside Hydro Data_051007 2" xfId="3406"/>
    <cellStyle name="_DEM-WP(C) Westside Hydro Data_051007 2 2" xfId="3407"/>
    <cellStyle name="_DEM-WP(C) Westside Hydro Data_051007 3" xfId="3408"/>
    <cellStyle name="_DEM-WP(C) Westside Hydro Data_051007_16.37E Wild Horse Expansion DeferralRevwrkingfile SF" xfId="3409"/>
    <cellStyle name="_DEM-WP(C) Westside Hydro Data_051007_16.37E Wild Horse Expansion DeferralRevwrkingfile SF 2" xfId="3410"/>
    <cellStyle name="_DEM-WP(C) Westside Hydro Data_051007_16.37E Wild Horse Expansion DeferralRevwrkingfile SF 2 2" xfId="3411"/>
    <cellStyle name="_DEM-WP(C) Westside Hydro Data_051007_16.37E Wild Horse Expansion DeferralRevwrkingfile SF 3" xfId="3412"/>
    <cellStyle name="_DEM-WP(C) Westside Hydro Data_051007_16.37E Wild Horse Expansion DeferralRevwrkingfile SF_DEM-WP(C) ENERG10C--ctn Mid-C_042010 2010GRC" xfId="9134"/>
    <cellStyle name="_DEM-WP(C) Westside Hydro Data_051007_2009 GRC Compl Filing - Exhibit D" xfId="3413"/>
    <cellStyle name="_DEM-WP(C) Westside Hydro Data_051007_2009 GRC Compl Filing - Exhibit D 2" xfId="3414"/>
    <cellStyle name="_DEM-WP(C) Westside Hydro Data_051007_2009 GRC Compl Filing - Exhibit D_DEM-WP(C) ENERG10C--ctn Mid-C_042010 2010GRC" xfId="9135"/>
    <cellStyle name="_DEM-WP(C) Westside Hydro Data_051007_Adj Bench DR 3 for Initial Briefs (Electric)" xfId="3415"/>
    <cellStyle name="_DEM-WP(C) Westside Hydro Data_051007_Adj Bench DR 3 for Initial Briefs (Electric) 2" xfId="3416"/>
    <cellStyle name="_DEM-WP(C) Westside Hydro Data_051007_Adj Bench DR 3 for Initial Briefs (Electric) 2 2" xfId="3417"/>
    <cellStyle name="_DEM-WP(C) Westside Hydro Data_051007_Adj Bench DR 3 for Initial Briefs (Electric) 3" xfId="3418"/>
    <cellStyle name="_DEM-WP(C) Westside Hydro Data_051007_Adj Bench DR 3 for Initial Briefs (Electric)_DEM-WP(C) ENERG10C--ctn Mid-C_042010 2010GRC" xfId="9136"/>
    <cellStyle name="_DEM-WP(C) Westside Hydro Data_051007_Book1" xfId="9137"/>
    <cellStyle name="_DEM-WP(C) Westside Hydro Data_051007_Book2" xfId="3419"/>
    <cellStyle name="_DEM-WP(C) Westside Hydro Data_051007_Book2 2" xfId="3420"/>
    <cellStyle name="_DEM-WP(C) Westside Hydro Data_051007_Book2 2 2" xfId="3421"/>
    <cellStyle name="_DEM-WP(C) Westside Hydro Data_051007_Book2 3" xfId="3422"/>
    <cellStyle name="_DEM-WP(C) Westside Hydro Data_051007_Book2_DEM-WP(C) ENERG10C--ctn Mid-C_042010 2010GRC" xfId="9138"/>
    <cellStyle name="_DEM-WP(C) Westside Hydro Data_051007_Book4" xfId="3423"/>
    <cellStyle name="_DEM-WP(C) Westside Hydro Data_051007_Book4 2" xfId="3424"/>
    <cellStyle name="_DEM-WP(C) Westside Hydro Data_051007_Book4 2 2" xfId="3425"/>
    <cellStyle name="_DEM-WP(C) Westside Hydro Data_051007_Book4 3" xfId="3426"/>
    <cellStyle name="_DEM-WP(C) Westside Hydro Data_051007_Book4_DEM-WP(C) ENERG10C--ctn Mid-C_042010 2010GRC" xfId="9139"/>
    <cellStyle name="_DEM-WP(C) Westside Hydro Data_051007_DEM-WP(C) ENERG10C--ctn Mid-C_042010 2010GRC" xfId="9140"/>
    <cellStyle name="_DEM-WP(C) Westside Hydro Data_051007_Electric Rev Req Model (2009 GRC) " xfId="3427"/>
    <cellStyle name="_DEM-WP(C) Westside Hydro Data_051007_Electric Rev Req Model (2009 GRC)  2" xfId="3428"/>
    <cellStyle name="_DEM-WP(C) Westside Hydro Data_051007_Electric Rev Req Model (2009 GRC)  2 2" xfId="3429"/>
    <cellStyle name="_DEM-WP(C) Westside Hydro Data_051007_Electric Rev Req Model (2009 GRC)  3" xfId="3430"/>
    <cellStyle name="_DEM-WP(C) Westside Hydro Data_051007_Electric Rev Req Model (2009 GRC) _DEM-WP(C) ENERG10C--ctn Mid-C_042010 2010GRC" xfId="9141"/>
    <cellStyle name="_DEM-WP(C) Westside Hydro Data_051007_Electric Rev Req Model (2009 GRC) Rebuttal" xfId="3431"/>
    <cellStyle name="_DEM-WP(C) Westside Hydro Data_051007_Electric Rev Req Model (2009 GRC) Rebuttal 2" xfId="3432"/>
    <cellStyle name="_DEM-WP(C) Westside Hydro Data_051007_Electric Rev Req Model (2009 GRC) Rebuttal 2 2" xfId="3433"/>
    <cellStyle name="_DEM-WP(C) Westside Hydro Data_051007_Electric Rev Req Model (2009 GRC) Rebuttal 3" xfId="3434"/>
    <cellStyle name="_DEM-WP(C) Westside Hydro Data_051007_Electric Rev Req Model (2009 GRC) Rebuttal REmoval of New  WH Solar AdjustMI" xfId="3435"/>
    <cellStyle name="_DEM-WP(C) Westside Hydro Data_051007_Electric Rev Req Model (2009 GRC) Rebuttal REmoval of New  WH Solar AdjustMI 2" xfId="3436"/>
    <cellStyle name="_DEM-WP(C) Westside Hydro Data_051007_Electric Rev Req Model (2009 GRC) Rebuttal REmoval of New  WH Solar AdjustMI 2 2" xfId="3437"/>
    <cellStyle name="_DEM-WP(C) Westside Hydro Data_051007_Electric Rev Req Model (2009 GRC) Rebuttal REmoval of New  WH Solar AdjustMI 3" xfId="3438"/>
    <cellStyle name="_DEM-WP(C) Westside Hydro Data_051007_Electric Rev Req Model (2009 GRC) Rebuttal REmoval of New  WH Solar AdjustMI_DEM-WP(C) ENERG10C--ctn Mid-C_042010 2010GRC" xfId="9142"/>
    <cellStyle name="_DEM-WP(C) Westside Hydro Data_051007_Electric Rev Req Model (2009 GRC) Revised 01-18-2010" xfId="3439"/>
    <cellStyle name="_DEM-WP(C) Westside Hydro Data_051007_Electric Rev Req Model (2009 GRC) Revised 01-18-2010 2" xfId="3440"/>
    <cellStyle name="_DEM-WP(C) Westside Hydro Data_051007_Electric Rev Req Model (2009 GRC) Revised 01-18-2010 2 2" xfId="3441"/>
    <cellStyle name="_DEM-WP(C) Westside Hydro Data_051007_Electric Rev Req Model (2009 GRC) Revised 01-18-2010 3" xfId="3442"/>
    <cellStyle name="_DEM-WP(C) Westside Hydro Data_051007_Electric Rev Req Model (2009 GRC) Revised 01-18-2010_DEM-WP(C) ENERG10C--ctn Mid-C_042010 2010GRC" xfId="9143"/>
    <cellStyle name="_DEM-WP(C) Westside Hydro Data_051007_Electric Rev Req Model (2010 GRC)" xfId="9144"/>
    <cellStyle name="_DEM-WP(C) Westside Hydro Data_051007_Electric Rev Req Model (2010 GRC) SF" xfId="9145"/>
    <cellStyle name="_DEM-WP(C) Westside Hydro Data_051007_Final Order Electric" xfId="9146"/>
    <cellStyle name="_DEM-WP(C) Westside Hydro Data_051007_Final Order Electric EXHIBIT A-1" xfId="3443"/>
    <cellStyle name="_DEM-WP(C) Westside Hydro Data_051007_Final Order Electric EXHIBIT A-1 2" xfId="3444"/>
    <cellStyle name="_DEM-WP(C) Westside Hydro Data_051007_Final Order Electric EXHIBIT A-1 2 2" xfId="3445"/>
    <cellStyle name="_DEM-WP(C) Westside Hydro Data_051007_Final Order Electric EXHIBIT A-1 3" xfId="3446"/>
    <cellStyle name="_DEM-WP(C) Westside Hydro Data_051007_NIM Summary" xfId="3447"/>
    <cellStyle name="_DEM-WP(C) Westside Hydro Data_051007_NIM Summary 2" xfId="3448"/>
    <cellStyle name="_DEM-WP(C) Westside Hydro Data_051007_NIM Summary_DEM-WP(C) ENERG10C--ctn Mid-C_042010 2010GRC" xfId="9147"/>
    <cellStyle name="_DEM-WP(C) Westside Hydro Data_051007_Power Costs - Comparison bx Rbtl-Staff-Jt-PC" xfId="3449"/>
    <cellStyle name="_DEM-WP(C) Westside Hydro Data_051007_Power Costs - Comparison bx Rbtl-Staff-Jt-PC 2" xfId="3450"/>
    <cellStyle name="_DEM-WP(C) Westside Hydro Data_051007_Power Costs - Comparison bx Rbtl-Staff-Jt-PC 2 2" xfId="3451"/>
    <cellStyle name="_DEM-WP(C) Westside Hydro Data_051007_Power Costs - Comparison bx Rbtl-Staff-Jt-PC 3" xfId="3452"/>
    <cellStyle name="_DEM-WP(C) Westside Hydro Data_051007_Power Costs - Comparison bx Rbtl-Staff-Jt-PC_DEM-WP(C) ENERG10C--ctn Mid-C_042010 2010GRC" xfId="9148"/>
    <cellStyle name="_DEM-WP(C) Westside Hydro Data_051007_Rebuttal Power Costs" xfId="3453"/>
    <cellStyle name="_DEM-WP(C) Westside Hydro Data_051007_Rebuttal Power Costs 2" xfId="3454"/>
    <cellStyle name="_DEM-WP(C) Westside Hydro Data_051007_Rebuttal Power Costs 2 2" xfId="3455"/>
    <cellStyle name="_DEM-WP(C) Westside Hydro Data_051007_Rebuttal Power Costs 3" xfId="3456"/>
    <cellStyle name="_DEM-WP(C) Westside Hydro Data_051007_Rebuttal Power Costs_DEM-WP(C) ENERG10C--ctn Mid-C_042010 2010GRC" xfId="9149"/>
    <cellStyle name="_DEM-WP(C) Westside Hydro Data_051007_TENASKA REGULATORY ASSET" xfId="3457"/>
    <cellStyle name="_DEM-WP(C) Westside Hydro Data_051007_TENASKA REGULATORY ASSET 2" xfId="3458"/>
    <cellStyle name="_DEM-WP(C) Westside Hydro Data_051007_TENASKA REGULATORY ASSET 2 2" xfId="3459"/>
    <cellStyle name="_DEM-WP(C) Westside Hydro Data_051007_TENASKA REGULATORY ASSET 3" xfId="3460"/>
    <cellStyle name="_Elec Peak Capacity Need_2008-2029_032709_Wind 5% Cap" xfId="3461"/>
    <cellStyle name="_Elec Peak Capacity Need_2008-2029_032709_Wind 5% Cap 2" xfId="3462"/>
    <cellStyle name="_Elec Peak Capacity Need_2008-2029_032709_Wind 5% Cap 2 2" xfId="9150"/>
    <cellStyle name="_Elec Peak Capacity Need_2008-2029_032709_Wind 5% Cap_DEM-WP(C) ENERG10C--ctn Mid-C_042010 2010GRC" xfId="9151"/>
    <cellStyle name="_Elec Peak Capacity Need_2008-2029_032709_Wind 5% Cap_NIM Summary" xfId="3463"/>
    <cellStyle name="_Elec Peak Capacity Need_2008-2029_032709_Wind 5% Cap_NIM Summary 2" xfId="3464"/>
    <cellStyle name="_Elec Peak Capacity Need_2008-2029_032709_Wind 5% Cap_NIM Summary_DEM-WP(C) ENERG10C--ctn Mid-C_042010 2010GRC" xfId="9152"/>
    <cellStyle name="_Elec Peak Capacity Need_2008-2029_032709_Wind 5% Cap-ST-Adj-PJP1" xfId="3465"/>
    <cellStyle name="_Elec Peak Capacity Need_2008-2029_032709_Wind 5% Cap-ST-Adj-PJP1 2" xfId="3466"/>
    <cellStyle name="_Elec Peak Capacity Need_2008-2029_032709_Wind 5% Cap-ST-Adj-PJP1 2 2" xfId="9153"/>
    <cellStyle name="_Elec Peak Capacity Need_2008-2029_032709_Wind 5% Cap-ST-Adj-PJP1_DEM-WP(C) ENERG10C--ctn Mid-C_042010 2010GRC" xfId="9154"/>
    <cellStyle name="_Elec Peak Capacity Need_2008-2029_032709_Wind 5% Cap-ST-Adj-PJP1_NIM Summary" xfId="3467"/>
    <cellStyle name="_Elec Peak Capacity Need_2008-2029_032709_Wind 5% Cap-ST-Adj-PJP1_NIM Summary 2" xfId="3468"/>
    <cellStyle name="_Elec Peak Capacity Need_2008-2029_032709_Wind 5% Cap-ST-Adj-PJP1_NIM Summary_DEM-WP(C) ENERG10C--ctn Mid-C_042010 2010GRC" xfId="9155"/>
    <cellStyle name="_Elec Peak Capacity Need_2008-2029_120908_Wind 5% Cap_Low" xfId="3469"/>
    <cellStyle name="_Elec Peak Capacity Need_2008-2029_120908_Wind 5% Cap_Low 2" xfId="3470"/>
    <cellStyle name="_Elec Peak Capacity Need_2008-2029_120908_Wind 5% Cap_Low 2 2" xfId="9156"/>
    <cellStyle name="_Elec Peak Capacity Need_2008-2029_120908_Wind 5% Cap_Low_DEM-WP(C) ENERG10C--ctn Mid-C_042010 2010GRC" xfId="9157"/>
    <cellStyle name="_Elec Peak Capacity Need_2008-2029_120908_Wind 5% Cap_Low_NIM Summary" xfId="3471"/>
    <cellStyle name="_Elec Peak Capacity Need_2008-2029_120908_Wind 5% Cap_Low_NIM Summary 2" xfId="3472"/>
    <cellStyle name="_Elec Peak Capacity Need_2008-2029_120908_Wind 5% Cap_Low_NIM Summary_DEM-WP(C) ENERG10C--ctn Mid-C_042010 2010GRC" xfId="9158"/>
    <cellStyle name="_Elec Peak Capacity Need_2008-2029_Wind 5% Cap_050809" xfId="3473"/>
    <cellStyle name="_Elec Peak Capacity Need_2008-2029_Wind 5% Cap_050809 2" xfId="3474"/>
    <cellStyle name="_Elec Peak Capacity Need_2008-2029_Wind 5% Cap_050809 2 2" xfId="9159"/>
    <cellStyle name="_Elec Peak Capacity Need_2008-2029_Wind 5% Cap_050809_DEM-WP(C) ENERG10C--ctn Mid-C_042010 2010GRC" xfId="9160"/>
    <cellStyle name="_Elec Peak Capacity Need_2008-2029_Wind 5% Cap_050809_NIM Summary" xfId="3475"/>
    <cellStyle name="_Elec Peak Capacity Need_2008-2029_Wind 5% Cap_050809_NIM Summary 2" xfId="3476"/>
    <cellStyle name="_Elec Peak Capacity Need_2008-2029_Wind 5% Cap_050809_NIM Summary_DEM-WP(C) ENERG10C--ctn Mid-C_042010 2010GRC" xfId="9161"/>
    <cellStyle name="_x0013__Electric Rev Req Model (2009 GRC) " xfId="3477"/>
    <cellStyle name="_x0013__Electric Rev Req Model (2009 GRC)  2" xfId="3478"/>
    <cellStyle name="_x0013__Electric Rev Req Model (2009 GRC)  2 2" xfId="3479"/>
    <cellStyle name="_x0013__Electric Rev Req Model (2009 GRC)  3" xfId="3480"/>
    <cellStyle name="_x0013__Electric Rev Req Model (2009 GRC) _DEM-WP(C) ENERG10C--ctn Mid-C_042010 2010GRC" xfId="9162"/>
    <cellStyle name="_x0013__Electric Rev Req Model (2009 GRC) Rebuttal" xfId="3481"/>
    <cellStyle name="_x0013__Electric Rev Req Model (2009 GRC) Rebuttal 2" xfId="3482"/>
    <cellStyle name="_x0013__Electric Rev Req Model (2009 GRC) Rebuttal 2 2" xfId="3483"/>
    <cellStyle name="_x0013__Electric Rev Req Model (2009 GRC) Rebuttal 3" xfId="3484"/>
    <cellStyle name="_x0013__Electric Rev Req Model (2009 GRC) Rebuttal REmoval of New  WH Solar AdjustMI" xfId="3485"/>
    <cellStyle name="_x0013__Electric Rev Req Model (2009 GRC) Rebuttal REmoval of New  WH Solar AdjustMI 2" xfId="3486"/>
    <cellStyle name="_x0013__Electric Rev Req Model (2009 GRC) Rebuttal REmoval of New  WH Solar AdjustMI 2 2" xfId="3487"/>
    <cellStyle name="_x0013__Electric Rev Req Model (2009 GRC) Rebuttal REmoval of New  WH Solar AdjustMI 3" xfId="3488"/>
    <cellStyle name="_x0013__Electric Rev Req Model (2009 GRC) Rebuttal REmoval of New  WH Solar AdjustMI_DEM-WP(C) ENERG10C--ctn Mid-C_042010 2010GRC" xfId="9163"/>
    <cellStyle name="_x0013__Electric Rev Req Model (2009 GRC) Revised 01-18-2010" xfId="3489"/>
    <cellStyle name="_x0013__Electric Rev Req Model (2009 GRC) Revised 01-18-2010 2" xfId="3490"/>
    <cellStyle name="_x0013__Electric Rev Req Model (2009 GRC) Revised 01-18-2010 2 2" xfId="3491"/>
    <cellStyle name="_x0013__Electric Rev Req Model (2009 GRC) Revised 01-18-2010 3" xfId="3492"/>
    <cellStyle name="_x0013__Electric Rev Req Model (2009 GRC) Revised 01-18-2010_DEM-WP(C) ENERG10C--ctn Mid-C_042010 2010GRC" xfId="9164"/>
    <cellStyle name="_x0013__Electric Rev Req Model (2010 GRC)" xfId="9165"/>
    <cellStyle name="_x0013__Electric Rev Req Model (2010 GRC) SF" xfId="9166"/>
    <cellStyle name="_ENCOGEN_WBOOK" xfId="3493"/>
    <cellStyle name="_ENCOGEN_WBOOK 2" xfId="3494"/>
    <cellStyle name="_ENCOGEN_WBOOK_DEM-WP(C) ENERG10C--ctn Mid-C_042010 2010GRC" xfId="9167"/>
    <cellStyle name="_ENCOGEN_WBOOK_NIM Summary" xfId="3495"/>
    <cellStyle name="_ENCOGEN_WBOOK_NIM Summary 2" xfId="3496"/>
    <cellStyle name="_ENCOGEN_WBOOK_NIM Summary_DEM-WP(C) ENERG10C--ctn Mid-C_042010 2010GRC" xfId="9168"/>
    <cellStyle name="_x0013__Final Order Electric EXHIBIT A-1" xfId="3497"/>
    <cellStyle name="_x0013__Final Order Electric EXHIBIT A-1 2" xfId="3498"/>
    <cellStyle name="_x0013__Final Order Electric EXHIBIT A-1 2 2" xfId="3499"/>
    <cellStyle name="_x0013__Final Order Electric EXHIBIT A-1 3" xfId="3500"/>
    <cellStyle name="_Fixed Gas Transport 1 19 09" xfId="3501"/>
    <cellStyle name="_Fixed Gas Transport 1 19 09 2" xfId="3502"/>
    <cellStyle name="_Fixed Gas Transport 1 19 09 2 2" xfId="3503"/>
    <cellStyle name="_Fixed Gas Transport 1 19 09 3" xfId="3504"/>
    <cellStyle name="_Fixed Gas Transport 1 19 09_DEM-WP(C) ENERG10C--ctn Mid-C_042010 2010GRC" xfId="9169"/>
    <cellStyle name="_Fuel Prices 4-14" xfId="19"/>
    <cellStyle name="_Fuel Prices 4-14 2" xfId="3505"/>
    <cellStyle name="_Fuel Prices 4-14 2 2" xfId="3506"/>
    <cellStyle name="_Fuel Prices 4-14 2 2 2" xfId="3507"/>
    <cellStyle name="_Fuel Prices 4-14 2 3" xfId="3508"/>
    <cellStyle name="_Fuel Prices 4-14 3" xfId="3509"/>
    <cellStyle name="_Fuel Prices 4-14 3 2" xfId="3510"/>
    <cellStyle name="_Fuel Prices 4-14 4" xfId="3511"/>
    <cellStyle name="_Fuel Prices 4-14 4 2" xfId="3512"/>
    <cellStyle name="_Fuel Prices 4-14 5" xfId="9170"/>
    <cellStyle name="_Fuel Prices 4-14 5 2" xfId="9171"/>
    <cellStyle name="_Fuel Prices 4-14 6" xfId="9172"/>
    <cellStyle name="_Fuel Prices 4-14 7" xfId="9173"/>
    <cellStyle name="_Fuel Prices 4-14 7 2" xfId="9174"/>
    <cellStyle name="_Fuel Prices 4-14 8" xfId="9175"/>
    <cellStyle name="_Fuel Prices 4-14 8 2" xfId="9176"/>
    <cellStyle name="_Fuel Prices 4-14_04 07E Wild Horse Wind Expansion (C) (2)" xfId="3513"/>
    <cellStyle name="_Fuel Prices 4-14_04 07E Wild Horse Wind Expansion (C) (2) 2" xfId="3514"/>
    <cellStyle name="_Fuel Prices 4-14_04 07E Wild Horse Wind Expansion (C) (2) 2 2" xfId="3515"/>
    <cellStyle name="_Fuel Prices 4-14_04 07E Wild Horse Wind Expansion (C) (2) 3" xfId="3516"/>
    <cellStyle name="_Fuel Prices 4-14_04 07E Wild Horse Wind Expansion (C) (2)_Adj Bench DR 3 for Initial Briefs (Electric)" xfId="3517"/>
    <cellStyle name="_Fuel Prices 4-14_04 07E Wild Horse Wind Expansion (C) (2)_Adj Bench DR 3 for Initial Briefs (Electric) 2" xfId="3518"/>
    <cellStyle name="_Fuel Prices 4-14_04 07E Wild Horse Wind Expansion (C) (2)_Adj Bench DR 3 for Initial Briefs (Electric) 2 2" xfId="3519"/>
    <cellStyle name="_Fuel Prices 4-14_04 07E Wild Horse Wind Expansion (C) (2)_Adj Bench DR 3 for Initial Briefs (Electric) 3" xfId="3520"/>
    <cellStyle name="_Fuel Prices 4-14_04 07E Wild Horse Wind Expansion (C) (2)_Adj Bench DR 3 for Initial Briefs (Electric)_DEM-WP(C) ENERG10C--ctn Mid-C_042010 2010GRC" xfId="9177"/>
    <cellStyle name="_Fuel Prices 4-14_04 07E Wild Horse Wind Expansion (C) (2)_Book1" xfId="9178"/>
    <cellStyle name="_Fuel Prices 4-14_04 07E Wild Horse Wind Expansion (C) (2)_DEM-WP(C) ENERG10C--ctn Mid-C_042010 2010GRC" xfId="9179"/>
    <cellStyle name="_Fuel Prices 4-14_04 07E Wild Horse Wind Expansion (C) (2)_Electric Rev Req Model (2009 GRC) " xfId="3521"/>
    <cellStyle name="_Fuel Prices 4-14_04 07E Wild Horse Wind Expansion (C) (2)_Electric Rev Req Model (2009 GRC)  2" xfId="3522"/>
    <cellStyle name="_Fuel Prices 4-14_04 07E Wild Horse Wind Expansion (C) (2)_Electric Rev Req Model (2009 GRC)  2 2" xfId="3523"/>
    <cellStyle name="_Fuel Prices 4-14_04 07E Wild Horse Wind Expansion (C) (2)_Electric Rev Req Model (2009 GRC)  3" xfId="3524"/>
    <cellStyle name="_Fuel Prices 4-14_04 07E Wild Horse Wind Expansion (C) (2)_Electric Rev Req Model (2009 GRC) _DEM-WP(C) ENERG10C--ctn Mid-C_042010 2010GRC" xfId="9180"/>
    <cellStyle name="_Fuel Prices 4-14_04 07E Wild Horse Wind Expansion (C) (2)_Electric Rev Req Model (2009 GRC) Rebuttal" xfId="3525"/>
    <cellStyle name="_Fuel Prices 4-14_04 07E Wild Horse Wind Expansion (C) (2)_Electric Rev Req Model (2009 GRC) Rebuttal 2" xfId="3526"/>
    <cellStyle name="_Fuel Prices 4-14_04 07E Wild Horse Wind Expansion (C) (2)_Electric Rev Req Model (2009 GRC) Rebuttal 2 2" xfId="3527"/>
    <cellStyle name="_Fuel Prices 4-14_04 07E Wild Horse Wind Expansion (C) (2)_Electric Rev Req Model (2009 GRC) Rebuttal 3" xfId="3528"/>
    <cellStyle name="_Fuel Prices 4-14_04 07E Wild Horse Wind Expansion (C) (2)_Electric Rev Req Model (2009 GRC) Rebuttal REmoval of New  WH Solar AdjustMI" xfId="3529"/>
    <cellStyle name="_Fuel Prices 4-14_04 07E Wild Horse Wind Expansion (C) (2)_Electric Rev Req Model (2009 GRC) Rebuttal REmoval of New  WH Solar AdjustMI 2" xfId="3530"/>
    <cellStyle name="_Fuel Prices 4-14_04 07E Wild Horse Wind Expansion (C) (2)_Electric Rev Req Model (2009 GRC) Rebuttal REmoval of New  WH Solar AdjustMI 2 2" xfId="3531"/>
    <cellStyle name="_Fuel Prices 4-14_04 07E Wild Horse Wind Expansion (C) (2)_Electric Rev Req Model (2009 GRC) Rebuttal REmoval of New  WH Solar AdjustMI 3" xfId="3532"/>
    <cellStyle name="_Fuel Prices 4-14_04 07E Wild Horse Wind Expansion (C) (2)_Electric Rev Req Model (2009 GRC) Rebuttal REmoval of New  WH Solar AdjustMI_DEM-WP(C) ENERG10C--ctn Mid-C_042010 2010GRC" xfId="9181"/>
    <cellStyle name="_Fuel Prices 4-14_04 07E Wild Horse Wind Expansion (C) (2)_Electric Rev Req Model (2009 GRC) Revised 01-18-2010" xfId="3533"/>
    <cellStyle name="_Fuel Prices 4-14_04 07E Wild Horse Wind Expansion (C) (2)_Electric Rev Req Model (2009 GRC) Revised 01-18-2010 2" xfId="3534"/>
    <cellStyle name="_Fuel Prices 4-14_04 07E Wild Horse Wind Expansion (C) (2)_Electric Rev Req Model (2009 GRC) Revised 01-18-2010 2 2" xfId="3535"/>
    <cellStyle name="_Fuel Prices 4-14_04 07E Wild Horse Wind Expansion (C) (2)_Electric Rev Req Model (2009 GRC) Revised 01-18-2010 3" xfId="3536"/>
    <cellStyle name="_Fuel Prices 4-14_04 07E Wild Horse Wind Expansion (C) (2)_Electric Rev Req Model (2009 GRC) Revised 01-18-2010_DEM-WP(C) ENERG10C--ctn Mid-C_042010 2010GRC" xfId="9182"/>
    <cellStyle name="_Fuel Prices 4-14_04 07E Wild Horse Wind Expansion (C) (2)_Electric Rev Req Model (2010 GRC)" xfId="9183"/>
    <cellStyle name="_Fuel Prices 4-14_04 07E Wild Horse Wind Expansion (C) (2)_Electric Rev Req Model (2010 GRC) SF" xfId="9184"/>
    <cellStyle name="_Fuel Prices 4-14_04 07E Wild Horse Wind Expansion (C) (2)_Final Order Electric EXHIBIT A-1" xfId="3537"/>
    <cellStyle name="_Fuel Prices 4-14_04 07E Wild Horse Wind Expansion (C) (2)_Final Order Electric EXHIBIT A-1 2" xfId="3538"/>
    <cellStyle name="_Fuel Prices 4-14_04 07E Wild Horse Wind Expansion (C) (2)_Final Order Electric EXHIBIT A-1 2 2" xfId="3539"/>
    <cellStyle name="_Fuel Prices 4-14_04 07E Wild Horse Wind Expansion (C) (2)_Final Order Electric EXHIBIT A-1 3" xfId="3540"/>
    <cellStyle name="_Fuel Prices 4-14_04 07E Wild Horse Wind Expansion (C) (2)_TENASKA REGULATORY ASSET" xfId="3541"/>
    <cellStyle name="_Fuel Prices 4-14_04 07E Wild Horse Wind Expansion (C) (2)_TENASKA REGULATORY ASSET 2" xfId="3542"/>
    <cellStyle name="_Fuel Prices 4-14_04 07E Wild Horse Wind Expansion (C) (2)_TENASKA REGULATORY ASSET 2 2" xfId="3543"/>
    <cellStyle name="_Fuel Prices 4-14_04 07E Wild Horse Wind Expansion (C) (2)_TENASKA REGULATORY ASSET 3" xfId="3544"/>
    <cellStyle name="_Fuel Prices 4-14_16.37E Wild Horse Expansion DeferralRevwrkingfile SF" xfId="3545"/>
    <cellStyle name="_Fuel Prices 4-14_16.37E Wild Horse Expansion DeferralRevwrkingfile SF 2" xfId="3546"/>
    <cellStyle name="_Fuel Prices 4-14_16.37E Wild Horse Expansion DeferralRevwrkingfile SF 2 2" xfId="3547"/>
    <cellStyle name="_Fuel Prices 4-14_16.37E Wild Horse Expansion DeferralRevwrkingfile SF 3" xfId="3548"/>
    <cellStyle name="_Fuel Prices 4-14_16.37E Wild Horse Expansion DeferralRevwrkingfile SF_DEM-WP(C) ENERG10C--ctn Mid-C_042010 2010GRC" xfId="9185"/>
    <cellStyle name="_Fuel Prices 4-14_2009 Compliance Filing PCA Exhibits for GRC" xfId="9186"/>
    <cellStyle name="_Fuel Prices 4-14_2009 GRC Compl Filing - Exhibit D" xfId="3549"/>
    <cellStyle name="_Fuel Prices 4-14_2009 GRC Compl Filing - Exhibit D 2" xfId="3550"/>
    <cellStyle name="_Fuel Prices 4-14_2009 GRC Compl Filing - Exhibit D_DEM-WP(C) ENERG10C--ctn Mid-C_042010 2010GRC" xfId="9187"/>
    <cellStyle name="_Fuel Prices 4-14_3.01 Income Statement" xfId="3551"/>
    <cellStyle name="_Fuel Prices 4-14_4 31 Regulatory Assets and Liabilities  7 06- Exhibit D" xfId="3552"/>
    <cellStyle name="_Fuel Prices 4-14_4 31 Regulatory Assets and Liabilities  7 06- Exhibit D 2" xfId="3553"/>
    <cellStyle name="_Fuel Prices 4-14_4 31 Regulatory Assets and Liabilities  7 06- Exhibit D 2 2" xfId="3554"/>
    <cellStyle name="_Fuel Prices 4-14_4 31 Regulatory Assets and Liabilities  7 06- Exhibit D 3" xfId="3555"/>
    <cellStyle name="_Fuel Prices 4-14_4 31 Regulatory Assets and Liabilities  7 06- Exhibit D_DEM-WP(C) ENERG10C--ctn Mid-C_042010 2010GRC" xfId="9188"/>
    <cellStyle name="_Fuel Prices 4-14_4 31 Regulatory Assets and Liabilities  7 06- Exhibit D_NIM Summary" xfId="3556"/>
    <cellStyle name="_Fuel Prices 4-14_4 31 Regulatory Assets and Liabilities  7 06- Exhibit D_NIM Summary 2" xfId="3557"/>
    <cellStyle name="_Fuel Prices 4-14_4 31 Regulatory Assets and Liabilities  7 06- Exhibit D_NIM Summary_DEM-WP(C) ENERG10C--ctn Mid-C_042010 2010GRC" xfId="9189"/>
    <cellStyle name="_Fuel Prices 4-14_4 31 Regulatory Assets and Liabilities  7 06- Exhibit D_NIM+O&amp;M" xfId="9190"/>
    <cellStyle name="_Fuel Prices 4-14_4 31 Regulatory Assets and Liabilities  7 06- Exhibit D_NIM+O&amp;M Monthly" xfId="9191"/>
    <cellStyle name="_Fuel Prices 4-14_4 31E Reg Asset  Liab and EXH D" xfId="9192"/>
    <cellStyle name="_Fuel Prices 4-14_4 31E Reg Asset  Liab and EXH D _ Aug 10 Filing (2)" xfId="9193"/>
    <cellStyle name="_Fuel Prices 4-14_4 32 Regulatory Assets and Liabilities  7 06- Exhibit D" xfId="3558"/>
    <cellStyle name="_Fuel Prices 4-14_4 32 Regulatory Assets and Liabilities  7 06- Exhibit D 2" xfId="3559"/>
    <cellStyle name="_Fuel Prices 4-14_4 32 Regulatory Assets and Liabilities  7 06- Exhibit D 2 2" xfId="3560"/>
    <cellStyle name="_Fuel Prices 4-14_4 32 Regulatory Assets and Liabilities  7 06- Exhibit D 3" xfId="3561"/>
    <cellStyle name="_Fuel Prices 4-14_4 32 Regulatory Assets and Liabilities  7 06- Exhibit D_DEM-WP(C) ENERG10C--ctn Mid-C_042010 2010GRC" xfId="9194"/>
    <cellStyle name="_Fuel Prices 4-14_4 32 Regulatory Assets and Liabilities  7 06- Exhibit D_NIM Summary" xfId="3562"/>
    <cellStyle name="_Fuel Prices 4-14_4 32 Regulatory Assets and Liabilities  7 06- Exhibit D_NIM Summary 2" xfId="3563"/>
    <cellStyle name="_Fuel Prices 4-14_4 32 Regulatory Assets and Liabilities  7 06- Exhibit D_NIM Summary_DEM-WP(C) ENERG10C--ctn Mid-C_042010 2010GRC" xfId="9195"/>
    <cellStyle name="_Fuel Prices 4-14_4 32 Regulatory Assets and Liabilities  7 06- Exhibit D_NIM+O&amp;M" xfId="9196"/>
    <cellStyle name="_Fuel Prices 4-14_4 32 Regulatory Assets and Liabilities  7 06- Exhibit D_NIM+O&amp;M Monthly" xfId="9197"/>
    <cellStyle name="_Fuel Prices 4-14_AURORA Total New" xfId="3564"/>
    <cellStyle name="_Fuel Prices 4-14_AURORA Total New 2" xfId="3565"/>
    <cellStyle name="_Fuel Prices 4-14_Book2" xfId="3566"/>
    <cellStyle name="_Fuel Prices 4-14_Book2 2" xfId="3567"/>
    <cellStyle name="_Fuel Prices 4-14_Book2 2 2" xfId="3568"/>
    <cellStyle name="_Fuel Prices 4-14_Book2 3" xfId="3569"/>
    <cellStyle name="_Fuel Prices 4-14_Book2_Adj Bench DR 3 for Initial Briefs (Electric)" xfId="3570"/>
    <cellStyle name="_Fuel Prices 4-14_Book2_Adj Bench DR 3 for Initial Briefs (Electric) 2" xfId="3571"/>
    <cellStyle name="_Fuel Prices 4-14_Book2_Adj Bench DR 3 for Initial Briefs (Electric) 2 2" xfId="3572"/>
    <cellStyle name="_Fuel Prices 4-14_Book2_Adj Bench DR 3 for Initial Briefs (Electric) 3" xfId="3573"/>
    <cellStyle name="_Fuel Prices 4-14_Book2_Adj Bench DR 3 for Initial Briefs (Electric)_DEM-WP(C) ENERG10C--ctn Mid-C_042010 2010GRC" xfId="9198"/>
    <cellStyle name="_Fuel Prices 4-14_Book2_DEM-WP(C) ENERG10C--ctn Mid-C_042010 2010GRC" xfId="9199"/>
    <cellStyle name="_Fuel Prices 4-14_Book2_Electric Rev Req Model (2009 GRC) Rebuttal" xfId="3574"/>
    <cellStyle name="_Fuel Prices 4-14_Book2_Electric Rev Req Model (2009 GRC) Rebuttal 2" xfId="3575"/>
    <cellStyle name="_Fuel Prices 4-14_Book2_Electric Rev Req Model (2009 GRC) Rebuttal 2 2" xfId="3576"/>
    <cellStyle name="_Fuel Prices 4-14_Book2_Electric Rev Req Model (2009 GRC) Rebuttal 3" xfId="3577"/>
    <cellStyle name="_Fuel Prices 4-14_Book2_Electric Rev Req Model (2009 GRC) Rebuttal REmoval of New  WH Solar AdjustMI" xfId="3578"/>
    <cellStyle name="_Fuel Prices 4-14_Book2_Electric Rev Req Model (2009 GRC) Rebuttal REmoval of New  WH Solar AdjustMI 2" xfId="3579"/>
    <cellStyle name="_Fuel Prices 4-14_Book2_Electric Rev Req Model (2009 GRC) Rebuttal REmoval of New  WH Solar AdjustMI 2 2" xfId="3580"/>
    <cellStyle name="_Fuel Prices 4-14_Book2_Electric Rev Req Model (2009 GRC) Rebuttal REmoval of New  WH Solar AdjustMI 3" xfId="3581"/>
    <cellStyle name="_Fuel Prices 4-14_Book2_Electric Rev Req Model (2009 GRC) Rebuttal REmoval of New  WH Solar AdjustMI_DEM-WP(C) ENERG10C--ctn Mid-C_042010 2010GRC" xfId="9200"/>
    <cellStyle name="_Fuel Prices 4-14_Book2_Electric Rev Req Model (2009 GRC) Revised 01-18-2010" xfId="3582"/>
    <cellStyle name="_Fuel Prices 4-14_Book2_Electric Rev Req Model (2009 GRC) Revised 01-18-2010 2" xfId="3583"/>
    <cellStyle name="_Fuel Prices 4-14_Book2_Electric Rev Req Model (2009 GRC) Revised 01-18-2010 2 2" xfId="3584"/>
    <cellStyle name="_Fuel Prices 4-14_Book2_Electric Rev Req Model (2009 GRC) Revised 01-18-2010 3" xfId="3585"/>
    <cellStyle name="_Fuel Prices 4-14_Book2_Electric Rev Req Model (2009 GRC) Revised 01-18-2010_DEM-WP(C) ENERG10C--ctn Mid-C_042010 2010GRC" xfId="9201"/>
    <cellStyle name="_Fuel Prices 4-14_Book2_Final Order Electric EXHIBIT A-1" xfId="3586"/>
    <cellStyle name="_Fuel Prices 4-14_Book2_Final Order Electric EXHIBIT A-1 2" xfId="3587"/>
    <cellStyle name="_Fuel Prices 4-14_Book2_Final Order Electric EXHIBIT A-1 2 2" xfId="3588"/>
    <cellStyle name="_Fuel Prices 4-14_Book2_Final Order Electric EXHIBIT A-1 3" xfId="3589"/>
    <cellStyle name="_Fuel Prices 4-14_Book4" xfId="3590"/>
    <cellStyle name="_Fuel Prices 4-14_Book4 2" xfId="3591"/>
    <cellStyle name="_Fuel Prices 4-14_Book4 2 2" xfId="3592"/>
    <cellStyle name="_Fuel Prices 4-14_Book4 3" xfId="3593"/>
    <cellStyle name="_Fuel Prices 4-14_Book4_DEM-WP(C) ENERG10C--ctn Mid-C_042010 2010GRC" xfId="9202"/>
    <cellStyle name="_Fuel Prices 4-14_Book9" xfId="3594"/>
    <cellStyle name="_Fuel Prices 4-14_Book9 2" xfId="3595"/>
    <cellStyle name="_Fuel Prices 4-14_Book9 2 2" xfId="3596"/>
    <cellStyle name="_Fuel Prices 4-14_Book9 3" xfId="3597"/>
    <cellStyle name="_Fuel Prices 4-14_Book9_DEM-WP(C) ENERG10C--ctn Mid-C_042010 2010GRC" xfId="9203"/>
    <cellStyle name="_Fuel Prices 4-14_Chelan PUD Power Costs (8-10)" xfId="9204"/>
    <cellStyle name="_Fuel Prices 4-14_DEM-WP(C) Chelan Power Costs" xfId="9205"/>
    <cellStyle name="_Fuel Prices 4-14_DEM-WP(C) ENERG10C--ctn Mid-C_042010 2010GRC" xfId="9206"/>
    <cellStyle name="_Fuel Prices 4-14_DEM-WP(C) Gas Transport 2010GRC" xfId="9207"/>
    <cellStyle name="_Fuel Prices 4-14_Direct Assignment Distribution Plant 2008" xfId="3598"/>
    <cellStyle name="_Fuel Prices 4-14_Direct Assignment Distribution Plant 2008 2" xfId="3599"/>
    <cellStyle name="_Fuel Prices 4-14_Direct Assignment Distribution Plant 2008 2 2" xfId="3600"/>
    <cellStyle name="_Fuel Prices 4-14_Direct Assignment Distribution Plant 2008 2 2 2" xfId="3601"/>
    <cellStyle name="_Fuel Prices 4-14_Direct Assignment Distribution Plant 2008 2 3" xfId="3602"/>
    <cellStyle name="_Fuel Prices 4-14_Direct Assignment Distribution Plant 2008 2 3 2" xfId="3603"/>
    <cellStyle name="_Fuel Prices 4-14_Direct Assignment Distribution Plant 2008 2 4" xfId="3604"/>
    <cellStyle name="_Fuel Prices 4-14_Direct Assignment Distribution Plant 2008 2 4 2" xfId="3605"/>
    <cellStyle name="_Fuel Prices 4-14_Direct Assignment Distribution Plant 2008 3" xfId="3606"/>
    <cellStyle name="_Fuel Prices 4-14_Direct Assignment Distribution Plant 2008 3 2" xfId="3607"/>
    <cellStyle name="_Fuel Prices 4-14_Direct Assignment Distribution Plant 2008 4" xfId="3608"/>
    <cellStyle name="_Fuel Prices 4-14_Direct Assignment Distribution Plant 2008 4 2" xfId="3609"/>
    <cellStyle name="_Fuel Prices 4-14_Direct Assignment Distribution Plant 2008 5" xfId="3610"/>
    <cellStyle name="_Fuel Prices 4-14_Direct Assignment Distribution Plant 2008 6" xfId="9208"/>
    <cellStyle name="_Fuel Prices 4-14_Electric COS Inputs" xfId="3611"/>
    <cellStyle name="_Fuel Prices 4-14_Electric COS Inputs 2" xfId="3612"/>
    <cellStyle name="_Fuel Prices 4-14_Electric COS Inputs 2 2" xfId="3613"/>
    <cellStyle name="_Fuel Prices 4-14_Electric COS Inputs 2 2 2" xfId="3614"/>
    <cellStyle name="_Fuel Prices 4-14_Electric COS Inputs 2 3" xfId="3615"/>
    <cellStyle name="_Fuel Prices 4-14_Electric COS Inputs 2 3 2" xfId="3616"/>
    <cellStyle name="_Fuel Prices 4-14_Electric COS Inputs 2 4" xfId="3617"/>
    <cellStyle name="_Fuel Prices 4-14_Electric COS Inputs 2 4 2" xfId="3618"/>
    <cellStyle name="_Fuel Prices 4-14_Electric COS Inputs 3" xfId="3619"/>
    <cellStyle name="_Fuel Prices 4-14_Electric COS Inputs 3 2" xfId="3620"/>
    <cellStyle name="_Fuel Prices 4-14_Electric COS Inputs 4" xfId="3621"/>
    <cellStyle name="_Fuel Prices 4-14_Electric COS Inputs 4 2" xfId="3622"/>
    <cellStyle name="_Fuel Prices 4-14_Electric COS Inputs 5" xfId="3623"/>
    <cellStyle name="_Fuel Prices 4-14_Electric COS Inputs 6" xfId="9209"/>
    <cellStyle name="_Fuel Prices 4-14_Electric Rate Spread and Rate Design 3.23.09" xfId="3624"/>
    <cellStyle name="_Fuel Prices 4-14_Electric Rate Spread and Rate Design 3.23.09 2" xfId="3625"/>
    <cellStyle name="_Fuel Prices 4-14_Electric Rate Spread and Rate Design 3.23.09 2 2" xfId="3626"/>
    <cellStyle name="_Fuel Prices 4-14_Electric Rate Spread and Rate Design 3.23.09 2 2 2" xfId="3627"/>
    <cellStyle name="_Fuel Prices 4-14_Electric Rate Spread and Rate Design 3.23.09 2 3" xfId="3628"/>
    <cellStyle name="_Fuel Prices 4-14_Electric Rate Spread and Rate Design 3.23.09 2 3 2" xfId="3629"/>
    <cellStyle name="_Fuel Prices 4-14_Electric Rate Spread and Rate Design 3.23.09 2 4" xfId="3630"/>
    <cellStyle name="_Fuel Prices 4-14_Electric Rate Spread and Rate Design 3.23.09 2 4 2" xfId="3631"/>
    <cellStyle name="_Fuel Prices 4-14_Electric Rate Spread and Rate Design 3.23.09 3" xfId="3632"/>
    <cellStyle name="_Fuel Prices 4-14_Electric Rate Spread and Rate Design 3.23.09 3 2" xfId="3633"/>
    <cellStyle name="_Fuel Prices 4-14_Electric Rate Spread and Rate Design 3.23.09 4" xfId="3634"/>
    <cellStyle name="_Fuel Prices 4-14_Electric Rate Spread and Rate Design 3.23.09 4 2" xfId="3635"/>
    <cellStyle name="_Fuel Prices 4-14_Electric Rate Spread and Rate Design 3.23.09 5" xfId="3636"/>
    <cellStyle name="_Fuel Prices 4-14_Electric Rate Spread and Rate Design 3.23.09 6" xfId="9210"/>
    <cellStyle name="_Fuel Prices 4-14_INPUTS" xfId="3637"/>
    <cellStyle name="_Fuel Prices 4-14_INPUTS 2" xfId="3638"/>
    <cellStyle name="_Fuel Prices 4-14_INPUTS 2 2" xfId="3639"/>
    <cellStyle name="_Fuel Prices 4-14_INPUTS 2 2 2" xfId="3640"/>
    <cellStyle name="_Fuel Prices 4-14_INPUTS 2 3" xfId="3641"/>
    <cellStyle name="_Fuel Prices 4-14_INPUTS 2 3 2" xfId="3642"/>
    <cellStyle name="_Fuel Prices 4-14_INPUTS 2 4" xfId="3643"/>
    <cellStyle name="_Fuel Prices 4-14_INPUTS 2 4 2" xfId="3644"/>
    <cellStyle name="_Fuel Prices 4-14_INPUTS 3" xfId="3645"/>
    <cellStyle name="_Fuel Prices 4-14_INPUTS 3 2" xfId="3646"/>
    <cellStyle name="_Fuel Prices 4-14_INPUTS 4" xfId="3647"/>
    <cellStyle name="_Fuel Prices 4-14_INPUTS 4 2" xfId="3648"/>
    <cellStyle name="_Fuel Prices 4-14_INPUTS 5" xfId="3649"/>
    <cellStyle name="_Fuel Prices 4-14_INPUTS 6" xfId="9211"/>
    <cellStyle name="_Fuel Prices 4-14_Leased Transformer &amp; Substation Plant &amp; Rev 12-2009" xfId="3650"/>
    <cellStyle name="_Fuel Prices 4-14_Leased Transformer &amp; Substation Plant &amp; Rev 12-2009 2" xfId="3651"/>
    <cellStyle name="_Fuel Prices 4-14_Leased Transformer &amp; Substation Plant &amp; Rev 12-2009 2 2" xfId="3652"/>
    <cellStyle name="_Fuel Prices 4-14_Leased Transformer &amp; Substation Plant &amp; Rev 12-2009 2 2 2" xfId="3653"/>
    <cellStyle name="_Fuel Prices 4-14_Leased Transformer &amp; Substation Plant &amp; Rev 12-2009 2 3" xfId="3654"/>
    <cellStyle name="_Fuel Prices 4-14_Leased Transformer &amp; Substation Plant &amp; Rev 12-2009 2 3 2" xfId="3655"/>
    <cellStyle name="_Fuel Prices 4-14_Leased Transformer &amp; Substation Plant &amp; Rev 12-2009 2 4" xfId="3656"/>
    <cellStyle name="_Fuel Prices 4-14_Leased Transformer &amp; Substation Plant &amp; Rev 12-2009 2 4 2" xfId="3657"/>
    <cellStyle name="_Fuel Prices 4-14_Leased Transformer &amp; Substation Plant &amp; Rev 12-2009 3" xfId="3658"/>
    <cellStyle name="_Fuel Prices 4-14_Leased Transformer &amp; Substation Plant &amp; Rev 12-2009 3 2" xfId="3659"/>
    <cellStyle name="_Fuel Prices 4-14_Leased Transformer &amp; Substation Plant &amp; Rev 12-2009 4" xfId="3660"/>
    <cellStyle name="_Fuel Prices 4-14_Leased Transformer &amp; Substation Plant &amp; Rev 12-2009 4 2" xfId="3661"/>
    <cellStyle name="_Fuel Prices 4-14_Leased Transformer &amp; Substation Plant &amp; Rev 12-2009 5" xfId="3662"/>
    <cellStyle name="_Fuel Prices 4-14_Leased Transformer &amp; Substation Plant &amp; Rev 12-2009 6" xfId="9212"/>
    <cellStyle name="_Fuel Prices 4-14_NIM Summary" xfId="3663"/>
    <cellStyle name="_Fuel Prices 4-14_NIM Summary 09GRC" xfId="3664"/>
    <cellStyle name="_Fuel Prices 4-14_NIM Summary 09GRC 2" xfId="3665"/>
    <cellStyle name="_Fuel Prices 4-14_NIM Summary 09GRC_DEM-WP(C) ENERG10C--ctn Mid-C_042010 2010GRC" xfId="9213"/>
    <cellStyle name="_Fuel Prices 4-14_NIM Summary 2" xfId="3666"/>
    <cellStyle name="_Fuel Prices 4-14_NIM Summary 3" xfId="3667"/>
    <cellStyle name="_Fuel Prices 4-14_NIM Summary 4" xfId="3668"/>
    <cellStyle name="_Fuel Prices 4-14_NIM Summary 5" xfId="3669"/>
    <cellStyle name="_Fuel Prices 4-14_NIM Summary 6" xfId="3670"/>
    <cellStyle name="_Fuel Prices 4-14_NIM Summary 7" xfId="3671"/>
    <cellStyle name="_Fuel Prices 4-14_NIM Summary 8" xfId="3672"/>
    <cellStyle name="_Fuel Prices 4-14_NIM Summary 9" xfId="3673"/>
    <cellStyle name="_Fuel Prices 4-14_NIM Summary_DEM-WP(C) ENERG10C--ctn Mid-C_042010 2010GRC" xfId="9214"/>
    <cellStyle name="_Fuel Prices 4-14_NIM+O&amp;M" xfId="9215"/>
    <cellStyle name="_Fuel Prices 4-14_NIM+O&amp;M 2" xfId="9216"/>
    <cellStyle name="_Fuel Prices 4-14_NIM+O&amp;M Monthly" xfId="9217"/>
    <cellStyle name="_Fuel Prices 4-14_NIM+O&amp;M Monthly 2" xfId="9218"/>
    <cellStyle name="_Fuel Prices 4-14_PCA 10 -  Exhibit D from A Kellogg Jan 2011" xfId="9219"/>
    <cellStyle name="_Fuel Prices 4-14_PCA 10 -  Exhibit D from A Kellogg July 2011" xfId="9220"/>
    <cellStyle name="_Fuel Prices 4-14_PCA 10 -  Exhibit D from S Free Rcv'd 12-11" xfId="9221"/>
    <cellStyle name="_Fuel Prices 4-14_PCA 9 -  Exhibit D April 2010" xfId="9222"/>
    <cellStyle name="_Fuel Prices 4-14_PCA 9 -  Exhibit D April 2010 (3)" xfId="3674"/>
    <cellStyle name="_Fuel Prices 4-14_PCA 9 -  Exhibit D April 2010 (3) 2" xfId="3675"/>
    <cellStyle name="_Fuel Prices 4-14_PCA 9 -  Exhibit D April 2010 (3)_DEM-WP(C) ENERG10C--ctn Mid-C_042010 2010GRC" xfId="9223"/>
    <cellStyle name="_Fuel Prices 4-14_PCA 9 -  Exhibit D Nov 2010" xfId="9224"/>
    <cellStyle name="_Fuel Prices 4-14_PCA 9 - Exhibit D at August 2010" xfId="9225"/>
    <cellStyle name="_Fuel Prices 4-14_PCA 9 - Exhibit D June 2010 GRC" xfId="9226"/>
    <cellStyle name="_Fuel Prices 4-14_Peak Credit Exhibits for 2009 GRC" xfId="3676"/>
    <cellStyle name="_Fuel Prices 4-14_Peak Credit Exhibits for 2009 GRC 2" xfId="3677"/>
    <cellStyle name="_Fuel Prices 4-14_Peak Credit Exhibits for 2009 GRC 2 2" xfId="3678"/>
    <cellStyle name="_Fuel Prices 4-14_Peak Credit Exhibits for 2009 GRC 2 2 2" xfId="3679"/>
    <cellStyle name="_Fuel Prices 4-14_Peak Credit Exhibits for 2009 GRC 2 3" xfId="3680"/>
    <cellStyle name="_Fuel Prices 4-14_Peak Credit Exhibits for 2009 GRC 2 3 2" xfId="3681"/>
    <cellStyle name="_Fuel Prices 4-14_Peak Credit Exhibits for 2009 GRC 2 4" xfId="3682"/>
    <cellStyle name="_Fuel Prices 4-14_Peak Credit Exhibits for 2009 GRC 2 4 2" xfId="3683"/>
    <cellStyle name="_Fuel Prices 4-14_Peak Credit Exhibits for 2009 GRC 3" xfId="3684"/>
    <cellStyle name="_Fuel Prices 4-14_Peak Credit Exhibits for 2009 GRC 3 2" xfId="3685"/>
    <cellStyle name="_Fuel Prices 4-14_Peak Credit Exhibits for 2009 GRC 4" xfId="3686"/>
    <cellStyle name="_Fuel Prices 4-14_Peak Credit Exhibits for 2009 GRC 4 2" xfId="3687"/>
    <cellStyle name="_Fuel Prices 4-14_Peak Credit Exhibits for 2009 GRC 5" xfId="3688"/>
    <cellStyle name="_Fuel Prices 4-14_Peak Credit Exhibits for 2009 GRC 6" xfId="9227"/>
    <cellStyle name="_Fuel Prices 4-14_Power Costs - Comparison bx Rbtl-Staff-Jt-PC" xfId="3689"/>
    <cellStyle name="_Fuel Prices 4-14_Power Costs - Comparison bx Rbtl-Staff-Jt-PC 2" xfId="3690"/>
    <cellStyle name="_Fuel Prices 4-14_Power Costs - Comparison bx Rbtl-Staff-Jt-PC 2 2" xfId="3691"/>
    <cellStyle name="_Fuel Prices 4-14_Power Costs - Comparison bx Rbtl-Staff-Jt-PC 3" xfId="3692"/>
    <cellStyle name="_Fuel Prices 4-14_Power Costs - Comparison bx Rbtl-Staff-Jt-PC_Adj Bench DR 3 for Initial Briefs (Electric)" xfId="3693"/>
    <cellStyle name="_Fuel Prices 4-14_Power Costs - Comparison bx Rbtl-Staff-Jt-PC_Adj Bench DR 3 for Initial Briefs (Electric) 2" xfId="3694"/>
    <cellStyle name="_Fuel Prices 4-14_Power Costs - Comparison bx Rbtl-Staff-Jt-PC_Adj Bench DR 3 for Initial Briefs (Electric) 2 2" xfId="3695"/>
    <cellStyle name="_Fuel Prices 4-14_Power Costs - Comparison bx Rbtl-Staff-Jt-PC_Adj Bench DR 3 for Initial Briefs (Electric) 3" xfId="3696"/>
    <cellStyle name="_Fuel Prices 4-14_Power Costs - Comparison bx Rbtl-Staff-Jt-PC_Adj Bench DR 3 for Initial Briefs (Electric)_DEM-WP(C) ENERG10C--ctn Mid-C_042010 2010GRC" xfId="9228"/>
    <cellStyle name="_Fuel Prices 4-14_Power Costs - Comparison bx Rbtl-Staff-Jt-PC_DEM-WP(C) ENERG10C--ctn Mid-C_042010 2010GRC" xfId="9229"/>
    <cellStyle name="_Fuel Prices 4-14_Power Costs - Comparison bx Rbtl-Staff-Jt-PC_Electric Rev Req Model (2009 GRC) Rebuttal" xfId="3697"/>
    <cellStyle name="_Fuel Prices 4-14_Power Costs - Comparison bx Rbtl-Staff-Jt-PC_Electric Rev Req Model (2009 GRC) Rebuttal 2" xfId="3698"/>
    <cellStyle name="_Fuel Prices 4-14_Power Costs - Comparison bx Rbtl-Staff-Jt-PC_Electric Rev Req Model (2009 GRC) Rebuttal 2 2" xfId="3699"/>
    <cellStyle name="_Fuel Prices 4-14_Power Costs - Comparison bx Rbtl-Staff-Jt-PC_Electric Rev Req Model (2009 GRC) Rebuttal 3" xfId="3700"/>
    <cellStyle name="_Fuel Prices 4-14_Power Costs - Comparison bx Rbtl-Staff-Jt-PC_Electric Rev Req Model (2009 GRC) Rebuttal REmoval of New  WH Solar AdjustMI" xfId="3701"/>
    <cellStyle name="_Fuel Prices 4-14_Power Costs - Comparison bx Rbtl-Staff-Jt-PC_Electric Rev Req Model (2009 GRC) Rebuttal REmoval of New  WH Solar AdjustMI 2" xfId="3702"/>
    <cellStyle name="_Fuel Prices 4-14_Power Costs - Comparison bx Rbtl-Staff-Jt-PC_Electric Rev Req Model (2009 GRC) Rebuttal REmoval of New  WH Solar AdjustMI 2 2" xfId="3703"/>
    <cellStyle name="_Fuel Prices 4-14_Power Costs - Comparison bx Rbtl-Staff-Jt-PC_Electric Rev Req Model (2009 GRC) Rebuttal REmoval of New  WH Solar AdjustMI 3" xfId="3704"/>
    <cellStyle name="_Fuel Prices 4-14_Power Costs - Comparison bx Rbtl-Staff-Jt-PC_Electric Rev Req Model (2009 GRC) Rebuttal REmoval of New  WH Solar AdjustMI_DEM-WP(C) ENERG10C--ctn Mid-C_042010 2010GRC" xfId="9230"/>
    <cellStyle name="_Fuel Prices 4-14_Power Costs - Comparison bx Rbtl-Staff-Jt-PC_Electric Rev Req Model (2009 GRC) Revised 01-18-2010" xfId="3705"/>
    <cellStyle name="_Fuel Prices 4-14_Power Costs - Comparison bx Rbtl-Staff-Jt-PC_Electric Rev Req Model (2009 GRC) Revised 01-18-2010 2" xfId="3706"/>
    <cellStyle name="_Fuel Prices 4-14_Power Costs - Comparison bx Rbtl-Staff-Jt-PC_Electric Rev Req Model (2009 GRC) Revised 01-18-2010 2 2" xfId="3707"/>
    <cellStyle name="_Fuel Prices 4-14_Power Costs - Comparison bx Rbtl-Staff-Jt-PC_Electric Rev Req Model (2009 GRC) Revised 01-18-2010 3" xfId="3708"/>
    <cellStyle name="_Fuel Prices 4-14_Power Costs - Comparison bx Rbtl-Staff-Jt-PC_Electric Rev Req Model (2009 GRC) Revised 01-18-2010_DEM-WP(C) ENERG10C--ctn Mid-C_042010 2010GRC" xfId="9231"/>
    <cellStyle name="_Fuel Prices 4-14_Power Costs - Comparison bx Rbtl-Staff-Jt-PC_Final Order Electric EXHIBIT A-1" xfId="3709"/>
    <cellStyle name="_Fuel Prices 4-14_Power Costs - Comparison bx Rbtl-Staff-Jt-PC_Final Order Electric EXHIBIT A-1 2" xfId="3710"/>
    <cellStyle name="_Fuel Prices 4-14_Power Costs - Comparison bx Rbtl-Staff-Jt-PC_Final Order Electric EXHIBIT A-1 2 2" xfId="3711"/>
    <cellStyle name="_Fuel Prices 4-14_Power Costs - Comparison bx Rbtl-Staff-Jt-PC_Final Order Electric EXHIBIT A-1 3" xfId="3712"/>
    <cellStyle name="_Fuel Prices 4-14_Production Adj 4.37" xfId="3713"/>
    <cellStyle name="_Fuel Prices 4-14_Production Adj 4.37 2" xfId="3714"/>
    <cellStyle name="_Fuel Prices 4-14_Production Adj 4.37 2 2" xfId="3715"/>
    <cellStyle name="_Fuel Prices 4-14_Production Adj 4.37 3" xfId="3716"/>
    <cellStyle name="_Fuel Prices 4-14_Purchased Power Adj 4.03" xfId="3717"/>
    <cellStyle name="_Fuel Prices 4-14_Purchased Power Adj 4.03 2" xfId="3718"/>
    <cellStyle name="_Fuel Prices 4-14_Purchased Power Adj 4.03 2 2" xfId="3719"/>
    <cellStyle name="_Fuel Prices 4-14_Purchased Power Adj 4.03 3" xfId="3720"/>
    <cellStyle name="_Fuel Prices 4-14_Rate Design Sch 24" xfId="3721"/>
    <cellStyle name="_Fuel Prices 4-14_Rate Design Sch 24 2" xfId="3722"/>
    <cellStyle name="_Fuel Prices 4-14_Rate Design Sch 25" xfId="3723"/>
    <cellStyle name="_Fuel Prices 4-14_Rate Design Sch 25 2" xfId="3724"/>
    <cellStyle name="_Fuel Prices 4-14_Rate Design Sch 25 2 2" xfId="3725"/>
    <cellStyle name="_Fuel Prices 4-14_Rate Design Sch 25 3" xfId="3726"/>
    <cellStyle name="_Fuel Prices 4-14_Rate Design Sch 26" xfId="3727"/>
    <cellStyle name="_Fuel Prices 4-14_Rate Design Sch 26 2" xfId="3728"/>
    <cellStyle name="_Fuel Prices 4-14_Rate Design Sch 26 2 2" xfId="3729"/>
    <cellStyle name="_Fuel Prices 4-14_Rate Design Sch 26 3" xfId="3730"/>
    <cellStyle name="_Fuel Prices 4-14_Rate Design Sch 31" xfId="3731"/>
    <cellStyle name="_Fuel Prices 4-14_Rate Design Sch 31 2" xfId="3732"/>
    <cellStyle name="_Fuel Prices 4-14_Rate Design Sch 31 2 2" xfId="3733"/>
    <cellStyle name="_Fuel Prices 4-14_Rate Design Sch 31 3" xfId="3734"/>
    <cellStyle name="_Fuel Prices 4-14_Rate Design Sch 43" xfId="3735"/>
    <cellStyle name="_Fuel Prices 4-14_Rate Design Sch 43 2" xfId="3736"/>
    <cellStyle name="_Fuel Prices 4-14_Rate Design Sch 43 2 2" xfId="3737"/>
    <cellStyle name="_Fuel Prices 4-14_Rate Design Sch 43 3" xfId="3738"/>
    <cellStyle name="_Fuel Prices 4-14_Rate Design Sch 448-449" xfId="3739"/>
    <cellStyle name="_Fuel Prices 4-14_Rate Design Sch 448-449 2" xfId="3740"/>
    <cellStyle name="_Fuel Prices 4-14_Rate Design Sch 46" xfId="3741"/>
    <cellStyle name="_Fuel Prices 4-14_Rate Design Sch 46 2" xfId="3742"/>
    <cellStyle name="_Fuel Prices 4-14_Rate Design Sch 46 2 2" xfId="3743"/>
    <cellStyle name="_Fuel Prices 4-14_Rate Design Sch 46 3" xfId="3744"/>
    <cellStyle name="_Fuel Prices 4-14_Rate Spread" xfId="3745"/>
    <cellStyle name="_Fuel Prices 4-14_Rate Spread 2" xfId="3746"/>
    <cellStyle name="_Fuel Prices 4-14_Rate Spread 2 2" xfId="3747"/>
    <cellStyle name="_Fuel Prices 4-14_Rate Spread 3" xfId="3748"/>
    <cellStyle name="_Fuel Prices 4-14_Rebuttal Power Costs" xfId="3749"/>
    <cellStyle name="_Fuel Prices 4-14_Rebuttal Power Costs 2" xfId="3750"/>
    <cellStyle name="_Fuel Prices 4-14_Rebuttal Power Costs 2 2" xfId="3751"/>
    <cellStyle name="_Fuel Prices 4-14_Rebuttal Power Costs 3" xfId="3752"/>
    <cellStyle name="_Fuel Prices 4-14_Rebuttal Power Costs_Adj Bench DR 3 for Initial Briefs (Electric)" xfId="3753"/>
    <cellStyle name="_Fuel Prices 4-14_Rebuttal Power Costs_Adj Bench DR 3 for Initial Briefs (Electric) 2" xfId="3754"/>
    <cellStyle name="_Fuel Prices 4-14_Rebuttal Power Costs_Adj Bench DR 3 for Initial Briefs (Electric) 2 2" xfId="3755"/>
    <cellStyle name="_Fuel Prices 4-14_Rebuttal Power Costs_Adj Bench DR 3 for Initial Briefs (Electric) 3" xfId="3756"/>
    <cellStyle name="_Fuel Prices 4-14_Rebuttal Power Costs_Adj Bench DR 3 for Initial Briefs (Electric)_DEM-WP(C) ENERG10C--ctn Mid-C_042010 2010GRC" xfId="9232"/>
    <cellStyle name="_Fuel Prices 4-14_Rebuttal Power Costs_DEM-WP(C) ENERG10C--ctn Mid-C_042010 2010GRC" xfId="9233"/>
    <cellStyle name="_Fuel Prices 4-14_Rebuttal Power Costs_Electric Rev Req Model (2009 GRC) Rebuttal" xfId="3757"/>
    <cellStyle name="_Fuel Prices 4-14_Rebuttal Power Costs_Electric Rev Req Model (2009 GRC) Rebuttal 2" xfId="3758"/>
    <cellStyle name="_Fuel Prices 4-14_Rebuttal Power Costs_Electric Rev Req Model (2009 GRC) Rebuttal 2 2" xfId="3759"/>
    <cellStyle name="_Fuel Prices 4-14_Rebuttal Power Costs_Electric Rev Req Model (2009 GRC) Rebuttal 3" xfId="3760"/>
    <cellStyle name="_Fuel Prices 4-14_Rebuttal Power Costs_Electric Rev Req Model (2009 GRC) Rebuttal REmoval of New  WH Solar AdjustMI" xfId="3761"/>
    <cellStyle name="_Fuel Prices 4-14_Rebuttal Power Costs_Electric Rev Req Model (2009 GRC) Rebuttal REmoval of New  WH Solar AdjustMI 2" xfId="3762"/>
    <cellStyle name="_Fuel Prices 4-14_Rebuttal Power Costs_Electric Rev Req Model (2009 GRC) Rebuttal REmoval of New  WH Solar AdjustMI 2 2" xfId="3763"/>
    <cellStyle name="_Fuel Prices 4-14_Rebuttal Power Costs_Electric Rev Req Model (2009 GRC) Rebuttal REmoval of New  WH Solar AdjustMI 3" xfId="3764"/>
    <cellStyle name="_Fuel Prices 4-14_Rebuttal Power Costs_Electric Rev Req Model (2009 GRC) Rebuttal REmoval of New  WH Solar AdjustMI_DEM-WP(C) ENERG10C--ctn Mid-C_042010 2010GRC" xfId="9234"/>
    <cellStyle name="_Fuel Prices 4-14_Rebuttal Power Costs_Electric Rev Req Model (2009 GRC) Revised 01-18-2010" xfId="3765"/>
    <cellStyle name="_Fuel Prices 4-14_Rebuttal Power Costs_Electric Rev Req Model (2009 GRC) Revised 01-18-2010 2" xfId="3766"/>
    <cellStyle name="_Fuel Prices 4-14_Rebuttal Power Costs_Electric Rev Req Model (2009 GRC) Revised 01-18-2010 2 2" xfId="3767"/>
    <cellStyle name="_Fuel Prices 4-14_Rebuttal Power Costs_Electric Rev Req Model (2009 GRC) Revised 01-18-2010 3" xfId="3768"/>
    <cellStyle name="_Fuel Prices 4-14_Rebuttal Power Costs_Electric Rev Req Model (2009 GRC) Revised 01-18-2010_DEM-WP(C) ENERG10C--ctn Mid-C_042010 2010GRC" xfId="9235"/>
    <cellStyle name="_Fuel Prices 4-14_Rebuttal Power Costs_Final Order Electric EXHIBIT A-1" xfId="3769"/>
    <cellStyle name="_Fuel Prices 4-14_Rebuttal Power Costs_Final Order Electric EXHIBIT A-1 2" xfId="3770"/>
    <cellStyle name="_Fuel Prices 4-14_Rebuttal Power Costs_Final Order Electric EXHIBIT A-1 2 2" xfId="3771"/>
    <cellStyle name="_Fuel Prices 4-14_Rebuttal Power Costs_Final Order Electric EXHIBIT A-1 3" xfId="3772"/>
    <cellStyle name="_Fuel Prices 4-14_ROR 5.02" xfId="3773"/>
    <cellStyle name="_Fuel Prices 4-14_ROR 5.02 2" xfId="3774"/>
    <cellStyle name="_Fuel Prices 4-14_ROR 5.02 2 2" xfId="3775"/>
    <cellStyle name="_Fuel Prices 4-14_ROR 5.02 3" xfId="3776"/>
    <cellStyle name="_Fuel Prices 4-14_Sch 40 Feeder OH 2008" xfId="3777"/>
    <cellStyle name="_Fuel Prices 4-14_Sch 40 Feeder OH 2008 2" xfId="3778"/>
    <cellStyle name="_Fuel Prices 4-14_Sch 40 Feeder OH 2008 2 2" xfId="3779"/>
    <cellStyle name="_Fuel Prices 4-14_Sch 40 Feeder OH 2008 3" xfId="3780"/>
    <cellStyle name="_Fuel Prices 4-14_Sch 40 Interim Energy Rates " xfId="3781"/>
    <cellStyle name="_Fuel Prices 4-14_Sch 40 Interim Energy Rates  2" xfId="3782"/>
    <cellStyle name="_Fuel Prices 4-14_Sch 40 Interim Energy Rates  2 2" xfId="3783"/>
    <cellStyle name="_Fuel Prices 4-14_Sch 40 Interim Energy Rates  3" xfId="3784"/>
    <cellStyle name="_Fuel Prices 4-14_Sch 40 Substation A&amp;G 2008" xfId="3785"/>
    <cellStyle name="_Fuel Prices 4-14_Sch 40 Substation A&amp;G 2008 2" xfId="3786"/>
    <cellStyle name="_Fuel Prices 4-14_Sch 40 Substation A&amp;G 2008 2 2" xfId="3787"/>
    <cellStyle name="_Fuel Prices 4-14_Sch 40 Substation A&amp;G 2008 3" xfId="3788"/>
    <cellStyle name="_Fuel Prices 4-14_Sch 40 Substation O&amp;M 2008" xfId="3789"/>
    <cellStyle name="_Fuel Prices 4-14_Sch 40 Substation O&amp;M 2008 2" xfId="3790"/>
    <cellStyle name="_Fuel Prices 4-14_Sch 40 Substation O&amp;M 2008 2 2" xfId="3791"/>
    <cellStyle name="_Fuel Prices 4-14_Sch 40 Substation O&amp;M 2008 3" xfId="3792"/>
    <cellStyle name="_Fuel Prices 4-14_Subs 2008" xfId="3793"/>
    <cellStyle name="_Fuel Prices 4-14_Subs 2008 2" xfId="3794"/>
    <cellStyle name="_Fuel Prices 4-14_Subs 2008 2 2" xfId="3795"/>
    <cellStyle name="_Fuel Prices 4-14_Subs 2008 3" xfId="3796"/>
    <cellStyle name="_Fuel Prices 4-14_Wind Integration 10GRC" xfId="3797"/>
    <cellStyle name="_Fuel Prices 4-14_Wind Integration 10GRC 2" xfId="3798"/>
    <cellStyle name="_Fuel Prices 4-14_Wind Integration 10GRC_DEM-WP(C) ENERG10C--ctn Mid-C_042010 2010GRC" xfId="9236"/>
    <cellStyle name="_Gas Pro Forma Rev CY 2007 Janet 4_8_08" xfId="9237"/>
    <cellStyle name="_Gas Transportation Charges_2009GRC_120308" xfId="3799"/>
    <cellStyle name="_Gas Transportation Charges_2009GRC_120308 2" xfId="3800"/>
    <cellStyle name="_Gas Transportation Charges_2009GRC_120308 2 2" xfId="3801"/>
    <cellStyle name="_Gas Transportation Charges_2009GRC_120308 3" xfId="3802"/>
    <cellStyle name="_Gas Transportation Charges_2009GRC_120308 4" xfId="9238"/>
    <cellStyle name="_Gas Transportation Charges_2009GRC_120308 4 2" xfId="9239"/>
    <cellStyle name="_Gas Transportation Charges_2009GRC_120308_4 31E Reg Asset  Liab and EXH D" xfId="9240"/>
    <cellStyle name="_Gas Transportation Charges_2009GRC_120308_4 31E Reg Asset  Liab and EXH D _ Aug 10 Filing (2)" xfId="9241"/>
    <cellStyle name="_Gas Transportation Charges_2009GRC_120308_Chelan PUD Power Costs (8-10)" xfId="9242"/>
    <cellStyle name="_Gas Transportation Charges_2009GRC_120308_DEM-WP(C) Chelan Power Costs" xfId="9243"/>
    <cellStyle name="_Gas Transportation Charges_2009GRC_120308_DEM-WP(C) Costs Not In AURORA 2010GRC As Filed" xfId="3803"/>
    <cellStyle name="_Gas Transportation Charges_2009GRC_120308_DEM-WP(C) Costs Not In AURORA 2010GRC As Filed 2" xfId="9244"/>
    <cellStyle name="_Gas Transportation Charges_2009GRC_120308_DEM-WP(C) Costs Not In AURORA 2010GRC As Filed 3" xfId="9245"/>
    <cellStyle name="_Gas Transportation Charges_2009GRC_120308_DEM-WP(C) Costs Not In AURORA 2010GRC As Filed_DEM-WP(C) ENERG10C--ctn Mid-C_042010 2010GRC" xfId="9246"/>
    <cellStyle name="_Gas Transportation Charges_2009GRC_120308_DEM-WP(C) ENERG10C--ctn Mid-C_042010 2010GRC" xfId="9247"/>
    <cellStyle name="_Gas Transportation Charges_2009GRC_120308_DEM-WP(C) Gas Transport 2010GRC" xfId="9248"/>
    <cellStyle name="_Gas Transportation Charges_2009GRC_120308_NIM Summary" xfId="3804"/>
    <cellStyle name="_Gas Transportation Charges_2009GRC_120308_NIM Summary 09GRC" xfId="3805"/>
    <cellStyle name="_Gas Transportation Charges_2009GRC_120308_NIM Summary 09GRC 2" xfId="3806"/>
    <cellStyle name="_Gas Transportation Charges_2009GRC_120308_NIM Summary 09GRC_DEM-WP(C) ENERG10C--ctn Mid-C_042010 2010GRC" xfId="9249"/>
    <cellStyle name="_Gas Transportation Charges_2009GRC_120308_NIM Summary 2" xfId="3807"/>
    <cellStyle name="_Gas Transportation Charges_2009GRC_120308_NIM Summary 3" xfId="3808"/>
    <cellStyle name="_Gas Transportation Charges_2009GRC_120308_NIM Summary 4" xfId="3809"/>
    <cellStyle name="_Gas Transportation Charges_2009GRC_120308_NIM Summary 5" xfId="3810"/>
    <cellStyle name="_Gas Transportation Charges_2009GRC_120308_NIM Summary 6" xfId="3811"/>
    <cellStyle name="_Gas Transportation Charges_2009GRC_120308_NIM Summary 7" xfId="3812"/>
    <cellStyle name="_Gas Transportation Charges_2009GRC_120308_NIM Summary 8" xfId="3813"/>
    <cellStyle name="_Gas Transportation Charges_2009GRC_120308_NIM Summary 9" xfId="3814"/>
    <cellStyle name="_Gas Transportation Charges_2009GRC_120308_NIM Summary_DEM-WP(C) ENERG10C--ctn Mid-C_042010 2010GRC" xfId="9250"/>
    <cellStyle name="_Gas Transportation Charges_2009GRC_120308_NIM+O&amp;M" xfId="9251"/>
    <cellStyle name="_Gas Transportation Charges_2009GRC_120308_NIM+O&amp;M 2" xfId="9252"/>
    <cellStyle name="_Gas Transportation Charges_2009GRC_120308_NIM+O&amp;M Monthly" xfId="9253"/>
    <cellStyle name="_Gas Transportation Charges_2009GRC_120308_NIM+O&amp;M Monthly 2" xfId="9254"/>
    <cellStyle name="_Gas Transportation Charges_2009GRC_120308_PCA 9 -  Exhibit D April 2010 (3)" xfId="3815"/>
    <cellStyle name="_Gas Transportation Charges_2009GRC_120308_PCA 9 -  Exhibit D April 2010 (3) 2" xfId="3816"/>
    <cellStyle name="_Gas Transportation Charges_2009GRC_120308_PCA 9 -  Exhibit D April 2010 (3)_DEM-WP(C) ENERG10C--ctn Mid-C_042010 2010GRC" xfId="9255"/>
    <cellStyle name="_Gas Transportation Charges_2009GRC_120308_Reconciliation" xfId="3817"/>
    <cellStyle name="_Gas Transportation Charges_2009GRC_120308_Reconciliation 2" xfId="9256"/>
    <cellStyle name="_Gas Transportation Charges_2009GRC_120308_Reconciliation 3" xfId="9257"/>
    <cellStyle name="_Gas Transportation Charges_2009GRC_120308_Reconciliation_DEM-WP(C) ENERG10C--ctn Mid-C_042010 2010GRC" xfId="9258"/>
    <cellStyle name="_Gas Transportation Charges_2009GRC_120308_Wind Integration 10GRC" xfId="3818"/>
    <cellStyle name="_Gas Transportation Charges_2009GRC_120308_Wind Integration 10GRC 2" xfId="3819"/>
    <cellStyle name="_Gas Transportation Charges_2009GRC_120308_Wind Integration 10GRC_DEM-WP(C) ENERG10C--ctn Mid-C_042010 2010GRC" xfId="9259"/>
    <cellStyle name="_x0013__LSRWEP LGIA like Acctg Petition Aug 2010" xfId="9260"/>
    <cellStyle name="_Mid C 09GRC" xfId="9261"/>
    <cellStyle name="_Monthly Fixed Input" xfId="3820"/>
    <cellStyle name="_Monthly Fixed Input 2" xfId="3821"/>
    <cellStyle name="_Monthly Fixed Input_DEM-WP(C) ENERG10C--ctn Mid-C_042010 2010GRC" xfId="9262"/>
    <cellStyle name="_Monthly Fixed Input_NIM Summary" xfId="3822"/>
    <cellStyle name="_Monthly Fixed Input_NIM Summary 2" xfId="3823"/>
    <cellStyle name="_Monthly Fixed Input_NIM Summary_DEM-WP(C) ENERG10C--ctn Mid-C_042010 2010GRC" xfId="9263"/>
    <cellStyle name="_NIM 06 Base Case Current Trends" xfId="3824"/>
    <cellStyle name="_NIM 06 Base Case Current Trends 2" xfId="3825"/>
    <cellStyle name="_NIM 06 Base Case Current Trends 2 2" xfId="3826"/>
    <cellStyle name="_NIM 06 Base Case Current Trends 2 3" xfId="9264"/>
    <cellStyle name="_NIM 06 Base Case Current Trends 3" xfId="3827"/>
    <cellStyle name="_NIM 06 Base Case Current Trends_Adj Bench DR 3 for Initial Briefs (Electric)" xfId="3828"/>
    <cellStyle name="_NIM 06 Base Case Current Trends_Adj Bench DR 3 for Initial Briefs (Electric) 2" xfId="3829"/>
    <cellStyle name="_NIM 06 Base Case Current Trends_Adj Bench DR 3 for Initial Briefs (Electric) 2 2" xfId="3830"/>
    <cellStyle name="_NIM 06 Base Case Current Trends_Adj Bench DR 3 for Initial Briefs (Electric) 3" xfId="3831"/>
    <cellStyle name="_NIM 06 Base Case Current Trends_Adj Bench DR 3 for Initial Briefs (Electric)_DEM-WP(C) ENERG10C--ctn Mid-C_042010 2010GRC" xfId="9265"/>
    <cellStyle name="_NIM 06 Base Case Current Trends_Book1" xfId="9266"/>
    <cellStyle name="_NIM 06 Base Case Current Trends_Book2" xfId="3832"/>
    <cellStyle name="_NIM 06 Base Case Current Trends_Book2 2" xfId="3833"/>
    <cellStyle name="_NIM 06 Base Case Current Trends_Book2 2 2" xfId="3834"/>
    <cellStyle name="_NIM 06 Base Case Current Trends_Book2 3" xfId="3835"/>
    <cellStyle name="_NIM 06 Base Case Current Trends_Book2_Adj Bench DR 3 for Initial Briefs (Electric)" xfId="3836"/>
    <cellStyle name="_NIM 06 Base Case Current Trends_Book2_Adj Bench DR 3 for Initial Briefs (Electric) 2" xfId="3837"/>
    <cellStyle name="_NIM 06 Base Case Current Trends_Book2_Adj Bench DR 3 for Initial Briefs (Electric) 2 2" xfId="3838"/>
    <cellStyle name="_NIM 06 Base Case Current Trends_Book2_Adj Bench DR 3 for Initial Briefs (Electric) 3" xfId="3839"/>
    <cellStyle name="_NIM 06 Base Case Current Trends_Book2_Adj Bench DR 3 for Initial Briefs (Electric)_DEM-WP(C) ENERG10C--ctn Mid-C_042010 2010GRC" xfId="9267"/>
    <cellStyle name="_NIM 06 Base Case Current Trends_Book2_DEM-WP(C) ENERG10C--ctn Mid-C_042010 2010GRC" xfId="9268"/>
    <cellStyle name="_NIM 06 Base Case Current Trends_Book2_Electric Rev Req Model (2009 GRC) Rebuttal" xfId="3840"/>
    <cellStyle name="_NIM 06 Base Case Current Trends_Book2_Electric Rev Req Model (2009 GRC) Rebuttal 2" xfId="3841"/>
    <cellStyle name="_NIM 06 Base Case Current Trends_Book2_Electric Rev Req Model (2009 GRC) Rebuttal 2 2" xfId="3842"/>
    <cellStyle name="_NIM 06 Base Case Current Trends_Book2_Electric Rev Req Model (2009 GRC) Rebuttal 3" xfId="3843"/>
    <cellStyle name="_NIM 06 Base Case Current Trends_Book2_Electric Rev Req Model (2009 GRC) Rebuttal REmoval of New  WH Solar AdjustMI" xfId="3844"/>
    <cellStyle name="_NIM 06 Base Case Current Trends_Book2_Electric Rev Req Model (2009 GRC) Rebuttal REmoval of New  WH Solar AdjustMI 2" xfId="3845"/>
    <cellStyle name="_NIM 06 Base Case Current Trends_Book2_Electric Rev Req Model (2009 GRC) Rebuttal REmoval of New  WH Solar AdjustMI 2 2" xfId="3846"/>
    <cellStyle name="_NIM 06 Base Case Current Trends_Book2_Electric Rev Req Model (2009 GRC) Rebuttal REmoval of New  WH Solar AdjustMI 3" xfId="3847"/>
    <cellStyle name="_NIM 06 Base Case Current Trends_Book2_Electric Rev Req Model (2009 GRC) Rebuttal REmoval of New  WH Solar AdjustMI_DEM-WP(C) ENERG10C--ctn Mid-C_042010 2010GRC" xfId="9269"/>
    <cellStyle name="_NIM 06 Base Case Current Trends_Book2_Electric Rev Req Model (2009 GRC) Revised 01-18-2010" xfId="3848"/>
    <cellStyle name="_NIM 06 Base Case Current Trends_Book2_Electric Rev Req Model (2009 GRC) Revised 01-18-2010 2" xfId="3849"/>
    <cellStyle name="_NIM 06 Base Case Current Trends_Book2_Electric Rev Req Model (2009 GRC) Revised 01-18-2010 2 2" xfId="3850"/>
    <cellStyle name="_NIM 06 Base Case Current Trends_Book2_Electric Rev Req Model (2009 GRC) Revised 01-18-2010 3" xfId="3851"/>
    <cellStyle name="_NIM 06 Base Case Current Trends_Book2_Electric Rev Req Model (2009 GRC) Revised 01-18-2010_DEM-WP(C) ENERG10C--ctn Mid-C_042010 2010GRC" xfId="9270"/>
    <cellStyle name="_NIM 06 Base Case Current Trends_Book2_Final Order Electric EXHIBIT A-1" xfId="3852"/>
    <cellStyle name="_NIM 06 Base Case Current Trends_Book2_Final Order Electric EXHIBIT A-1 2" xfId="3853"/>
    <cellStyle name="_NIM 06 Base Case Current Trends_Book2_Final Order Electric EXHIBIT A-1 2 2" xfId="3854"/>
    <cellStyle name="_NIM 06 Base Case Current Trends_Book2_Final Order Electric EXHIBIT A-1 3" xfId="3855"/>
    <cellStyle name="_NIM 06 Base Case Current Trends_Chelan PUD Power Costs (8-10)" xfId="9271"/>
    <cellStyle name="_NIM 06 Base Case Current Trends_Confidential Material" xfId="9272"/>
    <cellStyle name="_NIM 06 Base Case Current Trends_DEM-WP(C) Colstrip 12 Coal Cost Forecast 2010GRC" xfId="9273"/>
    <cellStyle name="_NIM 06 Base Case Current Trends_DEM-WP(C) ENERG10C--ctn Mid-C_042010 2010GRC" xfId="9274"/>
    <cellStyle name="_NIM 06 Base Case Current Trends_DEM-WP(C) Production O&amp;M 2010GRC As-Filed" xfId="9275"/>
    <cellStyle name="_NIM 06 Base Case Current Trends_DEM-WP(C) Production O&amp;M 2010GRC As-Filed 2" xfId="9276"/>
    <cellStyle name="_NIM 06 Base Case Current Trends_DEM-WP(C) Production O&amp;M 2010GRC As-Filed 3" xfId="9277"/>
    <cellStyle name="_NIM 06 Base Case Current Trends_Electric Rev Req Model (2009 GRC) " xfId="3856"/>
    <cellStyle name="_NIM 06 Base Case Current Trends_Electric Rev Req Model (2009 GRC)  2" xfId="3857"/>
    <cellStyle name="_NIM 06 Base Case Current Trends_Electric Rev Req Model (2009 GRC)  2 2" xfId="3858"/>
    <cellStyle name="_NIM 06 Base Case Current Trends_Electric Rev Req Model (2009 GRC)  3" xfId="3859"/>
    <cellStyle name="_NIM 06 Base Case Current Trends_Electric Rev Req Model (2009 GRC) _DEM-WP(C) ENERG10C--ctn Mid-C_042010 2010GRC" xfId="9278"/>
    <cellStyle name="_NIM 06 Base Case Current Trends_Electric Rev Req Model (2009 GRC) Rebuttal" xfId="3860"/>
    <cellStyle name="_NIM 06 Base Case Current Trends_Electric Rev Req Model (2009 GRC) Rebuttal 2" xfId="3861"/>
    <cellStyle name="_NIM 06 Base Case Current Trends_Electric Rev Req Model (2009 GRC) Rebuttal 2 2" xfId="3862"/>
    <cellStyle name="_NIM 06 Base Case Current Trends_Electric Rev Req Model (2009 GRC) Rebuttal 3" xfId="3863"/>
    <cellStyle name="_NIM 06 Base Case Current Trends_Electric Rev Req Model (2009 GRC) Rebuttal REmoval of New  WH Solar AdjustMI" xfId="3864"/>
    <cellStyle name="_NIM 06 Base Case Current Trends_Electric Rev Req Model (2009 GRC) Rebuttal REmoval of New  WH Solar AdjustMI 2" xfId="3865"/>
    <cellStyle name="_NIM 06 Base Case Current Trends_Electric Rev Req Model (2009 GRC) Rebuttal REmoval of New  WH Solar AdjustMI 2 2" xfId="3866"/>
    <cellStyle name="_NIM 06 Base Case Current Trends_Electric Rev Req Model (2009 GRC) Rebuttal REmoval of New  WH Solar AdjustMI 3" xfId="3867"/>
    <cellStyle name="_NIM 06 Base Case Current Trends_Electric Rev Req Model (2009 GRC) Rebuttal REmoval of New  WH Solar AdjustMI_DEM-WP(C) ENERG10C--ctn Mid-C_042010 2010GRC" xfId="9279"/>
    <cellStyle name="_NIM 06 Base Case Current Trends_Electric Rev Req Model (2009 GRC) Revised 01-18-2010" xfId="3868"/>
    <cellStyle name="_NIM 06 Base Case Current Trends_Electric Rev Req Model (2009 GRC) Revised 01-18-2010 2" xfId="3869"/>
    <cellStyle name="_NIM 06 Base Case Current Trends_Electric Rev Req Model (2009 GRC) Revised 01-18-2010 2 2" xfId="3870"/>
    <cellStyle name="_NIM 06 Base Case Current Trends_Electric Rev Req Model (2009 GRC) Revised 01-18-2010 3" xfId="3871"/>
    <cellStyle name="_NIM 06 Base Case Current Trends_Electric Rev Req Model (2009 GRC) Revised 01-18-2010_DEM-WP(C) ENERG10C--ctn Mid-C_042010 2010GRC" xfId="9280"/>
    <cellStyle name="_NIM 06 Base Case Current Trends_Electric Rev Req Model (2010 GRC)" xfId="9281"/>
    <cellStyle name="_NIM 06 Base Case Current Trends_Electric Rev Req Model (2010 GRC) SF" xfId="9282"/>
    <cellStyle name="_NIM 06 Base Case Current Trends_Final Order Electric EXHIBIT A-1" xfId="3872"/>
    <cellStyle name="_NIM 06 Base Case Current Trends_Final Order Electric EXHIBIT A-1 2" xfId="3873"/>
    <cellStyle name="_NIM 06 Base Case Current Trends_Final Order Electric EXHIBIT A-1 2 2" xfId="3874"/>
    <cellStyle name="_NIM 06 Base Case Current Trends_Final Order Electric EXHIBIT A-1 3" xfId="3875"/>
    <cellStyle name="_NIM 06 Base Case Current Trends_NIM Summary" xfId="3876"/>
    <cellStyle name="_NIM 06 Base Case Current Trends_NIM Summary 2" xfId="3877"/>
    <cellStyle name="_NIM 06 Base Case Current Trends_NIM Summary_DEM-WP(C) ENERG10C--ctn Mid-C_042010 2010GRC" xfId="9283"/>
    <cellStyle name="_NIM 06 Base Case Current Trends_NIM+O&amp;M" xfId="9284"/>
    <cellStyle name="_NIM 06 Base Case Current Trends_NIM+O&amp;M 2" xfId="9285"/>
    <cellStyle name="_NIM 06 Base Case Current Trends_NIM+O&amp;M Monthly" xfId="9286"/>
    <cellStyle name="_NIM 06 Base Case Current Trends_NIM+O&amp;M Monthly 2" xfId="9287"/>
    <cellStyle name="_NIM 06 Base Case Current Trends_Rebuttal Power Costs" xfId="3878"/>
    <cellStyle name="_NIM 06 Base Case Current Trends_Rebuttal Power Costs 2" xfId="3879"/>
    <cellStyle name="_NIM 06 Base Case Current Trends_Rebuttal Power Costs 2 2" xfId="3880"/>
    <cellStyle name="_NIM 06 Base Case Current Trends_Rebuttal Power Costs 3" xfId="3881"/>
    <cellStyle name="_NIM 06 Base Case Current Trends_Rebuttal Power Costs_Adj Bench DR 3 for Initial Briefs (Electric)" xfId="3882"/>
    <cellStyle name="_NIM 06 Base Case Current Trends_Rebuttal Power Costs_Adj Bench DR 3 for Initial Briefs (Electric) 2" xfId="3883"/>
    <cellStyle name="_NIM 06 Base Case Current Trends_Rebuttal Power Costs_Adj Bench DR 3 for Initial Briefs (Electric) 2 2" xfId="3884"/>
    <cellStyle name="_NIM 06 Base Case Current Trends_Rebuttal Power Costs_Adj Bench DR 3 for Initial Briefs (Electric) 3" xfId="3885"/>
    <cellStyle name="_NIM 06 Base Case Current Trends_Rebuttal Power Costs_Adj Bench DR 3 for Initial Briefs (Electric)_DEM-WP(C) ENERG10C--ctn Mid-C_042010 2010GRC" xfId="9288"/>
    <cellStyle name="_NIM 06 Base Case Current Trends_Rebuttal Power Costs_DEM-WP(C) ENERG10C--ctn Mid-C_042010 2010GRC" xfId="9289"/>
    <cellStyle name="_NIM 06 Base Case Current Trends_Rebuttal Power Costs_Electric Rev Req Model (2009 GRC) Rebuttal" xfId="3886"/>
    <cellStyle name="_NIM 06 Base Case Current Trends_Rebuttal Power Costs_Electric Rev Req Model (2009 GRC) Rebuttal 2" xfId="3887"/>
    <cellStyle name="_NIM 06 Base Case Current Trends_Rebuttal Power Costs_Electric Rev Req Model (2009 GRC) Rebuttal 2 2" xfId="3888"/>
    <cellStyle name="_NIM 06 Base Case Current Trends_Rebuttal Power Costs_Electric Rev Req Model (2009 GRC) Rebuttal 3" xfId="3889"/>
    <cellStyle name="_NIM 06 Base Case Current Trends_Rebuttal Power Costs_Electric Rev Req Model (2009 GRC) Rebuttal REmoval of New  WH Solar AdjustMI" xfId="3890"/>
    <cellStyle name="_NIM 06 Base Case Current Trends_Rebuttal Power Costs_Electric Rev Req Model (2009 GRC) Rebuttal REmoval of New  WH Solar AdjustMI 2" xfId="3891"/>
    <cellStyle name="_NIM 06 Base Case Current Trends_Rebuttal Power Costs_Electric Rev Req Model (2009 GRC) Rebuttal REmoval of New  WH Solar AdjustMI 2 2" xfId="3892"/>
    <cellStyle name="_NIM 06 Base Case Current Trends_Rebuttal Power Costs_Electric Rev Req Model (2009 GRC) Rebuttal REmoval of New  WH Solar AdjustMI 3" xfId="3893"/>
    <cellStyle name="_NIM 06 Base Case Current Trends_Rebuttal Power Costs_Electric Rev Req Model (2009 GRC) Rebuttal REmoval of New  WH Solar AdjustMI_DEM-WP(C) ENERG10C--ctn Mid-C_042010 2010GRC" xfId="9290"/>
    <cellStyle name="_NIM 06 Base Case Current Trends_Rebuttal Power Costs_Electric Rev Req Model (2009 GRC) Revised 01-18-2010" xfId="3894"/>
    <cellStyle name="_NIM 06 Base Case Current Trends_Rebuttal Power Costs_Electric Rev Req Model (2009 GRC) Revised 01-18-2010 2" xfId="3895"/>
    <cellStyle name="_NIM 06 Base Case Current Trends_Rebuttal Power Costs_Electric Rev Req Model (2009 GRC) Revised 01-18-2010 2 2" xfId="3896"/>
    <cellStyle name="_NIM 06 Base Case Current Trends_Rebuttal Power Costs_Electric Rev Req Model (2009 GRC) Revised 01-18-2010 3" xfId="3897"/>
    <cellStyle name="_NIM 06 Base Case Current Trends_Rebuttal Power Costs_Electric Rev Req Model (2009 GRC) Revised 01-18-2010_DEM-WP(C) ENERG10C--ctn Mid-C_042010 2010GRC" xfId="9291"/>
    <cellStyle name="_NIM 06 Base Case Current Trends_Rebuttal Power Costs_Final Order Electric EXHIBIT A-1" xfId="3898"/>
    <cellStyle name="_NIM 06 Base Case Current Trends_Rebuttal Power Costs_Final Order Electric EXHIBIT A-1 2" xfId="3899"/>
    <cellStyle name="_NIM 06 Base Case Current Trends_Rebuttal Power Costs_Final Order Electric EXHIBIT A-1 2 2" xfId="3900"/>
    <cellStyle name="_NIM 06 Base Case Current Trends_Rebuttal Power Costs_Final Order Electric EXHIBIT A-1 3" xfId="3901"/>
    <cellStyle name="_NIM 06 Base Case Current Trends_TENASKA REGULATORY ASSET" xfId="3902"/>
    <cellStyle name="_NIM 06 Base Case Current Trends_TENASKA REGULATORY ASSET 2" xfId="3903"/>
    <cellStyle name="_NIM 06 Base Case Current Trends_TENASKA REGULATORY ASSET 2 2" xfId="3904"/>
    <cellStyle name="_NIM 06 Base Case Current Trends_TENASKA REGULATORY ASSET 3" xfId="3905"/>
    <cellStyle name="_NIM Summary 09GRC" xfId="3906"/>
    <cellStyle name="_NIM Summary 09GRC 2" xfId="3907"/>
    <cellStyle name="_NIM Summary 09GRC_DEM-WP(C) ENERG10C--ctn Mid-C_042010 2010GRC" xfId="9292"/>
    <cellStyle name="_NIM Summary 09GRC_NIM Summary" xfId="3908"/>
    <cellStyle name="_NIM Summary 09GRC_NIM Summary 2" xfId="3909"/>
    <cellStyle name="_NIM Summary 09GRC_NIM Summary_DEM-WP(C) ENERG10C--ctn Mid-C_042010 2010GRC" xfId="9293"/>
    <cellStyle name="_PC DRAFT 10 15 07" xfId="9294"/>
    <cellStyle name="_PCA 7 - Exhibit D update 9_30_2008" xfId="3910"/>
    <cellStyle name="_PCA 7 - Exhibit D update 9_30_2008 2" xfId="9295"/>
    <cellStyle name="_PCA 7 - Exhibit D update 9_30_2008 2 2" xfId="9296"/>
    <cellStyle name="_PCA 7 - Exhibit D update 9_30_2008 3" xfId="9297"/>
    <cellStyle name="_PCA 7 - Exhibit D update 9_30_2008 4" xfId="9298"/>
    <cellStyle name="_PCA 7 - Exhibit D update 9_30_2008 4 2" xfId="9299"/>
    <cellStyle name="_PCA 7 - Exhibit D update 9_30_2008_Chelan PUD Power Costs (8-10)" xfId="9300"/>
    <cellStyle name="_PCA 7 - Exhibit D update 9_30_2008_DEM-WP(C) Chelan Power Costs" xfId="9301"/>
    <cellStyle name="_PCA 7 - Exhibit D update 9_30_2008_DEM-WP(C) ENERG10C--ctn Mid-C_042010 2010GRC" xfId="9302"/>
    <cellStyle name="_PCA 7 - Exhibit D update 9_30_2008_DEM-WP(C) Gas Transport 2010GRC" xfId="9303"/>
    <cellStyle name="_PCA 7 - Exhibit D update 9_30_2008_NIM Summary" xfId="3911"/>
    <cellStyle name="_PCA 7 - Exhibit D update 9_30_2008_NIM Summary 2" xfId="3912"/>
    <cellStyle name="_PCA 7 - Exhibit D update 9_30_2008_NIM Summary_DEM-WP(C) ENERG10C--ctn Mid-C_042010 2010GRC" xfId="9304"/>
    <cellStyle name="_PCA 7 - Exhibit D update 9_30_2008_Transmission Workbook for May BOD" xfId="3913"/>
    <cellStyle name="_PCA 7 - Exhibit D update 9_30_2008_Transmission Workbook for May BOD 2" xfId="3914"/>
    <cellStyle name="_PCA 7 - Exhibit D update 9_30_2008_Transmission Workbook for May BOD_DEM-WP(C) ENERG10C--ctn Mid-C_042010 2010GRC" xfId="9305"/>
    <cellStyle name="_PCA 7 - Exhibit D update 9_30_2008_Wind Integration 10GRC" xfId="3915"/>
    <cellStyle name="_PCA 7 - Exhibit D update 9_30_2008_Wind Integration 10GRC 2" xfId="3916"/>
    <cellStyle name="_PCA 7 - Exhibit D update 9_30_2008_Wind Integration 10GRC_DEM-WP(C) ENERG10C--ctn Mid-C_042010 2010GRC" xfId="9306"/>
    <cellStyle name="_Portfolio SPlan Base Case.xls Chart 1" xfId="3917"/>
    <cellStyle name="_Portfolio SPlan Base Case.xls Chart 1 2" xfId="3918"/>
    <cellStyle name="_Portfolio SPlan Base Case.xls Chart 1 2 2" xfId="3919"/>
    <cellStyle name="_Portfolio SPlan Base Case.xls Chart 1 3" xfId="3920"/>
    <cellStyle name="_Portfolio SPlan Base Case.xls Chart 1_Adj Bench DR 3 for Initial Briefs (Electric)" xfId="3921"/>
    <cellStyle name="_Portfolio SPlan Base Case.xls Chart 1_Adj Bench DR 3 for Initial Briefs (Electric) 2" xfId="3922"/>
    <cellStyle name="_Portfolio SPlan Base Case.xls Chart 1_Adj Bench DR 3 for Initial Briefs (Electric) 2 2" xfId="3923"/>
    <cellStyle name="_Portfolio SPlan Base Case.xls Chart 1_Adj Bench DR 3 for Initial Briefs (Electric) 3" xfId="3924"/>
    <cellStyle name="_Portfolio SPlan Base Case.xls Chart 1_Adj Bench DR 3 for Initial Briefs (Electric)_DEM-WP(C) ENERG10C--ctn Mid-C_042010 2010GRC" xfId="9307"/>
    <cellStyle name="_Portfolio SPlan Base Case.xls Chart 1_Book1" xfId="9308"/>
    <cellStyle name="_Portfolio SPlan Base Case.xls Chart 1_Book2" xfId="3925"/>
    <cellStyle name="_Portfolio SPlan Base Case.xls Chart 1_Book2 2" xfId="3926"/>
    <cellStyle name="_Portfolio SPlan Base Case.xls Chart 1_Book2 2 2" xfId="3927"/>
    <cellStyle name="_Portfolio SPlan Base Case.xls Chart 1_Book2 3" xfId="3928"/>
    <cellStyle name="_Portfolio SPlan Base Case.xls Chart 1_Book2_Adj Bench DR 3 for Initial Briefs (Electric)" xfId="3929"/>
    <cellStyle name="_Portfolio SPlan Base Case.xls Chart 1_Book2_Adj Bench DR 3 for Initial Briefs (Electric) 2" xfId="3930"/>
    <cellStyle name="_Portfolio SPlan Base Case.xls Chart 1_Book2_Adj Bench DR 3 for Initial Briefs (Electric) 2 2" xfId="3931"/>
    <cellStyle name="_Portfolio SPlan Base Case.xls Chart 1_Book2_Adj Bench DR 3 for Initial Briefs (Electric) 3" xfId="3932"/>
    <cellStyle name="_Portfolio SPlan Base Case.xls Chart 1_Book2_Adj Bench DR 3 for Initial Briefs (Electric)_DEM-WP(C) ENERG10C--ctn Mid-C_042010 2010GRC" xfId="9309"/>
    <cellStyle name="_Portfolio SPlan Base Case.xls Chart 1_Book2_DEM-WP(C) ENERG10C--ctn Mid-C_042010 2010GRC" xfId="9310"/>
    <cellStyle name="_Portfolio SPlan Base Case.xls Chart 1_Book2_Electric Rev Req Model (2009 GRC) Rebuttal" xfId="3933"/>
    <cellStyle name="_Portfolio SPlan Base Case.xls Chart 1_Book2_Electric Rev Req Model (2009 GRC) Rebuttal 2" xfId="3934"/>
    <cellStyle name="_Portfolio SPlan Base Case.xls Chart 1_Book2_Electric Rev Req Model (2009 GRC) Rebuttal 2 2" xfId="3935"/>
    <cellStyle name="_Portfolio SPlan Base Case.xls Chart 1_Book2_Electric Rev Req Model (2009 GRC) Rebuttal 3" xfId="3936"/>
    <cellStyle name="_Portfolio SPlan Base Case.xls Chart 1_Book2_Electric Rev Req Model (2009 GRC) Rebuttal REmoval of New  WH Solar AdjustMI" xfId="3937"/>
    <cellStyle name="_Portfolio SPlan Base Case.xls Chart 1_Book2_Electric Rev Req Model (2009 GRC) Rebuttal REmoval of New  WH Solar AdjustMI 2" xfId="3938"/>
    <cellStyle name="_Portfolio SPlan Base Case.xls Chart 1_Book2_Electric Rev Req Model (2009 GRC) Rebuttal REmoval of New  WH Solar AdjustMI 2 2" xfId="3939"/>
    <cellStyle name="_Portfolio SPlan Base Case.xls Chart 1_Book2_Electric Rev Req Model (2009 GRC) Rebuttal REmoval of New  WH Solar AdjustMI 3" xfId="3940"/>
    <cellStyle name="_Portfolio SPlan Base Case.xls Chart 1_Book2_Electric Rev Req Model (2009 GRC) Rebuttal REmoval of New  WH Solar AdjustMI_DEM-WP(C) ENERG10C--ctn Mid-C_042010 2010GRC" xfId="9311"/>
    <cellStyle name="_Portfolio SPlan Base Case.xls Chart 1_Book2_Electric Rev Req Model (2009 GRC) Revised 01-18-2010" xfId="3941"/>
    <cellStyle name="_Portfolio SPlan Base Case.xls Chart 1_Book2_Electric Rev Req Model (2009 GRC) Revised 01-18-2010 2" xfId="3942"/>
    <cellStyle name="_Portfolio SPlan Base Case.xls Chart 1_Book2_Electric Rev Req Model (2009 GRC) Revised 01-18-2010 2 2" xfId="3943"/>
    <cellStyle name="_Portfolio SPlan Base Case.xls Chart 1_Book2_Electric Rev Req Model (2009 GRC) Revised 01-18-2010 3" xfId="3944"/>
    <cellStyle name="_Portfolio SPlan Base Case.xls Chart 1_Book2_Electric Rev Req Model (2009 GRC) Revised 01-18-2010_DEM-WP(C) ENERG10C--ctn Mid-C_042010 2010GRC" xfId="9312"/>
    <cellStyle name="_Portfolio SPlan Base Case.xls Chart 1_Book2_Final Order Electric EXHIBIT A-1" xfId="3945"/>
    <cellStyle name="_Portfolio SPlan Base Case.xls Chart 1_Book2_Final Order Electric EXHIBIT A-1 2" xfId="3946"/>
    <cellStyle name="_Portfolio SPlan Base Case.xls Chart 1_Book2_Final Order Electric EXHIBIT A-1 2 2" xfId="3947"/>
    <cellStyle name="_Portfolio SPlan Base Case.xls Chart 1_Book2_Final Order Electric EXHIBIT A-1 3" xfId="3948"/>
    <cellStyle name="_Portfolio SPlan Base Case.xls Chart 1_Chelan PUD Power Costs (8-10)" xfId="9313"/>
    <cellStyle name="_Portfolio SPlan Base Case.xls Chart 1_Confidential Material" xfId="9314"/>
    <cellStyle name="_Portfolio SPlan Base Case.xls Chart 1_DEM-WP(C) Colstrip 12 Coal Cost Forecast 2010GRC" xfId="9315"/>
    <cellStyle name="_Portfolio SPlan Base Case.xls Chart 1_DEM-WP(C) ENERG10C--ctn Mid-C_042010 2010GRC" xfId="9316"/>
    <cellStyle name="_Portfolio SPlan Base Case.xls Chart 1_DEM-WP(C) Production O&amp;M 2010GRC As-Filed" xfId="9317"/>
    <cellStyle name="_Portfolio SPlan Base Case.xls Chart 1_DEM-WP(C) Production O&amp;M 2010GRC As-Filed 2" xfId="9318"/>
    <cellStyle name="_Portfolio SPlan Base Case.xls Chart 1_DEM-WP(C) Production O&amp;M 2010GRC As-Filed 3" xfId="9319"/>
    <cellStyle name="_Portfolio SPlan Base Case.xls Chart 1_Electric Rev Req Model (2009 GRC) " xfId="3949"/>
    <cellStyle name="_Portfolio SPlan Base Case.xls Chart 1_Electric Rev Req Model (2009 GRC)  2" xfId="3950"/>
    <cellStyle name="_Portfolio SPlan Base Case.xls Chart 1_Electric Rev Req Model (2009 GRC)  2 2" xfId="3951"/>
    <cellStyle name="_Portfolio SPlan Base Case.xls Chart 1_Electric Rev Req Model (2009 GRC)  3" xfId="3952"/>
    <cellStyle name="_Portfolio SPlan Base Case.xls Chart 1_Electric Rev Req Model (2009 GRC) _DEM-WP(C) ENERG10C--ctn Mid-C_042010 2010GRC" xfId="9320"/>
    <cellStyle name="_Portfolio SPlan Base Case.xls Chart 1_Electric Rev Req Model (2009 GRC) Rebuttal" xfId="3953"/>
    <cellStyle name="_Portfolio SPlan Base Case.xls Chart 1_Electric Rev Req Model (2009 GRC) Rebuttal 2" xfId="3954"/>
    <cellStyle name="_Portfolio SPlan Base Case.xls Chart 1_Electric Rev Req Model (2009 GRC) Rebuttal 2 2" xfId="3955"/>
    <cellStyle name="_Portfolio SPlan Base Case.xls Chart 1_Electric Rev Req Model (2009 GRC) Rebuttal 3" xfId="3956"/>
    <cellStyle name="_Portfolio SPlan Base Case.xls Chart 1_Electric Rev Req Model (2009 GRC) Rebuttal REmoval of New  WH Solar AdjustMI" xfId="3957"/>
    <cellStyle name="_Portfolio SPlan Base Case.xls Chart 1_Electric Rev Req Model (2009 GRC) Rebuttal REmoval of New  WH Solar AdjustMI 2" xfId="3958"/>
    <cellStyle name="_Portfolio SPlan Base Case.xls Chart 1_Electric Rev Req Model (2009 GRC) Rebuttal REmoval of New  WH Solar AdjustMI 2 2" xfId="3959"/>
    <cellStyle name="_Portfolio SPlan Base Case.xls Chart 1_Electric Rev Req Model (2009 GRC) Rebuttal REmoval of New  WH Solar AdjustMI 3" xfId="3960"/>
    <cellStyle name="_Portfolio SPlan Base Case.xls Chart 1_Electric Rev Req Model (2009 GRC) Rebuttal REmoval of New  WH Solar AdjustMI_DEM-WP(C) ENERG10C--ctn Mid-C_042010 2010GRC" xfId="9321"/>
    <cellStyle name="_Portfolio SPlan Base Case.xls Chart 1_Electric Rev Req Model (2009 GRC) Revised 01-18-2010" xfId="3961"/>
    <cellStyle name="_Portfolio SPlan Base Case.xls Chart 1_Electric Rev Req Model (2009 GRC) Revised 01-18-2010 2" xfId="3962"/>
    <cellStyle name="_Portfolio SPlan Base Case.xls Chart 1_Electric Rev Req Model (2009 GRC) Revised 01-18-2010 2 2" xfId="3963"/>
    <cellStyle name="_Portfolio SPlan Base Case.xls Chart 1_Electric Rev Req Model (2009 GRC) Revised 01-18-2010 3" xfId="3964"/>
    <cellStyle name="_Portfolio SPlan Base Case.xls Chart 1_Electric Rev Req Model (2009 GRC) Revised 01-18-2010_DEM-WP(C) ENERG10C--ctn Mid-C_042010 2010GRC" xfId="9322"/>
    <cellStyle name="_Portfolio SPlan Base Case.xls Chart 1_Electric Rev Req Model (2010 GRC)" xfId="9323"/>
    <cellStyle name="_Portfolio SPlan Base Case.xls Chart 1_Electric Rev Req Model (2010 GRC) SF" xfId="9324"/>
    <cellStyle name="_Portfolio SPlan Base Case.xls Chart 1_Final Order Electric EXHIBIT A-1" xfId="3965"/>
    <cellStyle name="_Portfolio SPlan Base Case.xls Chart 1_Final Order Electric EXHIBIT A-1 2" xfId="3966"/>
    <cellStyle name="_Portfolio SPlan Base Case.xls Chart 1_Final Order Electric EXHIBIT A-1 2 2" xfId="3967"/>
    <cellStyle name="_Portfolio SPlan Base Case.xls Chart 1_Final Order Electric EXHIBIT A-1 3" xfId="3968"/>
    <cellStyle name="_Portfolio SPlan Base Case.xls Chart 1_NIM Summary" xfId="3969"/>
    <cellStyle name="_Portfolio SPlan Base Case.xls Chart 1_NIM Summary 2" xfId="3970"/>
    <cellStyle name="_Portfolio SPlan Base Case.xls Chart 1_NIM Summary_DEM-WP(C) ENERG10C--ctn Mid-C_042010 2010GRC" xfId="9325"/>
    <cellStyle name="_Portfolio SPlan Base Case.xls Chart 1_Rebuttal Power Costs" xfId="3971"/>
    <cellStyle name="_Portfolio SPlan Base Case.xls Chart 1_Rebuttal Power Costs 2" xfId="3972"/>
    <cellStyle name="_Portfolio SPlan Base Case.xls Chart 1_Rebuttal Power Costs 2 2" xfId="3973"/>
    <cellStyle name="_Portfolio SPlan Base Case.xls Chart 1_Rebuttal Power Costs 3" xfId="3974"/>
    <cellStyle name="_Portfolio SPlan Base Case.xls Chart 1_Rebuttal Power Costs_Adj Bench DR 3 for Initial Briefs (Electric)" xfId="3975"/>
    <cellStyle name="_Portfolio SPlan Base Case.xls Chart 1_Rebuttal Power Costs_Adj Bench DR 3 for Initial Briefs (Electric) 2" xfId="3976"/>
    <cellStyle name="_Portfolio SPlan Base Case.xls Chart 1_Rebuttal Power Costs_Adj Bench DR 3 for Initial Briefs (Electric) 2 2" xfId="3977"/>
    <cellStyle name="_Portfolio SPlan Base Case.xls Chart 1_Rebuttal Power Costs_Adj Bench DR 3 for Initial Briefs (Electric) 3" xfId="3978"/>
    <cellStyle name="_Portfolio SPlan Base Case.xls Chart 1_Rebuttal Power Costs_Adj Bench DR 3 for Initial Briefs (Electric)_DEM-WP(C) ENERG10C--ctn Mid-C_042010 2010GRC" xfId="9326"/>
    <cellStyle name="_Portfolio SPlan Base Case.xls Chart 1_Rebuttal Power Costs_DEM-WP(C) ENERG10C--ctn Mid-C_042010 2010GRC" xfId="9327"/>
    <cellStyle name="_Portfolio SPlan Base Case.xls Chart 1_Rebuttal Power Costs_Electric Rev Req Model (2009 GRC) Rebuttal" xfId="3979"/>
    <cellStyle name="_Portfolio SPlan Base Case.xls Chart 1_Rebuttal Power Costs_Electric Rev Req Model (2009 GRC) Rebuttal 2" xfId="3980"/>
    <cellStyle name="_Portfolio SPlan Base Case.xls Chart 1_Rebuttal Power Costs_Electric Rev Req Model (2009 GRC) Rebuttal 2 2" xfId="3981"/>
    <cellStyle name="_Portfolio SPlan Base Case.xls Chart 1_Rebuttal Power Costs_Electric Rev Req Model (2009 GRC) Rebuttal 3" xfId="3982"/>
    <cellStyle name="_Portfolio SPlan Base Case.xls Chart 1_Rebuttal Power Costs_Electric Rev Req Model (2009 GRC) Rebuttal REmoval of New  WH Solar AdjustMI" xfId="3983"/>
    <cellStyle name="_Portfolio SPlan Base Case.xls Chart 1_Rebuttal Power Costs_Electric Rev Req Model (2009 GRC) Rebuttal REmoval of New  WH Solar AdjustMI 2" xfId="3984"/>
    <cellStyle name="_Portfolio SPlan Base Case.xls Chart 1_Rebuttal Power Costs_Electric Rev Req Model (2009 GRC) Rebuttal REmoval of New  WH Solar AdjustMI 2 2" xfId="3985"/>
    <cellStyle name="_Portfolio SPlan Base Case.xls Chart 1_Rebuttal Power Costs_Electric Rev Req Model (2009 GRC) Rebuttal REmoval of New  WH Solar AdjustMI 3" xfId="3986"/>
    <cellStyle name="_Portfolio SPlan Base Case.xls Chart 1_Rebuttal Power Costs_Electric Rev Req Model (2009 GRC) Rebuttal REmoval of New  WH Solar AdjustMI_DEM-WP(C) ENERG10C--ctn Mid-C_042010 2010GRC" xfId="9328"/>
    <cellStyle name="_Portfolio SPlan Base Case.xls Chart 1_Rebuttal Power Costs_Electric Rev Req Model (2009 GRC) Revised 01-18-2010" xfId="3987"/>
    <cellStyle name="_Portfolio SPlan Base Case.xls Chart 1_Rebuttal Power Costs_Electric Rev Req Model (2009 GRC) Revised 01-18-2010 2" xfId="3988"/>
    <cellStyle name="_Portfolio SPlan Base Case.xls Chart 1_Rebuttal Power Costs_Electric Rev Req Model (2009 GRC) Revised 01-18-2010 2 2" xfId="3989"/>
    <cellStyle name="_Portfolio SPlan Base Case.xls Chart 1_Rebuttal Power Costs_Electric Rev Req Model (2009 GRC) Revised 01-18-2010 3" xfId="3990"/>
    <cellStyle name="_Portfolio SPlan Base Case.xls Chart 1_Rebuttal Power Costs_Electric Rev Req Model (2009 GRC) Revised 01-18-2010_DEM-WP(C) ENERG10C--ctn Mid-C_042010 2010GRC" xfId="9329"/>
    <cellStyle name="_Portfolio SPlan Base Case.xls Chart 1_Rebuttal Power Costs_Final Order Electric EXHIBIT A-1" xfId="3991"/>
    <cellStyle name="_Portfolio SPlan Base Case.xls Chart 1_Rebuttal Power Costs_Final Order Electric EXHIBIT A-1 2" xfId="3992"/>
    <cellStyle name="_Portfolio SPlan Base Case.xls Chart 1_Rebuttal Power Costs_Final Order Electric EXHIBIT A-1 2 2" xfId="3993"/>
    <cellStyle name="_Portfolio SPlan Base Case.xls Chart 1_Rebuttal Power Costs_Final Order Electric EXHIBIT A-1 3" xfId="3994"/>
    <cellStyle name="_Portfolio SPlan Base Case.xls Chart 1_TENASKA REGULATORY ASSET" xfId="3995"/>
    <cellStyle name="_Portfolio SPlan Base Case.xls Chart 1_TENASKA REGULATORY ASSET 2" xfId="3996"/>
    <cellStyle name="_Portfolio SPlan Base Case.xls Chart 1_TENASKA REGULATORY ASSET 2 2" xfId="3997"/>
    <cellStyle name="_Portfolio SPlan Base Case.xls Chart 1_TENASKA REGULATORY ASSET 3" xfId="3998"/>
    <cellStyle name="_Portfolio SPlan Base Case.xls Chart 2" xfId="3999"/>
    <cellStyle name="_Portfolio SPlan Base Case.xls Chart 2 2" xfId="4000"/>
    <cellStyle name="_Portfolio SPlan Base Case.xls Chart 2 2 2" xfId="4001"/>
    <cellStyle name="_Portfolio SPlan Base Case.xls Chart 2 3" xfId="4002"/>
    <cellStyle name="_Portfolio SPlan Base Case.xls Chart 2_Adj Bench DR 3 for Initial Briefs (Electric)" xfId="4003"/>
    <cellStyle name="_Portfolio SPlan Base Case.xls Chart 2_Adj Bench DR 3 for Initial Briefs (Electric) 2" xfId="4004"/>
    <cellStyle name="_Portfolio SPlan Base Case.xls Chart 2_Adj Bench DR 3 for Initial Briefs (Electric) 2 2" xfId="4005"/>
    <cellStyle name="_Portfolio SPlan Base Case.xls Chart 2_Adj Bench DR 3 for Initial Briefs (Electric) 3" xfId="4006"/>
    <cellStyle name="_Portfolio SPlan Base Case.xls Chart 2_Adj Bench DR 3 for Initial Briefs (Electric)_DEM-WP(C) ENERG10C--ctn Mid-C_042010 2010GRC" xfId="9330"/>
    <cellStyle name="_Portfolio SPlan Base Case.xls Chart 2_Book1" xfId="9331"/>
    <cellStyle name="_Portfolio SPlan Base Case.xls Chart 2_Book2" xfId="4007"/>
    <cellStyle name="_Portfolio SPlan Base Case.xls Chart 2_Book2 2" xfId="4008"/>
    <cellStyle name="_Portfolio SPlan Base Case.xls Chart 2_Book2 2 2" xfId="4009"/>
    <cellStyle name="_Portfolio SPlan Base Case.xls Chart 2_Book2 3" xfId="4010"/>
    <cellStyle name="_Portfolio SPlan Base Case.xls Chart 2_Book2_Adj Bench DR 3 for Initial Briefs (Electric)" xfId="4011"/>
    <cellStyle name="_Portfolio SPlan Base Case.xls Chart 2_Book2_Adj Bench DR 3 for Initial Briefs (Electric) 2" xfId="4012"/>
    <cellStyle name="_Portfolio SPlan Base Case.xls Chart 2_Book2_Adj Bench DR 3 for Initial Briefs (Electric) 2 2" xfId="4013"/>
    <cellStyle name="_Portfolio SPlan Base Case.xls Chart 2_Book2_Adj Bench DR 3 for Initial Briefs (Electric) 3" xfId="4014"/>
    <cellStyle name="_Portfolio SPlan Base Case.xls Chart 2_Book2_Adj Bench DR 3 for Initial Briefs (Electric)_DEM-WP(C) ENERG10C--ctn Mid-C_042010 2010GRC" xfId="9332"/>
    <cellStyle name="_Portfolio SPlan Base Case.xls Chart 2_Book2_DEM-WP(C) ENERG10C--ctn Mid-C_042010 2010GRC" xfId="9333"/>
    <cellStyle name="_Portfolio SPlan Base Case.xls Chart 2_Book2_Electric Rev Req Model (2009 GRC) Rebuttal" xfId="4015"/>
    <cellStyle name="_Portfolio SPlan Base Case.xls Chart 2_Book2_Electric Rev Req Model (2009 GRC) Rebuttal 2" xfId="4016"/>
    <cellStyle name="_Portfolio SPlan Base Case.xls Chart 2_Book2_Electric Rev Req Model (2009 GRC) Rebuttal 2 2" xfId="4017"/>
    <cellStyle name="_Portfolio SPlan Base Case.xls Chart 2_Book2_Electric Rev Req Model (2009 GRC) Rebuttal 3" xfId="4018"/>
    <cellStyle name="_Portfolio SPlan Base Case.xls Chart 2_Book2_Electric Rev Req Model (2009 GRC) Rebuttal REmoval of New  WH Solar AdjustMI" xfId="4019"/>
    <cellStyle name="_Portfolio SPlan Base Case.xls Chart 2_Book2_Electric Rev Req Model (2009 GRC) Rebuttal REmoval of New  WH Solar AdjustMI 2" xfId="4020"/>
    <cellStyle name="_Portfolio SPlan Base Case.xls Chart 2_Book2_Electric Rev Req Model (2009 GRC) Rebuttal REmoval of New  WH Solar AdjustMI 2 2" xfId="4021"/>
    <cellStyle name="_Portfolio SPlan Base Case.xls Chart 2_Book2_Electric Rev Req Model (2009 GRC) Rebuttal REmoval of New  WH Solar AdjustMI 3" xfId="4022"/>
    <cellStyle name="_Portfolio SPlan Base Case.xls Chart 2_Book2_Electric Rev Req Model (2009 GRC) Rebuttal REmoval of New  WH Solar AdjustMI_DEM-WP(C) ENERG10C--ctn Mid-C_042010 2010GRC" xfId="9334"/>
    <cellStyle name="_Portfolio SPlan Base Case.xls Chart 2_Book2_Electric Rev Req Model (2009 GRC) Revised 01-18-2010" xfId="4023"/>
    <cellStyle name="_Portfolio SPlan Base Case.xls Chart 2_Book2_Electric Rev Req Model (2009 GRC) Revised 01-18-2010 2" xfId="4024"/>
    <cellStyle name="_Portfolio SPlan Base Case.xls Chart 2_Book2_Electric Rev Req Model (2009 GRC) Revised 01-18-2010 2 2" xfId="4025"/>
    <cellStyle name="_Portfolio SPlan Base Case.xls Chart 2_Book2_Electric Rev Req Model (2009 GRC) Revised 01-18-2010 3" xfId="4026"/>
    <cellStyle name="_Portfolio SPlan Base Case.xls Chart 2_Book2_Electric Rev Req Model (2009 GRC) Revised 01-18-2010_DEM-WP(C) ENERG10C--ctn Mid-C_042010 2010GRC" xfId="9335"/>
    <cellStyle name="_Portfolio SPlan Base Case.xls Chart 2_Book2_Final Order Electric EXHIBIT A-1" xfId="4027"/>
    <cellStyle name="_Portfolio SPlan Base Case.xls Chart 2_Book2_Final Order Electric EXHIBIT A-1 2" xfId="4028"/>
    <cellStyle name="_Portfolio SPlan Base Case.xls Chart 2_Book2_Final Order Electric EXHIBIT A-1 2 2" xfId="4029"/>
    <cellStyle name="_Portfolio SPlan Base Case.xls Chart 2_Book2_Final Order Electric EXHIBIT A-1 3" xfId="4030"/>
    <cellStyle name="_Portfolio SPlan Base Case.xls Chart 2_Chelan PUD Power Costs (8-10)" xfId="9336"/>
    <cellStyle name="_Portfolio SPlan Base Case.xls Chart 2_Confidential Material" xfId="9337"/>
    <cellStyle name="_Portfolio SPlan Base Case.xls Chart 2_DEM-WP(C) Colstrip 12 Coal Cost Forecast 2010GRC" xfId="9338"/>
    <cellStyle name="_Portfolio SPlan Base Case.xls Chart 2_DEM-WP(C) ENERG10C--ctn Mid-C_042010 2010GRC" xfId="9339"/>
    <cellStyle name="_Portfolio SPlan Base Case.xls Chart 2_DEM-WP(C) Production O&amp;M 2010GRC As-Filed" xfId="9340"/>
    <cellStyle name="_Portfolio SPlan Base Case.xls Chart 2_DEM-WP(C) Production O&amp;M 2010GRC As-Filed 2" xfId="9341"/>
    <cellStyle name="_Portfolio SPlan Base Case.xls Chart 2_DEM-WP(C) Production O&amp;M 2010GRC As-Filed 3" xfId="9342"/>
    <cellStyle name="_Portfolio SPlan Base Case.xls Chart 2_Electric Rev Req Model (2009 GRC) " xfId="4031"/>
    <cellStyle name="_Portfolio SPlan Base Case.xls Chart 2_Electric Rev Req Model (2009 GRC)  2" xfId="4032"/>
    <cellStyle name="_Portfolio SPlan Base Case.xls Chart 2_Electric Rev Req Model (2009 GRC)  2 2" xfId="4033"/>
    <cellStyle name="_Portfolio SPlan Base Case.xls Chart 2_Electric Rev Req Model (2009 GRC)  3" xfId="4034"/>
    <cellStyle name="_Portfolio SPlan Base Case.xls Chart 2_Electric Rev Req Model (2009 GRC)  4" xfId="9343"/>
    <cellStyle name="_Portfolio SPlan Base Case.xls Chart 2_Electric Rev Req Model (2009 GRC) _DEM-WP(C) ENERG10C--ctn Mid-C_042010 2010GRC" xfId="9344"/>
    <cellStyle name="_Portfolio SPlan Base Case.xls Chart 2_Electric Rev Req Model (2009 GRC) Rebuttal" xfId="4035"/>
    <cellStyle name="_Portfolio SPlan Base Case.xls Chart 2_Electric Rev Req Model (2009 GRC) Rebuttal 2" xfId="4036"/>
    <cellStyle name="_Portfolio SPlan Base Case.xls Chart 2_Electric Rev Req Model (2009 GRC) Rebuttal 2 2" xfId="4037"/>
    <cellStyle name="_Portfolio SPlan Base Case.xls Chart 2_Electric Rev Req Model (2009 GRC) Rebuttal 3" xfId="4038"/>
    <cellStyle name="_Portfolio SPlan Base Case.xls Chart 2_Electric Rev Req Model (2009 GRC) Rebuttal 4" xfId="9345"/>
    <cellStyle name="_Portfolio SPlan Base Case.xls Chart 2_Electric Rev Req Model (2009 GRC) Rebuttal REmoval of New  WH Solar AdjustMI" xfId="4039"/>
    <cellStyle name="_Portfolio SPlan Base Case.xls Chart 2_Electric Rev Req Model (2009 GRC) Rebuttal REmoval of New  WH Solar AdjustMI 2" xfId="4040"/>
    <cellStyle name="_Portfolio SPlan Base Case.xls Chart 2_Electric Rev Req Model (2009 GRC) Rebuttal REmoval of New  WH Solar AdjustMI 2 2" xfId="4041"/>
    <cellStyle name="_Portfolio SPlan Base Case.xls Chart 2_Electric Rev Req Model (2009 GRC) Rebuttal REmoval of New  WH Solar AdjustMI 3" xfId="4042"/>
    <cellStyle name="_Portfolio SPlan Base Case.xls Chart 2_Electric Rev Req Model (2009 GRC) Rebuttal REmoval of New  WH Solar AdjustMI 4" xfId="9346"/>
    <cellStyle name="_Portfolio SPlan Base Case.xls Chart 2_Electric Rev Req Model (2009 GRC) Rebuttal REmoval of New  WH Solar AdjustMI_DEM-WP(C) ENERG10C--ctn Mid-C_042010 2010GRC" xfId="9347"/>
    <cellStyle name="_Portfolio SPlan Base Case.xls Chart 2_Electric Rev Req Model (2009 GRC) Revised 01-18-2010" xfId="4043"/>
    <cellStyle name="_Portfolio SPlan Base Case.xls Chart 2_Electric Rev Req Model (2009 GRC) Revised 01-18-2010 2" xfId="4044"/>
    <cellStyle name="_Portfolio SPlan Base Case.xls Chart 2_Electric Rev Req Model (2009 GRC) Revised 01-18-2010 2 2" xfId="4045"/>
    <cellStyle name="_Portfolio SPlan Base Case.xls Chart 2_Electric Rev Req Model (2009 GRC) Revised 01-18-2010 3" xfId="4046"/>
    <cellStyle name="_Portfolio SPlan Base Case.xls Chart 2_Electric Rev Req Model (2009 GRC) Revised 01-18-2010 4" xfId="9348"/>
    <cellStyle name="_Portfolio SPlan Base Case.xls Chart 2_Electric Rev Req Model (2009 GRC) Revised 01-18-2010_DEM-WP(C) ENERG10C--ctn Mid-C_042010 2010GRC" xfId="9349"/>
    <cellStyle name="_Portfolio SPlan Base Case.xls Chart 2_Electric Rev Req Model (2010 GRC)" xfId="9350"/>
    <cellStyle name="_Portfolio SPlan Base Case.xls Chart 2_Electric Rev Req Model (2010 GRC) SF" xfId="9351"/>
    <cellStyle name="_Portfolio SPlan Base Case.xls Chart 2_Final Order Electric EXHIBIT A-1" xfId="4047"/>
    <cellStyle name="_Portfolio SPlan Base Case.xls Chart 2_Final Order Electric EXHIBIT A-1 2" xfId="4048"/>
    <cellStyle name="_Portfolio SPlan Base Case.xls Chart 2_Final Order Electric EXHIBIT A-1 2 2" xfId="4049"/>
    <cellStyle name="_Portfolio SPlan Base Case.xls Chart 2_Final Order Electric EXHIBIT A-1 3" xfId="4050"/>
    <cellStyle name="_Portfolio SPlan Base Case.xls Chart 2_Final Order Electric EXHIBIT A-1 4" xfId="9352"/>
    <cellStyle name="_Portfolio SPlan Base Case.xls Chart 2_NIM Summary" xfId="4051"/>
    <cellStyle name="_Portfolio SPlan Base Case.xls Chart 2_NIM Summary 2" xfId="4052"/>
    <cellStyle name="_Portfolio SPlan Base Case.xls Chart 2_NIM Summary_DEM-WP(C) ENERG10C--ctn Mid-C_042010 2010GRC" xfId="9353"/>
    <cellStyle name="_Portfolio SPlan Base Case.xls Chart 2_Rebuttal Power Costs" xfId="4053"/>
    <cellStyle name="_Portfolio SPlan Base Case.xls Chart 2_Rebuttal Power Costs 2" xfId="4054"/>
    <cellStyle name="_Portfolio SPlan Base Case.xls Chart 2_Rebuttal Power Costs 2 2" xfId="4055"/>
    <cellStyle name="_Portfolio SPlan Base Case.xls Chart 2_Rebuttal Power Costs 3" xfId="4056"/>
    <cellStyle name="_Portfolio SPlan Base Case.xls Chart 2_Rebuttal Power Costs 4" xfId="9354"/>
    <cellStyle name="_Portfolio SPlan Base Case.xls Chart 2_Rebuttal Power Costs_Adj Bench DR 3 for Initial Briefs (Electric)" xfId="4057"/>
    <cellStyle name="_Portfolio SPlan Base Case.xls Chart 2_Rebuttal Power Costs_Adj Bench DR 3 for Initial Briefs (Electric) 2" xfId="4058"/>
    <cellStyle name="_Portfolio SPlan Base Case.xls Chart 2_Rebuttal Power Costs_Adj Bench DR 3 for Initial Briefs (Electric) 2 2" xfId="4059"/>
    <cellStyle name="_Portfolio SPlan Base Case.xls Chart 2_Rebuttal Power Costs_Adj Bench DR 3 for Initial Briefs (Electric) 3" xfId="4060"/>
    <cellStyle name="_Portfolio SPlan Base Case.xls Chart 2_Rebuttal Power Costs_Adj Bench DR 3 for Initial Briefs (Electric) 4" xfId="9355"/>
    <cellStyle name="_Portfolio SPlan Base Case.xls Chart 2_Rebuttal Power Costs_Adj Bench DR 3 for Initial Briefs (Electric)_DEM-WP(C) ENERG10C--ctn Mid-C_042010 2010GRC" xfId="9356"/>
    <cellStyle name="_Portfolio SPlan Base Case.xls Chart 2_Rebuttal Power Costs_DEM-WP(C) ENERG10C--ctn Mid-C_042010 2010GRC" xfId="9357"/>
    <cellStyle name="_Portfolio SPlan Base Case.xls Chart 2_Rebuttal Power Costs_Electric Rev Req Model (2009 GRC) Rebuttal" xfId="4061"/>
    <cellStyle name="_Portfolio SPlan Base Case.xls Chart 2_Rebuttal Power Costs_Electric Rev Req Model (2009 GRC) Rebuttal 2" xfId="4062"/>
    <cellStyle name="_Portfolio SPlan Base Case.xls Chart 2_Rebuttal Power Costs_Electric Rev Req Model (2009 GRC) Rebuttal 2 2" xfId="4063"/>
    <cellStyle name="_Portfolio SPlan Base Case.xls Chart 2_Rebuttal Power Costs_Electric Rev Req Model (2009 GRC) Rebuttal 3" xfId="4064"/>
    <cellStyle name="_Portfolio SPlan Base Case.xls Chart 2_Rebuttal Power Costs_Electric Rev Req Model (2009 GRC) Rebuttal 4" xfId="9358"/>
    <cellStyle name="_Portfolio SPlan Base Case.xls Chart 2_Rebuttal Power Costs_Electric Rev Req Model (2009 GRC) Rebuttal REmoval of New  WH Solar AdjustMI" xfId="4065"/>
    <cellStyle name="_Portfolio SPlan Base Case.xls Chart 2_Rebuttal Power Costs_Electric Rev Req Model (2009 GRC) Rebuttal REmoval of New  WH Solar AdjustMI 2" xfId="4066"/>
    <cellStyle name="_Portfolio SPlan Base Case.xls Chart 2_Rebuttal Power Costs_Electric Rev Req Model (2009 GRC) Rebuttal REmoval of New  WH Solar AdjustMI 2 2" xfId="4067"/>
    <cellStyle name="_Portfolio SPlan Base Case.xls Chart 2_Rebuttal Power Costs_Electric Rev Req Model (2009 GRC) Rebuttal REmoval of New  WH Solar AdjustMI 3" xfId="4068"/>
    <cellStyle name="_Portfolio SPlan Base Case.xls Chart 2_Rebuttal Power Costs_Electric Rev Req Model (2009 GRC) Rebuttal REmoval of New  WH Solar AdjustMI 4" xfId="9359"/>
    <cellStyle name="_Portfolio SPlan Base Case.xls Chart 2_Rebuttal Power Costs_Electric Rev Req Model (2009 GRC) Rebuttal REmoval of New  WH Solar AdjustMI_DEM-WP(C) ENERG10C--ctn Mid-C_042010 2010GRC" xfId="9360"/>
    <cellStyle name="_Portfolio SPlan Base Case.xls Chart 2_Rebuttal Power Costs_Electric Rev Req Model (2009 GRC) Revised 01-18-2010" xfId="4069"/>
    <cellStyle name="_Portfolio SPlan Base Case.xls Chart 2_Rebuttal Power Costs_Electric Rev Req Model (2009 GRC) Revised 01-18-2010 2" xfId="4070"/>
    <cellStyle name="_Portfolio SPlan Base Case.xls Chart 2_Rebuttal Power Costs_Electric Rev Req Model (2009 GRC) Revised 01-18-2010 2 2" xfId="4071"/>
    <cellStyle name="_Portfolio SPlan Base Case.xls Chart 2_Rebuttal Power Costs_Electric Rev Req Model (2009 GRC) Revised 01-18-2010 3" xfId="4072"/>
    <cellStyle name="_Portfolio SPlan Base Case.xls Chart 2_Rebuttal Power Costs_Electric Rev Req Model (2009 GRC) Revised 01-18-2010 4" xfId="9361"/>
    <cellStyle name="_Portfolio SPlan Base Case.xls Chart 2_Rebuttal Power Costs_Electric Rev Req Model (2009 GRC) Revised 01-18-2010_DEM-WP(C) ENERG10C--ctn Mid-C_042010 2010GRC" xfId="9362"/>
    <cellStyle name="_Portfolio SPlan Base Case.xls Chart 2_Rebuttal Power Costs_Final Order Electric EXHIBIT A-1" xfId="4073"/>
    <cellStyle name="_Portfolio SPlan Base Case.xls Chart 2_Rebuttal Power Costs_Final Order Electric EXHIBIT A-1 2" xfId="4074"/>
    <cellStyle name="_Portfolio SPlan Base Case.xls Chart 2_Rebuttal Power Costs_Final Order Electric EXHIBIT A-1 2 2" xfId="4075"/>
    <cellStyle name="_Portfolio SPlan Base Case.xls Chart 2_Rebuttal Power Costs_Final Order Electric EXHIBIT A-1 3" xfId="4076"/>
    <cellStyle name="_Portfolio SPlan Base Case.xls Chart 2_Rebuttal Power Costs_Final Order Electric EXHIBIT A-1 4" xfId="9363"/>
    <cellStyle name="_Portfolio SPlan Base Case.xls Chart 2_TENASKA REGULATORY ASSET" xfId="4077"/>
    <cellStyle name="_Portfolio SPlan Base Case.xls Chart 2_TENASKA REGULATORY ASSET 2" xfId="4078"/>
    <cellStyle name="_Portfolio SPlan Base Case.xls Chart 2_TENASKA REGULATORY ASSET 2 2" xfId="4079"/>
    <cellStyle name="_Portfolio SPlan Base Case.xls Chart 2_TENASKA REGULATORY ASSET 3" xfId="4080"/>
    <cellStyle name="_Portfolio SPlan Base Case.xls Chart 2_TENASKA REGULATORY ASSET 4" xfId="9364"/>
    <cellStyle name="_Portfolio SPlan Base Case.xls Chart 3" xfId="4081"/>
    <cellStyle name="_Portfolio SPlan Base Case.xls Chart 3 2" xfId="4082"/>
    <cellStyle name="_Portfolio SPlan Base Case.xls Chart 3 2 2" xfId="4083"/>
    <cellStyle name="_Portfolio SPlan Base Case.xls Chart 3 3" xfId="4084"/>
    <cellStyle name="_Portfolio SPlan Base Case.xls Chart 3 4" xfId="9365"/>
    <cellStyle name="_Portfolio SPlan Base Case.xls Chart 3_Adj Bench DR 3 for Initial Briefs (Electric)" xfId="4085"/>
    <cellStyle name="_Portfolio SPlan Base Case.xls Chart 3_Adj Bench DR 3 for Initial Briefs (Electric) 2" xfId="4086"/>
    <cellStyle name="_Portfolio SPlan Base Case.xls Chart 3_Adj Bench DR 3 for Initial Briefs (Electric) 2 2" xfId="4087"/>
    <cellStyle name="_Portfolio SPlan Base Case.xls Chart 3_Adj Bench DR 3 for Initial Briefs (Electric) 3" xfId="4088"/>
    <cellStyle name="_Portfolio SPlan Base Case.xls Chart 3_Adj Bench DR 3 for Initial Briefs (Electric) 4" xfId="9366"/>
    <cellStyle name="_Portfolio SPlan Base Case.xls Chart 3_Adj Bench DR 3 for Initial Briefs (Electric)_DEM-WP(C) ENERG10C--ctn Mid-C_042010 2010GRC" xfId="9367"/>
    <cellStyle name="_Portfolio SPlan Base Case.xls Chart 3_Book1" xfId="9368"/>
    <cellStyle name="_Portfolio SPlan Base Case.xls Chart 3_Book2" xfId="4089"/>
    <cellStyle name="_Portfolio SPlan Base Case.xls Chart 3_Book2 2" xfId="4090"/>
    <cellStyle name="_Portfolio SPlan Base Case.xls Chart 3_Book2 2 2" xfId="4091"/>
    <cellStyle name="_Portfolio SPlan Base Case.xls Chart 3_Book2 3" xfId="4092"/>
    <cellStyle name="_Portfolio SPlan Base Case.xls Chart 3_Book2 4" xfId="9369"/>
    <cellStyle name="_Portfolio SPlan Base Case.xls Chart 3_Book2_Adj Bench DR 3 for Initial Briefs (Electric)" xfId="4093"/>
    <cellStyle name="_Portfolio SPlan Base Case.xls Chart 3_Book2_Adj Bench DR 3 for Initial Briefs (Electric) 2" xfId="4094"/>
    <cellStyle name="_Portfolio SPlan Base Case.xls Chart 3_Book2_Adj Bench DR 3 for Initial Briefs (Electric) 2 2" xfId="4095"/>
    <cellStyle name="_Portfolio SPlan Base Case.xls Chart 3_Book2_Adj Bench DR 3 for Initial Briefs (Electric) 3" xfId="4096"/>
    <cellStyle name="_Portfolio SPlan Base Case.xls Chart 3_Book2_Adj Bench DR 3 for Initial Briefs (Electric) 4" xfId="9370"/>
    <cellStyle name="_Portfolio SPlan Base Case.xls Chart 3_Book2_Adj Bench DR 3 for Initial Briefs (Electric)_DEM-WP(C) ENERG10C--ctn Mid-C_042010 2010GRC" xfId="9371"/>
    <cellStyle name="_Portfolio SPlan Base Case.xls Chart 3_Book2_DEM-WP(C) ENERG10C--ctn Mid-C_042010 2010GRC" xfId="9372"/>
    <cellStyle name="_Portfolio SPlan Base Case.xls Chart 3_Book2_Electric Rev Req Model (2009 GRC) Rebuttal" xfId="4097"/>
    <cellStyle name="_Portfolio SPlan Base Case.xls Chart 3_Book2_Electric Rev Req Model (2009 GRC) Rebuttal 2" xfId="4098"/>
    <cellStyle name="_Portfolio SPlan Base Case.xls Chart 3_Book2_Electric Rev Req Model (2009 GRC) Rebuttal 2 2" xfId="4099"/>
    <cellStyle name="_Portfolio SPlan Base Case.xls Chart 3_Book2_Electric Rev Req Model (2009 GRC) Rebuttal 3" xfId="4100"/>
    <cellStyle name="_Portfolio SPlan Base Case.xls Chart 3_Book2_Electric Rev Req Model (2009 GRC) Rebuttal 4" xfId="9373"/>
    <cellStyle name="_Portfolio SPlan Base Case.xls Chart 3_Book2_Electric Rev Req Model (2009 GRC) Rebuttal REmoval of New  WH Solar AdjustMI" xfId="4101"/>
    <cellStyle name="_Portfolio SPlan Base Case.xls Chart 3_Book2_Electric Rev Req Model (2009 GRC) Rebuttal REmoval of New  WH Solar AdjustMI 2" xfId="4102"/>
    <cellStyle name="_Portfolio SPlan Base Case.xls Chart 3_Book2_Electric Rev Req Model (2009 GRC) Rebuttal REmoval of New  WH Solar AdjustMI 2 2" xfId="4103"/>
    <cellStyle name="_Portfolio SPlan Base Case.xls Chart 3_Book2_Electric Rev Req Model (2009 GRC) Rebuttal REmoval of New  WH Solar AdjustMI 3" xfId="4104"/>
    <cellStyle name="_Portfolio SPlan Base Case.xls Chart 3_Book2_Electric Rev Req Model (2009 GRC) Rebuttal REmoval of New  WH Solar AdjustMI 4" xfId="9374"/>
    <cellStyle name="_Portfolio SPlan Base Case.xls Chart 3_Book2_Electric Rev Req Model (2009 GRC) Rebuttal REmoval of New  WH Solar AdjustMI_DEM-WP(C) ENERG10C--ctn Mid-C_042010 2010GRC" xfId="9375"/>
    <cellStyle name="_Portfolio SPlan Base Case.xls Chart 3_Book2_Electric Rev Req Model (2009 GRC) Revised 01-18-2010" xfId="4105"/>
    <cellStyle name="_Portfolio SPlan Base Case.xls Chart 3_Book2_Electric Rev Req Model (2009 GRC) Revised 01-18-2010 2" xfId="4106"/>
    <cellStyle name="_Portfolio SPlan Base Case.xls Chart 3_Book2_Electric Rev Req Model (2009 GRC) Revised 01-18-2010 2 2" xfId="4107"/>
    <cellStyle name="_Portfolio SPlan Base Case.xls Chart 3_Book2_Electric Rev Req Model (2009 GRC) Revised 01-18-2010 3" xfId="4108"/>
    <cellStyle name="_Portfolio SPlan Base Case.xls Chart 3_Book2_Electric Rev Req Model (2009 GRC) Revised 01-18-2010 4" xfId="9376"/>
    <cellStyle name="_Portfolio SPlan Base Case.xls Chart 3_Book2_Electric Rev Req Model (2009 GRC) Revised 01-18-2010_DEM-WP(C) ENERG10C--ctn Mid-C_042010 2010GRC" xfId="9377"/>
    <cellStyle name="_Portfolio SPlan Base Case.xls Chart 3_Book2_Final Order Electric EXHIBIT A-1" xfId="4109"/>
    <cellStyle name="_Portfolio SPlan Base Case.xls Chart 3_Book2_Final Order Electric EXHIBIT A-1 2" xfId="4110"/>
    <cellStyle name="_Portfolio SPlan Base Case.xls Chart 3_Book2_Final Order Electric EXHIBIT A-1 2 2" xfId="4111"/>
    <cellStyle name="_Portfolio SPlan Base Case.xls Chart 3_Book2_Final Order Electric EXHIBIT A-1 3" xfId="4112"/>
    <cellStyle name="_Portfolio SPlan Base Case.xls Chart 3_Book2_Final Order Electric EXHIBIT A-1 4" xfId="9378"/>
    <cellStyle name="_Portfolio SPlan Base Case.xls Chart 3_Chelan PUD Power Costs (8-10)" xfId="9379"/>
    <cellStyle name="_Portfolio SPlan Base Case.xls Chart 3_Confidential Material" xfId="9380"/>
    <cellStyle name="_Portfolio SPlan Base Case.xls Chart 3_DEM-WP(C) Colstrip 12 Coal Cost Forecast 2010GRC" xfId="9381"/>
    <cellStyle name="_Portfolio SPlan Base Case.xls Chart 3_DEM-WP(C) ENERG10C--ctn Mid-C_042010 2010GRC" xfId="9382"/>
    <cellStyle name="_Portfolio SPlan Base Case.xls Chart 3_DEM-WP(C) Production O&amp;M 2010GRC As-Filed" xfId="9383"/>
    <cellStyle name="_Portfolio SPlan Base Case.xls Chart 3_DEM-WP(C) Production O&amp;M 2010GRC As-Filed 2" xfId="9384"/>
    <cellStyle name="_Portfolio SPlan Base Case.xls Chart 3_DEM-WP(C) Production O&amp;M 2010GRC As-Filed 3" xfId="9385"/>
    <cellStyle name="_Portfolio SPlan Base Case.xls Chart 3_Electric Rev Req Model (2009 GRC) " xfId="4113"/>
    <cellStyle name="_Portfolio SPlan Base Case.xls Chart 3_Electric Rev Req Model (2009 GRC)  2" xfId="4114"/>
    <cellStyle name="_Portfolio SPlan Base Case.xls Chart 3_Electric Rev Req Model (2009 GRC)  2 2" xfId="4115"/>
    <cellStyle name="_Portfolio SPlan Base Case.xls Chart 3_Electric Rev Req Model (2009 GRC)  3" xfId="4116"/>
    <cellStyle name="_Portfolio SPlan Base Case.xls Chart 3_Electric Rev Req Model (2009 GRC)  4" xfId="9386"/>
    <cellStyle name="_Portfolio SPlan Base Case.xls Chart 3_Electric Rev Req Model (2009 GRC) _DEM-WP(C) ENERG10C--ctn Mid-C_042010 2010GRC" xfId="9387"/>
    <cellStyle name="_Portfolio SPlan Base Case.xls Chart 3_Electric Rev Req Model (2009 GRC) Rebuttal" xfId="4117"/>
    <cellStyle name="_Portfolio SPlan Base Case.xls Chart 3_Electric Rev Req Model (2009 GRC) Rebuttal 2" xfId="4118"/>
    <cellStyle name="_Portfolio SPlan Base Case.xls Chart 3_Electric Rev Req Model (2009 GRC) Rebuttal 2 2" xfId="4119"/>
    <cellStyle name="_Portfolio SPlan Base Case.xls Chart 3_Electric Rev Req Model (2009 GRC) Rebuttal 3" xfId="4120"/>
    <cellStyle name="_Portfolio SPlan Base Case.xls Chart 3_Electric Rev Req Model (2009 GRC) Rebuttal 4" xfId="9388"/>
    <cellStyle name="_Portfolio SPlan Base Case.xls Chart 3_Electric Rev Req Model (2009 GRC) Rebuttal REmoval of New  WH Solar AdjustMI" xfId="4121"/>
    <cellStyle name="_Portfolio SPlan Base Case.xls Chart 3_Electric Rev Req Model (2009 GRC) Rebuttal REmoval of New  WH Solar AdjustMI 2" xfId="4122"/>
    <cellStyle name="_Portfolio SPlan Base Case.xls Chart 3_Electric Rev Req Model (2009 GRC) Rebuttal REmoval of New  WH Solar AdjustMI 2 2" xfId="4123"/>
    <cellStyle name="_Portfolio SPlan Base Case.xls Chart 3_Electric Rev Req Model (2009 GRC) Rebuttal REmoval of New  WH Solar AdjustMI 3" xfId="4124"/>
    <cellStyle name="_Portfolio SPlan Base Case.xls Chart 3_Electric Rev Req Model (2009 GRC) Rebuttal REmoval of New  WH Solar AdjustMI 4" xfId="9389"/>
    <cellStyle name="_Portfolio SPlan Base Case.xls Chart 3_Electric Rev Req Model (2009 GRC) Rebuttal REmoval of New  WH Solar AdjustMI_DEM-WP(C) ENERG10C--ctn Mid-C_042010 2010GRC" xfId="9390"/>
    <cellStyle name="_Portfolio SPlan Base Case.xls Chart 3_Electric Rev Req Model (2009 GRC) Revised 01-18-2010" xfId="4125"/>
    <cellStyle name="_Portfolio SPlan Base Case.xls Chart 3_Electric Rev Req Model (2009 GRC) Revised 01-18-2010 2" xfId="4126"/>
    <cellStyle name="_Portfolio SPlan Base Case.xls Chart 3_Electric Rev Req Model (2009 GRC) Revised 01-18-2010 2 2" xfId="4127"/>
    <cellStyle name="_Portfolio SPlan Base Case.xls Chart 3_Electric Rev Req Model (2009 GRC) Revised 01-18-2010 3" xfId="4128"/>
    <cellStyle name="_Portfolio SPlan Base Case.xls Chart 3_Electric Rev Req Model (2009 GRC) Revised 01-18-2010 4" xfId="9391"/>
    <cellStyle name="_Portfolio SPlan Base Case.xls Chart 3_Electric Rev Req Model (2009 GRC) Revised 01-18-2010_DEM-WP(C) ENERG10C--ctn Mid-C_042010 2010GRC" xfId="9392"/>
    <cellStyle name="_Portfolio SPlan Base Case.xls Chart 3_Electric Rev Req Model (2010 GRC)" xfId="9393"/>
    <cellStyle name="_Portfolio SPlan Base Case.xls Chart 3_Electric Rev Req Model (2010 GRC) SF" xfId="9394"/>
    <cellStyle name="_Portfolio SPlan Base Case.xls Chart 3_Final Order Electric EXHIBIT A-1" xfId="4129"/>
    <cellStyle name="_Portfolio SPlan Base Case.xls Chart 3_Final Order Electric EXHIBIT A-1 2" xfId="4130"/>
    <cellStyle name="_Portfolio SPlan Base Case.xls Chart 3_Final Order Electric EXHIBIT A-1 2 2" xfId="4131"/>
    <cellStyle name="_Portfolio SPlan Base Case.xls Chart 3_Final Order Electric EXHIBIT A-1 3" xfId="4132"/>
    <cellStyle name="_Portfolio SPlan Base Case.xls Chart 3_Final Order Electric EXHIBIT A-1 4" xfId="9395"/>
    <cellStyle name="_Portfolio SPlan Base Case.xls Chart 3_NIM Summary" xfId="4133"/>
    <cellStyle name="_Portfolio SPlan Base Case.xls Chart 3_NIM Summary 2" xfId="4134"/>
    <cellStyle name="_Portfolio SPlan Base Case.xls Chart 3_NIM Summary_DEM-WP(C) ENERG10C--ctn Mid-C_042010 2010GRC" xfId="9396"/>
    <cellStyle name="_Portfolio SPlan Base Case.xls Chart 3_Rebuttal Power Costs" xfId="4135"/>
    <cellStyle name="_Portfolio SPlan Base Case.xls Chart 3_Rebuttal Power Costs 2" xfId="4136"/>
    <cellStyle name="_Portfolio SPlan Base Case.xls Chart 3_Rebuttal Power Costs 2 2" xfId="4137"/>
    <cellStyle name="_Portfolio SPlan Base Case.xls Chart 3_Rebuttal Power Costs 3" xfId="4138"/>
    <cellStyle name="_Portfolio SPlan Base Case.xls Chart 3_Rebuttal Power Costs 4" xfId="9397"/>
    <cellStyle name="_Portfolio SPlan Base Case.xls Chart 3_Rebuttal Power Costs_Adj Bench DR 3 for Initial Briefs (Electric)" xfId="4139"/>
    <cellStyle name="_Portfolio SPlan Base Case.xls Chart 3_Rebuttal Power Costs_Adj Bench DR 3 for Initial Briefs (Electric) 2" xfId="4140"/>
    <cellStyle name="_Portfolio SPlan Base Case.xls Chart 3_Rebuttal Power Costs_Adj Bench DR 3 for Initial Briefs (Electric) 2 2" xfId="4141"/>
    <cellStyle name="_Portfolio SPlan Base Case.xls Chart 3_Rebuttal Power Costs_Adj Bench DR 3 for Initial Briefs (Electric) 3" xfId="4142"/>
    <cellStyle name="_Portfolio SPlan Base Case.xls Chart 3_Rebuttal Power Costs_Adj Bench DR 3 for Initial Briefs (Electric) 4" xfId="9398"/>
    <cellStyle name="_Portfolio SPlan Base Case.xls Chart 3_Rebuttal Power Costs_Adj Bench DR 3 for Initial Briefs (Electric)_DEM-WP(C) ENERG10C--ctn Mid-C_042010 2010GRC" xfId="9399"/>
    <cellStyle name="_Portfolio SPlan Base Case.xls Chart 3_Rebuttal Power Costs_DEM-WP(C) ENERG10C--ctn Mid-C_042010 2010GRC" xfId="9400"/>
    <cellStyle name="_Portfolio SPlan Base Case.xls Chart 3_Rebuttal Power Costs_Electric Rev Req Model (2009 GRC) Rebuttal" xfId="4143"/>
    <cellStyle name="_Portfolio SPlan Base Case.xls Chart 3_Rebuttal Power Costs_Electric Rev Req Model (2009 GRC) Rebuttal 2" xfId="4144"/>
    <cellStyle name="_Portfolio SPlan Base Case.xls Chart 3_Rebuttal Power Costs_Electric Rev Req Model (2009 GRC) Rebuttal 2 2" xfId="4145"/>
    <cellStyle name="_Portfolio SPlan Base Case.xls Chart 3_Rebuttal Power Costs_Electric Rev Req Model (2009 GRC) Rebuttal 3" xfId="4146"/>
    <cellStyle name="_Portfolio SPlan Base Case.xls Chart 3_Rebuttal Power Costs_Electric Rev Req Model (2009 GRC) Rebuttal 4" xfId="9401"/>
    <cellStyle name="_Portfolio SPlan Base Case.xls Chart 3_Rebuttal Power Costs_Electric Rev Req Model (2009 GRC) Rebuttal REmoval of New  WH Solar AdjustMI" xfId="4147"/>
    <cellStyle name="_Portfolio SPlan Base Case.xls Chart 3_Rebuttal Power Costs_Electric Rev Req Model (2009 GRC) Rebuttal REmoval of New  WH Solar AdjustMI 2" xfId="4148"/>
    <cellStyle name="_Portfolio SPlan Base Case.xls Chart 3_Rebuttal Power Costs_Electric Rev Req Model (2009 GRC) Rebuttal REmoval of New  WH Solar AdjustMI 2 2" xfId="4149"/>
    <cellStyle name="_Portfolio SPlan Base Case.xls Chart 3_Rebuttal Power Costs_Electric Rev Req Model (2009 GRC) Rebuttal REmoval of New  WH Solar AdjustMI 3" xfId="4150"/>
    <cellStyle name="_Portfolio SPlan Base Case.xls Chart 3_Rebuttal Power Costs_Electric Rev Req Model (2009 GRC) Rebuttal REmoval of New  WH Solar AdjustMI 4" xfId="9402"/>
    <cellStyle name="_Portfolio SPlan Base Case.xls Chart 3_Rebuttal Power Costs_Electric Rev Req Model (2009 GRC) Rebuttal REmoval of New  WH Solar AdjustMI_DEM-WP(C) ENERG10C--ctn Mid-C_042010 2010GRC" xfId="9403"/>
    <cellStyle name="_Portfolio SPlan Base Case.xls Chart 3_Rebuttal Power Costs_Electric Rev Req Model (2009 GRC) Revised 01-18-2010" xfId="4151"/>
    <cellStyle name="_Portfolio SPlan Base Case.xls Chart 3_Rebuttal Power Costs_Electric Rev Req Model (2009 GRC) Revised 01-18-2010 2" xfId="4152"/>
    <cellStyle name="_Portfolio SPlan Base Case.xls Chart 3_Rebuttal Power Costs_Electric Rev Req Model (2009 GRC) Revised 01-18-2010 2 2" xfId="4153"/>
    <cellStyle name="_Portfolio SPlan Base Case.xls Chart 3_Rebuttal Power Costs_Electric Rev Req Model (2009 GRC) Revised 01-18-2010 3" xfId="4154"/>
    <cellStyle name="_Portfolio SPlan Base Case.xls Chart 3_Rebuttal Power Costs_Electric Rev Req Model (2009 GRC) Revised 01-18-2010 4" xfId="9404"/>
    <cellStyle name="_Portfolio SPlan Base Case.xls Chart 3_Rebuttal Power Costs_Electric Rev Req Model (2009 GRC) Revised 01-18-2010_DEM-WP(C) ENERG10C--ctn Mid-C_042010 2010GRC" xfId="9405"/>
    <cellStyle name="_Portfolio SPlan Base Case.xls Chart 3_Rebuttal Power Costs_Final Order Electric EXHIBIT A-1" xfId="4155"/>
    <cellStyle name="_Portfolio SPlan Base Case.xls Chart 3_Rebuttal Power Costs_Final Order Electric EXHIBIT A-1 2" xfId="4156"/>
    <cellStyle name="_Portfolio SPlan Base Case.xls Chart 3_Rebuttal Power Costs_Final Order Electric EXHIBIT A-1 2 2" xfId="4157"/>
    <cellStyle name="_Portfolio SPlan Base Case.xls Chart 3_Rebuttal Power Costs_Final Order Electric EXHIBIT A-1 3" xfId="4158"/>
    <cellStyle name="_Portfolio SPlan Base Case.xls Chart 3_Rebuttal Power Costs_Final Order Electric EXHIBIT A-1 4" xfId="9406"/>
    <cellStyle name="_Portfolio SPlan Base Case.xls Chart 3_TENASKA REGULATORY ASSET" xfId="4159"/>
    <cellStyle name="_Portfolio SPlan Base Case.xls Chart 3_TENASKA REGULATORY ASSET 2" xfId="4160"/>
    <cellStyle name="_Portfolio SPlan Base Case.xls Chart 3_TENASKA REGULATORY ASSET 2 2" xfId="4161"/>
    <cellStyle name="_Portfolio SPlan Base Case.xls Chart 3_TENASKA REGULATORY ASSET 3" xfId="4162"/>
    <cellStyle name="_Portfolio SPlan Base Case.xls Chart 3_TENASKA REGULATORY ASSET 4" xfId="9407"/>
    <cellStyle name="_Power Cost Value Copy 11.30.05 gas 1.09.06 AURORA at 1.10.06" xfId="20"/>
    <cellStyle name="_Power Cost Value Copy 11.30.05 gas 1.09.06 AURORA at 1.10.06 2" xfId="4163"/>
    <cellStyle name="_Power Cost Value Copy 11.30.05 gas 1.09.06 AURORA at 1.10.06 2 2" xfId="4164"/>
    <cellStyle name="_Power Cost Value Copy 11.30.05 gas 1.09.06 AURORA at 1.10.06 2 2 2" xfId="4165"/>
    <cellStyle name="_Power Cost Value Copy 11.30.05 gas 1.09.06 AURORA at 1.10.06 2 3" xfId="4166"/>
    <cellStyle name="_Power Cost Value Copy 11.30.05 gas 1.09.06 AURORA at 1.10.06 3" xfId="4167"/>
    <cellStyle name="_Power Cost Value Copy 11.30.05 gas 1.09.06 AURORA at 1.10.06 3 2" xfId="4168"/>
    <cellStyle name="_Power Cost Value Copy 11.30.05 gas 1.09.06 AURORA at 1.10.06 4" xfId="4169"/>
    <cellStyle name="_Power Cost Value Copy 11.30.05 gas 1.09.06 AURORA at 1.10.06 4 2" xfId="4170"/>
    <cellStyle name="_Power Cost Value Copy 11.30.05 gas 1.09.06 AURORA at 1.10.06 5" xfId="9408"/>
    <cellStyle name="_Power Cost Value Copy 11.30.05 gas 1.09.06 AURORA at 1.10.06 6" xfId="9409"/>
    <cellStyle name="_Power Cost Value Copy 11.30.05 gas 1.09.06 AURORA at 1.10.06 6 2" xfId="9410"/>
    <cellStyle name="_Power Cost Value Copy 11.30.05 gas 1.09.06 AURORA at 1.10.06 7" xfId="9411"/>
    <cellStyle name="_Power Cost Value Copy 11.30.05 gas 1.09.06 AURORA at 1.10.06 7 2" xfId="9412"/>
    <cellStyle name="_Power Cost Value Copy 11.30.05 gas 1.09.06 AURORA at 1.10.06_04 07E Wild Horse Wind Expansion (C) (2)" xfId="4171"/>
    <cellStyle name="_Power Cost Value Copy 11.30.05 gas 1.09.06 AURORA at 1.10.06_04 07E Wild Horse Wind Expansion (C) (2) 2" xfId="4172"/>
    <cellStyle name="_Power Cost Value Copy 11.30.05 gas 1.09.06 AURORA at 1.10.06_04 07E Wild Horse Wind Expansion (C) (2) 2 2" xfId="4173"/>
    <cellStyle name="_Power Cost Value Copy 11.30.05 gas 1.09.06 AURORA at 1.10.06_04 07E Wild Horse Wind Expansion (C) (2) 3" xfId="4174"/>
    <cellStyle name="_Power Cost Value Copy 11.30.05 gas 1.09.06 AURORA at 1.10.06_04 07E Wild Horse Wind Expansion (C) (2) 4" xfId="9413"/>
    <cellStyle name="_Power Cost Value Copy 11.30.05 gas 1.09.06 AURORA at 1.10.06_04 07E Wild Horse Wind Expansion (C) (2)_Adj Bench DR 3 for Initial Briefs (Electric)" xfId="4175"/>
    <cellStyle name="_Power Cost Value Copy 11.30.05 gas 1.09.06 AURORA at 1.10.06_04 07E Wild Horse Wind Expansion (C) (2)_Adj Bench DR 3 for Initial Briefs (Electric) 2" xfId="4176"/>
    <cellStyle name="_Power Cost Value Copy 11.30.05 gas 1.09.06 AURORA at 1.10.06_04 07E Wild Horse Wind Expansion (C) (2)_Adj Bench DR 3 for Initial Briefs (Electric) 2 2" xfId="4177"/>
    <cellStyle name="_Power Cost Value Copy 11.30.05 gas 1.09.06 AURORA at 1.10.06_04 07E Wild Horse Wind Expansion (C) (2)_Adj Bench DR 3 for Initial Briefs (Electric) 3" xfId="4178"/>
    <cellStyle name="_Power Cost Value Copy 11.30.05 gas 1.09.06 AURORA at 1.10.06_04 07E Wild Horse Wind Expansion (C) (2)_Adj Bench DR 3 for Initial Briefs (Electric) 4" xfId="9414"/>
    <cellStyle name="_Power Cost Value Copy 11.30.05 gas 1.09.06 AURORA at 1.10.06_04 07E Wild Horse Wind Expansion (C) (2)_Adj Bench DR 3 for Initial Briefs (Electric)_DEM-WP(C) ENERG10C--ctn Mid-C_042010 2010GRC" xfId="9415"/>
    <cellStyle name="_Power Cost Value Copy 11.30.05 gas 1.09.06 AURORA at 1.10.06_04 07E Wild Horse Wind Expansion (C) (2)_Book1" xfId="9416"/>
    <cellStyle name="_Power Cost Value Copy 11.30.05 gas 1.09.06 AURORA at 1.10.06_04 07E Wild Horse Wind Expansion (C) (2)_DEM-WP(C) ENERG10C--ctn Mid-C_042010 2010GRC" xfId="9417"/>
    <cellStyle name="_Power Cost Value Copy 11.30.05 gas 1.09.06 AURORA at 1.10.06_04 07E Wild Horse Wind Expansion (C) (2)_Electric Rev Req Model (2009 GRC) " xfId="4179"/>
    <cellStyle name="_Power Cost Value Copy 11.30.05 gas 1.09.06 AURORA at 1.10.06_04 07E Wild Horse Wind Expansion (C) (2)_Electric Rev Req Model (2009 GRC)  2" xfId="4180"/>
    <cellStyle name="_Power Cost Value Copy 11.30.05 gas 1.09.06 AURORA at 1.10.06_04 07E Wild Horse Wind Expansion (C) (2)_Electric Rev Req Model (2009 GRC)  2 2" xfId="4181"/>
    <cellStyle name="_Power Cost Value Copy 11.30.05 gas 1.09.06 AURORA at 1.10.06_04 07E Wild Horse Wind Expansion (C) (2)_Electric Rev Req Model (2009 GRC)  3" xfId="4182"/>
    <cellStyle name="_Power Cost Value Copy 11.30.05 gas 1.09.06 AURORA at 1.10.06_04 07E Wild Horse Wind Expansion (C) (2)_Electric Rev Req Model (2009 GRC)  4" xfId="9418"/>
    <cellStyle name="_Power Cost Value Copy 11.30.05 gas 1.09.06 AURORA at 1.10.06_04 07E Wild Horse Wind Expansion (C) (2)_Electric Rev Req Model (2009 GRC) _DEM-WP(C) ENERG10C--ctn Mid-C_042010 2010GRC" xfId="9419"/>
    <cellStyle name="_Power Cost Value Copy 11.30.05 gas 1.09.06 AURORA at 1.10.06_04 07E Wild Horse Wind Expansion (C) (2)_Electric Rev Req Model (2009 GRC) Rebuttal" xfId="4183"/>
    <cellStyle name="_Power Cost Value Copy 11.30.05 gas 1.09.06 AURORA at 1.10.06_04 07E Wild Horse Wind Expansion (C) (2)_Electric Rev Req Model (2009 GRC) Rebuttal 2" xfId="4184"/>
    <cellStyle name="_Power Cost Value Copy 11.30.05 gas 1.09.06 AURORA at 1.10.06_04 07E Wild Horse Wind Expansion (C) (2)_Electric Rev Req Model (2009 GRC) Rebuttal 2 2" xfId="4185"/>
    <cellStyle name="_Power Cost Value Copy 11.30.05 gas 1.09.06 AURORA at 1.10.06_04 07E Wild Horse Wind Expansion (C) (2)_Electric Rev Req Model (2009 GRC) Rebuttal 3" xfId="4186"/>
    <cellStyle name="_Power Cost Value Copy 11.30.05 gas 1.09.06 AURORA at 1.10.06_04 07E Wild Horse Wind Expansion (C) (2)_Electric Rev Req Model (2009 GRC) Rebuttal 4" xfId="9420"/>
    <cellStyle name="_Power Cost Value Copy 11.30.05 gas 1.09.06 AURORA at 1.10.06_04 07E Wild Horse Wind Expansion (C) (2)_Electric Rev Req Model (2009 GRC) Rebuttal REmoval of New  WH Solar AdjustMI" xfId="4187"/>
    <cellStyle name="_Power Cost Value Copy 11.30.05 gas 1.09.06 AURORA at 1.10.06_04 07E Wild Horse Wind Expansion (C) (2)_Electric Rev Req Model (2009 GRC) Rebuttal REmoval of New  WH Solar AdjustMI 2" xfId="4188"/>
    <cellStyle name="_Power Cost Value Copy 11.30.05 gas 1.09.06 AURORA at 1.10.06_04 07E Wild Horse Wind Expansion (C) (2)_Electric Rev Req Model (2009 GRC) Rebuttal REmoval of New  WH Solar AdjustMI 2 2" xfId="4189"/>
    <cellStyle name="_Power Cost Value Copy 11.30.05 gas 1.09.06 AURORA at 1.10.06_04 07E Wild Horse Wind Expansion (C) (2)_Electric Rev Req Model (2009 GRC) Rebuttal REmoval of New  WH Solar AdjustMI 3" xfId="4190"/>
    <cellStyle name="_Power Cost Value Copy 11.30.05 gas 1.09.06 AURORA at 1.10.06_04 07E Wild Horse Wind Expansion (C) (2)_Electric Rev Req Model (2009 GRC) Rebuttal REmoval of New  WH Solar AdjustMI 4" xfId="9421"/>
    <cellStyle name="_Power Cost Value Copy 11.30.05 gas 1.09.06 AURORA at 1.10.06_04 07E Wild Horse Wind Expansion (C) (2)_Electric Rev Req Model (2009 GRC) Rebuttal REmoval of New  WH Solar AdjustMI_DEM-WP(C) ENERG10C--ctn Mid-C_042010 2010GRC" xfId="9422"/>
    <cellStyle name="_Power Cost Value Copy 11.30.05 gas 1.09.06 AURORA at 1.10.06_04 07E Wild Horse Wind Expansion (C) (2)_Electric Rev Req Model (2009 GRC) Revised 01-18-2010" xfId="4191"/>
    <cellStyle name="_Power Cost Value Copy 11.30.05 gas 1.09.06 AURORA at 1.10.06_04 07E Wild Horse Wind Expansion (C) (2)_Electric Rev Req Model (2009 GRC) Revised 01-18-2010 2" xfId="4192"/>
    <cellStyle name="_Power Cost Value Copy 11.30.05 gas 1.09.06 AURORA at 1.10.06_04 07E Wild Horse Wind Expansion (C) (2)_Electric Rev Req Model (2009 GRC) Revised 01-18-2010 2 2" xfId="4193"/>
    <cellStyle name="_Power Cost Value Copy 11.30.05 gas 1.09.06 AURORA at 1.10.06_04 07E Wild Horse Wind Expansion (C) (2)_Electric Rev Req Model (2009 GRC) Revised 01-18-2010 3" xfId="4194"/>
    <cellStyle name="_Power Cost Value Copy 11.30.05 gas 1.09.06 AURORA at 1.10.06_04 07E Wild Horse Wind Expansion (C) (2)_Electric Rev Req Model (2009 GRC) Revised 01-18-2010 4" xfId="9423"/>
    <cellStyle name="_Power Cost Value Copy 11.30.05 gas 1.09.06 AURORA at 1.10.06_04 07E Wild Horse Wind Expansion (C) (2)_Electric Rev Req Model (2009 GRC) Revised 01-18-2010_DEM-WP(C) ENERG10C--ctn Mid-C_042010 2010GRC" xfId="9424"/>
    <cellStyle name="_Power Cost Value Copy 11.30.05 gas 1.09.06 AURORA at 1.10.06_04 07E Wild Horse Wind Expansion (C) (2)_Electric Rev Req Model (2010 GRC)" xfId="9425"/>
    <cellStyle name="_Power Cost Value Copy 11.30.05 gas 1.09.06 AURORA at 1.10.06_04 07E Wild Horse Wind Expansion (C) (2)_Electric Rev Req Model (2010 GRC) SF" xfId="9426"/>
    <cellStyle name="_Power Cost Value Copy 11.30.05 gas 1.09.06 AURORA at 1.10.06_04 07E Wild Horse Wind Expansion (C) (2)_Final Order Electric EXHIBIT A-1" xfId="4195"/>
    <cellStyle name="_Power Cost Value Copy 11.30.05 gas 1.09.06 AURORA at 1.10.06_04 07E Wild Horse Wind Expansion (C) (2)_Final Order Electric EXHIBIT A-1 2" xfId="4196"/>
    <cellStyle name="_Power Cost Value Copy 11.30.05 gas 1.09.06 AURORA at 1.10.06_04 07E Wild Horse Wind Expansion (C) (2)_Final Order Electric EXHIBIT A-1 2 2" xfId="4197"/>
    <cellStyle name="_Power Cost Value Copy 11.30.05 gas 1.09.06 AURORA at 1.10.06_04 07E Wild Horse Wind Expansion (C) (2)_Final Order Electric EXHIBIT A-1 3" xfId="4198"/>
    <cellStyle name="_Power Cost Value Copy 11.30.05 gas 1.09.06 AURORA at 1.10.06_04 07E Wild Horse Wind Expansion (C) (2)_Final Order Electric EXHIBIT A-1 4" xfId="9427"/>
    <cellStyle name="_Power Cost Value Copy 11.30.05 gas 1.09.06 AURORA at 1.10.06_04 07E Wild Horse Wind Expansion (C) (2)_TENASKA REGULATORY ASSET" xfId="4199"/>
    <cellStyle name="_Power Cost Value Copy 11.30.05 gas 1.09.06 AURORA at 1.10.06_04 07E Wild Horse Wind Expansion (C) (2)_TENASKA REGULATORY ASSET 2" xfId="4200"/>
    <cellStyle name="_Power Cost Value Copy 11.30.05 gas 1.09.06 AURORA at 1.10.06_04 07E Wild Horse Wind Expansion (C) (2)_TENASKA REGULATORY ASSET 2 2" xfId="4201"/>
    <cellStyle name="_Power Cost Value Copy 11.30.05 gas 1.09.06 AURORA at 1.10.06_04 07E Wild Horse Wind Expansion (C) (2)_TENASKA REGULATORY ASSET 3" xfId="4202"/>
    <cellStyle name="_Power Cost Value Copy 11.30.05 gas 1.09.06 AURORA at 1.10.06_04 07E Wild Horse Wind Expansion (C) (2)_TENASKA REGULATORY ASSET 4" xfId="9428"/>
    <cellStyle name="_Power Cost Value Copy 11.30.05 gas 1.09.06 AURORA at 1.10.06_16.37E Wild Horse Expansion DeferralRevwrkingfile SF" xfId="4203"/>
    <cellStyle name="_Power Cost Value Copy 11.30.05 gas 1.09.06 AURORA at 1.10.06_16.37E Wild Horse Expansion DeferralRevwrkingfile SF 2" xfId="4204"/>
    <cellStyle name="_Power Cost Value Copy 11.30.05 gas 1.09.06 AURORA at 1.10.06_16.37E Wild Horse Expansion DeferralRevwrkingfile SF 2 2" xfId="4205"/>
    <cellStyle name="_Power Cost Value Copy 11.30.05 gas 1.09.06 AURORA at 1.10.06_16.37E Wild Horse Expansion DeferralRevwrkingfile SF 3" xfId="4206"/>
    <cellStyle name="_Power Cost Value Copy 11.30.05 gas 1.09.06 AURORA at 1.10.06_16.37E Wild Horse Expansion DeferralRevwrkingfile SF 4" xfId="9429"/>
    <cellStyle name="_Power Cost Value Copy 11.30.05 gas 1.09.06 AURORA at 1.10.06_16.37E Wild Horse Expansion DeferralRevwrkingfile SF_DEM-WP(C) ENERG10C--ctn Mid-C_042010 2010GRC" xfId="9430"/>
    <cellStyle name="_Power Cost Value Copy 11.30.05 gas 1.09.06 AURORA at 1.10.06_2009 Compliance Filing PCA Exhibits for GRC" xfId="9431"/>
    <cellStyle name="_Power Cost Value Copy 11.30.05 gas 1.09.06 AURORA at 1.10.06_2009 Compliance Filing PCA Exhibits for GRC 2" xfId="9432"/>
    <cellStyle name="_Power Cost Value Copy 11.30.05 gas 1.09.06 AURORA at 1.10.06_2009 GRC Compl Filing - Exhibit D" xfId="4207"/>
    <cellStyle name="_Power Cost Value Copy 11.30.05 gas 1.09.06 AURORA at 1.10.06_2009 GRC Compl Filing - Exhibit D 2" xfId="4208"/>
    <cellStyle name="_Power Cost Value Copy 11.30.05 gas 1.09.06 AURORA at 1.10.06_2009 GRC Compl Filing - Exhibit D_DEM-WP(C) ENERG10C--ctn Mid-C_042010 2010GRC" xfId="9433"/>
    <cellStyle name="_Power Cost Value Copy 11.30.05 gas 1.09.06 AURORA at 1.10.06_3.01 Income Statement" xfId="4209"/>
    <cellStyle name="_Power Cost Value Copy 11.30.05 gas 1.09.06 AURORA at 1.10.06_4 31 Regulatory Assets and Liabilities  7 06- Exhibit D" xfId="4210"/>
    <cellStyle name="_Power Cost Value Copy 11.30.05 gas 1.09.06 AURORA at 1.10.06_4 31 Regulatory Assets and Liabilities  7 06- Exhibit D 2" xfId="4211"/>
    <cellStyle name="_Power Cost Value Copy 11.30.05 gas 1.09.06 AURORA at 1.10.06_4 31 Regulatory Assets and Liabilities  7 06- Exhibit D 2 2" xfId="4212"/>
    <cellStyle name="_Power Cost Value Copy 11.30.05 gas 1.09.06 AURORA at 1.10.06_4 31 Regulatory Assets and Liabilities  7 06- Exhibit D 3" xfId="4213"/>
    <cellStyle name="_Power Cost Value Copy 11.30.05 gas 1.09.06 AURORA at 1.10.06_4 31 Regulatory Assets and Liabilities  7 06- Exhibit D 4" xfId="9434"/>
    <cellStyle name="_Power Cost Value Copy 11.30.05 gas 1.09.06 AURORA at 1.10.06_4 31 Regulatory Assets and Liabilities  7 06- Exhibit D_DEM-WP(C) ENERG10C--ctn Mid-C_042010 2010GRC" xfId="9435"/>
    <cellStyle name="_Power Cost Value Copy 11.30.05 gas 1.09.06 AURORA at 1.10.06_4 31 Regulatory Assets and Liabilities  7 06- Exhibit D_NIM Summary" xfId="4214"/>
    <cellStyle name="_Power Cost Value Copy 11.30.05 gas 1.09.06 AURORA at 1.10.06_4 31 Regulatory Assets and Liabilities  7 06- Exhibit D_NIM Summary 2" xfId="4215"/>
    <cellStyle name="_Power Cost Value Copy 11.30.05 gas 1.09.06 AURORA at 1.10.06_4 31 Regulatory Assets and Liabilities  7 06- Exhibit D_NIM Summary_DEM-WP(C) ENERG10C--ctn Mid-C_042010 2010GRC" xfId="9436"/>
    <cellStyle name="_Power Cost Value Copy 11.30.05 gas 1.09.06 AURORA at 1.10.06_4 31E Reg Asset  Liab and EXH D" xfId="9437"/>
    <cellStyle name="_Power Cost Value Copy 11.30.05 gas 1.09.06 AURORA at 1.10.06_4 31E Reg Asset  Liab and EXH D _ Aug 10 Filing (2)" xfId="9438"/>
    <cellStyle name="_Power Cost Value Copy 11.30.05 gas 1.09.06 AURORA at 1.10.06_4 32 Regulatory Assets and Liabilities  7 06- Exhibit D" xfId="4216"/>
    <cellStyle name="_Power Cost Value Copy 11.30.05 gas 1.09.06 AURORA at 1.10.06_4 32 Regulatory Assets and Liabilities  7 06- Exhibit D 2" xfId="4217"/>
    <cellStyle name="_Power Cost Value Copy 11.30.05 gas 1.09.06 AURORA at 1.10.06_4 32 Regulatory Assets and Liabilities  7 06- Exhibit D 2 2" xfId="4218"/>
    <cellStyle name="_Power Cost Value Copy 11.30.05 gas 1.09.06 AURORA at 1.10.06_4 32 Regulatory Assets and Liabilities  7 06- Exhibit D 3" xfId="4219"/>
    <cellStyle name="_Power Cost Value Copy 11.30.05 gas 1.09.06 AURORA at 1.10.06_4 32 Regulatory Assets and Liabilities  7 06- Exhibit D 4" xfId="9439"/>
    <cellStyle name="_Power Cost Value Copy 11.30.05 gas 1.09.06 AURORA at 1.10.06_4 32 Regulatory Assets and Liabilities  7 06- Exhibit D_DEM-WP(C) ENERG10C--ctn Mid-C_042010 2010GRC" xfId="9440"/>
    <cellStyle name="_Power Cost Value Copy 11.30.05 gas 1.09.06 AURORA at 1.10.06_4 32 Regulatory Assets and Liabilities  7 06- Exhibit D_NIM Summary" xfId="4220"/>
    <cellStyle name="_Power Cost Value Copy 11.30.05 gas 1.09.06 AURORA at 1.10.06_4 32 Regulatory Assets and Liabilities  7 06- Exhibit D_NIM Summary 2" xfId="4221"/>
    <cellStyle name="_Power Cost Value Copy 11.30.05 gas 1.09.06 AURORA at 1.10.06_4 32 Regulatory Assets and Liabilities  7 06- Exhibit D_NIM Summary_DEM-WP(C) ENERG10C--ctn Mid-C_042010 2010GRC" xfId="9441"/>
    <cellStyle name="_Power Cost Value Copy 11.30.05 gas 1.09.06 AURORA at 1.10.06_ACCOUNTS" xfId="9442"/>
    <cellStyle name="_Power Cost Value Copy 11.30.05 gas 1.09.06 AURORA at 1.10.06_AURORA Total New" xfId="4222"/>
    <cellStyle name="_Power Cost Value Copy 11.30.05 gas 1.09.06 AURORA at 1.10.06_AURORA Total New 2" xfId="4223"/>
    <cellStyle name="_Power Cost Value Copy 11.30.05 gas 1.09.06 AURORA at 1.10.06_Book2" xfId="4224"/>
    <cellStyle name="_Power Cost Value Copy 11.30.05 gas 1.09.06 AURORA at 1.10.06_Book2 2" xfId="4225"/>
    <cellStyle name="_Power Cost Value Copy 11.30.05 gas 1.09.06 AURORA at 1.10.06_Book2 2 2" xfId="4226"/>
    <cellStyle name="_Power Cost Value Copy 11.30.05 gas 1.09.06 AURORA at 1.10.06_Book2 3" xfId="4227"/>
    <cellStyle name="_Power Cost Value Copy 11.30.05 gas 1.09.06 AURORA at 1.10.06_Book2 4" xfId="9443"/>
    <cellStyle name="_Power Cost Value Copy 11.30.05 gas 1.09.06 AURORA at 1.10.06_Book2_Adj Bench DR 3 for Initial Briefs (Electric)" xfId="4228"/>
    <cellStyle name="_Power Cost Value Copy 11.30.05 gas 1.09.06 AURORA at 1.10.06_Book2_Adj Bench DR 3 for Initial Briefs (Electric) 2" xfId="4229"/>
    <cellStyle name="_Power Cost Value Copy 11.30.05 gas 1.09.06 AURORA at 1.10.06_Book2_Adj Bench DR 3 for Initial Briefs (Electric) 2 2" xfId="4230"/>
    <cellStyle name="_Power Cost Value Copy 11.30.05 gas 1.09.06 AURORA at 1.10.06_Book2_Adj Bench DR 3 for Initial Briefs (Electric) 3" xfId="4231"/>
    <cellStyle name="_Power Cost Value Copy 11.30.05 gas 1.09.06 AURORA at 1.10.06_Book2_Adj Bench DR 3 for Initial Briefs (Electric) 4" xfId="9444"/>
    <cellStyle name="_Power Cost Value Copy 11.30.05 gas 1.09.06 AURORA at 1.10.06_Book2_Adj Bench DR 3 for Initial Briefs (Electric)_DEM-WP(C) ENERG10C--ctn Mid-C_042010 2010GRC" xfId="9445"/>
    <cellStyle name="_Power Cost Value Copy 11.30.05 gas 1.09.06 AURORA at 1.10.06_Book2_DEM-WP(C) ENERG10C--ctn Mid-C_042010 2010GRC" xfId="9446"/>
    <cellStyle name="_Power Cost Value Copy 11.30.05 gas 1.09.06 AURORA at 1.10.06_Book2_Electric Rev Req Model (2009 GRC) Rebuttal" xfId="4232"/>
    <cellStyle name="_Power Cost Value Copy 11.30.05 gas 1.09.06 AURORA at 1.10.06_Book2_Electric Rev Req Model (2009 GRC) Rebuttal 2" xfId="4233"/>
    <cellStyle name="_Power Cost Value Copy 11.30.05 gas 1.09.06 AURORA at 1.10.06_Book2_Electric Rev Req Model (2009 GRC) Rebuttal 2 2" xfId="4234"/>
    <cellStyle name="_Power Cost Value Copy 11.30.05 gas 1.09.06 AURORA at 1.10.06_Book2_Electric Rev Req Model (2009 GRC) Rebuttal 3" xfId="4235"/>
    <cellStyle name="_Power Cost Value Copy 11.30.05 gas 1.09.06 AURORA at 1.10.06_Book2_Electric Rev Req Model (2009 GRC) Rebuttal 4" xfId="9447"/>
    <cellStyle name="_Power Cost Value Copy 11.30.05 gas 1.09.06 AURORA at 1.10.06_Book2_Electric Rev Req Model (2009 GRC) Rebuttal REmoval of New  WH Solar AdjustMI" xfId="4236"/>
    <cellStyle name="_Power Cost Value Copy 11.30.05 gas 1.09.06 AURORA at 1.10.06_Book2_Electric Rev Req Model (2009 GRC) Rebuttal REmoval of New  WH Solar AdjustMI 2" xfId="4237"/>
    <cellStyle name="_Power Cost Value Copy 11.30.05 gas 1.09.06 AURORA at 1.10.06_Book2_Electric Rev Req Model (2009 GRC) Rebuttal REmoval of New  WH Solar AdjustMI 2 2" xfId="4238"/>
    <cellStyle name="_Power Cost Value Copy 11.30.05 gas 1.09.06 AURORA at 1.10.06_Book2_Electric Rev Req Model (2009 GRC) Rebuttal REmoval of New  WH Solar AdjustMI 3" xfId="4239"/>
    <cellStyle name="_Power Cost Value Copy 11.30.05 gas 1.09.06 AURORA at 1.10.06_Book2_Electric Rev Req Model (2009 GRC) Rebuttal REmoval of New  WH Solar AdjustMI 4" xfId="9448"/>
    <cellStyle name="_Power Cost Value Copy 11.30.05 gas 1.09.06 AURORA at 1.10.06_Book2_Electric Rev Req Model (2009 GRC) Rebuttal REmoval of New  WH Solar AdjustMI_DEM-WP(C) ENERG10C--ctn Mid-C_042010 2010GRC" xfId="9449"/>
    <cellStyle name="_Power Cost Value Copy 11.30.05 gas 1.09.06 AURORA at 1.10.06_Book2_Electric Rev Req Model (2009 GRC) Revised 01-18-2010" xfId="4240"/>
    <cellStyle name="_Power Cost Value Copy 11.30.05 gas 1.09.06 AURORA at 1.10.06_Book2_Electric Rev Req Model (2009 GRC) Revised 01-18-2010 2" xfId="4241"/>
    <cellStyle name="_Power Cost Value Copy 11.30.05 gas 1.09.06 AURORA at 1.10.06_Book2_Electric Rev Req Model (2009 GRC) Revised 01-18-2010 2 2" xfId="4242"/>
    <cellStyle name="_Power Cost Value Copy 11.30.05 gas 1.09.06 AURORA at 1.10.06_Book2_Electric Rev Req Model (2009 GRC) Revised 01-18-2010 3" xfId="4243"/>
    <cellStyle name="_Power Cost Value Copy 11.30.05 gas 1.09.06 AURORA at 1.10.06_Book2_Electric Rev Req Model (2009 GRC) Revised 01-18-2010 4" xfId="9450"/>
    <cellStyle name="_Power Cost Value Copy 11.30.05 gas 1.09.06 AURORA at 1.10.06_Book2_Electric Rev Req Model (2009 GRC) Revised 01-18-2010_DEM-WP(C) ENERG10C--ctn Mid-C_042010 2010GRC" xfId="9451"/>
    <cellStyle name="_Power Cost Value Copy 11.30.05 gas 1.09.06 AURORA at 1.10.06_Book2_Final Order Electric EXHIBIT A-1" xfId="4244"/>
    <cellStyle name="_Power Cost Value Copy 11.30.05 gas 1.09.06 AURORA at 1.10.06_Book2_Final Order Electric EXHIBIT A-1 2" xfId="4245"/>
    <cellStyle name="_Power Cost Value Copy 11.30.05 gas 1.09.06 AURORA at 1.10.06_Book2_Final Order Electric EXHIBIT A-1 2 2" xfId="4246"/>
    <cellStyle name="_Power Cost Value Copy 11.30.05 gas 1.09.06 AURORA at 1.10.06_Book2_Final Order Electric EXHIBIT A-1 3" xfId="4247"/>
    <cellStyle name="_Power Cost Value Copy 11.30.05 gas 1.09.06 AURORA at 1.10.06_Book2_Final Order Electric EXHIBIT A-1 4" xfId="9452"/>
    <cellStyle name="_Power Cost Value Copy 11.30.05 gas 1.09.06 AURORA at 1.10.06_Book4" xfId="4248"/>
    <cellStyle name="_Power Cost Value Copy 11.30.05 gas 1.09.06 AURORA at 1.10.06_Book4 2" xfId="4249"/>
    <cellStyle name="_Power Cost Value Copy 11.30.05 gas 1.09.06 AURORA at 1.10.06_Book4 2 2" xfId="4250"/>
    <cellStyle name="_Power Cost Value Copy 11.30.05 gas 1.09.06 AURORA at 1.10.06_Book4 3" xfId="4251"/>
    <cellStyle name="_Power Cost Value Copy 11.30.05 gas 1.09.06 AURORA at 1.10.06_Book4 4" xfId="9453"/>
    <cellStyle name="_Power Cost Value Copy 11.30.05 gas 1.09.06 AURORA at 1.10.06_Book4_DEM-WP(C) ENERG10C--ctn Mid-C_042010 2010GRC" xfId="9454"/>
    <cellStyle name="_Power Cost Value Copy 11.30.05 gas 1.09.06 AURORA at 1.10.06_Book9" xfId="4252"/>
    <cellStyle name="_Power Cost Value Copy 11.30.05 gas 1.09.06 AURORA at 1.10.06_Book9 2" xfId="4253"/>
    <cellStyle name="_Power Cost Value Copy 11.30.05 gas 1.09.06 AURORA at 1.10.06_Book9 2 2" xfId="4254"/>
    <cellStyle name="_Power Cost Value Copy 11.30.05 gas 1.09.06 AURORA at 1.10.06_Book9 3" xfId="4255"/>
    <cellStyle name="_Power Cost Value Copy 11.30.05 gas 1.09.06 AURORA at 1.10.06_Book9 4" xfId="9455"/>
    <cellStyle name="_Power Cost Value Copy 11.30.05 gas 1.09.06 AURORA at 1.10.06_Book9_DEM-WP(C) ENERG10C--ctn Mid-C_042010 2010GRC" xfId="9456"/>
    <cellStyle name="_Power Cost Value Copy 11.30.05 gas 1.09.06 AURORA at 1.10.06_Check the Interest Calculation" xfId="9457"/>
    <cellStyle name="_Power Cost Value Copy 11.30.05 gas 1.09.06 AURORA at 1.10.06_Check the Interest Calculation_Scenario 1 REC vs PTC Offset" xfId="9458"/>
    <cellStyle name="_Power Cost Value Copy 11.30.05 gas 1.09.06 AURORA at 1.10.06_Check the Interest Calculation_Scenario 3" xfId="9459"/>
    <cellStyle name="_Power Cost Value Copy 11.30.05 gas 1.09.06 AURORA at 1.10.06_Chelan PUD Power Costs (8-10)" xfId="9460"/>
    <cellStyle name="_Power Cost Value Copy 11.30.05 gas 1.09.06 AURORA at 1.10.06_DEM-WP(C) Chelan Power Costs" xfId="9461"/>
    <cellStyle name="_Power Cost Value Copy 11.30.05 gas 1.09.06 AURORA at 1.10.06_DEM-WP(C) ENERG10C--ctn Mid-C_042010 2010GRC" xfId="9462"/>
    <cellStyle name="_Power Cost Value Copy 11.30.05 gas 1.09.06 AURORA at 1.10.06_DEM-WP(C) Gas Transport 2010GRC" xfId="9463"/>
    <cellStyle name="_Power Cost Value Copy 11.30.05 gas 1.09.06 AURORA at 1.10.06_Direct Assignment Distribution Plant 2008" xfId="4256"/>
    <cellStyle name="_Power Cost Value Copy 11.30.05 gas 1.09.06 AURORA at 1.10.06_Direct Assignment Distribution Plant 2008 2" xfId="4257"/>
    <cellStyle name="_Power Cost Value Copy 11.30.05 gas 1.09.06 AURORA at 1.10.06_Direct Assignment Distribution Plant 2008 2 2" xfId="4258"/>
    <cellStyle name="_Power Cost Value Copy 11.30.05 gas 1.09.06 AURORA at 1.10.06_Direct Assignment Distribution Plant 2008 2 2 2" xfId="4259"/>
    <cellStyle name="_Power Cost Value Copy 11.30.05 gas 1.09.06 AURORA at 1.10.06_Direct Assignment Distribution Plant 2008 2 3" xfId="4260"/>
    <cellStyle name="_Power Cost Value Copy 11.30.05 gas 1.09.06 AURORA at 1.10.06_Direct Assignment Distribution Plant 2008 2 3 2" xfId="4261"/>
    <cellStyle name="_Power Cost Value Copy 11.30.05 gas 1.09.06 AURORA at 1.10.06_Direct Assignment Distribution Plant 2008 2 4" xfId="4262"/>
    <cellStyle name="_Power Cost Value Copy 11.30.05 gas 1.09.06 AURORA at 1.10.06_Direct Assignment Distribution Plant 2008 2 4 2" xfId="4263"/>
    <cellStyle name="_Power Cost Value Copy 11.30.05 gas 1.09.06 AURORA at 1.10.06_Direct Assignment Distribution Plant 2008 3" xfId="4264"/>
    <cellStyle name="_Power Cost Value Copy 11.30.05 gas 1.09.06 AURORA at 1.10.06_Direct Assignment Distribution Plant 2008 3 2" xfId="4265"/>
    <cellStyle name="_Power Cost Value Copy 11.30.05 gas 1.09.06 AURORA at 1.10.06_Direct Assignment Distribution Plant 2008 4" xfId="4266"/>
    <cellStyle name="_Power Cost Value Copy 11.30.05 gas 1.09.06 AURORA at 1.10.06_Direct Assignment Distribution Plant 2008 4 2" xfId="4267"/>
    <cellStyle name="_Power Cost Value Copy 11.30.05 gas 1.09.06 AURORA at 1.10.06_Direct Assignment Distribution Plant 2008 5" xfId="4268"/>
    <cellStyle name="_Power Cost Value Copy 11.30.05 gas 1.09.06 AURORA at 1.10.06_Direct Assignment Distribution Plant 2008 6" xfId="9464"/>
    <cellStyle name="_Power Cost Value Copy 11.30.05 gas 1.09.06 AURORA at 1.10.06_Electric COS Inputs" xfId="4269"/>
    <cellStyle name="_Power Cost Value Copy 11.30.05 gas 1.09.06 AURORA at 1.10.06_Electric COS Inputs 2" xfId="4270"/>
    <cellStyle name="_Power Cost Value Copy 11.30.05 gas 1.09.06 AURORA at 1.10.06_Electric COS Inputs 2 2" xfId="4271"/>
    <cellStyle name="_Power Cost Value Copy 11.30.05 gas 1.09.06 AURORA at 1.10.06_Electric COS Inputs 2 2 2" xfId="4272"/>
    <cellStyle name="_Power Cost Value Copy 11.30.05 gas 1.09.06 AURORA at 1.10.06_Electric COS Inputs 2 3" xfId="4273"/>
    <cellStyle name="_Power Cost Value Copy 11.30.05 gas 1.09.06 AURORA at 1.10.06_Electric COS Inputs 2 3 2" xfId="4274"/>
    <cellStyle name="_Power Cost Value Copy 11.30.05 gas 1.09.06 AURORA at 1.10.06_Electric COS Inputs 2 4" xfId="4275"/>
    <cellStyle name="_Power Cost Value Copy 11.30.05 gas 1.09.06 AURORA at 1.10.06_Electric COS Inputs 2 4 2" xfId="4276"/>
    <cellStyle name="_Power Cost Value Copy 11.30.05 gas 1.09.06 AURORA at 1.10.06_Electric COS Inputs 3" xfId="4277"/>
    <cellStyle name="_Power Cost Value Copy 11.30.05 gas 1.09.06 AURORA at 1.10.06_Electric COS Inputs 3 2" xfId="4278"/>
    <cellStyle name="_Power Cost Value Copy 11.30.05 gas 1.09.06 AURORA at 1.10.06_Electric COS Inputs 4" xfId="4279"/>
    <cellStyle name="_Power Cost Value Copy 11.30.05 gas 1.09.06 AURORA at 1.10.06_Electric COS Inputs 4 2" xfId="4280"/>
    <cellStyle name="_Power Cost Value Copy 11.30.05 gas 1.09.06 AURORA at 1.10.06_Electric COS Inputs 5" xfId="4281"/>
    <cellStyle name="_Power Cost Value Copy 11.30.05 gas 1.09.06 AURORA at 1.10.06_Electric COS Inputs 6" xfId="9465"/>
    <cellStyle name="_Power Cost Value Copy 11.30.05 gas 1.09.06 AURORA at 1.10.06_Electric Rate Spread and Rate Design 3.23.09" xfId="4282"/>
    <cellStyle name="_Power Cost Value Copy 11.30.05 gas 1.09.06 AURORA at 1.10.06_Electric Rate Spread and Rate Design 3.23.09 2" xfId="4283"/>
    <cellStyle name="_Power Cost Value Copy 11.30.05 gas 1.09.06 AURORA at 1.10.06_Electric Rate Spread and Rate Design 3.23.09 2 2" xfId="4284"/>
    <cellStyle name="_Power Cost Value Copy 11.30.05 gas 1.09.06 AURORA at 1.10.06_Electric Rate Spread and Rate Design 3.23.09 2 2 2" xfId="4285"/>
    <cellStyle name="_Power Cost Value Copy 11.30.05 gas 1.09.06 AURORA at 1.10.06_Electric Rate Spread and Rate Design 3.23.09 2 3" xfId="4286"/>
    <cellStyle name="_Power Cost Value Copy 11.30.05 gas 1.09.06 AURORA at 1.10.06_Electric Rate Spread and Rate Design 3.23.09 2 3 2" xfId="4287"/>
    <cellStyle name="_Power Cost Value Copy 11.30.05 gas 1.09.06 AURORA at 1.10.06_Electric Rate Spread and Rate Design 3.23.09 2 4" xfId="4288"/>
    <cellStyle name="_Power Cost Value Copy 11.30.05 gas 1.09.06 AURORA at 1.10.06_Electric Rate Spread and Rate Design 3.23.09 2 4 2" xfId="4289"/>
    <cellStyle name="_Power Cost Value Copy 11.30.05 gas 1.09.06 AURORA at 1.10.06_Electric Rate Spread and Rate Design 3.23.09 3" xfId="4290"/>
    <cellStyle name="_Power Cost Value Copy 11.30.05 gas 1.09.06 AURORA at 1.10.06_Electric Rate Spread and Rate Design 3.23.09 3 2" xfId="4291"/>
    <cellStyle name="_Power Cost Value Copy 11.30.05 gas 1.09.06 AURORA at 1.10.06_Electric Rate Spread and Rate Design 3.23.09 4" xfId="4292"/>
    <cellStyle name="_Power Cost Value Copy 11.30.05 gas 1.09.06 AURORA at 1.10.06_Electric Rate Spread and Rate Design 3.23.09 4 2" xfId="4293"/>
    <cellStyle name="_Power Cost Value Copy 11.30.05 gas 1.09.06 AURORA at 1.10.06_Electric Rate Spread and Rate Design 3.23.09 5" xfId="4294"/>
    <cellStyle name="_Power Cost Value Copy 11.30.05 gas 1.09.06 AURORA at 1.10.06_Electric Rate Spread and Rate Design 3.23.09 6" xfId="9466"/>
    <cellStyle name="_Power Cost Value Copy 11.30.05 gas 1.09.06 AURORA at 1.10.06_Exhibit D fr R Gho 12-31-08" xfId="4295"/>
    <cellStyle name="_Power Cost Value Copy 11.30.05 gas 1.09.06 AURORA at 1.10.06_Exhibit D fr R Gho 12-31-08 2" xfId="4296"/>
    <cellStyle name="_Power Cost Value Copy 11.30.05 gas 1.09.06 AURORA at 1.10.06_Exhibit D fr R Gho 12-31-08 3" xfId="9467"/>
    <cellStyle name="_Power Cost Value Copy 11.30.05 gas 1.09.06 AURORA at 1.10.06_Exhibit D fr R Gho 12-31-08 v2" xfId="4297"/>
    <cellStyle name="_Power Cost Value Copy 11.30.05 gas 1.09.06 AURORA at 1.10.06_Exhibit D fr R Gho 12-31-08 v2 2" xfId="4298"/>
    <cellStyle name="_Power Cost Value Copy 11.30.05 gas 1.09.06 AURORA at 1.10.06_Exhibit D fr R Gho 12-31-08 v2 3" xfId="9468"/>
    <cellStyle name="_Power Cost Value Copy 11.30.05 gas 1.09.06 AURORA at 1.10.06_Exhibit D fr R Gho 12-31-08 v2_DEM-WP(C) ENERG10C--ctn Mid-C_042010 2010GRC" xfId="9469"/>
    <cellStyle name="_Power Cost Value Copy 11.30.05 gas 1.09.06 AURORA at 1.10.06_Exhibit D fr R Gho 12-31-08 v2_NIM Summary" xfId="4299"/>
    <cellStyle name="_Power Cost Value Copy 11.30.05 gas 1.09.06 AURORA at 1.10.06_Exhibit D fr R Gho 12-31-08 v2_NIM Summary 2" xfId="4300"/>
    <cellStyle name="_Power Cost Value Copy 11.30.05 gas 1.09.06 AURORA at 1.10.06_Exhibit D fr R Gho 12-31-08 v2_NIM Summary_DEM-WP(C) ENERG10C--ctn Mid-C_042010 2010GRC" xfId="9470"/>
    <cellStyle name="_Power Cost Value Copy 11.30.05 gas 1.09.06 AURORA at 1.10.06_Exhibit D fr R Gho 12-31-08_DEM-WP(C) ENERG10C--ctn Mid-C_042010 2010GRC" xfId="9471"/>
    <cellStyle name="_Power Cost Value Copy 11.30.05 gas 1.09.06 AURORA at 1.10.06_Exhibit D fr R Gho 12-31-08_NIM Summary" xfId="4301"/>
    <cellStyle name="_Power Cost Value Copy 11.30.05 gas 1.09.06 AURORA at 1.10.06_Exhibit D fr R Gho 12-31-08_NIM Summary 2" xfId="4302"/>
    <cellStyle name="_Power Cost Value Copy 11.30.05 gas 1.09.06 AURORA at 1.10.06_Exhibit D fr R Gho 12-31-08_NIM Summary_DEM-WP(C) ENERG10C--ctn Mid-C_042010 2010GRC" xfId="9472"/>
    <cellStyle name="_Power Cost Value Copy 11.30.05 gas 1.09.06 AURORA at 1.10.06_Gas Rev Req Model (2010 GRC)" xfId="9473"/>
    <cellStyle name="_Power Cost Value Copy 11.30.05 gas 1.09.06 AURORA at 1.10.06_Hopkins Ridge Prepaid Tran - Interest Earned RY 12ME Feb  '11" xfId="4303"/>
    <cellStyle name="_Power Cost Value Copy 11.30.05 gas 1.09.06 AURORA at 1.10.06_Hopkins Ridge Prepaid Tran - Interest Earned RY 12ME Feb  '11 2" xfId="4304"/>
    <cellStyle name="_Power Cost Value Copy 11.30.05 gas 1.09.06 AURORA at 1.10.06_Hopkins Ridge Prepaid Tran - Interest Earned RY 12ME Feb  '11_DEM-WP(C) ENERG10C--ctn Mid-C_042010 2010GRC" xfId="9474"/>
    <cellStyle name="_Power Cost Value Copy 11.30.05 gas 1.09.06 AURORA at 1.10.06_Hopkins Ridge Prepaid Tran - Interest Earned RY 12ME Feb  '11_NIM Summary" xfId="4305"/>
    <cellStyle name="_Power Cost Value Copy 11.30.05 gas 1.09.06 AURORA at 1.10.06_Hopkins Ridge Prepaid Tran - Interest Earned RY 12ME Feb  '11_NIM Summary 2" xfId="4306"/>
    <cellStyle name="_Power Cost Value Copy 11.30.05 gas 1.09.06 AURORA at 1.10.06_Hopkins Ridge Prepaid Tran - Interest Earned RY 12ME Feb  '11_NIM Summary_DEM-WP(C) ENERG10C--ctn Mid-C_042010 2010GRC" xfId="9475"/>
    <cellStyle name="_Power Cost Value Copy 11.30.05 gas 1.09.06 AURORA at 1.10.06_Hopkins Ridge Prepaid Tran - Interest Earned RY 12ME Feb  '11_Transmission Workbook for May BOD" xfId="4307"/>
    <cellStyle name="_Power Cost Value Copy 11.30.05 gas 1.09.06 AURORA at 1.10.06_Hopkins Ridge Prepaid Tran - Interest Earned RY 12ME Feb  '11_Transmission Workbook for May BOD 2" xfId="4308"/>
    <cellStyle name="_Power Cost Value Copy 11.30.05 gas 1.09.06 AURORA at 1.10.06_Hopkins Ridge Prepaid Tran - Interest Earned RY 12ME Feb  '11_Transmission Workbook for May BOD_DEM-WP(C) ENERG10C--ctn Mid-C_042010 2010GRC" xfId="9476"/>
    <cellStyle name="_Power Cost Value Copy 11.30.05 gas 1.09.06 AURORA at 1.10.06_INPUTS" xfId="4309"/>
    <cellStyle name="_Power Cost Value Copy 11.30.05 gas 1.09.06 AURORA at 1.10.06_INPUTS 2" xfId="4310"/>
    <cellStyle name="_Power Cost Value Copy 11.30.05 gas 1.09.06 AURORA at 1.10.06_INPUTS 2 2" xfId="4311"/>
    <cellStyle name="_Power Cost Value Copy 11.30.05 gas 1.09.06 AURORA at 1.10.06_INPUTS 2 2 2" xfId="4312"/>
    <cellStyle name="_Power Cost Value Copy 11.30.05 gas 1.09.06 AURORA at 1.10.06_INPUTS 2 3" xfId="4313"/>
    <cellStyle name="_Power Cost Value Copy 11.30.05 gas 1.09.06 AURORA at 1.10.06_INPUTS 2 3 2" xfId="4314"/>
    <cellStyle name="_Power Cost Value Copy 11.30.05 gas 1.09.06 AURORA at 1.10.06_INPUTS 2 4" xfId="4315"/>
    <cellStyle name="_Power Cost Value Copy 11.30.05 gas 1.09.06 AURORA at 1.10.06_INPUTS 2 4 2" xfId="4316"/>
    <cellStyle name="_Power Cost Value Copy 11.30.05 gas 1.09.06 AURORA at 1.10.06_INPUTS 3" xfId="4317"/>
    <cellStyle name="_Power Cost Value Copy 11.30.05 gas 1.09.06 AURORA at 1.10.06_INPUTS 3 2" xfId="4318"/>
    <cellStyle name="_Power Cost Value Copy 11.30.05 gas 1.09.06 AURORA at 1.10.06_INPUTS 4" xfId="4319"/>
    <cellStyle name="_Power Cost Value Copy 11.30.05 gas 1.09.06 AURORA at 1.10.06_INPUTS 4 2" xfId="4320"/>
    <cellStyle name="_Power Cost Value Copy 11.30.05 gas 1.09.06 AURORA at 1.10.06_INPUTS 5" xfId="4321"/>
    <cellStyle name="_Power Cost Value Copy 11.30.05 gas 1.09.06 AURORA at 1.10.06_INPUTS 6" xfId="9477"/>
    <cellStyle name="_Power Cost Value Copy 11.30.05 gas 1.09.06 AURORA at 1.10.06_Leased Transformer &amp; Substation Plant &amp; Rev 12-2009" xfId="4322"/>
    <cellStyle name="_Power Cost Value Copy 11.30.05 gas 1.09.06 AURORA at 1.10.06_Leased Transformer &amp; Substation Plant &amp; Rev 12-2009 2" xfId="4323"/>
    <cellStyle name="_Power Cost Value Copy 11.30.05 gas 1.09.06 AURORA at 1.10.06_Leased Transformer &amp; Substation Plant &amp; Rev 12-2009 2 2" xfId="4324"/>
    <cellStyle name="_Power Cost Value Copy 11.30.05 gas 1.09.06 AURORA at 1.10.06_Leased Transformer &amp; Substation Plant &amp; Rev 12-2009 2 2 2" xfId="4325"/>
    <cellStyle name="_Power Cost Value Copy 11.30.05 gas 1.09.06 AURORA at 1.10.06_Leased Transformer &amp; Substation Plant &amp; Rev 12-2009 2 3" xfId="4326"/>
    <cellStyle name="_Power Cost Value Copy 11.30.05 gas 1.09.06 AURORA at 1.10.06_Leased Transformer &amp; Substation Plant &amp; Rev 12-2009 2 3 2" xfId="4327"/>
    <cellStyle name="_Power Cost Value Copy 11.30.05 gas 1.09.06 AURORA at 1.10.06_Leased Transformer &amp; Substation Plant &amp; Rev 12-2009 2 4" xfId="4328"/>
    <cellStyle name="_Power Cost Value Copy 11.30.05 gas 1.09.06 AURORA at 1.10.06_Leased Transformer &amp; Substation Plant &amp; Rev 12-2009 2 4 2" xfId="4329"/>
    <cellStyle name="_Power Cost Value Copy 11.30.05 gas 1.09.06 AURORA at 1.10.06_Leased Transformer &amp; Substation Plant &amp; Rev 12-2009 3" xfId="4330"/>
    <cellStyle name="_Power Cost Value Copy 11.30.05 gas 1.09.06 AURORA at 1.10.06_Leased Transformer &amp; Substation Plant &amp; Rev 12-2009 3 2" xfId="4331"/>
    <cellStyle name="_Power Cost Value Copy 11.30.05 gas 1.09.06 AURORA at 1.10.06_Leased Transformer &amp; Substation Plant &amp; Rev 12-2009 4" xfId="4332"/>
    <cellStyle name="_Power Cost Value Copy 11.30.05 gas 1.09.06 AURORA at 1.10.06_Leased Transformer &amp; Substation Plant &amp; Rev 12-2009 4 2" xfId="4333"/>
    <cellStyle name="_Power Cost Value Copy 11.30.05 gas 1.09.06 AURORA at 1.10.06_Leased Transformer &amp; Substation Plant &amp; Rev 12-2009 5" xfId="4334"/>
    <cellStyle name="_Power Cost Value Copy 11.30.05 gas 1.09.06 AURORA at 1.10.06_Leased Transformer &amp; Substation Plant &amp; Rev 12-2009 6" xfId="9478"/>
    <cellStyle name="_Power Cost Value Copy 11.30.05 gas 1.09.06 AURORA at 1.10.06_NIM Summary" xfId="4335"/>
    <cellStyle name="_Power Cost Value Copy 11.30.05 gas 1.09.06 AURORA at 1.10.06_NIM Summary 09GRC" xfId="4336"/>
    <cellStyle name="_Power Cost Value Copy 11.30.05 gas 1.09.06 AURORA at 1.10.06_NIM Summary 09GRC 2" xfId="4337"/>
    <cellStyle name="_Power Cost Value Copy 11.30.05 gas 1.09.06 AURORA at 1.10.06_NIM Summary 09GRC_DEM-WP(C) ENERG10C--ctn Mid-C_042010 2010GRC" xfId="9479"/>
    <cellStyle name="_Power Cost Value Copy 11.30.05 gas 1.09.06 AURORA at 1.10.06_NIM Summary 2" xfId="4338"/>
    <cellStyle name="_Power Cost Value Copy 11.30.05 gas 1.09.06 AURORA at 1.10.06_NIM Summary 3" xfId="4339"/>
    <cellStyle name="_Power Cost Value Copy 11.30.05 gas 1.09.06 AURORA at 1.10.06_NIM Summary 4" xfId="4340"/>
    <cellStyle name="_Power Cost Value Copy 11.30.05 gas 1.09.06 AURORA at 1.10.06_NIM Summary 5" xfId="4341"/>
    <cellStyle name="_Power Cost Value Copy 11.30.05 gas 1.09.06 AURORA at 1.10.06_NIM Summary 6" xfId="4342"/>
    <cellStyle name="_Power Cost Value Copy 11.30.05 gas 1.09.06 AURORA at 1.10.06_NIM Summary 7" xfId="4343"/>
    <cellStyle name="_Power Cost Value Copy 11.30.05 gas 1.09.06 AURORA at 1.10.06_NIM Summary 8" xfId="4344"/>
    <cellStyle name="_Power Cost Value Copy 11.30.05 gas 1.09.06 AURORA at 1.10.06_NIM Summary 9" xfId="4345"/>
    <cellStyle name="_Power Cost Value Copy 11.30.05 gas 1.09.06 AURORA at 1.10.06_NIM Summary_DEM-WP(C) ENERG10C--ctn Mid-C_042010 2010GRC" xfId="9480"/>
    <cellStyle name="_Power Cost Value Copy 11.30.05 gas 1.09.06 AURORA at 1.10.06_PCA 10 -  Exhibit D from A Kellogg Jan 2011" xfId="9481"/>
    <cellStyle name="_Power Cost Value Copy 11.30.05 gas 1.09.06 AURORA at 1.10.06_PCA 10 -  Exhibit D from A Kellogg July 2011" xfId="9482"/>
    <cellStyle name="_Power Cost Value Copy 11.30.05 gas 1.09.06 AURORA at 1.10.06_PCA 10 -  Exhibit D from S Free Rcv'd 12-11" xfId="9483"/>
    <cellStyle name="_Power Cost Value Copy 11.30.05 gas 1.09.06 AURORA at 1.10.06_PCA 7 - Exhibit D update 11_30_08 (2)" xfId="4346"/>
    <cellStyle name="_Power Cost Value Copy 11.30.05 gas 1.09.06 AURORA at 1.10.06_PCA 7 - Exhibit D update 11_30_08 (2) 2" xfId="4347"/>
    <cellStyle name="_Power Cost Value Copy 11.30.05 gas 1.09.06 AURORA at 1.10.06_PCA 7 - Exhibit D update 11_30_08 (2) 2 2" xfId="4348"/>
    <cellStyle name="_Power Cost Value Copy 11.30.05 gas 1.09.06 AURORA at 1.10.06_PCA 7 - Exhibit D update 11_30_08 (2) 3" xfId="4349"/>
    <cellStyle name="_Power Cost Value Copy 11.30.05 gas 1.09.06 AURORA at 1.10.06_PCA 7 - Exhibit D update 11_30_08 (2) 4" xfId="9484"/>
    <cellStyle name="_Power Cost Value Copy 11.30.05 gas 1.09.06 AURORA at 1.10.06_PCA 7 - Exhibit D update 11_30_08 (2)_DEM-WP(C) ENERG10C--ctn Mid-C_042010 2010GRC" xfId="9485"/>
    <cellStyle name="_Power Cost Value Copy 11.30.05 gas 1.09.06 AURORA at 1.10.06_PCA 7 - Exhibit D update 11_30_08 (2)_NIM Summary" xfId="4350"/>
    <cellStyle name="_Power Cost Value Copy 11.30.05 gas 1.09.06 AURORA at 1.10.06_PCA 7 - Exhibit D update 11_30_08 (2)_NIM Summary 2" xfId="4351"/>
    <cellStyle name="_Power Cost Value Copy 11.30.05 gas 1.09.06 AURORA at 1.10.06_PCA 7 - Exhibit D update 11_30_08 (2)_NIM Summary_DEM-WP(C) ENERG10C--ctn Mid-C_042010 2010GRC" xfId="9486"/>
    <cellStyle name="_Power Cost Value Copy 11.30.05 gas 1.09.06 AURORA at 1.10.06_PCA 8 - Exhibit D update 12_31_09" xfId="9487"/>
    <cellStyle name="_Power Cost Value Copy 11.30.05 gas 1.09.06 AURORA at 1.10.06_PCA 8 - Exhibit D update 12_31_09 2" xfId="9488"/>
    <cellStyle name="_Power Cost Value Copy 11.30.05 gas 1.09.06 AURORA at 1.10.06_PCA 9 -  Exhibit D April 2010" xfId="9489"/>
    <cellStyle name="_Power Cost Value Copy 11.30.05 gas 1.09.06 AURORA at 1.10.06_PCA 9 -  Exhibit D April 2010 (3)" xfId="4352"/>
    <cellStyle name="_Power Cost Value Copy 11.30.05 gas 1.09.06 AURORA at 1.10.06_PCA 9 -  Exhibit D April 2010 (3) 2" xfId="4353"/>
    <cellStyle name="_Power Cost Value Copy 11.30.05 gas 1.09.06 AURORA at 1.10.06_PCA 9 -  Exhibit D April 2010 (3)_DEM-WP(C) ENERG10C--ctn Mid-C_042010 2010GRC" xfId="9490"/>
    <cellStyle name="_Power Cost Value Copy 11.30.05 gas 1.09.06 AURORA at 1.10.06_PCA 9 -  Exhibit D April 2010 2" xfId="9491"/>
    <cellStyle name="_Power Cost Value Copy 11.30.05 gas 1.09.06 AURORA at 1.10.06_PCA 9 -  Exhibit D April 2010 3" xfId="9492"/>
    <cellStyle name="_Power Cost Value Copy 11.30.05 gas 1.09.06 AURORA at 1.10.06_PCA 9 -  Exhibit D Feb 2010" xfId="9493"/>
    <cellStyle name="_Power Cost Value Copy 11.30.05 gas 1.09.06 AURORA at 1.10.06_PCA 9 -  Exhibit D Feb 2010 2" xfId="9494"/>
    <cellStyle name="_Power Cost Value Copy 11.30.05 gas 1.09.06 AURORA at 1.10.06_PCA 9 -  Exhibit D Feb 2010 v2" xfId="9495"/>
    <cellStyle name="_Power Cost Value Copy 11.30.05 gas 1.09.06 AURORA at 1.10.06_PCA 9 -  Exhibit D Feb 2010 v2 2" xfId="9496"/>
    <cellStyle name="_Power Cost Value Copy 11.30.05 gas 1.09.06 AURORA at 1.10.06_PCA 9 -  Exhibit D Feb 2010 WF" xfId="9497"/>
    <cellStyle name="_Power Cost Value Copy 11.30.05 gas 1.09.06 AURORA at 1.10.06_PCA 9 -  Exhibit D Feb 2010 WF 2" xfId="9498"/>
    <cellStyle name="_Power Cost Value Copy 11.30.05 gas 1.09.06 AURORA at 1.10.06_PCA 9 -  Exhibit D Jan 2010" xfId="9499"/>
    <cellStyle name="_Power Cost Value Copy 11.30.05 gas 1.09.06 AURORA at 1.10.06_PCA 9 -  Exhibit D Jan 2010 2" xfId="9500"/>
    <cellStyle name="_Power Cost Value Copy 11.30.05 gas 1.09.06 AURORA at 1.10.06_PCA 9 -  Exhibit D March 2010 (2)" xfId="9501"/>
    <cellStyle name="_Power Cost Value Copy 11.30.05 gas 1.09.06 AURORA at 1.10.06_PCA 9 -  Exhibit D March 2010 (2) 2" xfId="9502"/>
    <cellStyle name="_Power Cost Value Copy 11.30.05 gas 1.09.06 AURORA at 1.10.06_PCA 9 -  Exhibit D Nov 2010" xfId="9503"/>
    <cellStyle name="_Power Cost Value Copy 11.30.05 gas 1.09.06 AURORA at 1.10.06_PCA 9 -  Exhibit D Nov 2010 2" xfId="9504"/>
    <cellStyle name="_Power Cost Value Copy 11.30.05 gas 1.09.06 AURORA at 1.10.06_PCA 9 - Exhibit D at August 2010" xfId="9505"/>
    <cellStyle name="_Power Cost Value Copy 11.30.05 gas 1.09.06 AURORA at 1.10.06_PCA 9 - Exhibit D at August 2010 2" xfId="9506"/>
    <cellStyle name="_Power Cost Value Copy 11.30.05 gas 1.09.06 AURORA at 1.10.06_PCA 9 - Exhibit D June 2010 GRC" xfId="9507"/>
    <cellStyle name="_Power Cost Value Copy 11.30.05 gas 1.09.06 AURORA at 1.10.06_PCA 9 - Exhibit D June 2010 GRC 2" xfId="9508"/>
    <cellStyle name="_Power Cost Value Copy 11.30.05 gas 1.09.06 AURORA at 1.10.06_Power Costs - Comparison bx Rbtl-Staff-Jt-PC" xfId="4354"/>
    <cellStyle name="_Power Cost Value Copy 11.30.05 gas 1.09.06 AURORA at 1.10.06_Power Costs - Comparison bx Rbtl-Staff-Jt-PC 2" xfId="4355"/>
    <cellStyle name="_Power Cost Value Copy 11.30.05 gas 1.09.06 AURORA at 1.10.06_Power Costs - Comparison bx Rbtl-Staff-Jt-PC 2 2" xfId="4356"/>
    <cellStyle name="_Power Cost Value Copy 11.30.05 gas 1.09.06 AURORA at 1.10.06_Power Costs - Comparison bx Rbtl-Staff-Jt-PC 3" xfId="4357"/>
    <cellStyle name="_Power Cost Value Copy 11.30.05 gas 1.09.06 AURORA at 1.10.06_Power Costs - Comparison bx Rbtl-Staff-Jt-PC 4" xfId="9509"/>
    <cellStyle name="_Power Cost Value Copy 11.30.05 gas 1.09.06 AURORA at 1.10.06_Power Costs - Comparison bx Rbtl-Staff-Jt-PC_Adj Bench DR 3 for Initial Briefs (Electric)" xfId="4358"/>
    <cellStyle name="_Power Cost Value Copy 11.30.05 gas 1.09.06 AURORA at 1.10.06_Power Costs - Comparison bx Rbtl-Staff-Jt-PC_Adj Bench DR 3 for Initial Briefs (Electric) 2" xfId="4359"/>
    <cellStyle name="_Power Cost Value Copy 11.30.05 gas 1.09.06 AURORA at 1.10.06_Power Costs - Comparison bx Rbtl-Staff-Jt-PC_Adj Bench DR 3 for Initial Briefs (Electric) 2 2" xfId="4360"/>
    <cellStyle name="_Power Cost Value Copy 11.30.05 gas 1.09.06 AURORA at 1.10.06_Power Costs - Comparison bx Rbtl-Staff-Jt-PC_Adj Bench DR 3 for Initial Briefs (Electric) 3" xfId="4361"/>
    <cellStyle name="_Power Cost Value Copy 11.30.05 gas 1.09.06 AURORA at 1.10.06_Power Costs - Comparison bx Rbtl-Staff-Jt-PC_Adj Bench DR 3 for Initial Briefs (Electric) 4" xfId="9510"/>
    <cellStyle name="_Power Cost Value Copy 11.30.05 gas 1.09.06 AURORA at 1.10.06_Power Costs - Comparison bx Rbtl-Staff-Jt-PC_Adj Bench DR 3 for Initial Briefs (Electric)_DEM-WP(C) ENERG10C--ctn Mid-C_042010 2010GRC" xfId="9511"/>
    <cellStyle name="_Power Cost Value Copy 11.30.05 gas 1.09.06 AURORA at 1.10.06_Power Costs - Comparison bx Rbtl-Staff-Jt-PC_DEM-WP(C) ENERG10C--ctn Mid-C_042010 2010GRC" xfId="9512"/>
    <cellStyle name="_Power Cost Value Copy 11.30.05 gas 1.09.06 AURORA at 1.10.06_Power Costs - Comparison bx Rbtl-Staff-Jt-PC_Electric Rev Req Model (2009 GRC) Rebuttal" xfId="4362"/>
    <cellStyle name="_Power Cost Value Copy 11.30.05 gas 1.09.06 AURORA at 1.10.06_Power Costs - Comparison bx Rbtl-Staff-Jt-PC_Electric Rev Req Model (2009 GRC) Rebuttal 2" xfId="4363"/>
    <cellStyle name="_Power Cost Value Copy 11.30.05 gas 1.09.06 AURORA at 1.10.06_Power Costs - Comparison bx Rbtl-Staff-Jt-PC_Electric Rev Req Model (2009 GRC) Rebuttal 2 2" xfId="4364"/>
    <cellStyle name="_Power Cost Value Copy 11.30.05 gas 1.09.06 AURORA at 1.10.06_Power Costs - Comparison bx Rbtl-Staff-Jt-PC_Electric Rev Req Model (2009 GRC) Rebuttal 3" xfId="4365"/>
    <cellStyle name="_Power Cost Value Copy 11.30.05 gas 1.09.06 AURORA at 1.10.06_Power Costs - Comparison bx Rbtl-Staff-Jt-PC_Electric Rev Req Model (2009 GRC) Rebuttal 4" xfId="9513"/>
    <cellStyle name="_Power Cost Value Copy 11.30.05 gas 1.09.06 AURORA at 1.10.06_Power Costs - Comparison bx Rbtl-Staff-Jt-PC_Electric Rev Req Model (2009 GRC) Rebuttal REmoval of New  WH Solar AdjustMI" xfId="4366"/>
    <cellStyle name="_Power Cost Value Copy 11.30.05 gas 1.09.06 AURORA at 1.10.06_Power Costs - Comparison bx Rbtl-Staff-Jt-PC_Electric Rev Req Model (2009 GRC) Rebuttal REmoval of New  WH Solar AdjustMI 2" xfId="4367"/>
    <cellStyle name="_Power Cost Value Copy 11.30.05 gas 1.09.06 AURORA at 1.10.06_Power Costs - Comparison bx Rbtl-Staff-Jt-PC_Electric Rev Req Model (2009 GRC) Rebuttal REmoval of New  WH Solar AdjustMI 2 2" xfId="4368"/>
    <cellStyle name="_Power Cost Value Copy 11.30.05 gas 1.09.06 AURORA at 1.10.06_Power Costs - Comparison bx Rbtl-Staff-Jt-PC_Electric Rev Req Model (2009 GRC) Rebuttal REmoval of New  WH Solar AdjustMI 3" xfId="4369"/>
    <cellStyle name="_Power Cost Value Copy 11.30.05 gas 1.09.06 AURORA at 1.10.06_Power Costs - Comparison bx Rbtl-Staff-Jt-PC_Electric Rev Req Model (2009 GRC) Rebuttal REmoval of New  WH Solar AdjustMI 4" xfId="9514"/>
    <cellStyle name="_Power Cost Value Copy 11.30.05 gas 1.09.06 AURORA at 1.10.06_Power Costs - Comparison bx Rbtl-Staff-Jt-PC_Electric Rev Req Model (2009 GRC) Rebuttal REmoval of New  WH Solar AdjustMI_DEM-WP(C) ENERG10C--ctn Mid-C_042010 2010GRC" xfId="9515"/>
    <cellStyle name="_Power Cost Value Copy 11.30.05 gas 1.09.06 AURORA at 1.10.06_Power Costs - Comparison bx Rbtl-Staff-Jt-PC_Electric Rev Req Model (2009 GRC) Revised 01-18-2010" xfId="4370"/>
    <cellStyle name="_Power Cost Value Copy 11.30.05 gas 1.09.06 AURORA at 1.10.06_Power Costs - Comparison bx Rbtl-Staff-Jt-PC_Electric Rev Req Model (2009 GRC) Revised 01-18-2010 2" xfId="4371"/>
    <cellStyle name="_Power Cost Value Copy 11.30.05 gas 1.09.06 AURORA at 1.10.06_Power Costs - Comparison bx Rbtl-Staff-Jt-PC_Electric Rev Req Model (2009 GRC) Revised 01-18-2010 2 2" xfId="4372"/>
    <cellStyle name="_Power Cost Value Copy 11.30.05 gas 1.09.06 AURORA at 1.10.06_Power Costs - Comparison bx Rbtl-Staff-Jt-PC_Electric Rev Req Model (2009 GRC) Revised 01-18-2010 3" xfId="4373"/>
    <cellStyle name="_Power Cost Value Copy 11.30.05 gas 1.09.06 AURORA at 1.10.06_Power Costs - Comparison bx Rbtl-Staff-Jt-PC_Electric Rev Req Model (2009 GRC) Revised 01-18-2010 4" xfId="9516"/>
    <cellStyle name="_Power Cost Value Copy 11.30.05 gas 1.09.06 AURORA at 1.10.06_Power Costs - Comparison bx Rbtl-Staff-Jt-PC_Electric Rev Req Model (2009 GRC) Revised 01-18-2010_DEM-WP(C) ENERG10C--ctn Mid-C_042010 2010GRC" xfId="9517"/>
    <cellStyle name="_Power Cost Value Copy 11.30.05 gas 1.09.06 AURORA at 1.10.06_Power Costs - Comparison bx Rbtl-Staff-Jt-PC_Final Order Electric EXHIBIT A-1" xfId="4374"/>
    <cellStyle name="_Power Cost Value Copy 11.30.05 gas 1.09.06 AURORA at 1.10.06_Power Costs - Comparison bx Rbtl-Staff-Jt-PC_Final Order Electric EXHIBIT A-1 2" xfId="4375"/>
    <cellStyle name="_Power Cost Value Copy 11.30.05 gas 1.09.06 AURORA at 1.10.06_Power Costs - Comparison bx Rbtl-Staff-Jt-PC_Final Order Electric EXHIBIT A-1 2 2" xfId="4376"/>
    <cellStyle name="_Power Cost Value Copy 11.30.05 gas 1.09.06 AURORA at 1.10.06_Power Costs - Comparison bx Rbtl-Staff-Jt-PC_Final Order Electric EXHIBIT A-1 3" xfId="4377"/>
    <cellStyle name="_Power Cost Value Copy 11.30.05 gas 1.09.06 AURORA at 1.10.06_Power Costs - Comparison bx Rbtl-Staff-Jt-PC_Final Order Electric EXHIBIT A-1 4" xfId="9518"/>
    <cellStyle name="_Power Cost Value Copy 11.30.05 gas 1.09.06 AURORA at 1.10.06_Production Adj 4.37" xfId="4378"/>
    <cellStyle name="_Power Cost Value Copy 11.30.05 gas 1.09.06 AURORA at 1.10.06_Production Adj 4.37 2" xfId="4379"/>
    <cellStyle name="_Power Cost Value Copy 11.30.05 gas 1.09.06 AURORA at 1.10.06_Production Adj 4.37 2 2" xfId="4380"/>
    <cellStyle name="_Power Cost Value Copy 11.30.05 gas 1.09.06 AURORA at 1.10.06_Production Adj 4.37 3" xfId="4381"/>
    <cellStyle name="_Power Cost Value Copy 11.30.05 gas 1.09.06 AURORA at 1.10.06_Purchased Power Adj 4.03" xfId="4382"/>
    <cellStyle name="_Power Cost Value Copy 11.30.05 gas 1.09.06 AURORA at 1.10.06_Purchased Power Adj 4.03 2" xfId="4383"/>
    <cellStyle name="_Power Cost Value Copy 11.30.05 gas 1.09.06 AURORA at 1.10.06_Purchased Power Adj 4.03 2 2" xfId="4384"/>
    <cellStyle name="_Power Cost Value Copy 11.30.05 gas 1.09.06 AURORA at 1.10.06_Purchased Power Adj 4.03 3" xfId="4385"/>
    <cellStyle name="_Power Cost Value Copy 11.30.05 gas 1.09.06 AURORA at 1.10.06_Rate Design Sch 24" xfId="4386"/>
    <cellStyle name="_Power Cost Value Copy 11.30.05 gas 1.09.06 AURORA at 1.10.06_Rate Design Sch 24 2" xfId="4387"/>
    <cellStyle name="_Power Cost Value Copy 11.30.05 gas 1.09.06 AURORA at 1.10.06_Rate Design Sch 25" xfId="4388"/>
    <cellStyle name="_Power Cost Value Copy 11.30.05 gas 1.09.06 AURORA at 1.10.06_Rate Design Sch 25 2" xfId="4389"/>
    <cellStyle name="_Power Cost Value Copy 11.30.05 gas 1.09.06 AURORA at 1.10.06_Rate Design Sch 25 2 2" xfId="4390"/>
    <cellStyle name="_Power Cost Value Copy 11.30.05 gas 1.09.06 AURORA at 1.10.06_Rate Design Sch 25 3" xfId="4391"/>
    <cellStyle name="_Power Cost Value Copy 11.30.05 gas 1.09.06 AURORA at 1.10.06_Rate Design Sch 26" xfId="4392"/>
    <cellStyle name="_Power Cost Value Copy 11.30.05 gas 1.09.06 AURORA at 1.10.06_Rate Design Sch 26 2" xfId="4393"/>
    <cellStyle name="_Power Cost Value Copy 11.30.05 gas 1.09.06 AURORA at 1.10.06_Rate Design Sch 26 2 2" xfId="4394"/>
    <cellStyle name="_Power Cost Value Copy 11.30.05 gas 1.09.06 AURORA at 1.10.06_Rate Design Sch 26 3" xfId="4395"/>
    <cellStyle name="_Power Cost Value Copy 11.30.05 gas 1.09.06 AURORA at 1.10.06_Rate Design Sch 31" xfId="4396"/>
    <cellStyle name="_Power Cost Value Copy 11.30.05 gas 1.09.06 AURORA at 1.10.06_Rate Design Sch 31 2" xfId="4397"/>
    <cellStyle name="_Power Cost Value Copy 11.30.05 gas 1.09.06 AURORA at 1.10.06_Rate Design Sch 31 2 2" xfId="4398"/>
    <cellStyle name="_Power Cost Value Copy 11.30.05 gas 1.09.06 AURORA at 1.10.06_Rate Design Sch 31 3" xfId="4399"/>
    <cellStyle name="_Power Cost Value Copy 11.30.05 gas 1.09.06 AURORA at 1.10.06_Rate Design Sch 43" xfId="4400"/>
    <cellStyle name="_Power Cost Value Copy 11.30.05 gas 1.09.06 AURORA at 1.10.06_Rate Design Sch 43 2" xfId="4401"/>
    <cellStyle name="_Power Cost Value Copy 11.30.05 gas 1.09.06 AURORA at 1.10.06_Rate Design Sch 43 2 2" xfId="4402"/>
    <cellStyle name="_Power Cost Value Copy 11.30.05 gas 1.09.06 AURORA at 1.10.06_Rate Design Sch 43 3" xfId="4403"/>
    <cellStyle name="_Power Cost Value Copy 11.30.05 gas 1.09.06 AURORA at 1.10.06_Rate Design Sch 448-449" xfId="4404"/>
    <cellStyle name="_Power Cost Value Copy 11.30.05 gas 1.09.06 AURORA at 1.10.06_Rate Design Sch 448-449 2" xfId="4405"/>
    <cellStyle name="_Power Cost Value Copy 11.30.05 gas 1.09.06 AURORA at 1.10.06_Rate Design Sch 46" xfId="4406"/>
    <cellStyle name="_Power Cost Value Copy 11.30.05 gas 1.09.06 AURORA at 1.10.06_Rate Design Sch 46 2" xfId="4407"/>
    <cellStyle name="_Power Cost Value Copy 11.30.05 gas 1.09.06 AURORA at 1.10.06_Rate Design Sch 46 2 2" xfId="4408"/>
    <cellStyle name="_Power Cost Value Copy 11.30.05 gas 1.09.06 AURORA at 1.10.06_Rate Design Sch 46 3" xfId="4409"/>
    <cellStyle name="_Power Cost Value Copy 11.30.05 gas 1.09.06 AURORA at 1.10.06_Rate Spread" xfId="4410"/>
    <cellStyle name="_Power Cost Value Copy 11.30.05 gas 1.09.06 AURORA at 1.10.06_Rate Spread 2" xfId="4411"/>
    <cellStyle name="_Power Cost Value Copy 11.30.05 gas 1.09.06 AURORA at 1.10.06_Rate Spread 2 2" xfId="4412"/>
    <cellStyle name="_Power Cost Value Copy 11.30.05 gas 1.09.06 AURORA at 1.10.06_Rate Spread 3" xfId="4413"/>
    <cellStyle name="_Power Cost Value Copy 11.30.05 gas 1.09.06 AURORA at 1.10.06_Rebuttal Power Costs" xfId="4414"/>
    <cellStyle name="_Power Cost Value Copy 11.30.05 gas 1.09.06 AURORA at 1.10.06_Rebuttal Power Costs 2" xfId="4415"/>
    <cellStyle name="_Power Cost Value Copy 11.30.05 gas 1.09.06 AURORA at 1.10.06_Rebuttal Power Costs 2 2" xfId="4416"/>
    <cellStyle name="_Power Cost Value Copy 11.30.05 gas 1.09.06 AURORA at 1.10.06_Rebuttal Power Costs 3" xfId="4417"/>
    <cellStyle name="_Power Cost Value Copy 11.30.05 gas 1.09.06 AURORA at 1.10.06_Rebuttal Power Costs 4" xfId="9519"/>
    <cellStyle name="_Power Cost Value Copy 11.30.05 gas 1.09.06 AURORA at 1.10.06_Rebuttal Power Costs_Adj Bench DR 3 for Initial Briefs (Electric)" xfId="4418"/>
    <cellStyle name="_Power Cost Value Copy 11.30.05 gas 1.09.06 AURORA at 1.10.06_Rebuttal Power Costs_Adj Bench DR 3 for Initial Briefs (Electric) 2" xfId="4419"/>
    <cellStyle name="_Power Cost Value Copy 11.30.05 gas 1.09.06 AURORA at 1.10.06_Rebuttal Power Costs_Adj Bench DR 3 for Initial Briefs (Electric) 2 2" xfId="4420"/>
    <cellStyle name="_Power Cost Value Copy 11.30.05 gas 1.09.06 AURORA at 1.10.06_Rebuttal Power Costs_Adj Bench DR 3 for Initial Briefs (Electric) 3" xfId="4421"/>
    <cellStyle name="_Power Cost Value Copy 11.30.05 gas 1.09.06 AURORA at 1.10.06_Rebuttal Power Costs_Adj Bench DR 3 for Initial Briefs (Electric) 4" xfId="9520"/>
    <cellStyle name="_Power Cost Value Copy 11.30.05 gas 1.09.06 AURORA at 1.10.06_Rebuttal Power Costs_Adj Bench DR 3 for Initial Briefs (Electric)_DEM-WP(C) ENERG10C--ctn Mid-C_042010 2010GRC" xfId="9521"/>
    <cellStyle name="_Power Cost Value Copy 11.30.05 gas 1.09.06 AURORA at 1.10.06_Rebuttal Power Costs_DEM-WP(C) ENERG10C--ctn Mid-C_042010 2010GRC" xfId="9522"/>
    <cellStyle name="_Power Cost Value Copy 11.30.05 gas 1.09.06 AURORA at 1.10.06_Rebuttal Power Costs_Electric Rev Req Model (2009 GRC) Rebuttal" xfId="4422"/>
    <cellStyle name="_Power Cost Value Copy 11.30.05 gas 1.09.06 AURORA at 1.10.06_Rebuttal Power Costs_Electric Rev Req Model (2009 GRC) Rebuttal 2" xfId="4423"/>
    <cellStyle name="_Power Cost Value Copy 11.30.05 gas 1.09.06 AURORA at 1.10.06_Rebuttal Power Costs_Electric Rev Req Model (2009 GRC) Rebuttal 2 2" xfId="4424"/>
    <cellStyle name="_Power Cost Value Copy 11.30.05 gas 1.09.06 AURORA at 1.10.06_Rebuttal Power Costs_Electric Rev Req Model (2009 GRC) Rebuttal 3" xfId="4425"/>
    <cellStyle name="_Power Cost Value Copy 11.30.05 gas 1.09.06 AURORA at 1.10.06_Rebuttal Power Costs_Electric Rev Req Model (2009 GRC) Rebuttal 4" xfId="9523"/>
    <cellStyle name="_Power Cost Value Copy 11.30.05 gas 1.09.06 AURORA at 1.10.06_Rebuttal Power Costs_Electric Rev Req Model (2009 GRC) Rebuttal REmoval of New  WH Solar AdjustMI" xfId="4426"/>
    <cellStyle name="_Power Cost Value Copy 11.30.05 gas 1.09.06 AURORA at 1.10.06_Rebuttal Power Costs_Electric Rev Req Model (2009 GRC) Rebuttal REmoval of New  WH Solar AdjustMI 2" xfId="4427"/>
    <cellStyle name="_Power Cost Value Copy 11.30.05 gas 1.09.06 AURORA at 1.10.06_Rebuttal Power Costs_Electric Rev Req Model (2009 GRC) Rebuttal REmoval of New  WH Solar AdjustMI 2 2" xfId="4428"/>
    <cellStyle name="_Power Cost Value Copy 11.30.05 gas 1.09.06 AURORA at 1.10.06_Rebuttal Power Costs_Electric Rev Req Model (2009 GRC) Rebuttal REmoval of New  WH Solar AdjustMI 3" xfId="4429"/>
    <cellStyle name="_Power Cost Value Copy 11.30.05 gas 1.09.06 AURORA at 1.10.06_Rebuttal Power Costs_Electric Rev Req Model (2009 GRC) Rebuttal REmoval of New  WH Solar AdjustMI 4" xfId="9524"/>
    <cellStyle name="_Power Cost Value Copy 11.30.05 gas 1.09.06 AURORA at 1.10.06_Rebuttal Power Costs_Electric Rev Req Model (2009 GRC) Rebuttal REmoval of New  WH Solar AdjustMI_DEM-WP(C) ENERG10C--ctn Mid-C_042010 2010GRC" xfId="9525"/>
    <cellStyle name="_Power Cost Value Copy 11.30.05 gas 1.09.06 AURORA at 1.10.06_Rebuttal Power Costs_Electric Rev Req Model (2009 GRC) Revised 01-18-2010" xfId="4430"/>
    <cellStyle name="_Power Cost Value Copy 11.30.05 gas 1.09.06 AURORA at 1.10.06_Rebuttal Power Costs_Electric Rev Req Model (2009 GRC) Revised 01-18-2010 2" xfId="4431"/>
    <cellStyle name="_Power Cost Value Copy 11.30.05 gas 1.09.06 AURORA at 1.10.06_Rebuttal Power Costs_Electric Rev Req Model (2009 GRC) Revised 01-18-2010 2 2" xfId="4432"/>
    <cellStyle name="_Power Cost Value Copy 11.30.05 gas 1.09.06 AURORA at 1.10.06_Rebuttal Power Costs_Electric Rev Req Model (2009 GRC) Revised 01-18-2010 3" xfId="4433"/>
    <cellStyle name="_Power Cost Value Copy 11.30.05 gas 1.09.06 AURORA at 1.10.06_Rebuttal Power Costs_Electric Rev Req Model (2009 GRC) Revised 01-18-2010 4" xfId="9526"/>
    <cellStyle name="_Power Cost Value Copy 11.30.05 gas 1.09.06 AURORA at 1.10.06_Rebuttal Power Costs_Electric Rev Req Model (2009 GRC) Revised 01-18-2010_DEM-WP(C) ENERG10C--ctn Mid-C_042010 2010GRC" xfId="9527"/>
    <cellStyle name="_Power Cost Value Copy 11.30.05 gas 1.09.06 AURORA at 1.10.06_Rebuttal Power Costs_Final Order Electric EXHIBIT A-1" xfId="4434"/>
    <cellStyle name="_Power Cost Value Copy 11.30.05 gas 1.09.06 AURORA at 1.10.06_Rebuttal Power Costs_Final Order Electric EXHIBIT A-1 2" xfId="4435"/>
    <cellStyle name="_Power Cost Value Copy 11.30.05 gas 1.09.06 AURORA at 1.10.06_Rebuttal Power Costs_Final Order Electric EXHIBIT A-1 2 2" xfId="4436"/>
    <cellStyle name="_Power Cost Value Copy 11.30.05 gas 1.09.06 AURORA at 1.10.06_Rebuttal Power Costs_Final Order Electric EXHIBIT A-1 3" xfId="4437"/>
    <cellStyle name="_Power Cost Value Copy 11.30.05 gas 1.09.06 AURORA at 1.10.06_Rebuttal Power Costs_Final Order Electric EXHIBIT A-1 4" xfId="9528"/>
    <cellStyle name="_Power Cost Value Copy 11.30.05 gas 1.09.06 AURORA at 1.10.06_ROR 5.02" xfId="4438"/>
    <cellStyle name="_Power Cost Value Copy 11.30.05 gas 1.09.06 AURORA at 1.10.06_ROR 5.02 2" xfId="4439"/>
    <cellStyle name="_Power Cost Value Copy 11.30.05 gas 1.09.06 AURORA at 1.10.06_ROR 5.02 2 2" xfId="4440"/>
    <cellStyle name="_Power Cost Value Copy 11.30.05 gas 1.09.06 AURORA at 1.10.06_ROR 5.02 3" xfId="4441"/>
    <cellStyle name="_Power Cost Value Copy 11.30.05 gas 1.09.06 AURORA at 1.10.06_Sch 40 Feeder OH 2008" xfId="4442"/>
    <cellStyle name="_Power Cost Value Copy 11.30.05 gas 1.09.06 AURORA at 1.10.06_Sch 40 Feeder OH 2008 2" xfId="4443"/>
    <cellStyle name="_Power Cost Value Copy 11.30.05 gas 1.09.06 AURORA at 1.10.06_Sch 40 Feeder OH 2008 2 2" xfId="4444"/>
    <cellStyle name="_Power Cost Value Copy 11.30.05 gas 1.09.06 AURORA at 1.10.06_Sch 40 Feeder OH 2008 3" xfId="4445"/>
    <cellStyle name="_Power Cost Value Copy 11.30.05 gas 1.09.06 AURORA at 1.10.06_Sch 40 Interim Energy Rates " xfId="4446"/>
    <cellStyle name="_Power Cost Value Copy 11.30.05 gas 1.09.06 AURORA at 1.10.06_Sch 40 Interim Energy Rates  2" xfId="4447"/>
    <cellStyle name="_Power Cost Value Copy 11.30.05 gas 1.09.06 AURORA at 1.10.06_Sch 40 Interim Energy Rates  2 2" xfId="4448"/>
    <cellStyle name="_Power Cost Value Copy 11.30.05 gas 1.09.06 AURORA at 1.10.06_Sch 40 Interim Energy Rates  3" xfId="4449"/>
    <cellStyle name="_Power Cost Value Copy 11.30.05 gas 1.09.06 AURORA at 1.10.06_Sch 40 Substation A&amp;G 2008" xfId="4450"/>
    <cellStyle name="_Power Cost Value Copy 11.30.05 gas 1.09.06 AURORA at 1.10.06_Sch 40 Substation A&amp;G 2008 2" xfId="4451"/>
    <cellStyle name="_Power Cost Value Copy 11.30.05 gas 1.09.06 AURORA at 1.10.06_Sch 40 Substation A&amp;G 2008 2 2" xfId="4452"/>
    <cellStyle name="_Power Cost Value Copy 11.30.05 gas 1.09.06 AURORA at 1.10.06_Sch 40 Substation A&amp;G 2008 3" xfId="4453"/>
    <cellStyle name="_Power Cost Value Copy 11.30.05 gas 1.09.06 AURORA at 1.10.06_Sch 40 Substation O&amp;M 2008" xfId="4454"/>
    <cellStyle name="_Power Cost Value Copy 11.30.05 gas 1.09.06 AURORA at 1.10.06_Sch 40 Substation O&amp;M 2008 2" xfId="4455"/>
    <cellStyle name="_Power Cost Value Copy 11.30.05 gas 1.09.06 AURORA at 1.10.06_Sch 40 Substation O&amp;M 2008 2 2" xfId="4456"/>
    <cellStyle name="_Power Cost Value Copy 11.30.05 gas 1.09.06 AURORA at 1.10.06_Sch 40 Substation O&amp;M 2008 3" xfId="4457"/>
    <cellStyle name="_Power Cost Value Copy 11.30.05 gas 1.09.06 AURORA at 1.10.06_Subs 2008" xfId="4458"/>
    <cellStyle name="_Power Cost Value Copy 11.30.05 gas 1.09.06 AURORA at 1.10.06_Subs 2008 2" xfId="4459"/>
    <cellStyle name="_Power Cost Value Copy 11.30.05 gas 1.09.06 AURORA at 1.10.06_Subs 2008 2 2" xfId="4460"/>
    <cellStyle name="_Power Cost Value Copy 11.30.05 gas 1.09.06 AURORA at 1.10.06_Subs 2008 3" xfId="4461"/>
    <cellStyle name="_Power Cost Value Copy 11.30.05 gas 1.09.06 AURORA at 1.10.06_Transmission Workbook for May BOD" xfId="4462"/>
    <cellStyle name="_Power Cost Value Copy 11.30.05 gas 1.09.06 AURORA at 1.10.06_Transmission Workbook for May BOD 2" xfId="4463"/>
    <cellStyle name="_Power Cost Value Copy 11.30.05 gas 1.09.06 AURORA at 1.10.06_Transmission Workbook for May BOD_DEM-WP(C) ENERG10C--ctn Mid-C_042010 2010GRC" xfId="9529"/>
    <cellStyle name="_Power Cost Value Copy 11.30.05 gas 1.09.06 AURORA at 1.10.06_Wind Integration 10GRC" xfId="4464"/>
    <cellStyle name="_Power Cost Value Copy 11.30.05 gas 1.09.06 AURORA at 1.10.06_Wind Integration 10GRC 2" xfId="4465"/>
    <cellStyle name="_Power Cost Value Copy 11.30.05 gas 1.09.06 AURORA at 1.10.06_Wind Integration 10GRC_DEM-WP(C) ENERG10C--ctn Mid-C_042010 2010GRC" xfId="9530"/>
    <cellStyle name="_Power Costs Rate Year 11-13-07" xfId="9531"/>
    <cellStyle name="_Price Output" xfId="4466"/>
    <cellStyle name="_Price Output 2" xfId="9532"/>
    <cellStyle name="_Price Output 3" xfId="9533"/>
    <cellStyle name="_Price Output 3 2" xfId="9534"/>
    <cellStyle name="_Price Output_DEM-WP(C) Chelan Power Costs" xfId="9535"/>
    <cellStyle name="_Price Output_DEM-WP(C) ENERG10C--ctn Mid-C_042010 2010GRC" xfId="9536"/>
    <cellStyle name="_Price Output_DEM-WP(C) Gas Transport 2010GRC" xfId="9537"/>
    <cellStyle name="_Price Output_NIM Summary" xfId="4467"/>
    <cellStyle name="_Price Output_NIM Summary 2" xfId="4468"/>
    <cellStyle name="_Price Output_NIM Summary_DEM-WP(C) ENERG10C--ctn Mid-C_042010 2010GRC" xfId="9538"/>
    <cellStyle name="_Price Output_Wind Integration 10GRC" xfId="4469"/>
    <cellStyle name="_Price Output_Wind Integration 10GRC 2" xfId="4470"/>
    <cellStyle name="_Price Output_Wind Integration 10GRC_DEM-WP(C) ENERG10C--ctn Mid-C_042010 2010GRC" xfId="9539"/>
    <cellStyle name="_Prices" xfId="4471"/>
    <cellStyle name="_Prices 2" xfId="9540"/>
    <cellStyle name="_Prices 3" xfId="9541"/>
    <cellStyle name="_Prices 3 2" xfId="9542"/>
    <cellStyle name="_Prices_DEM-WP(C) Chelan Power Costs" xfId="9543"/>
    <cellStyle name="_Prices_DEM-WP(C) ENERG10C--ctn Mid-C_042010 2010GRC" xfId="9544"/>
    <cellStyle name="_Prices_DEM-WP(C) Gas Transport 2010GRC" xfId="9545"/>
    <cellStyle name="_Prices_NIM Summary" xfId="4472"/>
    <cellStyle name="_Prices_NIM Summary 2" xfId="4473"/>
    <cellStyle name="_Prices_NIM Summary_DEM-WP(C) ENERG10C--ctn Mid-C_042010 2010GRC" xfId="9546"/>
    <cellStyle name="_Prices_Wind Integration 10GRC" xfId="4474"/>
    <cellStyle name="_Prices_Wind Integration 10GRC 2" xfId="4475"/>
    <cellStyle name="_Prices_Wind Integration 10GRC_DEM-WP(C) ENERG10C--ctn Mid-C_042010 2010GRC" xfId="9547"/>
    <cellStyle name="_Pro Forma Rev 07 GRC" xfId="4476"/>
    <cellStyle name="_x0013__Rebuttal Power Costs" xfId="4477"/>
    <cellStyle name="_x0013__Rebuttal Power Costs 2" xfId="4478"/>
    <cellStyle name="_x0013__Rebuttal Power Costs 2 2" xfId="4479"/>
    <cellStyle name="_x0013__Rebuttal Power Costs 3" xfId="4480"/>
    <cellStyle name="_x0013__Rebuttal Power Costs 4" xfId="9548"/>
    <cellStyle name="_x0013__Rebuttal Power Costs_Adj Bench DR 3 for Initial Briefs (Electric)" xfId="4481"/>
    <cellStyle name="_x0013__Rebuttal Power Costs_Adj Bench DR 3 for Initial Briefs (Electric) 2" xfId="4482"/>
    <cellStyle name="_x0013__Rebuttal Power Costs_Adj Bench DR 3 for Initial Briefs (Electric) 2 2" xfId="4483"/>
    <cellStyle name="_x0013__Rebuttal Power Costs_Adj Bench DR 3 for Initial Briefs (Electric) 3" xfId="4484"/>
    <cellStyle name="_x0013__Rebuttal Power Costs_Adj Bench DR 3 for Initial Briefs (Electric) 4" xfId="9549"/>
    <cellStyle name="_x0013__Rebuttal Power Costs_Adj Bench DR 3 for Initial Briefs (Electric)_DEM-WP(C) ENERG10C--ctn Mid-C_042010 2010GRC" xfId="9550"/>
    <cellStyle name="_x0013__Rebuttal Power Costs_DEM-WP(C) ENERG10C--ctn Mid-C_042010 2010GRC" xfId="9551"/>
    <cellStyle name="_x0013__Rebuttal Power Costs_Electric Rev Req Model (2009 GRC) Rebuttal" xfId="4485"/>
    <cellStyle name="_x0013__Rebuttal Power Costs_Electric Rev Req Model (2009 GRC) Rebuttal 2" xfId="4486"/>
    <cellStyle name="_x0013__Rebuttal Power Costs_Electric Rev Req Model (2009 GRC) Rebuttal 2 2" xfId="4487"/>
    <cellStyle name="_x0013__Rebuttal Power Costs_Electric Rev Req Model (2009 GRC) Rebuttal 3" xfId="4488"/>
    <cellStyle name="_x0013__Rebuttal Power Costs_Electric Rev Req Model (2009 GRC) Rebuttal 4" xfId="9552"/>
    <cellStyle name="_x0013__Rebuttal Power Costs_Electric Rev Req Model (2009 GRC) Rebuttal REmoval of New  WH Solar AdjustMI" xfId="4489"/>
    <cellStyle name="_x0013__Rebuttal Power Costs_Electric Rev Req Model (2009 GRC) Rebuttal REmoval of New  WH Solar AdjustMI 2" xfId="4490"/>
    <cellStyle name="_x0013__Rebuttal Power Costs_Electric Rev Req Model (2009 GRC) Rebuttal REmoval of New  WH Solar AdjustMI 2 2" xfId="4491"/>
    <cellStyle name="_x0013__Rebuttal Power Costs_Electric Rev Req Model (2009 GRC) Rebuttal REmoval of New  WH Solar AdjustMI 3" xfId="4492"/>
    <cellStyle name="_x0013__Rebuttal Power Costs_Electric Rev Req Model (2009 GRC) Rebuttal REmoval of New  WH Solar AdjustMI 4" xfId="9553"/>
    <cellStyle name="_x0013__Rebuttal Power Costs_Electric Rev Req Model (2009 GRC) Rebuttal REmoval of New  WH Solar AdjustMI_DEM-WP(C) ENERG10C--ctn Mid-C_042010 2010GRC" xfId="9554"/>
    <cellStyle name="_x0013__Rebuttal Power Costs_Electric Rev Req Model (2009 GRC) Revised 01-18-2010" xfId="4493"/>
    <cellStyle name="_x0013__Rebuttal Power Costs_Electric Rev Req Model (2009 GRC) Revised 01-18-2010 2" xfId="4494"/>
    <cellStyle name="_x0013__Rebuttal Power Costs_Electric Rev Req Model (2009 GRC) Revised 01-18-2010 2 2" xfId="4495"/>
    <cellStyle name="_x0013__Rebuttal Power Costs_Electric Rev Req Model (2009 GRC) Revised 01-18-2010 3" xfId="4496"/>
    <cellStyle name="_x0013__Rebuttal Power Costs_Electric Rev Req Model (2009 GRC) Revised 01-18-2010 4" xfId="9555"/>
    <cellStyle name="_x0013__Rebuttal Power Costs_Electric Rev Req Model (2009 GRC) Revised 01-18-2010_DEM-WP(C) ENERG10C--ctn Mid-C_042010 2010GRC" xfId="9556"/>
    <cellStyle name="_x0013__Rebuttal Power Costs_Final Order Electric EXHIBIT A-1" xfId="4497"/>
    <cellStyle name="_x0013__Rebuttal Power Costs_Final Order Electric EXHIBIT A-1 2" xfId="4498"/>
    <cellStyle name="_x0013__Rebuttal Power Costs_Final Order Electric EXHIBIT A-1 2 2" xfId="4499"/>
    <cellStyle name="_x0013__Rebuttal Power Costs_Final Order Electric EXHIBIT A-1 3" xfId="4500"/>
    <cellStyle name="_x0013__Rebuttal Power Costs_Final Order Electric EXHIBIT A-1 4" xfId="9557"/>
    <cellStyle name="_recommendation" xfId="4501"/>
    <cellStyle name="_recommendation 2" xfId="9558"/>
    <cellStyle name="_recommendation 3" xfId="9559"/>
    <cellStyle name="_recommendation 3 2" xfId="9560"/>
    <cellStyle name="_recommendation_DEM-WP(C) Chelan Power Costs" xfId="9561"/>
    <cellStyle name="_recommendation_DEM-WP(C) ENERG10C--ctn Mid-C_042010 2010GRC" xfId="9562"/>
    <cellStyle name="_recommendation_DEM-WP(C) Gas Transport 2010GRC" xfId="9563"/>
    <cellStyle name="_recommendation_DEM-WP(C) Wind Integration Summary 2010GRC" xfId="4502"/>
    <cellStyle name="_recommendation_DEM-WP(C) Wind Integration Summary 2010GRC 2" xfId="4503"/>
    <cellStyle name="_recommendation_DEM-WP(C) Wind Integration Summary 2010GRC_DEM-WP(C) ENERG10C--ctn Mid-C_042010 2010GRC" xfId="9564"/>
    <cellStyle name="_recommendation_NIM Summary" xfId="4504"/>
    <cellStyle name="_recommendation_NIM Summary 2" xfId="4505"/>
    <cellStyle name="_recommendation_NIM Summary_DEM-WP(C) ENERG10C--ctn Mid-C_042010 2010GRC" xfId="9565"/>
    <cellStyle name="_Recon to Darrin's 5.11.05 proforma" xfId="21"/>
    <cellStyle name="_Recon to Darrin's 5.11.05 proforma 2" xfId="4506"/>
    <cellStyle name="_Recon to Darrin's 5.11.05 proforma 2 2" xfId="4507"/>
    <cellStyle name="_Recon to Darrin's 5.11.05 proforma 2 2 2" xfId="4508"/>
    <cellStyle name="_Recon to Darrin's 5.11.05 proforma 2 3" xfId="4509"/>
    <cellStyle name="_Recon to Darrin's 5.11.05 proforma 3" xfId="4510"/>
    <cellStyle name="_Recon to Darrin's 5.11.05 proforma 3 2" xfId="4511"/>
    <cellStyle name="_Recon to Darrin's 5.11.05 proforma 3 2 2" xfId="4512"/>
    <cellStyle name="_Recon to Darrin's 5.11.05 proforma 3 3" xfId="4513"/>
    <cellStyle name="_Recon to Darrin's 5.11.05 proforma 3 3 2" xfId="4514"/>
    <cellStyle name="_Recon to Darrin's 5.11.05 proforma 3 4" xfId="4515"/>
    <cellStyle name="_Recon to Darrin's 5.11.05 proforma 3 4 2" xfId="4516"/>
    <cellStyle name="_Recon to Darrin's 5.11.05 proforma 4" xfId="4517"/>
    <cellStyle name="_Recon to Darrin's 5.11.05 proforma 4 2" xfId="4518"/>
    <cellStyle name="_Recon to Darrin's 5.11.05 proforma 5" xfId="4519"/>
    <cellStyle name="_Recon to Darrin's 5.11.05 proforma 5 2" xfId="9566"/>
    <cellStyle name="_Recon to Darrin's 5.11.05 proforma 6" xfId="9567"/>
    <cellStyle name="_Recon to Darrin's 5.11.05 proforma 7" xfId="9568"/>
    <cellStyle name="_Recon to Darrin's 5.11.05 proforma 7 2" xfId="9569"/>
    <cellStyle name="_Recon to Darrin's 5.11.05 proforma 8" xfId="9570"/>
    <cellStyle name="_Recon to Darrin's 5.11.05 proforma 8 2" xfId="9571"/>
    <cellStyle name="_Recon to Darrin's 5.11.05 proforma_(C) WHE Proforma with ITC cash grant 10 Yr Amort_for deferral_102809" xfId="4520"/>
    <cellStyle name="_Recon to Darrin's 5.11.05 proforma_(C) WHE Proforma with ITC cash grant 10 Yr Amort_for deferral_102809 2" xfId="4521"/>
    <cellStyle name="_Recon to Darrin's 5.11.05 proforma_(C) WHE Proforma with ITC cash grant 10 Yr Amort_for deferral_102809 2 2" xfId="4522"/>
    <cellStyle name="_Recon to Darrin's 5.11.05 proforma_(C) WHE Proforma with ITC cash grant 10 Yr Amort_for deferral_102809 3" xfId="4523"/>
    <cellStyle name="_Recon to Darrin's 5.11.05 proforma_(C) WHE Proforma with ITC cash grant 10 Yr Amort_for deferral_102809 4" xfId="9572"/>
    <cellStyle name="_Recon to Darrin's 5.11.05 proforma_(C) WHE Proforma with ITC cash grant 10 Yr Amort_for deferral_102809_16.07E Wild Horse Wind Expansionwrkingfile" xfId="4524"/>
    <cellStyle name="_Recon to Darrin's 5.11.05 proforma_(C) WHE Proforma with ITC cash grant 10 Yr Amort_for deferral_102809_16.07E Wild Horse Wind Expansionwrkingfile 2" xfId="4525"/>
    <cellStyle name="_Recon to Darrin's 5.11.05 proforma_(C) WHE Proforma with ITC cash grant 10 Yr Amort_for deferral_102809_16.07E Wild Horse Wind Expansionwrkingfile 2 2" xfId="4526"/>
    <cellStyle name="_Recon to Darrin's 5.11.05 proforma_(C) WHE Proforma with ITC cash grant 10 Yr Amort_for deferral_102809_16.07E Wild Horse Wind Expansionwrkingfile 3" xfId="4527"/>
    <cellStyle name="_Recon to Darrin's 5.11.05 proforma_(C) WHE Proforma with ITC cash grant 10 Yr Amort_for deferral_102809_16.07E Wild Horse Wind Expansionwrkingfile 4" xfId="9573"/>
    <cellStyle name="_Recon to Darrin's 5.11.05 proforma_(C) WHE Proforma with ITC cash grant 10 Yr Amort_for deferral_102809_16.07E Wild Horse Wind Expansionwrkingfile SF" xfId="4528"/>
    <cellStyle name="_Recon to Darrin's 5.11.05 proforma_(C) WHE Proforma with ITC cash grant 10 Yr Amort_for deferral_102809_16.07E Wild Horse Wind Expansionwrkingfile SF 2" xfId="4529"/>
    <cellStyle name="_Recon to Darrin's 5.11.05 proforma_(C) WHE Proforma with ITC cash grant 10 Yr Amort_for deferral_102809_16.07E Wild Horse Wind Expansionwrkingfile SF 2 2" xfId="4530"/>
    <cellStyle name="_Recon to Darrin's 5.11.05 proforma_(C) WHE Proforma with ITC cash grant 10 Yr Amort_for deferral_102809_16.07E Wild Horse Wind Expansionwrkingfile SF 3" xfId="4531"/>
    <cellStyle name="_Recon to Darrin's 5.11.05 proforma_(C) WHE Proforma with ITC cash grant 10 Yr Amort_for deferral_102809_16.07E Wild Horse Wind Expansionwrkingfile SF 4" xfId="9574"/>
    <cellStyle name="_Recon to Darrin's 5.11.05 proforma_(C) WHE Proforma with ITC cash grant 10 Yr Amort_for deferral_102809_16.07E Wild Horse Wind Expansionwrkingfile SF_DEM-WP(C) ENERG10C--ctn Mid-C_042010 2010GRC" xfId="9575"/>
    <cellStyle name="_Recon to Darrin's 5.11.05 proforma_(C) WHE Proforma with ITC cash grant 10 Yr Amort_for deferral_102809_16.07E Wild Horse Wind Expansionwrkingfile_DEM-WP(C) ENERG10C--ctn Mid-C_042010 2010GRC" xfId="9576"/>
    <cellStyle name="_Recon to Darrin's 5.11.05 proforma_(C) WHE Proforma with ITC cash grant 10 Yr Amort_for deferral_102809_16.37E Wild Horse Expansion DeferralRevwrkingfile SF" xfId="4532"/>
    <cellStyle name="_Recon to Darrin's 5.11.05 proforma_(C) WHE Proforma with ITC cash grant 10 Yr Amort_for deferral_102809_16.37E Wild Horse Expansion DeferralRevwrkingfile SF 2" xfId="4533"/>
    <cellStyle name="_Recon to Darrin's 5.11.05 proforma_(C) WHE Proforma with ITC cash grant 10 Yr Amort_for deferral_102809_16.37E Wild Horse Expansion DeferralRevwrkingfile SF 2 2" xfId="4534"/>
    <cellStyle name="_Recon to Darrin's 5.11.05 proforma_(C) WHE Proforma with ITC cash grant 10 Yr Amort_for deferral_102809_16.37E Wild Horse Expansion DeferralRevwrkingfile SF 3" xfId="4535"/>
    <cellStyle name="_Recon to Darrin's 5.11.05 proforma_(C) WHE Proforma with ITC cash grant 10 Yr Amort_for deferral_102809_16.37E Wild Horse Expansion DeferralRevwrkingfile SF 4" xfId="9577"/>
    <cellStyle name="_Recon to Darrin's 5.11.05 proforma_(C) WHE Proforma with ITC cash grant 10 Yr Amort_for deferral_102809_16.37E Wild Horse Expansion DeferralRevwrkingfile SF_DEM-WP(C) ENERG10C--ctn Mid-C_042010 2010GRC" xfId="9578"/>
    <cellStyle name="_Recon to Darrin's 5.11.05 proforma_(C) WHE Proforma with ITC cash grant 10 Yr Amort_for deferral_102809_DEM-WP(C) ENERG10C--ctn Mid-C_042010 2010GRC" xfId="9579"/>
    <cellStyle name="_Recon to Darrin's 5.11.05 proforma_(C) WHE Proforma with ITC cash grant 10 Yr Amort_for rebuttal_120709" xfId="4536"/>
    <cellStyle name="_Recon to Darrin's 5.11.05 proforma_(C) WHE Proforma with ITC cash grant 10 Yr Amort_for rebuttal_120709 2" xfId="4537"/>
    <cellStyle name="_Recon to Darrin's 5.11.05 proforma_(C) WHE Proforma with ITC cash grant 10 Yr Amort_for rebuttal_120709 2 2" xfId="4538"/>
    <cellStyle name="_Recon to Darrin's 5.11.05 proforma_(C) WHE Proforma with ITC cash grant 10 Yr Amort_for rebuttal_120709 3" xfId="4539"/>
    <cellStyle name="_Recon to Darrin's 5.11.05 proforma_(C) WHE Proforma with ITC cash grant 10 Yr Amort_for rebuttal_120709 4" xfId="9580"/>
    <cellStyle name="_Recon to Darrin's 5.11.05 proforma_(C) WHE Proforma with ITC cash grant 10 Yr Amort_for rebuttal_120709_DEM-WP(C) ENERG10C--ctn Mid-C_042010 2010GRC" xfId="9581"/>
    <cellStyle name="_Recon to Darrin's 5.11.05 proforma_04.07E Wild Horse Wind Expansion" xfId="4540"/>
    <cellStyle name="_Recon to Darrin's 5.11.05 proforma_04.07E Wild Horse Wind Expansion 2" xfId="4541"/>
    <cellStyle name="_Recon to Darrin's 5.11.05 proforma_04.07E Wild Horse Wind Expansion 2 2" xfId="4542"/>
    <cellStyle name="_Recon to Darrin's 5.11.05 proforma_04.07E Wild Horse Wind Expansion 3" xfId="4543"/>
    <cellStyle name="_Recon to Darrin's 5.11.05 proforma_04.07E Wild Horse Wind Expansion 4" xfId="9582"/>
    <cellStyle name="_Recon to Darrin's 5.11.05 proforma_04.07E Wild Horse Wind Expansion_16.07E Wild Horse Wind Expansionwrkingfile" xfId="4544"/>
    <cellStyle name="_Recon to Darrin's 5.11.05 proforma_04.07E Wild Horse Wind Expansion_16.07E Wild Horse Wind Expansionwrkingfile 2" xfId="4545"/>
    <cellStyle name="_Recon to Darrin's 5.11.05 proforma_04.07E Wild Horse Wind Expansion_16.07E Wild Horse Wind Expansionwrkingfile 2 2" xfId="4546"/>
    <cellStyle name="_Recon to Darrin's 5.11.05 proforma_04.07E Wild Horse Wind Expansion_16.07E Wild Horse Wind Expansionwrkingfile 3" xfId="4547"/>
    <cellStyle name="_Recon to Darrin's 5.11.05 proforma_04.07E Wild Horse Wind Expansion_16.07E Wild Horse Wind Expansionwrkingfile 4" xfId="9583"/>
    <cellStyle name="_Recon to Darrin's 5.11.05 proforma_04.07E Wild Horse Wind Expansion_16.07E Wild Horse Wind Expansionwrkingfile SF" xfId="4548"/>
    <cellStyle name="_Recon to Darrin's 5.11.05 proforma_04.07E Wild Horse Wind Expansion_16.07E Wild Horse Wind Expansionwrkingfile SF 2" xfId="4549"/>
    <cellStyle name="_Recon to Darrin's 5.11.05 proforma_04.07E Wild Horse Wind Expansion_16.07E Wild Horse Wind Expansionwrkingfile SF 2 2" xfId="4550"/>
    <cellStyle name="_Recon to Darrin's 5.11.05 proforma_04.07E Wild Horse Wind Expansion_16.07E Wild Horse Wind Expansionwrkingfile SF 3" xfId="4551"/>
    <cellStyle name="_Recon to Darrin's 5.11.05 proforma_04.07E Wild Horse Wind Expansion_16.07E Wild Horse Wind Expansionwrkingfile SF 4" xfId="9584"/>
    <cellStyle name="_Recon to Darrin's 5.11.05 proforma_04.07E Wild Horse Wind Expansion_16.07E Wild Horse Wind Expansionwrkingfile SF_DEM-WP(C) ENERG10C--ctn Mid-C_042010 2010GRC" xfId="9585"/>
    <cellStyle name="_Recon to Darrin's 5.11.05 proforma_04.07E Wild Horse Wind Expansion_16.07E Wild Horse Wind Expansionwrkingfile_DEM-WP(C) ENERG10C--ctn Mid-C_042010 2010GRC" xfId="9586"/>
    <cellStyle name="_Recon to Darrin's 5.11.05 proforma_04.07E Wild Horse Wind Expansion_16.37E Wild Horse Expansion DeferralRevwrkingfile SF" xfId="4552"/>
    <cellStyle name="_Recon to Darrin's 5.11.05 proforma_04.07E Wild Horse Wind Expansion_16.37E Wild Horse Expansion DeferralRevwrkingfile SF 2" xfId="4553"/>
    <cellStyle name="_Recon to Darrin's 5.11.05 proforma_04.07E Wild Horse Wind Expansion_16.37E Wild Horse Expansion DeferralRevwrkingfile SF 2 2" xfId="4554"/>
    <cellStyle name="_Recon to Darrin's 5.11.05 proforma_04.07E Wild Horse Wind Expansion_16.37E Wild Horse Expansion DeferralRevwrkingfile SF 3" xfId="4555"/>
    <cellStyle name="_Recon to Darrin's 5.11.05 proforma_04.07E Wild Horse Wind Expansion_16.37E Wild Horse Expansion DeferralRevwrkingfile SF 4" xfId="9587"/>
    <cellStyle name="_Recon to Darrin's 5.11.05 proforma_04.07E Wild Horse Wind Expansion_16.37E Wild Horse Expansion DeferralRevwrkingfile SF_DEM-WP(C) ENERG10C--ctn Mid-C_042010 2010GRC" xfId="9588"/>
    <cellStyle name="_Recon to Darrin's 5.11.05 proforma_04.07E Wild Horse Wind Expansion_DEM-WP(C) ENERG10C--ctn Mid-C_042010 2010GRC" xfId="9589"/>
    <cellStyle name="_Recon to Darrin's 5.11.05 proforma_16.07E Wild Horse Wind Expansionwrkingfile" xfId="4556"/>
    <cellStyle name="_Recon to Darrin's 5.11.05 proforma_16.07E Wild Horse Wind Expansionwrkingfile 2" xfId="4557"/>
    <cellStyle name="_Recon to Darrin's 5.11.05 proforma_16.07E Wild Horse Wind Expansionwrkingfile 2 2" xfId="4558"/>
    <cellStyle name="_Recon to Darrin's 5.11.05 proforma_16.07E Wild Horse Wind Expansionwrkingfile 3" xfId="4559"/>
    <cellStyle name="_Recon to Darrin's 5.11.05 proforma_16.07E Wild Horse Wind Expansionwrkingfile 4" xfId="9590"/>
    <cellStyle name="_Recon to Darrin's 5.11.05 proforma_16.07E Wild Horse Wind Expansionwrkingfile SF" xfId="4560"/>
    <cellStyle name="_Recon to Darrin's 5.11.05 proforma_16.07E Wild Horse Wind Expansionwrkingfile SF 2" xfId="4561"/>
    <cellStyle name="_Recon to Darrin's 5.11.05 proforma_16.07E Wild Horse Wind Expansionwrkingfile SF 2 2" xfId="4562"/>
    <cellStyle name="_Recon to Darrin's 5.11.05 proforma_16.07E Wild Horse Wind Expansionwrkingfile SF 3" xfId="4563"/>
    <cellStyle name="_Recon to Darrin's 5.11.05 proforma_16.07E Wild Horse Wind Expansionwrkingfile SF 4" xfId="9591"/>
    <cellStyle name="_Recon to Darrin's 5.11.05 proforma_16.07E Wild Horse Wind Expansionwrkingfile SF_DEM-WP(C) ENERG10C--ctn Mid-C_042010 2010GRC" xfId="9592"/>
    <cellStyle name="_Recon to Darrin's 5.11.05 proforma_16.07E Wild Horse Wind Expansionwrkingfile_DEM-WP(C) ENERG10C--ctn Mid-C_042010 2010GRC" xfId="9593"/>
    <cellStyle name="_Recon to Darrin's 5.11.05 proforma_16.37E Wild Horse Expansion DeferralRevwrkingfile SF" xfId="4564"/>
    <cellStyle name="_Recon to Darrin's 5.11.05 proforma_16.37E Wild Horse Expansion DeferralRevwrkingfile SF 2" xfId="4565"/>
    <cellStyle name="_Recon to Darrin's 5.11.05 proforma_16.37E Wild Horse Expansion DeferralRevwrkingfile SF 2 2" xfId="4566"/>
    <cellStyle name="_Recon to Darrin's 5.11.05 proforma_16.37E Wild Horse Expansion DeferralRevwrkingfile SF 3" xfId="4567"/>
    <cellStyle name="_Recon to Darrin's 5.11.05 proforma_16.37E Wild Horse Expansion DeferralRevwrkingfile SF 4" xfId="9594"/>
    <cellStyle name="_Recon to Darrin's 5.11.05 proforma_16.37E Wild Horse Expansion DeferralRevwrkingfile SF_DEM-WP(C) ENERG10C--ctn Mid-C_042010 2010GRC" xfId="9595"/>
    <cellStyle name="_Recon to Darrin's 5.11.05 proforma_2009 Compliance Filing PCA Exhibits for GRC" xfId="9596"/>
    <cellStyle name="_Recon to Darrin's 5.11.05 proforma_2009 Compliance Filing PCA Exhibits for GRC 2" xfId="9597"/>
    <cellStyle name="_Recon to Darrin's 5.11.05 proforma_2009 GRC Compl Filing - Exhibit D" xfId="4568"/>
    <cellStyle name="_Recon to Darrin's 5.11.05 proforma_2009 GRC Compl Filing - Exhibit D 2" xfId="4569"/>
    <cellStyle name="_Recon to Darrin's 5.11.05 proforma_2009 GRC Compl Filing - Exhibit D_DEM-WP(C) ENERG10C--ctn Mid-C_042010 2010GRC" xfId="9598"/>
    <cellStyle name="_Recon to Darrin's 5.11.05 proforma_3.01 Income Statement" xfId="4570"/>
    <cellStyle name="_Recon to Darrin's 5.11.05 proforma_4 31 Regulatory Assets and Liabilities  7 06- Exhibit D" xfId="4571"/>
    <cellStyle name="_Recon to Darrin's 5.11.05 proforma_4 31 Regulatory Assets and Liabilities  7 06- Exhibit D 2" xfId="4572"/>
    <cellStyle name="_Recon to Darrin's 5.11.05 proforma_4 31 Regulatory Assets and Liabilities  7 06- Exhibit D 2 2" xfId="4573"/>
    <cellStyle name="_Recon to Darrin's 5.11.05 proforma_4 31 Regulatory Assets and Liabilities  7 06- Exhibit D 3" xfId="4574"/>
    <cellStyle name="_Recon to Darrin's 5.11.05 proforma_4 31 Regulatory Assets and Liabilities  7 06- Exhibit D 4" xfId="9599"/>
    <cellStyle name="_Recon to Darrin's 5.11.05 proforma_4 31 Regulatory Assets and Liabilities  7 06- Exhibit D_DEM-WP(C) ENERG10C--ctn Mid-C_042010 2010GRC" xfId="9600"/>
    <cellStyle name="_Recon to Darrin's 5.11.05 proforma_4 31 Regulatory Assets and Liabilities  7 06- Exhibit D_NIM Summary" xfId="4575"/>
    <cellStyle name="_Recon to Darrin's 5.11.05 proforma_4 31 Regulatory Assets and Liabilities  7 06- Exhibit D_NIM Summary 2" xfId="4576"/>
    <cellStyle name="_Recon to Darrin's 5.11.05 proforma_4 31 Regulatory Assets and Liabilities  7 06- Exhibit D_NIM Summary_DEM-WP(C) ENERG10C--ctn Mid-C_042010 2010GRC" xfId="9601"/>
    <cellStyle name="_Recon to Darrin's 5.11.05 proforma_4 31 Regulatory Assets and Liabilities  7 06- Exhibit D_NIM+O&amp;M" xfId="9602"/>
    <cellStyle name="_Recon to Darrin's 5.11.05 proforma_4 31 Regulatory Assets and Liabilities  7 06- Exhibit D_NIM+O&amp;M Monthly" xfId="9603"/>
    <cellStyle name="_Recon to Darrin's 5.11.05 proforma_4 31E Reg Asset  Liab and EXH D" xfId="9604"/>
    <cellStyle name="_Recon to Darrin's 5.11.05 proforma_4 31E Reg Asset  Liab and EXH D _ Aug 10 Filing (2)" xfId="9605"/>
    <cellStyle name="_Recon to Darrin's 5.11.05 proforma_4 32 Regulatory Assets and Liabilities  7 06- Exhibit D" xfId="4577"/>
    <cellStyle name="_Recon to Darrin's 5.11.05 proforma_4 32 Regulatory Assets and Liabilities  7 06- Exhibit D 2" xfId="4578"/>
    <cellStyle name="_Recon to Darrin's 5.11.05 proforma_4 32 Regulatory Assets and Liabilities  7 06- Exhibit D 2 2" xfId="4579"/>
    <cellStyle name="_Recon to Darrin's 5.11.05 proforma_4 32 Regulatory Assets and Liabilities  7 06- Exhibit D 3" xfId="4580"/>
    <cellStyle name="_Recon to Darrin's 5.11.05 proforma_4 32 Regulatory Assets and Liabilities  7 06- Exhibit D 4" xfId="9606"/>
    <cellStyle name="_Recon to Darrin's 5.11.05 proforma_4 32 Regulatory Assets and Liabilities  7 06- Exhibit D_DEM-WP(C) ENERG10C--ctn Mid-C_042010 2010GRC" xfId="9607"/>
    <cellStyle name="_Recon to Darrin's 5.11.05 proforma_4 32 Regulatory Assets and Liabilities  7 06- Exhibit D_NIM Summary" xfId="4581"/>
    <cellStyle name="_Recon to Darrin's 5.11.05 proforma_4 32 Regulatory Assets and Liabilities  7 06- Exhibit D_NIM Summary 2" xfId="4582"/>
    <cellStyle name="_Recon to Darrin's 5.11.05 proforma_4 32 Regulatory Assets and Liabilities  7 06- Exhibit D_NIM Summary_DEM-WP(C) ENERG10C--ctn Mid-C_042010 2010GRC" xfId="9608"/>
    <cellStyle name="_Recon to Darrin's 5.11.05 proforma_4 32 Regulatory Assets and Liabilities  7 06- Exhibit D_NIM+O&amp;M" xfId="9609"/>
    <cellStyle name="_Recon to Darrin's 5.11.05 proforma_4 32 Regulatory Assets and Liabilities  7 06- Exhibit D_NIM+O&amp;M Monthly" xfId="9610"/>
    <cellStyle name="_Recon to Darrin's 5.11.05 proforma_ACCOUNTS" xfId="9611"/>
    <cellStyle name="_Recon to Darrin's 5.11.05 proforma_AURORA Total New" xfId="4583"/>
    <cellStyle name="_Recon to Darrin's 5.11.05 proforma_AURORA Total New 2" xfId="4584"/>
    <cellStyle name="_Recon to Darrin's 5.11.05 proforma_Book2" xfId="4585"/>
    <cellStyle name="_Recon to Darrin's 5.11.05 proforma_Book2 2" xfId="4586"/>
    <cellStyle name="_Recon to Darrin's 5.11.05 proforma_Book2 2 2" xfId="4587"/>
    <cellStyle name="_Recon to Darrin's 5.11.05 proforma_Book2 3" xfId="4588"/>
    <cellStyle name="_Recon to Darrin's 5.11.05 proforma_Book2 4" xfId="9612"/>
    <cellStyle name="_Recon to Darrin's 5.11.05 proforma_Book2_Adj Bench DR 3 for Initial Briefs (Electric)" xfId="4589"/>
    <cellStyle name="_Recon to Darrin's 5.11.05 proforma_Book2_Adj Bench DR 3 for Initial Briefs (Electric) 2" xfId="4590"/>
    <cellStyle name="_Recon to Darrin's 5.11.05 proforma_Book2_Adj Bench DR 3 for Initial Briefs (Electric) 2 2" xfId="4591"/>
    <cellStyle name="_Recon to Darrin's 5.11.05 proforma_Book2_Adj Bench DR 3 for Initial Briefs (Electric) 3" xfId="4592"/>
    <cellStyle name="_Recon to Darrin's 5.11.05 proforma_Book2_Adj Bench DR 3 for Initial Briefs (Electric) 4" xfId="9613"/>
    <cellStyle name="_Recon to Darrin's 5.11.05 proforma_Book2_Adj Bench DR 3 for Initial Briefs (Electric)_DEM-WP(C) ENERG10C--ctn Mid-C_042010 2010GRC" xfId="9614"/>
    <cellStyle name="_Recon to Darrin's 5.11.05 proforma_Book2_DEM-WP(C) ENERG10C--ctn Mid-C_042010 2010GRC" xfId="9615"/>
    <cellStyle name="_Recon to Darrin's 5.11.05 proforma_Book2_Electric Rev Req Model (2009 GRC) Rebuttal" xfId="4593"/>
    <cellStyle name="_Recon to Darrin's 5.11.05 proforma_Book2_Electric Rev Req Model (2009 GRC) Rebuttal 2" xfId="4594"/>
    <cellStyle name="_Recon to Darrin's 5.11.05 proforma_Book2_Electric Rev Req Model (2009 GRC) Rebuttal 2 2" xfId="4595"/>
    <cellStyle name="_Recon to Darrin's 5.11.05 proforma_Book2_Electric Rev Req Model (2009 GRC) Rebuttal 3" xfId="4596"/>
    <cellStyle name="_Recon to Darrin's 5.11.05 proforma_Book2_Electric Rev Req Model (2009 GRC) Rebuttal 4" xfId="9616"/>
    <cellStyle name="_Recon to Darrin's 5.11.05 proforma_Book2_Electric Rev Req Model (2009 GRC) Rebuttal REmoval of New  WH Solar AdjustMI" xfId="4597"/>
    <cellStyle name="_Recon to Darrin's 5.11.05 proforma_Book2_Electric Rev Req Model (2009 GRC) Rebuttal REmoval of New  WH Solar AdjustMI 2" xfId="4598"/>
    <cellStyle name="_Recon to Darrin's 5.11.05 proforma_Book2_Electric Rev Req Model (2009 GRC) Rebuttal REmoval of New  WH Solar AdjustMI 2 2" xfId="4599"/>
    <cellStyle name="_Recon to Darrin's 5.11.05 proforma_Book2_Electric Rev Req Model (2009 GRC) Rebuttal REmoval of New  WH Solar AdjustMI 3" xfId="4600"/>
    <cellStyle name="_Recon to Darrin's 5.11.05 proforma_Book2_Electric Rev Req Model (2009 GRC) Rebuttal REmoval of New  WH Solar AdjustMI 4" xfId="9617"/>
    <cellStyle name="_Recon to Darrin's 5.11.05 proforma_Book2_Electric Rev Req Model (2009 GRC) Rebuttal REmoval of New  WH Solar AdjustMI_DEM-WP(C) ENERG10C--ctn Mid-C_042010 2010GRC" xfId="9618"/>
    <cellStyle name="_Recon to Darrin's 5.11.05 proforma_Book2_Electric Rev Req Model (2009 GRC) Revised 01-18-2010" xfId="4601"/>
    <cellStyle name="_Recon to Darrin's 5.11.05 proforma_Book2_Electric Rev Req Model (2009 GRC) Revised 01-18-2010 2" xfId="4602"/>
    <cellStyle name="_Recon to Darrin's 5.11.05 proforma_Book2_Electric Rev Req Model (2009 GRC) Revised 01-18-2010 2 2" xfId="4603"/>
    <cellStyle name="_Recon to Darrin's 5.11.05 proforma_Book2_Electric Rev Req Model (2009 GRC) Revised 01-18-2010 3" xfId="4604"/>
    <cellStyle name="_Recon to Darrin's 5.11.05 proforma_Book2_Electric Rev Req Model (2009 GRC) Revised 01-18-2010 4" xfId="9619"/>
    <cellStyle name="_Recon to Darrin's 5.11.05 proforma_Book2_Electric Rev Req Model (2009 GRC) Revised 01-18-2010_DEM-WP(C) ENERG10C--ctn Mid-C_042010 2010GRC" xfId="9620"/>
    <cellStyle name="_Recon to Darrin's 5.11.05 proforma_Book2_Final Order Electric EXHIBIT A-1" xfId="4605"/>
    <cellStyle name="_Recon to Darrin's 5.11.05 proforma_Book2_Final Order Electric EXHIBIT A-1 2" xfId="4606"/>
    <cellStyle name="_Recon to Darrin's 5.11.05 proforma_Book2_Final Order Electric EXHIBIT A-1 2 2" xfId="4607"/>
    <cellStyle name="_Recon to Darrin's 5.11.05 proforma_Book2_Final Order Electric EXHIBIT A-1 3" xfId="4608"/>
    <cellStyle name="_Recon to Darrin's 5.11.05 proforma_Book2_Final Order Electric EXHIBIT A-1 4" xfId="9621"/>
    <cellStyle name="_Recon to Darrin's 5.11.05 proforma_Book4" xfId="4609"/>
    <cellStyle name="_Recon to Darrin's 5.11.05 proforma_Book4 2" xfId="4610"/>
    <cellStyle name="_Recon to Darrin's 5.11.05 proforma_Book4 2 2" xfId="4611"/>
    <cellStyle name="_Recon to Darrin's 5.11.05 proforma_Book4 3" xfId="4612"/>
    <cellStyle name="_Recon to Darrin's 5.11.05 proforma_Book4 4" xfId="9622"/>
    <cellStyle name="_Recon to Darrin's 5.11.05 proforma_Book4_DEM-WP(C) ENERG10C--ctn Mid-C_042010 2010GRC" xfId="9623"/>
    <cellStyle name="_Recon to Darrin's 5.11.05 proforma_Book9" xfId="4613"/>
    <cellStyle name="_Recon to Darrin's 5.11.05 proforma_Book9 2" xfId="4614"/>
    <cellStyle name="_Recon to Darrin's 5.11.05 proforma_Book9 2 2" xfId="4615"/>
    <cellStyle name="_Recon to Darrin's 5.11.05 proforma_Book9 3" xfId="4616"/>
    <cellStyle name="_Recon to Darrin's 5.11.05 proforma_Book9 4" xfId="9624"/>
    <cellStyle name="_Recon to Darrin's 5.11.05 proforma_Book9_DEM-WP(C) ENERG10C--ctn Mid-C_042010 2010GRC" xfId="9625"/>
    <cellStyle name="_Recon to Darrin's 5.11.05 proforma_Check the Interest Calculation" xfId="9626"/>
    <cellStyle name="_Recon to Darrin's 5.11.05 proforma_Check the Interest Calculation_Scenario 1 REC vs PTC Offset" xfId="9627"/>
    <cellStyle name="_Recon to Darrin's 5.11.05 proforma_Check the Interest Calculation_Scenario 3" xfId="9628"/>
    <cellStyle name="_Recon to Darrin's 5.11.05 proforma_Chelan PUD Power Costs (8-10)" xfId="9629"/>
    <cellStyle name="_Recon to Darrin's 5.11.05 proforma_DEM-WP(C) Chelan Power Costs" xfId="9630"/>
    <cellStyle name="_Recon to Darrin's 5.11.05 proforma_DEM-WP(C) ENERG10C--ctn Mid-C_042010 2010GRC" xfId="9631"/>
    <cellStyle name="_Recon to Darrin's 5.11.05 proforma_DEM-WP(C) Gas Transport 2010GRC" xfId="9632"/>
    <cellStyle name="_Recon to Darrin's 5.11.05 proforma_Exhibit D fr R Gho 12-31-08" xfId="4617"/>
    <cellStyle name="_Recon to Darrin's 5.11.05 proforma_Exhibit D fr R Gho 12-31-08 2" xfId="4618"/>
    <cellStyle name="_Recon to Darrin's 5.11.05 proforma_Exhibit D fr R Gho 12-31-08 3" xfId="9633"/>
    <cellStyle name="_Recon to Darrin's 5.11.05 proforma_Exhibit D fr R Gho 12-31-08 v2" xfId="4619"/>
    <cellStyle name="_Recon to Darrin's 5.11.05 proforma_Exhibit D fr R Gho 12-31-08 v2 2" xfId="4620"/>
    <cellStyle name="_Recon to Darrin's 5.11.05 proforma_Exhibit D fr R Gho 12-31-08 v2 3" xfId="9634"/>
    <cellStyle name="_Recon to Darrin's 5.11.05 proforma_Exhibit D fr R Gho 12-31-08 v2_DEM-WP(C) ENERG10C--ctn Mid-C_042010 2010GRC" xfId="9635"/>
    <cellStyle name="_Recon to Darrin's 5.11.05 proforma_Exhibit D fr R Gho 12-31-08 v2_NIM Summary" xfId="4621"/>
    <cellStyle name="_Recon to Darrin's 5.11.05 proforma_Exhibit D fr R Gho 12-31-08 v2_NIM Summary 2" xfId="4622"/>
    <cellStyle name="_Recon to Darrin's 5.11.05 proforma_Exhibit D fr R Gho 12-31-08 v2_NIM Summary_DEM-WP(C) ENERG10C--ctn Mid-C_042010 2010GRC" xfId="9636"/>
    <cellStyle name="_Recon to Darrin's 5.11.05 proforma_Exhibit D fr R Gho 12-31-08_DEM-WP(C) ENERG10C--ctn Mid-C_042010 2010GRC" xfId="9637"/>
    <cellStyle name="_Recon to Darrin's 5.11.05 proforma_Exhibit D fr R Gho 12-31-08_NIM Summary" xfId="4623"/>
    <cellStyle name="_Recon to Darrin's 5.11.05 proforma_Exhibit D fr R Gho 12-31-08_NIM Summary 2" xfId="4624"/>
    <cellStyle name="_Recon to Darrin's 5.11.05 proforma_Exhibit D fr R Gho 12-31-08_NIM Summary_DEM-WP(C) ENERG10C--ctn Mid-C_042010 2010GRC" xfId="9638"/>
    <cellStyle name="_Recon to Darrin's 5.11.05 proforma_Gas Rev Req Model (2010 GRC)" xfId="9639"/>
    <cellStyle name="_Recon to Darrin's 5.11.05 proforma_Hopkins Ridge Prepaid Tran - Interest Earned RY 12ME Feb  '11" xfId="4625"/>
    <cellStyle name="_Recon to Darrin's 5.11.05 proforma_Hopkins Ridge Prepaid Tran - Interest Earned RY 12ME Feb  '11 2" xfId="4626"/>
    <cellStyle name="_Recon to Darrin's 5.11.05 proforma_Hopkins Ridge Prepaid Tran - Interest Earned RY 12ME Feb  '11_DEM-WP(C) ENERG10C--ctn Mid-C_042010 2010GRC" xfId="9640"/>
    <cellStyle name="_Recon to Darrin's 5.11.05 proforma_Hopkins Ridge Prepaid Tran - Interest Earned RY 12ME Feb  '11_NIM Summary" xfId="4627"/>
    <cellStyle name="_Recon to Darrin's 5.11.05 proforma_Hopkins Ridge Prepaid Tran - Interest Earned RY 12ME Feb  '11_NIM Summary 2" xfId="4628"/>
    <cellStyle name="_Recon to Darrin's 5.11.05 proforma_Hopkins Ridge Prepaid Tran - Interest Earned RY 12ME Feb  '11_NIM Summary_DEM-WP(C) ENERG10C--ctn Mid-C_042010 2010GRC" xfId="9641"/>
    <cellStyle name="_Recon to Darrin's 5.11.05 proforma_Hopkins Ridge Prepaid Tran - Interest Earned RY 12ME Feb  '11_Transmission Workbook for May BOD" xfId="4629"/>
    <cellStyle name="_Recon to Darrin's 5.11.05 proforma_Hopkins Ridge Prepaid Tran - Interest Earned RY 12ME Feb  '11_Transmission Workbook for May BOD 2" xfId="4630"/>
    <cellStyle name="_Recon to Darrin's 5.11.05 proforma_Hopkins Ridge Prepaid Tran - Interest Earned RY 12ME Feb  '11_Transmission Workbook for May BOD_DEM-WP(C) ENERG10C--ctn Mid-C_042010 2010GRC" xfId="9642"/>
    <cellStyle name="_Recon to Darrin's 5.11.05 proforma_INPUTS" xfId="4631"/>
    <cellStyle name="_Recon to Darrin's 5.11.05 proforma_INPUTS 2" xfId="4632"/>
    <cellStyle name="_Recon to Darrin's 5.11.05 proforma_INPUTS 2 2" xfId="4633"/>
    <cellStyle name="_Recon to Darrin's 5.11.05 proforma_INPUTS 3" xfId="4634"/>
    <cellStyle name="_Recon to Darrin's 5.11.05 proforma_LSRWEP LGIA like Acctg Petition Aug 2010" xfId="9643"/>
    <cellStyle name="_Recon to Darrin's 5.11.05 proforma_NIM Summary" xfId="4635"/>
    <cellStyle name="_Recon to Darrin's 5.11.05 proforma_NIM Summary 09GRC" xfId="4636"/>
    <cellStyle name="_Recon to Darrin's 5.11.05 proforma_NIM Summary 09GRC 2" xfId="4637"/>
    <cellStyle name="_Recon to Darrin's 5.11.05 proforma_NIM Summary 09GRC_DEM-WP(C) ENERG10C--ctn Mid-C_042010 2010GRC" xfId="9644"/>
    <cellStyle name="_Recon to Darrin's 5.11.05 proforma_NIM Summary 2" xfId="4638"/>
    <cellStyle name="_Recon to Darrin's 5.11.05 proforma_NIM Summary 3" xfId="4639"/>
    <cellStyle name="_Recon to Darrin's 5.11.05 proforma_NIM Summary 4" xfId="4640"/>
    <cellStyle name="_Recon to Darrin's 5.11.05 proforma_NIM Summary 5" xfId="4641"/>
    <cellStyle name="_Recon to Darrin's 5.11.05 proforma_NIM Summary 6" xfId="4642"/>
    <cellStyle name="_Recon to Darrin's 5.11.05 proforma_NIM Summary 7" xfId="4643"/>
    <cellStyle name="_Recon to Darrin's 5.11.05 proforma_NIM Summary 8" xfId="4644"/>
    <cellStyle name="_Recon to Darrin's 5.11.05 proforma_NIM Summary 9" xfId="4645"/>
    <cellStyle name="_Recon to Darrin's 5.11.05 proforma_NIM Summary_DEM-WP(C) ENERG10C--ctn Mid-C_042010 2010GRC" xfId="9645"/>
    <cellStyle name="_Recon to Darrin's 5.11.05 proforma_NIM+O&amp;M" xfId="9646"/>
    <cellStyle name="_Recon to Darrin's 5.11.05 proforma_NIM+O&amp;M 2" xfId="9647"/>
    <cellStyle name="_Recon to Darrin's 5.11.05 proforma_NIM+O&amp;M Monthly" xfId="9648"/>
    <cellStyle name="_Recon to Darrin's 5.11.05 proforma_NIM+O&amp;M Monthly 2" xfId="9649"/>
    <cellStyle name="_Recon to Darrin's 5.11.05 proforma_PCA 10 -  Exhibit D from A Kellogg Jan 2011" xfId="9650"/>
    <cellStyle name="_Recon to Darrin's 5.11.05 proforma_PCA 10 -  Exhibit D from A Kellogg July 2011" xfId="9651"/>
    <cellStyle name="_Recon to Darrin's 5.11.05 proforma_PCA 10 -  Exhibit D from S Free Rcv'd 12-11" xfId="9652"/>
    <cellStyle name="_Recon to Darrin's 5.11.05 proforma_PCA 7 - Exhibit D update 11_30_08 (2)" xfId="4646"/>
    <cellStyle name="_Recon to Darrin's 5.11.05 proforma_PCA 7 - Exhibit D update 11_30_08 (2) 2" xfId="4647"/>
    <cellStyle name="_Recon to Darrin's 5.11.05 proforma_PCA 7 - Exhibit D update 11_30_08 (2) 2 2" xfId="4648"/>
    <cellStyle name="_Recon to Darrin's 5.11.05 proforma_PCA 7 - Exhibit D update 11_30_08 (2) 3" xfId="4649"/>
    <cellStyle name="_Recon to Darrin's 5.11.05 proforma_PCA 7 - Exhibit D update 11_30_08 (2) 4" xfId="9653"/>
    <cellStyle name="_Recon to Darrin's 5.11.05 proforma_PCA 7 - Exhibit D update 11_30_08 (2)_DEM-WP(C) ENERG10C--ctn Mid-C_042010 2010GRC" xfId="9654"/>
    <cellStyle name="_Recon to Darrin's 5.11.05 proforma_PCA 7 - Exhibit D update 11_30_08 (2)_NIM Summary" xfId="4650"/>
    <cellStyle name="_Recon to Darrin's 5.11.05 proforma_PCA 7 - Exhibit D update 11_30_08 (2)_NIM Summary 2" xfId="4651"/>
    <cellStyle name="_Recon to Darrin's 5.11.05 proforma_PCA 7 - Exhibit D update 11_30_08 (2)_NIM Summary_DEM-WP(C) ENERG10C--ctn Mid-C_042010 2010GRC" xfId="9655"/>
    <cellStyle name="_Recon to Darrin's 5.11.05 proforma_PCA 8 - Exhibit D update 12_31_09" xfId="9656"/>
    <cellStyle name="_Recon to Darrin's 5.11.05 proforma_PCA 8 - Exhibit D update 12_31_09 2" xfId="9657"/>
    <cellStyle name="_Recon to Darrin's 5.11.05 proforma_PCA 9 -  Exhibit D April 2010" xfId="9658"/>
    <cellStyle name="_Recon to Darrin's 5.11.05 proforma_PCA 9 -  Exhibit D April 2010 (3)" xfId="4652"/>
    <cellStyle name="_Recon to Darrin's 5.11.05 proforma_PCA 9 -  Exhibit D April 2010 (3) 2" xfId="4653"/>
    <cellStyle name="_Recon to Darrin's 5.11.05 proforma_PCA 9 -  Exhibit D April 2010 (3)_DEM-WP(C) ENERG10C--ctn Mid-C_042010 2010GRC" xfId="9659"/>
    <cellStyle name="_Recon to Darrin's 5.11.05 proforma_PCA 9 -  Exhibit D April 2010 2" xfId="9660"/>
    <cellStyle name="_Recon to Darrin's 5.11.05 proforma_PCA 9 -  Exhibit D April 2010 3" xfId="9661"/>
    <cellStyle name="_Recon to Darrin's 5.11.05 proforma_PCA 9 -  Exhibit D Feb 2010" xfId="9662"/>
    <cellStyle name="_Recon to Darrin's 5.11.05 proforma_PCA 9 -  Exhibit D Feb 2010 2" xfId="9663"/>
    <cellStyle name="_Recon to Darrin's 5.11.05 proforma_PCA 9 -  Exhibit D Feb 2010 v2" xfId="9664"/>
    <cellStyle name="_Recon to Darrin's 5.11.05 proforma_PCA 9 -  Exhibit D Feb 2010 v2 2" xfId="9665"/>
    <cellStyle name="_Recon to Darrin's 5.11.05 proforma_PCA 9 -  Exhibit D Feb 2010 WF" xfId="9666"/>
    <cellStyle name="_Recon to Darrin's 5.11.05 proforma_PCA 9 -  Exhibit D Feb 2010 WF 2" xfId="9667"/>
    <cellStyle name="_Recon to Darrin's 5.11.05 proforma_PCA 9 -  Exhibit D Jan 2010" xfId="9668"/>
    <cellStyle name="_Recon to Darrin's 5.11.05 proforma_PCA 9 -  Exhibit D Jan 2010 2" xfId="9669"/>
    <cellStyle name="_Recon to Darrin's 5.11.05 proforma_PCA 9 -  Exhibit D March 2010 (2)" xfId="9670"/>
    <cellStyle name="_Recon to Darrin's 5.11.05 proforma_PCA 9 -  Exhibit D March 2010 (2) 2" xfId="9671"/>
    <cellStyle name="_Recon to Darrin's 5.11.05 proforma_PCA 9 -  Exhibit D Nov 2010" xfId="9672"/>
    <cellStyle name="_Recon to Darrin's 5.11.05 proforma_PCA 9 -  Exhibit D Nov 2010 2" xfId="9673"/>
    <cellStyle name="_Recon to Darrin's 5.11.05 proforma_PCA 9 - Exhibit D at August 2010" xfId="9674"/>
    <cellStyle name="_Recon to Darrin's 5.11.05 proforma_PCA 9 - Exhibit D at August 2010 2" xfId="9675"/>
    <cellStyle name="_Recon to Darrin's 5.11.05 proforma_PCA 9 - Exhibit D June 2010 GRC" xfId="9676"/>
    <cellStyle name="_Recon to Darrin's 5.11.05 proforma_PCA 9 - Exhibit D June 2010 GRC 2" xfId="9677"/>
    <cellStyle name="_Recon to Darrin's 5.11.05 proforma_Power Costs - Comparison bx Rbtl-Staff-Jt-PC" xfId="4654"/>
    <cellStyle name="_Recon to Darrin's 5.11.05 proforma_Power Costs - Comparison bx Rbtl-Staff-Jt-PC 2" xfId="4655"/>
    <cellStyle name="_Recon to Darrin's 5.11.05 proforma_Power Costs - Comparison bx Rbtl-Staff-Jt-PC 2 2" xfId="4656"/>
    <cellStyle name="_Recon to Darrin's 5.11.05 proforma_Power Costs - Comparison bx Rbtl-Staff-Jt-PC 3" xfId="4657"/>
    <cellStyle name="_Recon to Darrin's 5.11.05 proforma_Power Costs - Comparison bx Rbtl-Staff-Jt-PC 4" xfId="9678"/>
    <cellStyle name="_Recon to Darrin's 5.11.05 proforma_Power Costs - Comparison bx Rbtl-Staff-Jt-PC_Adj Bench DR 3 for Initial Briefs (Electric)" xfId="4658"/>
    <cellStyle name="_Recon to Darrin's 5.11.05 proforma_Power Costs - Comparison bx Rbtl-Staff-Jt-PC_Adj Bench DR 3 for Initial Briefs (Electric) 2" xfId="4659"/>
    <cellStyle name="_Recon to Darrin's 5.11.05 proforma_Power Costs - Comparison bx Rbtl-Staff-Jt-PC_Adj Bench DR 3 for Initial Briefs (Electric) 2 2" xfId="4660"/>
    <cellStyle name="_Recon to Darrin's 5.11.05 proforma_Power Costs - Comparison bx Rbtl-Staff-Jt-PC_Adj Bench DR 3 for Initial Briefs (Electric) 3" xfId="4661"/>
    <cellStyle name="_Recon to Darrin's 5.11.05 proforma_Power Costs - Comparison bx Rbtl-Staff-Jt-PC_Adj Bench DR 3 for Initial Briefs (Electric) 4" xfId="9679"/>
    <cellStyle name="_Recon to Darrin's 5.11.05 proforma_Power Costs - Comparison bx Rbtl-Staff-Jt-PC_Adj Bench DR 3 for Initial Briefs (Electric)_DEM-WP(C) ENERG10C--ctn Mid-C_042010 2010GRC" xfId="9680"/>
    <cellStyle name="_Recon to Darrin's 5.11.05 proforma_Power Costs - Comparison bx Rbtl-Staff-Jt-PC_DEM-WP(C) ENERG10C--ctn Mid-C_042010 2010GRC" xfId="9681"/>
    <cellStyle name="_Recon to Darrin's 5.11.05 proforma_Power Costs - Comparison bx Rbtl-Staff-Jt-PC_Electric Rev Req Model (2009 GRC) Rebuttal" xfId="4662"/>
    <cellStyle name="_Recon to Darrin's 5.11.05 proforma_Power Costs - Comparison bx Rbtl-Staff-Jt-PC_Electric Rev Req Model (2009 GRC) Rebuttal 2" xfId="4663"/>
    <cellStyle name="_Recon to Darrin's 5.11.05 proforma_Power Costs - Comparison bx Rbtl-Staff-Jt-PC_Electric Rev Req Model (2009 GRC) Rebuttal 2 2" xfId="4664"/>
    <cellStyle name="_Recon to Darrin's 5.11.05 proforma_Power Costs - Comparison bx Rbtl-Staff-Jt-PC_Electric Rev Req Model (2009 GRC) Rebuttal 3" xfId="4665"/>
    <cellStyle name="_Recon to Darrin's 5.11.05 proforma_Power Costs - Comparison bx Rbtl-Staff-Jt-PC_Electric Rev Req Model (2009 GRC) Rebuttal 4" xfId="9682"/>
    <cellStyle name="_Recon to Darrin's 5.11.05 proforma_Power Costs - Comparison bx Rbtl-Staff-Jt-PC_Electric Rev Req Model (2009 GRC) Rebuttal REmoval of New  WH Solar AdjustMI" xfId="4666"/>
    <cellStyle name="_Recon to Darrin's 5.11.05 proforma_Power Costs - Comparison bx Rbtl-Staff-Jt-PC_Electric Rev Req Model (2009 GRC) Rebuttal REmoval of New  WH Solar AdjustMI 2" xfId="4667"/>
    <cellStyle name="_Recon to Darrin's 5.11.05 proforma_Power Costs - Comparison bx Rbtl-Staff-Jt-PC_Electric Rev Req Model (2009 GRC) Rebuttal REmoval of New  WH Solar AdjustMI 2 2" xfId="4668"/>
    <cellStyle name="_Recon to Darrin's 5.11.05 proforma_Power Costs - Comparison bx Rbtl-Staff-Jt-PC_Electric Rev Req Model (2009 GRC) Rebuttal REmoval of New  WH Solar AdjustMI 3" xfId="4669"/>
    <cellStyle name="_Recon to Darrin's 5.11.05 proforma_Power Costs - Comparison bx Rbtl-Staff-Jt-PC_Electric Rev Req Model (2009 GRC) Rebuttal REmoval of New  WH Solar AdjustMI 4" xfId="9683"/>
    <cellStyle name="_Recon to Darrin's 5.11.05 proforma_Power Costs - Comparison bx Rbtl-Staff-Jt-PC_Electric Rev Req Model (2009 GRC) Rebuttal REmoval of New  WH Solar AdjustMI_DEM-WP(C) ENERG10C--ctn Mid-C_042010 2010GRC" xfId="9684"/>
    <cellStyle name="_Recon to Darrin's 5.11.05 proforma_Power Costs - Comparison bx Rbtl-Staff-Jt-PC_Electric Rev Req Model (2009 GRC) Revised 01-18-2010" xfId="4670"/>
    <cellStyle name="_Recon to Darrin's 5.11.05 proforma_Power Costs - Comparison bx Rbtl-Staff-Jt-PC_Electric Rev Req Model (2009 GRC) Revised 01-18-2010 2" xfId="4671"/>
    <cellStyle name="_Recon to Darrin's 5.11.05 proforma_Power Costs - Comparison bx Rbtl-Staff-Jt-PC_Electric Rev Req Model (2009 GRC) Revised 01-18-2010 2 2" xfId="4672"/>
    <cellStyle name="_Recon to Darrin's 5.11.05 proforma_Power Costs - Comparison bx Rbtl-Staff-Jt-PC_Electric Rev Req Model (2009 GRC) Revised 01-18-2010 3" xfId="4673"/>
    <cellStyle name="_Recon to Darrin's 5.11.05 proforma_Power Costs - Comparison bx Rbtl-Staff-Jt-PC_Electric Rev Req Model (2009 GRC) Revised 01-18-2010 4" xfId="9685"/>
    <cellStyle name="_Recon to Darrin's 5.11.05 proforma_Power Costs - Comparison bx Rbtl-Staff-Jt-PC_Electric Rev Req Model (2009 GRC) Revised 01-18-2010_DEM-WP(C) ENERG10C--ctn Mid-C_042010 2010GRC" xfId="9686"/>
    <cellStyle name="_Recon to Darrin's 5.11.05 proforma_Power Costs - Comparison bx Rbtl-Staff-Jt-PC_Final Order Electric EXHIBIT A-1" xfId="4674"/>
    <cellStyle name="_Recon to Darrin's 5.11.05 proforma_Power Costs - Comparison bx Rbtl-Staff-Jt-PC_Final Order Electric EXHIBIT A-1 2" xfId="4675"/>
    <cellStyle name="_Recon to Darrin's 5.11.05 proforma_Power Costs - Comparison bx Rbtl-Staff-Jt-PC_Final Order Electric EXHIBIT A-1 2 2" xfId="4676"/>
    <cellStyle name="_Recon to Darrin's 5.11.05 proforma_Power Costs - Comparison bx Rbtl-Staff-Jt-PC_Final Order Electric EXHIBIT A-1 3" xfId="4677"/>
    <cellStyle name="_Recon to Darrin's 5.11.05 proforma_Power Costs - Comparison bx Rbtl-Staff-Jt-PC_Final Order Electric EXHIBIT A-1 4" xfId="9687"/>
    <cellStyle name="_Recon to Darrin's 5.11.05 proforma_Production Adj 4.37" xfId="4678"/>
    <cellStyle name="_Recon to Darrin's 5.11.05 proforma_Production Adj 4.37 2" xfId="4679"/>
    <cellStyle name="_Recon to Darrin's 5.11.05 proforma_Production Adj 4.37 2 2" xfId="4680"/>
    <cellStyle name="_Recon to Darrin's 5.11.05 proforma_Production Adj 4.37 3" xfId="4681"/>
    <cellStyle name="_Recon to Darrin's 5.11.05 proforma_Purchased Power Adj 4.03" xfId="4682"/>
    <cellStyle name="_Recon to Darrin's 5.11.05 proforma_Purchased Power Adj 4.03 2" xfId="4683"/>
    <cellStyle name="_Recon to Darrin's 5.11.05 proforma_Purchased Power Adj 4.03 2 2" xfId="4684"/>
    <cellStyle name="_Recon to Darrin's 5.11.05 proforma_Purchased Power Adj 4.03 3" xfId="4685"/>
    <cellStyle name="_Recon to Darrin's 5.11.05 proforma_Rebuttal Power Costs" xfId="4686"/>
    <cellStyle name="_Recon to Darrin's 5.11.05 proforma_Rebuttal Power Costs 2" xfId="4687"/>
    <cellStyle name="_Recon to Darrin's 5.11.05 proforma_Rebuttal Power Costs 2 2" xfId="4688"/>
    <cellStyle name="_Recon to Darrin's 5.11.05 proforma_Rebuttal Power Costs 3" xfId="4689"/>
    <cellStyle name="_Recon to Darrin's 5.11.05 proforma_Rebuttal Power Costs 4" xfId="9688"/>
    <cellStyle name="_Recon to Darrin's 5.11.05 proforma_Rebuttal Power Costs_Adj Bench DR 3 for Initial Briefs (Electric)" xfId="4690"/>
    <cellStyle name="_Recon to Darrin's 5.11.05 proforma_Rebuttal Power Costs_Adj Bench DR 3 for Initial Briefs (Electric) 2" xfId="4691"/>
    <cellStyle name="_Recon to Darrin's 5.11.05 proforma_Rebuttal Power Costs_Adj Bench DR 3 for Initial Briefs (Electric) 2 2" xfId="4692"/>
    <cellStyle name="_Recon to Darrin's 5.11.05 proforma_Rebuttal Power Costs_Adj Bench DR 3 for Initial Briefs (Electric) 3" xfId="4693"/>
    <cellStyle name="_Recon to Darrin's 5.11.05 proforma_Rebuttal Power Costs_Adj Bench DR 3 for Initial Briefs (Electric) 4" xfId="9689"/>
    <cellStyle name="_Recon to Darrin's 5.11.05 proforma_Rebuttal Power Costs_Adj Bench DR 3 for Initial Briefs (Electric)_DEM-WP(C) ENERG10C--ctn Mid-C_042010 2010GRC" xfId="9690"/>
    <cellStyle name="_Recon to Darrin's 5.11.05 proforma_Rebuttal Power Costs_DEM-WP(C) ENERG10C--ctn Mid-C_042010 2010GRC" xfId="9691"/>
    <cellStyle name="_Recon to Darrin's 5.11.05 proforma_Rebuttal Power Costs_Electric Rev Req Model (2009 GRC) Rebuttal" xfId="4694"/>
    <cellStyle name="_Recon to Darrin's 5.11.05 proforma_Rebuttal Power Costs_Electric Rev Req Model (2009 GRC) Rebuttal 2" xfId="4695"/>
    <cellStyle name="_Recon to Darrin's 5.11.05 proforma_Rebuttal Power Costs_Electric Rev Req Model (2009 GRC) Rebuttal 2 2" xfId="4696"/>
    <cellStyle name="_Recon to Darrin's 5.11.05 proforma_Rebuttal Power Costs_Electric Rev Req Model (2009 GRC) Rebuttal 3" xfId="4697"/>
    <cellStyle name="_Recon to Darrin's 5.11.05 proforma_Rebuttal Power Costs_Electric Rev Req Model (2009 GRC) Rebuttal 4" xfId="9692"/>
    <cellStyle name="_Recon to Darrin's 5.11.05 proforma_Rebuttal Power Costs_Electric Rev Req Model (2009 GRC) Rebuttal REmoval of New  WH Solar AdjustMI" xfId="4698"/>
    <cellStyle name="_Recon to Darrin's 5.11.05 proforma_Rebuttal Power Costs_Electric Rev Req Model (2009 GRC) Rebuttal REmoval of New  WH Solar AdjustMI 2" xfId="4699"/>
    <cellStyle name="_Recon to Darrin's 5.11.05 proforma_Rebuttal Power Costs_Electric Rev Req Model (2009 GRC) Rebuttal REmoval of New  WH Solar AdjustMI 2 2" xfId="4700"/>
    <cellStyle name="_Recon to Darrin's 5.11.05 proforma_Rebuttal Power Costs_Electric Rev Req Model (2009 GRC) Rebuttal REmoval of New  WH Solar AdjustMI 3" xfId="4701"/>
    <cellStyle name="_Recon to Darrin's 5.11.05 proforma_Rebuttal Power Costs_Electric Rev Req Model (2009 GRC) Rebuttal REmoval of New  WH Solar AdjustMI 4" xfId="9693"/>
    <cellStyle name="_Recon to Darrin's 5.11.05 proforma_Rebuttal Power Costs_Electric Rev Req Model (2009 GRC) Rebuttal REmoval of New  WH Solar AdjustMI_DEM-WP(C) ENERG10C--ctn Mid-C_042010 2010GRC" xfId="9694"/>
    <cellStyle name="_Recon to Darrin's 5.11.05 proforma_Rebuttal Power Costs_Electric Rev Req Model (2009 GRC) Revised 01-18-2010" xfId="4702"/>
    <cellStyle name="_Recon to Darrin's 5.11.05 proforma_Rebuttal Power Costs_Electric Rev Req Model (2009 GRC) Revised 01-18-2010 2" xfId="4703"/>
    <cellStyle name="_Recon to Darrin's 5.11.05 proforma_Rebuttal Power Costs_Electric Rev Req Model (2009 GRC) Revised 01-18-2010 2 2" xfId="4704"/>
    <cellStyle name="_Recon to Darrin's 5.11.05 proforma_Rebuttal Power Costs_Electric Rev Req Model (2009 GRC) Revised 01-18-2010 3" xfId="4705"/>
    <cellStyle name="_Recon to Darrin's 5.11.05 proforma_Rebuttal Power Costs_Electric Rev Req Model (2009 GRC) Revised 01-18-2010 4" xfId="9695"/>
    <cellStyle name="_Recon to Darrin's 5.11.05 proforma_Rebuttal Power Costs_Electric Rev Req Model (2009 GRC) Revised 01-18-2010_DEM-WP(C) ENERG10C--ctn Mid-C_042010 2010GRC" xfId="9696"/>
    <cellStyle name="_Recon to Darrin's 5.11.05 proforma_Rebuttal Power Costs_Final Order Electric EXHIBIT A-1" xfId="4706"/>
    <cellStyle name="_Recon to Darrin's 5.11.05 proforma_Rebuttal Power Costs_Final Order Electric EXHIBIT A-1 2" xfId="4707"/>
    <cellStyle name="_Recon to Darrin's 5.11.05 proforma_Rebuttal Power Costs_Final Order Electric EXHIBIT A-1 2 2" xfId="4708"/>
    <cellStyle name="_Recon to Darrin's 5.11.05 proforma_Rebuttal Power Costs_Final Order Electric EXHIBIT A-1 3" xfId="4709"/>
    <cellStyle name="_Recon to Darrin's 5.11.05 proforma_Rebuttal Power Costs_Final Order Electric EXHIBIT A-1 4" xfId="9697"/>
    <cellStyle name="_Recon to Darrin's 5.11.05 proforma_ROR &amp; CONV FACTOR" xfId="4710"/>
    <cellStyle name="_Recon to Darrin's 5.11.05 proforma_ROR &amp; CONV FACTOR 2" xfId="4711"/>
    <cellStyle name="_Recon to Darrin's 5.11.05 proforma_ROR &amp; CONV FACTOR 2 2" xfId="4712"/>
    <cellStyle name="_Recon to Darrin's 5.11.05 proforma_ROR &amp; CONV FACTOR 3" xfId="4713"/>
    <cellStyle name="_Recon to Darrin's 5.11.05 proforma_ROR 5.02" xfId="4714"/>
    <cellStyle name="_Recon to Darrin's 5.11.05 proforma_ROR 5.02 2" xfId="4715"/>
    <cellStyle name="_Recon to Darrin's 5.11.05 proforma_ROR 5.02 2 2" xfId="4716"/>
    <cellStyle name="_Recon to Darrin's 5.11.05 proforma_ROR 5.02 3" xfId="4717"/>
    <cellStyle name="_Recon to Darrin's 5.11.05 proforma_Transmission Workbook for May BOD" xfId="4718"/>
    <cellStyle name="_Recon to Darrin's 5.11.05 proforma_Transmission Workbook for May BOD 2" xfId="4719"/>
    <cellStyle name="_Recon to Darrin's 5.11.05 proforma_Transmission Workbook for May BOD_DEM-WP(C) ENERG10C--ctn Mid-C_042010 2010GRC" xfId="9698"/>
    <cellStyle name="_Recon to Darrin's 5.11.05 proforma_Wind Integration 10GRC" xfId="4720"/>
    <cellStyle name="_Recon to Darrin's 5.11.05 proforma_Wind Integration 10GRC 2" xfId="4721"/>
    <cellStyle name="_Recon to Darrin's 5.11.05 proforma_Wind Integration 10GRC_DEM-WP(C) ENERG10C--ctn Mid-C_042010 2010GRC" xfId="9699"/>
    <cellStyle name="_Revenue" xfId="4722"/>
    <cellStyle name="_Revenue_2.01G Temp Normalization(C) NEW WAY DM" xfId="9700"/>
    <cellStyle name="_Revenue_2.02G Revenues and Expenses NEW WAY DM" xfId="9701"/>
    <cellStyle name="_Revenue_4.01G Temp Normalization (C)" xfId="9702"/>
    <cellStyle name="_Revenue_4.01G Temp Normalization(HC)" xfId="9703"/>
    <cellStyle name="_Revenue_4.01G Temp Normalization(HC)new" xfId="9704"/>
    <cellStyle name="_Revenue_4.01G Temp Normalization(not used)" xfId="9705"/>
    <cellStyle name="_Revenue_Book1" xfId="9706"/>
    <cellStyle name="_Revenue_Data" xfId="4723"/>
    <cellStyle name="_Revenue_Data_1" xfId="4724"/>
    <cellStyle name="_Revenue_Data_Pro Forma Rev 09 GRC" xfId="4725"/>
    <cellStyle name="_Revenue_Data_Pro Forma Rev 2010 GRC" xfId="4726"/>
    <cellStyle name="_Revenue_Data_Pro Forma Rev 2010 GRC_Preliminary" xfId="4727"/>
    <cellStyle name="_Revenue_Data_Revenue (Feb 09 - Jan 10)" xfId="4728"/>
    <cellStyle name="_Revenue_Data_Revenue (Jan 09 - Dec 09)" xfId="4729"/>
    <cellStyle name="_Revenue_Data_Revenue (Mar 09 - Feb 10)" xfId="4730"/>
    <cellStyle name="_Revenue_Data_Volume Exhibit (Jan09 - Dec09)" xfId="4731"/>
    <cellStyle name="_Revenue_Mins" xfId="4732"/>
    <cellStyle name="_Revenue_Pro Forma Rev 07 GRC" xfId="4733"/>
    <cellStyle name="_Revenue_Pro Forma Rev 08 GRC" xfId="4734"/>
    <cellStyle name="_Revenue_Pro Forma Rev 09 GRC" xfId="4735"/>
    <cellStyle name="_Revenue_Pro Forma Rev 2010 GRC" xfId="4736"/>
    <cellStyle name="_Revenue_Pro Forma Rev 2010 GRC_Preliminary" xfId="4737"/>
    <cellStyle name="_Revenue_Revenue (Feb 09 - Jan 10)" xfId="4738"/>
    <cellStyle name="_Revenue_Revenue (Jan 09 - Dec 09)" xfId="4739"/>
    <cellStyle name="_Revenue_Revenue (Mar 09 - Feb 10)" xfId="4740"/>
    <cellStyle name="_Revenue_Revenue Proforma_Restating Gas 11-16-07" xfId="9707"/>
    <cellStyle name="_Revenue_Sheet2" xfId="4741"/>
    <cellStyle name="_Revenue_Therms Data" xfId="4742"/>
    <cellStyle name="_Revenue_Therms Data Rerun" xfId="4743"/>
    <cellStyle name="_Revenue_Volume Exhibit (Jan09 - Dec09)" xfId="4744"/>
    <cellStyle name="_x0013__Scenario 1 REC vs PTC Offset" xfId="9708"/>
    <cellStyle name="_x0013__Scenario 3" xfId="9709"/>
    <cellStyle name="_Sumas Proforma - 11-09-07" xfId="4745"/>
    <cellStyle name="_Sumas Proforma - 11-09-07 2" xfId="9710"/>
    <cellStyle name="_Sumas Property Taxes v1" xfId="4746"/>
    <cellStyle name="_Sumas Property Taxes v1 2" xfId="9711"/>
    <cellStyle name="_Tenaska Comparison" xfId="22"/>
    <cellStyle name="_Tenaska Comparison 2" xfId="4747"/>
    <cellStyle name="_Tenaska Comparison 2 2" xfId="4748"/>
    <cellStyle name="_Tenaska Comparison 2 2 2" xfId="4749"/>
    <cellStyle name="_Tenaska Comparison 2 3" xfId="4750"/>
    <cellStyle name="_Tenaska Comparison 3" xfId="4751"/>
    <cellStyle name="_Tenaska Comparison 3 2" xfId="4752"/>
    <cellStyle name="_Tenaska Comparison 4" xfId="4753"/>
    <cellStyle name="_Tenaska Comparison 4 2" xfId="4754"/>
    <cellStyle name="_Tenaska Comparison 5" xfId="9712"/>
    <cellStyle name="_Tenaska Comparison 5 2" xfId="9713"/>
    <cellStyle name="_Tenaska Comparison 6" xfId="9714"/>
    <cellStyle name="_Tenaska Comparison 7" xfId="9715"/>
    <cellStyle name="_Tenaska Comparison 7 2" xfId="9716"/>
    <cellStyle name="_Tenaska Comparison 8" xfId="9717"/>
    <cellStyle name="_Tenaska Comparison 8 2" xfId="9718"/>
    <cellStyle name="_Tenaska Comparison_(C) WHE Proforma with ITC cash grant 10 Yr Amort_for deferral_102809" xfId="4755"/>
    <cellStyle name="_Tenaska Comparison_(C) WHE Proforma with ITC cash grant 10 Yr Amort_for deferral_102809 2" xfId="4756"/>
    <cellStyle name="_Tenaska Comparison_(C) WHE Proforma with ITC cash grant 10 Yr Amort_for deferral_102809 2 2" xfId="4757"/>
    <cellStyle name="_Tenaska Comparison_(C) WHE Proforma with ITC cash grant 10 Yr Amort_for deferral_102809 3" xfId="4758"/>
    <cellStyle name="_Tenaska Comparison_(C) WHE Proforma with ITC cash grant 10 Yr Amort_for deferral_102809 4" xfId="9719"/>
    <cellStyle name="_Tenaska Comparison_(C) WHE Proforma with ITC cash grant 10 Yr Amort_for deferral_102809_16.07E Wild Horse Wind Expansionwrkingfile" xfId="4759"/>
    <cellStyle name="_Tenaska Comparison_(C) WHE Proforma with ITC cash grant 10 Yr Amort_for deferral_102809_16.07E Wild Horse Wind Expansionwrkingfile 2" xfId="4760"/>
    <cellStyle name="_Tenaska Comparison_(C) WHE Proforma with ITC cash grant 10 Yr Amort_for deferral_102809_16.07E Wild Horse Wind Expansionwrkingfile 2 2" xfId="4761"/>
    <cellStyle name="_Tenaska Comparison_(C) WHE Proforma with ITC cash grant 10 Yr Amort_for deferral_102809_16.07E Wild Horse Wind Expansionwrkingfile 3" xfId="4762"/>
    <cellStyle name="_Tenaska Comparison_(C) WHE Proforma with ITC cash grant 10 Yr Amort_for deferral_102809_16.07E Wild Horse Wind Expansionwrkingfile 4" xfId="9720"/>
    <cellStyle name="_Tenaska Comparison_(C) WHE Proforma with ITC cash grant 10 Yr Amort_for deferral_102809_16.07E Wild Horse Wind Expansionwrkingfile SF" xfId="4763"/>
    <cellStyle name="_Tenaska Comparison_(C) WHE Proforma with ITC cash grant 10 Yr Amort_for deferral_102809_16.07E Wild Horse Wind Expansionwrkingfile SF 2" xfId="4764"/>
    <cellStyle name="_Tenaska Comparison_(C) WHE Proforma with ITC cash grant 10 Yr Amort_for deferral_102809_16.07E Wild Horse Wind Expansionwrkingfile SF 2 2" xfId="4765"/>
    <cellStyle name="_Tenaska Comparison_(C) WHE Proforma with ITC cash grant 10 Yr Amort_for deferral_102809_16.07E Wild Horse Wind Expansionwrkingfile SF 3" xfId="4766"/>
    <cellStyle name="_Tenaska Comparison_(C) WHE Proforma with ITC cash grant 10 Yr Amort_for deferral_102809_16.07E Wild Horse Wind Expansionwrkingfile SF 4" xfId="9721"/>
    <cellStyle name="_Tenaska Comparison_(C) WHE Proforma with ITC cash grant 10 Yr Amort_for deferral_102809_16.07E Wild Horse Wind Expansionwrkingfile SF_DEM-WP(C) ENERG10C--ctn Mid-C_042010 2010GRC" xfId="9722"/>
    <cellStyle name="_Tenaska Comparison_(C) WHE Proforma with ITC cash grant 10 Yr Amort_for deferral_102809_16.07E Wild Horse Wind Expansionwrkingfile_DEM-WP(C) ENERG10C--ctn Mid-C_042010 2010GRC" xfId="9723"/>
    <cellStyle name="_Tenaska Comparison_(C) WHE Proforma with ITC cash grant 10 Yr Amort_for deferral_102809_16.37E Wild Horse Expansion DeferralRevwrkingfile SF" xfId="4767"/>
    <cellStyle name="_Tenaska Comparison_(C) WHE Proforma with ITC cash grant 10 Yr Amort_for deferral_102809_16.37E Wild Horse Expansion DeferralRevwrkingfile SF 2" xfId="4768"/>
    <cellStyle name="_Tenaska Comparison_(C) WHE Proforma with ITC cash grant 10 Yr Amort_for deferral_102809_16.37E Wild Horse Expansion DeferralRevwrkingfile SF 2 2" xfId="4769"/>
    <cellStyle name="_Tenaska Comparison_(C) WHE Proforma with ITC cash grant 10 Yr Amort_for deferral_102809_16.37E Wild Horse Expansion DeferralRevwrkingfile SF 3" xfId="4770"/>
    <cellStyle name="_Tenaska Comparison_(C) WHE Proforma with ITC cash grant 10 Yr Amort_for deferral_102809_16.37E Wild Horse Expansion DeferralRevwrkingfile SF 4" xfId="9724"/>
    <cellStyle name="_Tenaska Comparison_(C) WHE Proforma with ITC cash grant 10 Yr Amort_for deferral_102809_16.37E Wild Horse Expansion DeferralRevwrkingfile SF_DEM-WP(C) ENERG10C--ctn Mid-C_042010 2010GRC" xfId="9725"/>
    <cellStyle name="_Tenaska Comparison_(C) WHE Proforma with ITC cash grant 10 Yr Amort_for deferral_102809_DEM-WP(C) ENERG10C--ctn Mid-C_042010 2010GRC" xfId="9726"/>
    <cellStyle name="_Tenaska Comparison_(C) WHE Proforma with ITC cash grant 10 Yr Amort_for rebuttal_120709" xfId="4771"/>
    <cellStyle name="_Tenaska Comparison_(C) WHE Proforma with ITC cash grant 10 Yr Amort_for rebuttal_120709 2" xfId="4772"/>
    <cellStyle name="_Tenaska Comparison_(C) WHE Proforma with ITC cash grant 10 Yr Amort_for rebuttal_120709 2 2" xfId="4773"/>
    <cellStyle name="_Tenaska Comparison_(C) WHE Proforma with ITC cash grant 10 Yr Amort_for rebuttal_120709 3" xfId="4774"/>
    <cellStyle name="_Tenaska Comparison_(C) WHE Proforma with ITC cash grant 10 Yr Amort_for rebuttal_120709 4" xfId="9727"/>
    <cellStyle name="_Tenaska Comparison_(C) WHE Proforma with ITC cash grant 10 Yr Amort_for rebuttal_120709_DEM-WP(C) ENERG10C--ctn Mid-C_042010 2010GRC" xfId="9728"/>
    <cellStyle name="_Tenaska Comparison_04.07E Wild Horse Wind Expansion" xfId="4775"/>
    <cellStyle name="_Tenaska Comparison_04.07E Wild Horse Wind Expansion 2" xfId="4776"/>
    <cellStyle name="_Tenaska Comparison_04.07E Wild Horse Wind Expansion 2 2" xfId="4777"/>
    <cellStyle name="_Tenaska Comparison_04.07E Wild Horse Wind Expansion 3" xfId="4778"/>
    <cellStyle name="_Tenaska Comparison_04.07E Wild Horse Wind Expansion 4" xfId="9729"/>
    <cellStyle name="_Tenaska Comparison_04.07E Wild Horse Wind Expansion_16.07E Wild Horse Wind Expansionwrkingfile" xfId="4779"/>
    <cellStyle name="_Tenaska Comparison_04.07E Wild Horse Wind Expansion_16.07E Wild Horse Wind Expansionwrkingfile 2" xfId="4780"/>
    <cellStyle name="_Tenaska Comparison_04.07E Wild Horse Wind Expansion_16.07E Wild Horse Wind Expansionwrkingfile 2 2" xfId="4781"/>
    <cellStyle name="_Tenaska Comparison_04.07E Wild Horse Wind Expansion_16.07E Wild Horse Wind Expansionwrkingfile 3" xfId="4782"/>
    <cellStyle name="_Tenaska Comparison_04.07E Wild Horse Wind Expansion_16.07E Wild Horse Wind Expansionwrkingfile 4" xfId="9730"/>
    <cellStyle name="_Tenaska Comparison_04.07E Wild Horse Wind Expansion_16.07E Wild Horse Wind Expansionwrkingfile SF" xfId="4783"/>
    <cellStyle name="_Tenaska Comparison_04.07E Wild Horse Wind Expansion_16.07E Wild Horse Wind Expansionwrkingfile SF 2" xfId="4784"/>
    <cellStyle name="_Tenaska Comparison_04.07E Wild Horse Wind Expansion_16.07E Wild Horse Wind Expansionwrkingfile SF 2 2" xfId="4785"/>
    <cellStyle name="_Tenaska Comparison_04.07E Wild Horse Wind Expansion_16.07E Wild Horse Wind Expansionwrkingfile SF 3" xfId="4786"/>
    <cellStyle name="_Tenaska Comparison_04.07E Wild Horse Wind Expansion_16.07E Wild Horse Wind Expansionwrkingfile SF 4" xfId="9731"/>
    <cellStyle name="_Tenaska Comparison_04.07E Wild Horse Wind Expansion_16.07E Wild Horse Wind Expansionwrkingfile SF_DEM-WP(C) ENERG10C--ctn Mid-C_042010 2010GRC" xfId="9732"/>
    <cellStyle name="_Tenaska Comparison_04.07E Wild Horse Wind Expansion_16.07E Wild Horse Wind Expansionwrkingfile_DEM-WP(C) ENERG10C--ctn Mid-C_042010 2010GRC" xfId="9733"/>
    <cellStyle name="_Tenaska Comparison_04.07E Wild Horse Wind Expansion_16.37E Wild Horse Expansion DeferralRevwrkingfile SF" xfId="4787"/>
    <cellStyle name="_Tenaska Comparison_04.07E Wild Horse Wind Expansion_16.37E Wild Horse Expansion DeferralRevwrkingfile SF 2" xfId="4788"/>
    <cellStyle name="_Tenaska Comparison_04.07E Wild Horse Wind Expansion_16.37E Wild Horse Expansion DeferralRevwrkingfile SF 2 2" xfId="4789"/>
    <cellStyle name="_Tenaska Comparison_04.07E Wild Horse Wind Expansion_16.37E Wild Horse Expansion DeferralRevwrkingfile SF 3" xfId="4790"/>
    <cellStyle name="_Tenaska Comparison_04.07E Wild Horse Wind Expansion_16.37E Wild Horse Expansion DeferralRevwrkingfile SF 4" xfId="9734"/>
    <cellStyle name="_Tenaska Comparison_04.07E Wild Horse Wind Expansion_16.37E Wild Horse Expansion DeferralRevwrkingfile SF_DEM-WP(C) ENERG10C--ctn Mid-C_042010 2010GRC" xfId="9735"/>
    <cellStyle name="_Tenaska Comparison_04.07E Wild Horse Wind Expansion_DEM-WP(C) ENERG10C--ctn Mid-C_042010 2010GRC" xfId="9736"/>
    <cellStyle name="_Tenaska Comparison_16.07E Wild Horse Wind Expansionwrkingfile" xfId="4791"/>
    <cellStyle name="_Tenaska Comparison_16.07E Wild Horse Wind Expansionwrkingfile 2" xfId="4792"/>
    <cellStyle name="_Tenaska Comparison_16.07E Wild Horse Wind Expansionwrkingfile 2 2" xfId="4793"/>
    <cellStyle name="_Tenaska Comparison_16.07E Wild Horse Wind Expansionwrkingfile 3" xfId="4794"/>
    <cellStyle name="_Tenaska Comparison_16.07E Wild Horse Wind Expansionwrkingfile 4" xfId="9737"/>
    <cellStyle name="_Tenaska Comparison_16.07E Wild Horse Wind Expansionwrkingfile SF" xfId="4795"/>
    <cellStyle name="_Tenaska Comparison_16.07E Wild Horse Wind Expansionwrkingfile SF 2" xfId="4796"/>
    <cellStyle name="_Tenaska Comparison_16.07E Wild Horse Wind Expansionwrkingfile SF 2 2" xfId="4797"/>
    <cellStyle name="_Tenaska Comparison_16.07E Wild Horse Wind Expansionwrkingfile SF 3" xfId="4798"/>
    <cellStyle name="_Tenaska Comparison_16.07E Wild Horse Wind Expansionwrkingfile SF 4" xfId="9738"/>
    <cellStyle name="_Tenaska Comparison_16.07E Wild Horse Wind Expansionwrkingfile SF_DEM-WP(C) ENERG10C--ctn Mid-C_042010 2010GRC" xfId="9739"/>
    <cellStyle name="_Tenaska Comparison_16.07E Wild Horse Wind Expansionwrkingfile_DEM-WP(C) ENERG10C--ctn Mid-C_042010 2010GRC" xfId="9740"/>
    <cellStyle name="_Tenaska Comparison_16.37E Wild Horse Expansion DeferralRevwrkingfile SF" xfId="4799"/>
    <cellStyle name="_Tenaska Comparison_16.37E Wild Horse Expansion DeferralRevwrkingfile SF 2" xfId="4800"/>
    <cellStyle name="_Tenaska Comparison_16.37E Wild Horse Expansion DeferralRevwrkingfile SF 2 2" xfId="4801"/>
    <cellStyle name="_Tenaska Comparison_16.37E Wild Horse Expansion DeferralRevwrkingfile SF 3" xfId="4802"/>
    <cellStyle name="_Tenaska Comparison_16.37E Wild Horse Expansion DeferralRevwrkingfile SF 4" xfId="9741"/>
    <cellStyle name="_Tenaska Comparison_16.37E Wild Horse Expansion DeferralRevwrkingfile SF_DEM-WP(C) ENERG10C--ctn Mid-C_042010 2010GRC" xfId="9742"/>
    <cellStyle name="_Tenaska Comparison_2009 Compliance Filing PCA Exhibits for GRC" xfId="9743"/>
    <cellStyle name="_Tenaska Comparison_2009 Compliance Filing PCA Exhibits for GRC 2" xfId="9744"/>
    <cellStyle name="_Tenaska Comparison_2009 GRC Compl Filing - Exhibit D" xfId="4803"/>
    <cellStyle name="_Tenaska Comparison_2009 GRC Compl Filing - Exhibit D 2" xfId="4804"/>
    <cellStyle name="_Tenaska Comparison_2009 GRC Compl Filing - Exhibit D 3" xfId="9745"/>
    <cellStyle name="_Tenaska Comparison_2009 GRC Compl Filing - Exhibit D_DEM-WP(C) ENERG10C--ctn Mid-C_042010 2010GRC" xfId="9746"/>
    <cellStyle name="_Tenaska Comparison_3.01 Income Statement" xfId="4805"/>
    <cellStyle name="_Tenaska Comparison_4 31 Regulatory Assets and Liabilities  7 06- Exhibit D" xfId="4806"/>
    <cellStyle name="_Tenaska Comparison_4 31 Regulatory Assets and Liabilities  7 06- Exhibit D 2" xfId="4807"/>
    <cellStyle name="_Tenaska Comparison_4 31 Regulatory Assets and Liabilities  7 06- Exhibit D 2 2" xfId="4808"/>
    <cellStyle name="_Tenaska Comparison_4 31 Regulatory Assets and Liabilities  7 06- Exhibit D 3" xfId="4809"/>
    <cellStyle name="_Tenaska Comparison_4 31 Regulatory Assets and Liabilities  7 06- Exhibit D 4" xfId="9747"/>
    <cellStyle name="_Tenaska Comparison_4 31 Regulatory Assets and Liabilities  7 06- Exhibit D_DEM-WP(C) ENERG10C--ctn Mid-C_042010 2010GRC" xfId="9748"/>
    <cellStyle name="_Tenaska Comparison_4 31 Regulatory Assets and Liabilities  7 06- Exhibit D_NIM Summary" xfId="4810"/>
    <cellStyle name="_Tenaska Comparison_4 31 Regulatory Assets and Liabilities  7 06- Exhibit D_NIM Summary 2" xfId="4811"/>
    <cellStyle name="_Tenaska Comparison_4 31 Regulatory Assets and Liabilities  7 06- Exhibit D_NIM Summary_DEM-WP(C) ENERG10C--ctn Mid-C_042010 2010GRC" xfId="9749"/>
    <cellStyle name="_Tenaska Comparison_4 31 Regulatory Assets and Liabilities  7 06- Exhibit D_NIM+O&amp;M" xfId="9750"/>
    <cellStyle name="_Tenaska Comparison_4 31 Regulatory Assets and Liabilities  7 06- Exhibit D_NIM+O&amp;M Monthly" xfId="9751"/>
    <cellStyle name="_Tenaska Comparison_4 31E Reg Asset  Liab and EXH D" xfId="9752"/>
    <cellStyle name="_Tenaska Comparison_4 31E Reg Asset  Liab and EXH D _ Aug 10 Filing (2)" xfId="9753"/>
    <cellStyle name="_Tenaska Comparison_4 32 Regulatory Assets and Liabilities  7 06- Exhibit D" xfId="4812"/>
    <cellStyle name="_Tenaska Comparison_4 32 Regulatory Assets and Liabilities  7 06- Exhibit D 2" xfId="4813"/>
    <cellStyle name="_Tenaska Comparison_4 32 Regulatory Assets and Liabilities  7 06- Exhibit D 2 2" xfId="4814"/>
    <cellStyle name="_Tenaska Comparison_4 32 Regulatory Assets and Liabilities  7 06- Exhibit D 3" xfId="4815"/>
    <cellStyle name="_Tenaska Comparison_4 32 Regulatory Assets and Liabilities  7 06- Exhibit D 4" xfId="9754"/>
    <cellStyle name="_Tenaska Comparison_4 32 Regulatory Assets and Liabilities  7 06- Exhibit D_DEM-WP(C) ENERG10C--ctn Mid-C_042010 2010GRC" xfId="9755"/>
    <cellStyle name="_Tenaska Comparison_4 32 Regulatory Assets and Liabilities  7 06- Exhibit D_NIM Summary" xfId="4816"/>
    <cellStyle name="_Tenaska Comparison_4 32 Regulatory Assets and Liabilities  7 06- Exhibit D_NIM Summary 2" xfId="4817"/>
    <cellStyle name="_Tenaska Comparison_4 32 Regulatory Assets and Liabilities  7 06- Exhibit D_NIM Summary_DEM-WP(C) ENERG10C--ctn Mid-C_042010 2010GRC" xfId="9756"/>
    <cellStyle name="_Tenaska Comparison_4 32 Regulatory Assets and Liabilities  7 06- Exhibit D_NIM+O&amp;M" xfId="9757"/>
    <cellStyle name="_Tenaska Comparison_4 32 Regulatory Assets and Liabilities  7 06- Exhibit D_NIM+O&amp;M Monthly" xfId="9758"/>
    <cellStyle name="_Tenaska Comparison_AURORA Total New" xfId="4818"/>
    <cellStyle name="_Tenaska Comparison_AURORA Total New 2" xfId="4819"/>
    <cellStyle name="_Tenaska Comparison_Book2" xfId="4820"/>
    <cellStyle name="_Tenaska Comparison_Book2 2" xfId="4821"/>
    <cellStyle name="_Tenaska Comparison_Book2 2 2" xfId="4822"/>
    <cellStyle name="_Tenaska Comparison_Book2 3" xfId="4823"/>
    <cellStyle name="_Tenaska Comparison_Book2 4" xfId="9759"/>
    <cellStyle name="_Tenaska Comparison_Book2_Adj Bench DR 3 for Initial Briefs (Electric)" xfId="4824"/>
    <cellStyle name="_Tenaska Comparison_Book2_Adj Bench DR 3 for Initial Briefs (Electric) 2" xfId="4825"/>
    <cellStyle name="_Tenaska Comparison_Book2_Adj Bench DR 3 for Initial Briefs (Electric) 2 2" xfId="4826"/>
    <cellStyle name="_Tenaska Comparison_Book2_Adj Bench DR 3 for Initial Briefs (Electric) 3" xfId="4827"/>
    <cellStyle name="_Tenaska Comparison_Book2_Adj Bench DR 3 for Initial Briefs (Electric) 4" xfId="9760"/>
    <cellStyle name="_Tenaska Comparison_Book2_Adj Bench DR 3 for Initial Briefs (Electric)_DEM-WP(C) ENERG10C--ctn Mid-C_042010 2010GRC" xfId="9761"/>
    <cellStyle name="_Tenaska Comparison_Book2_DEM-WP(C) ENERG10C--ctn Mid-C_042010 2010GRC" xfId="9762"/>
    <cellStyle name="_Tenaska Comparison_Book2_Electric Rev Req Model (2009 GRC) Rebuttal" xfId="4828"/>
    <cellStyle name="_Tenaska Comparison_Book2_Electric Rev Req Model (2009 GRC) Rebuttal 2" xfId="4829"/>
    <cellStyle name="_Tenaska Comparison_Book2_Electric Rev Req Model (2009 GRC) Rebuttal 2 2" xfId="4830"/>
    <cellStyle name="_Tenaska Comparison_Book2_Electric Rev Req Model (2009 GRC) Rebuttal 3" xfId="4831"/>
    <cellStyle name="_Tenaska Comparison_Book2_Electric Rev Req Model (2009 GRC) Rebuttal 4" xfId="9763"/>
    <cellStyle name="_Tenaska Comparison_Book2_Electric Rev Req Model (2009 GRC) Rebuttal REmoval of New  WH Solar AdjustMI" xfId="4832"/>
    <cellStyle name="_Tenaska Comparison_Book2_Electric Rev Req Model (2009 GRC) Rebuttal REmoval of New  WH Solar AdjustMI 2" xfId="4833"/>
    <cellStyle name="_Tenaska Comparison_Book2_Electric Rev Req Model (2009 GRC) Rebuttal REmoval of New  WH Solar AdjustMI 2 2" xfId="4834"/>
    <cellStyle name="_Tenaska Comparison_Book2_Electric Rev Req Model (2009 GRC) Rebuttal REmoval of New  WH Solar AdjustMI 3" xfId="4835"/>
    <cellStyle name="_Tenaska Comparison_Book2_Electric Rev Req Model (2009 GRC) Rebuttal REmoval of New  WH Solar AdjustMI 4" xfId="9764"/>
    <cellStyle name="_Tenaska Comparison_Book2_Electric Rev Req Model (2009 GRC) Rebuttal REmoval of New  WH Solar AdjustMI_DEM-WP(C) ENERG10C--ctn Mid-C_042010 2010GRC" xfId="9765"/>
    <cellStyle name="_Tenaska Comparison_Book2_Electric Rev Req Model (2009 GRC) Revised 01-18-2010" xfId="4836"/>
    <cellStyle name="_Tenaska Comparison_Book2_Electric Rev Req Model (2009 GRC) Revised 01-18-2010 2" xfId="4837"/>
    <cellStyle name="_Tenaska Comparison_Book2_Electric Rev Req Model (2009 GRC) Revised 01-18-2010 2 2" xfId="4838"/>
    <cellStyle name="_Tenaska Comparison_Book2_Electric Rev Req Model (2009 GRC) Revised 01-18-2010 3" xfId="4839"/>
    <cellStyle name="_Tenaska Comparison_Book2_Electric Rev Req Model (2009 GRC) Revised 01-18-2010 4" xfId="9766"/>
    <cellStyle name="_Tenaska Comparison_Book2_Electric Rev Req Model (2009 GRC) Revised 01-18-2010_DEM-WP(C) ENERG10C--ctn Mid-C_042010 2010GRC" xfId="9767"/>
    <cellStyle name="_Tenaska Comparison_Book2_Final Order Electric EXHIBIT A-1" xfId="4840"/>
    <cellStyle name="_Tenaska Comparison_Book2_Final Order Electric EXHIBIT A-1 2" xfId="4841"/>
    <cellStyle name="_Tenaska Comparison_Book2_Final Order Electric EXHIBIT A-1 2 2" xfId="4842"/>
    <cellStyle name="_Tenaska Comparison_Book2_Final Order Electric EXHIBIT A-1 3" xfId="4843"/>
    <cellStyle name="_Tenaska Comparison_Book2_Final Order Electric EXHIBIT A-1 4" xfId="9768"/>
    <cellStyle name="_Tenaska Comparison_Book4" xfId="4844"/>
    <cellStyle name="_Tenaska Comparison_Book4 2" xfId="4845"/>
    <cellStyle name="_Tenaska Comparison_Book4 2 2" xfId="4846"/>
    <cellStyle name="_Tenaska Comparison_Book4 3" xfId="4847"/>
    <cellStyle name="_Tenaska Comparison_Book4 4" xfId="9769"/>
    <cellStyle name="_Tenaska Comparison_Book4_DEM-WP(C) ENERG10C--ctn Mid-C_042010 2010GRC" xfId="9770"/>
    <cellStyle name="_Tenaska Comparison_Book9" xfId="4848"/>
    <cellStyle name="_Tenaska Comparison_Book9 2" xfId="4849"/>
    <cellStyle name="_Tenaska Comparison_Book9 2 2" xfId="4850"/>
    <cellStyle name="_Tenaska Comparison_Book9 3" xfId="4851"/>
    <cellStyle name="_Tenaska Comparison_Book9 4" xfId="9771"/>
    <cellStyle name="_Tenaska Comparison_Book9_DEM-WP(C) ENERG10C--ctn Mid-C_042010 2010GRC" xfId="9772"/>
    <cellStyle name="_Tenaska Comparison_Chelan PUD Power Costs (8-10)" xfId="9773"/>
    <cellStyle name="_Tenaska Comparison_DEM-WP(C) Chelan Power Costs" xfId="9774"/>
    <cellStyle name="_Tenaska Comparison_DEM-WP(C) ENERG10C--ctn Mid-C_042010 2010GRC" xfId="9775"/>
    <cellStyle name="_Tenaska Comparison_DEM-WP(C) Gas Transport 2010GRC" xfId="9776"/>
    <cellStyle name="_Tenaska Comparison_Electric COS Inputs" xfId="4852"/>
    <cellStyle name="_Tenaska Comparison_Electric COS Inputs 2" xfId="4853"/>
    <cellStyle name="_Tenaska Comparison_Electric COS Inputs 2 2" xfId="4854"/>
    <cellStyle name="_Tenaska Comparison_Electric COS Inputs 2 2 2" xfId="4855"/>
    <cellStyle name="_Tenaska Comparison_Electric COS Inputs 2 3" xfId="4856"/>
    <cellStyle name="_Tenaska Comparison_Electric COS Inputs 2 3 2" xfId="4857"/>
    <cellStyle name="_Tenaska Comparison_Electric COS Inputs 2 4" xfId="4858"/>
    <cellStyle name="_Tenaska Comparison_Electric COS Inputs 2 4 2" xfId="4859"/>
    <cellStyle name="_Tenaska Comparison_Electric COS Inputs 3" xfId="4860"/>
    <cellStyle name="_Tenaska Comparison_Electric COS Inputs 3 2" xfId="4861"/>
    <cellStyle name="_Tenaska Comparison_Electric COS Inputs 4" xfId="4862"/>
    <cellStyle name="_Tenaska Comparison_Electric COS Inputs 4 2" xfId="4863"/>
    <cellStyle name="_Tenaska Comparison_Electric COS Inputs 5" xfId="4864"/>
    <cellStyle name="_Tenaska Comparison_Electric COS Inputs 6" xfId="9777"/>
    <cellStyle name="_Tenaska Comparison_LSRWEP LGIA like Acctg Petition Aug 2010" xfId="9778"/>
    <cellStyle name="_Tenaska Comparison_NIM Summary" xfId="4865"/>
    <cellStyle name="_Tenaska Comparison_NIM Summary 09GRC" xfId="4866"/>
    <cellStyle name="_Tenaska Comparison_NIM Summary 09GRC 2" xfId="4867"/>
    <cellStyle name="_Tenaska Comparison_NIM Summary 09GRC_DEM-WP(C) ENERG10C--ctn Mid-C_042010 2010GRC" xfId="9779"/>
    <cellStyle name="_Tenaska Comparison_NIM Summary 2" xfId="4868"/>
    <cellStyle name="_Tenaska Comparison_NIM Summary 3" xfId="4869"/>
    <cellStyle name="_Tenaska Comparison_NIM Summary 4" xfId="4870"/>
    <cellStyle name="_Tenaska Comparison_NIM Summary 5" xfId="4871"/>
    <cellStyle name="_Tenaska Comparison_NIM Summary 6" xfId="4872"/>
    <cellStyle name="_Tenaska Comparison_NIM Summary 7" xfId="4873"/>
    <cellStyle name="_Tenaska Comparison_NIM Summary 8" xfId="4874"/>
    <cellStyle name="_Tenaska Comparison_NIM Summary 9" xfId="4875"/>
    <cellStyle name="_Tenaska Comparison_NIM Summary_DEM-WP(C) ENERG10C--ctn Mid-C_042010 2010GRC" xfId="9780"/>
    <cellStyle name="_Tenaska Comparison_NIM+O&amp;M" xfId="9781"/>
    <cellStyle name="_Tenaska Comparison_NIM+O&amp;M 2" xfId="9782"/>
    <cellStyle name="_Tenaska Comparison_NIM+O&amp;M Monthly" xfId="9783"/>
    <cellStyle name="_Tenaska Comparison_NIM+O&amp;M Monthly 2" xfId="9784"/>
    <cellStyle name="_Tenaska Comparison_PCA 10 -  Exhibit D from A Kellogg Jan 2011" xfId="9785"/>
    <cellStyle name="_Tenaska Comparison_PCA 10 -  Exhibit D from A Kellogg July 2011" xfId="9786"/>
    <cellStyle name="_Tenaska Comparison_PCA 10 -  Exhibit D from S Free Rcv'd 12-11" xfId="9787"/>
    <cellStyle name="_Tenaska Comparison_PCA 9 -  Exhibit D April 2010" xfId="9788"/>
    <cellStyle name="_Tenaska Comparison_PCA 9 -  Exhibit D April 2010 (3)" xfId="4876"/>
    <cellStyle name="_Tenaska Comparison_PCA 9 -  Exhibit D April 2010 (3) 2" xfId="4877"/>
    <cellStyle name="_Tenaska Comparison_PCA 9 -  Exhibit D April 2010 (3)_DEM-WP(C) ENERG10C--ctn Mid-C_042010 2010GRC" xfId="9789"/>
    <cellStyle name="_Tenaska Comparison_PCA 9 -  Exhibit D April 2010 2" xfId="9790"/>
    <cellStyle name="_Tenaska Comparison_PCA 9 -  Exhibit D April 2010 3" xfId="9791"/>
    <cellStyle name="_Tenaska Comparison_PCA 9 -  Exhibit D Nov 2010" xfId="9792"/>
    <cellStyle name="_Tenaska Comparison_PCA 9 -  Exhibit D Nov 2010 2" xfId="9793"/>
    <cellStyle name="_Tenaska Comparison_PCA 9 - Exhibit D at August 2010" xfId="9794"/>
    <cellStyle name="_Tenaska Comparison_PCA 9 - Exhibit D at August 2010 2" xfId="9795"/>
    <cellStyle name="_Tenaska Comparison_PCA 9 - Exhibit D June 2010 GRC" xfId="9796"/>
    <cellStyle name="_Tenaska Comparison_PCA 9 - Exhibit D June 2010 GRC 2" xfId="9797"/>
    <cellStyle name="_Tenaska Comparison_Power Costs - Comparison bx Rbtl-Staff-Jt-PC" xfId="4878"/>
    <cellStyle name="_Tenaska Comparison_Power Costs - Comparison bx Rbtl-Staff-Jt-PC 2" xfId="4879"/>
    <cellStyle name="_Tenaska Comparison_Power Costs - Comparison bx Rbtl-Staff-Jt-PC 2 2" xfId="4880"/>
    <cellStyle name="_Tenaska Comparison_Power Costs - Comparison bx Rbtl-Staff-Jt-PC 3" xfId="4881"/>
    <cellStyle name="_Tenaska Comparison_Power Costs - Comparison bx Rbtl-Staff-Jt-PC 4" xfId="9798"/>
    <cellStyle name="_Tenaska Comparison_Power Costs - Comparison bx Rbtl-Staff-Jt-PC_Adj Bench DR 3 for Initial Briefs (Electric)" xfId="4882"/>
    <cellStyle name="_Tenaska Comparison_Power Costs - Comparison bx Rbtl-Staff-Jt-PC_Adj Bench DR 3 for Initial Briefs (Electric) 2" xfId="4883"/>
    <cellStyle name="_Tenaska Comparison_Power Costs - Comparison bx Rbtl-Staff-Jt-PC_Adj Bench DR 3 for Initial Briefs (Electric) 2 2" xfId="4884"/>
    <cellStyle name="_Tenaska Comparison_Power Costs - Comparison bx Rbtl-Staff-Jt-PC_Adj Bench DR 3 for Initial Briefs (Electric) 3" xfId="4885"/>
    <cellStyle name="_Tenaska Comparison_Power Costs - Comparison bx Rbtl-Staff-Jt-PC_Adj Bench DR 3 for Initial Briefs (Electric) 4" xfId="9799"/>
    <cellStyle name="_Tenaska Comparison_Power Costs - Comparison bx Rbtl-Staff-Jt-PC_Adj Bench DR 3 for Initial Briefs (Electric)_DEM-WP(C) ENERG10C--ctn Mid-C_042010 2010GRC" xfId="9800"/>
    <cellStyle name="_Tenaska Comparison_Power Costs - Comparison bx Rbtl-Staff-Jt-PC_DEM-WP(C) ENERG10C--ctn Mid-C_042010 2010GRC" xfId="9801"/>
    <cellStyle name="_Tenaska Comparison_Power Costs - Comparison bx Rbtl-Staff-Jt-PC_Electric Rev Req Model (2009 GRC) Rebuttal" xfId="4886"/>
    <cellStyle name="_Tenaska Comparison_Power Costs - Comparison bx Rbtl-Staff-Jt-PC_Electric Rev Req Model (2009 GRC) Rebuttal 2" xfId="4887"/>
    <cellStyle name="_Tenaska Comparison_Power Costs - Comparison bx Rbtl-Staff-Jt-PC_Electric Rev Req Model (2009 GRC) Rebuttal 2 2" xfId="4888"/>
    <cellStyle name="_Tenaska Comparison_Power Costs - Comparison bx Rbtl-Staff-Jt-PC_Electric Rev Req Model (2009 GRC) Rebuttal 3" xfId="4889"/>
    <cellStyle name="_Tenaska Comparison_Power Costs - Comparison bx Rbtl-Staff-Jt-PC_Electric Rev Req Model (2009 GRC) Rebuttal 4" xfId="9802"/>
    <cellStyle name="_Tenaska Comparison_Power Costs - Comparison bx Rbtl-Staff-Jt-PC_Electric Rev Req Model (2009 GRC) Rebuttal REmoval of New  WH Solar AdjustMI" xfId="4890"/>
    <cellStyle name="_Tenaska Comparison_Power Costs - Comparison bx Rbtl-Staff-Jt-PC_Electric Rev Req Model (2009 GRC) Rebuttal REmoval of New  WH Solar AdjustMI 2" xfId="4891"/>
    <cellStyle name="_Tenaska Comparison_Power Costs - Comparison bx Rbtl-Staff-Jt-PC_Electric Rev Req Model (2009 GRC) Rebuttal REmoval of New  WH Solar AdjustMI 2 2" xfId="4892"/>
    <cellStyle name="_Tenaska Comparison_Power Costs - Comparison bx Rbtl-Staff-Jt-PC_Electric Rev Req Model (2009 GRC) Rebuttal REmoval of New  WH Solar AdjustMI 3" xfId="4893"/>
    <cellStyle name="_Tenaska Comparison_Power Costs - Comparison bx Rbtl-Staff-Jt-PC_Electric Rev Req Model (2009 GRC) Rebuttal REmoval of New  WH Solar AdjustMI 4" xfId="9803"/>
    <cellStyle name="_Tenaska Comparison_Power Costs - Comparison bx Rbtl-Staff-Jt-PC_Electric Rev Req Model (2009 GRC) Rebuttal REmoval of New  WH Solar AdjustMI_DEM-WP(C) ENERG10C--ctn Mid-C_042010 2010GRC" xfId="9804"/>
    <cellStyle name="_Tenaska Comparison_Power Costs - Comparison bx Rbtl-Staff-Jt-PC_Electric Rev Req Model (2009 GRC) Revised 01-18-2010" xfId="4894"/>
    <cellStyle name="_Tenaska Comparison_Power Costs - Comparison bx Rbtl-Staff-Jt-PC_Electric Rev Req Model (2009 GRC) Revised 01-18-2010 2" xfId="4895"/>
    <cellStyle name="_Tenaska Comparison_Power Costs - Comparison bx Rbtl-Staff-Jt-PC_Electric Rev Req Model (2009 GRC) Revised 01-18-2010 2 2" xfId="4896"/>
    <cellStyle name="_Tenaska Comparison_Power Costs - Comparison bx Rbtl-Staff-Jt-PC_Electric Rev Req Model (2009 GRC) Revised 01-18-2010 3" xfId="4897"/>
    <cellStyle name="_Tenaska Comparison_Power Costs - Comparison bx Rbtl-Staff-Jt-PC_Electric Rev Req Model (2009 GRC) Revised 01-18-2010 4" xfId="9805"/>
    <cellStyle name="_Tenaska Comparison_Power Costs - Comparison bx Rbtl-Staff-Jt-PC_Electric Rev Req Model (2009 GRC) Revised 01-18-2010_DEM-WP(C) ENERG10C--ctn Mid-C_042010 2010GRC" xfId="9806"/>
    <cellStyle name="_Tenaska Comparison_Power Costs - Comparison bx Rbtl-Staff-Jt-PC_Final Order Electric EXHIBIT A-1" xfId="4898"/>
    <cellStyle name="_Tenaska Comparison_Power Costs - Comparison bx Rbtl-Staff-Jt-PC_Final Order Electric EXHIBIT A-1 2" xfId="4899"/>
    <cellStyle name="_Tenaska Comparison_Power Costs - Comparison bx Rbtl-Staff-Jt-PC_Final Order Electric EXHIBIT A-1 2 2" xfId="4900"/>
    <cellStyle name="_Tenaska Comparison_Power Costs - Comparison bx Rbtl-Staff-Jt-PC_Final Order Electric EXHIBIT A-1 3" xfId="4901"/>
    <cellStyle name="_Tenaska Comparison_Power Costs - Comparison bx Rbtl-Staff-Jt-PC_Final Order Electric EXHIBIT A-1 4" xfId="9807"/>
    <cellStyle name="_Tenaska Comparison_Production Adj 4.37" xfId="4902"/>
    <cellStyle name="_Tenaska Comparison_Production Adj 4.37 2" xfId="4903"/>
    <cellStyle name="_Tenaska Comparison_Production Adj 4.37 2 2" xfId="4904"/>
    <cellStyle name="_Tenaska Comparison_Production Adj 4.37 3" xfId="4905"/>
    <cellStyle name="_Tenaska Comparison_Purchased Power Adj 4.03" xfId="4906"/>
    <cellStyle name="_Tenaska Comparison_Purchased Power Adj 4.03 2" xfId="4907"/>
    <cellStyle name="_Tenaska Comparison_Purchased Power Adj 4.03 2 2" xfId="4908"/>
    <cellStyle name="_Tenaska Comparison_Purchased Power Adj 4.03 3" xfId="4909"/>
    <cellStyle name="_Tenaska Comparison_Rebuttal Power Costs" xfId="4910"/>
    <cellStyle name="_Tenaska Comparison_Rebuttal Power Costs 2" xfId="4911"/>
    <cellStyle name="_Tenaska Comparison_Rebuttal Power Costs 2 2" xfId="4912"/>
    <cellStyle name="_Tenaska Comparison_Rebuttal Power Costs 3" xfId="4913"/>
    <cellStyle name="_Tenaska Comparison_Rebuttal Power Costs 4" xfId="9808"/>
    <cellStyle name="_Tenaska Comparison_Rebuttal Power Costs_Adj Bench DR 3 for Initial Briefs (Electric)" xfId="4914"/>
    <cellStyle name="_Tenaska Comparison_Rebuttal Power Costs_Adj Bench DR 3 for Initial Briefs (Electric) 2" xfId="4915"/>
    <cellStyle name="_Tenaska Comparison_Rebuttal Power Costs_Adj Bench DR 3 for Initial Briefs (Electric) 2 2" xfId="4916"/>
    <cellStyle name="_Tenaska Comparison_Rebuttal Power Costs_Adj Bench DR 3 for Initial Briefs (Electric) 3" xfId="4917"/>
    <cellStyle name="_Tenaska Comparison_Rebuttal Power Costs_Adj Bench DR 3 for Initial Briefs (Electric) 4" xfId="9809"/>
    <cellStyle name="_Tenaska Comparison_Rebuttal Power Costs_Adj Bench DR 3 for Initial Briefs (Electric)_DEM-WP(C) ENERG10C--ctn Mid-C_042010 2010GRC" xfId="9810"/>
    <cellStyle name="_Tenaska Comparison_Rebuttal Power Costs_DEM-WP(C) ENERG10C--ctn Mid-C_042010 2010GRC" xfId="9811"/>
    <cellStyle name="_Tenaska Comparison_Rebuttal Power Costs_Electric Rev Req Model (2009 GRC) Rebuttal" xfId="4918"/>
    <cellStyle name="_Tenaska Comparison_Rebuttal Power Costs_Electric Rev Req Model (2009 GRC) Rebuttal 2" xfId="4919"/>
    <cellStyle name="_Tenaska Comparison_Rebuttal Power Costs_Electric Rev Req Model (2009 GRC) Rebuttal 2 2" xfId="4920"/>
    <cellStyle name="_Tenaska Comparison_Rebuttal Power Costs_Electric Rev Req Model (2009 GRC) Rebuttal 3" xfId="4921"/>
    <cellStyle name="_Tenaska Comparison_Rebuttal Power Costs_Electric Rev Req Model (2009 GRC) Rebuttal 4" xfId="9812"/>
    <cellStyle name="_Tenaska Comparison_Rebuttal Power Costs_Electric Rev Req Model (2009 GRC) Rebuttal REmoval of New  WH Solar AdjustMI" xfId="4922"/>
    <cellStyle name="_Tenaska Comparison_Rebuttal Power Costs_Electric Rev Req Model (2009 GRC) Rebuttal REmoval of New  WH Solar AdjustMI 2" xfId="4923"/>
    <cellStyle name="_Tenaska Comparison_Rebuttal Power Costs_Electric Rev Req Model (2009 GRC) Rebuttal REmoval of New  WH Solar AdjustMI 2 2" xfId="4924"/>
    <cellStyle name="_Tenaska Comparison_Rebuttal Power Costs_Electric Rev Req Model (2009 GRC) Rebuttal REmoval of New  WH Solar AdjustMI 3" xfId="4925"/>
    <cellStyle name="_Tenaska Comparison_Rebuttal Power Costs_Electric Rev Req Model (2009 GRC) Rebuttal REmoval of New  WH Solar AdjustMI 4" xfId="9813"/>
    <cellStyle name="_Tenaska Comparison_Rebuttal Power Costs_Electric Rev Req Model (2009 GRC) Rebuttal REmoval of New  WH Solar AdjustMI_DEM-WP(C) ENERG10C--ctn Mid-C_042010 2010GRC" xfId="9814"/>
    <cellStyle name="_Tenaska Comparison_Rebuttal Power Costs_Electric Rev Req Model (2009 GRC) Revised 01-18-2010" xfId="4926"/>
    <cellStyle name="_Tenaska Comparison_Rebuttal Power Costs_Electric Rev Req Model (2009 GRC) Revised 01-18-2010 2" xfId="4927"/>
    <cellStyle name="_Tenaska Comparison_Rebuttal Power Costs_Electric Rev Req Model (2009 GRC) Revised 01-18-2010 2 2" xfId="4928"/>
    <cellStyle name="_Tenaska Comparison_Rebuttal Power Costs_Electric Rev Req Model (2009 GRC) Revised 01-18-2010 3" xfId="4929"/>
    <cellStyle name="_Tenaska Comparison_Rebuttal Power Costs_Electric Rev Req Model (2009 GRC) Revised 01-18-2010 4" xfId="9815"/>
    <cellStyle name="_Tenaska Comparison_Rebuttal Power Costs_Electric Rev Req Model (2009 GRC) Revised 01-18-2010_DEM-WP(C) ENERG10C--ctn Mid-C_042010 2010GRC" xfId="9816"/>
    <cellStyle name="_Tenaska Comparison_Rebuttal Power Costs_Final Order Electric EXHIBIT A-1" xfId="4930"/>
    <cellStyle name="_Tenaska Comparison_Rebuttal Power Costs_Final Order Electric EXHIBIT A-1 2" xfId="4931"/>
    <cellStyle name="_Tenaska Comparison_Rebuttal Power Costs_Final Order Electric EXHIBIT A-1 2 2" xfId="4932"/>
    <cellStyle name="_Tenaska Comparison_Rebuttal Power Costs_Final Order Electric EXHIBIT A-1 3" xfId="4933"/>
    <cellStyle name="_Tenaska Comparison_Rebuttal Power Costs_Final Order Electric EXHIBIT A-1 4" xfId="9817"/>
    <cellStyle name="_Tenaska Comparison_ROR 5.02" xfId="4934"/>
    <cellStyle name="_Tenaska Comparison_ROR 5.02 2" xfId="4935"/>
    <cellStyle name="_Tenaska Comparison_ROR 5.02 2 2" xfId="4936"/>
    <cellStyle name="_Tenaska Comparison_ROR 5.02 3" xfId="4937"/>
    <cellStyle name="_Tenaska Comparison_Transmission Workbook for May BOD" xfId="4938"/>
    <cellStyle name="_Tenaska Comparison_Transmission Workbook for May BOD 2" xfId="4939"/>
    <cellStyle name="_Tenaska Comparison_Transmission Workbook for May BOD_DEM-WP(C) ENERG10C--ctn Mid-C_042010 2010GRC" xfId="9818"/>
    <cellStyle name="_Tenaska Comparison_Wind Integration 10GRC" xfId="4940"/>
    <cellStyle name="_Tenaska Comparison_Wind Integration 10GRC 2" xfId="4941"/>
    <cellStyle name="_Tenaska Comparison_Wind Integration 10GRC_DEM-WP(C) ENERG10C--ctn Mid-C_042010 2010GRC" xfId="9819"/>
    <cellStyle name="_x0013__TENASKA REGULATORY ASSET" xfId="4942"/>
    <cellStyle name="_x0013__TENASKA REGULATORY ASSET 2" xfId="4943"/>
    <cellStyle name="_x0013__TENASKA REGULATORY ASSET 2 2" xfId="4944"/>
    <cellStyle name="_x0013__TENASKA REGULATORY ASSET 3" xfId="4945"/>
    <cellStyle name="_x0013__TENASKA REGULATORY ASSET 4" xfId="9820"/>
    <cellStyle name="_Therms Data" xfId="4946"/>
    <cellStyle name="_Therms Data_Pro Forma Rev 09 GRC" xfId="4947"/>
    <cellStyle name="_Therms Data_Pro Forma Rev 2010 GRC" xfId="4948"/>
    <cellStyle name="_Therms Data_Pro Forma Rev 2010 GRC_Preliminary" xfId="4949"/>
    <cellStyle name="_Therms Data_Revenue (Feb 09 - Jan 10)" xfId="4950"/>
    <cellStyle name="_Therms Data_Revenue (Jan 09 - Dec 09)" xfId="4951"/>
    <cellStyle name="_Therms Data_Revenue (Mar 09 - Feb 10)" xfId="4952"/>
    <cellStyle name="_Therms Data_Volume Exhibit (Jan09 - Dec09)" xfId="4953"/>
    <cellStyle name="_Value Copy 11 30 05 gas 12 09 05 AURORA at 12 14 05" xfId="23"/>
    <cellStyle name="_Value Copy 11 30 05 gas 12 09 05 AURORA at 12 14 05 2" xfId="4954"/>
    <cellStyle name="_Value Copy 11 30 05 gas 12 09 05 AURORA at 12 14 05 2 2" xfId="4955"/>
    <cellStyle name="_Value Copy 11 30 05 gas 12 09 05 AURORA at 12 14 05 2 2 2" xfId="4956"/>
    <cellStyle name="_Value Copy 11 30 05 gas 12 09 05 AURORA at 12 14 05 2 3" xfId="4957"/>
    <cellStyle name="_Value Copy 11 30 05 gas 12 09 05 AURORA at 12 14 05 3" xfId="4958"/>
    <cellStyle name="_Value Copy 11 30 05 gas 12 09 05 AURORA at 12 14 05 3 2" xfId="4959"/>
    <cellStyle name="_Value Copy 11 30 05 gas 12 09 05 AURORA at 12 14 05 4" xfId="4960"/>
    <cellStyle name="_Value Copy 11 30 05 gas 12 09 05 AURORA at 12 14 05 4 2" xfId="4961"/>
    <cellStyle name="_Value Copy 11 30 05 gas 12 09 05 AURORA at 12 14 05 5" xfId="9821"/>
    <cellStyle name="_Value Copy 11 30 05 gas 12 09 05 AURORA at 12 14 05 6" xfId="9822"/>
    <cellStyle name="_Value Copy 11 30 05 gas 12 09 05 AURORA at 12 14 05 6 2" xfId="9823"/>
    <cellStyle name="_Value Copy 11 30 05 gas 12 09 05 AURORA at 12 14 05 7" xfId="9824"/>
    <cellStyle name="_Value Copy 11 30 05 gas 12 09 05 AURORA at 12 14 05 7 2" xfId="9825"/>
    <cellStyle name="_Value Copy 11 30 05 gas 12 09 05 AURORA at 12 14 05_04 07E Wild Horse Wind Expansion (C) (2)" xfId="4962"/>
    <cellStyle name="_Value Copy 11 30 05 gas 12 09 05 AURORA at 12 14 05_04 07E Wild Horse Wind Expansion (C) (2) 2" xfId="4963"/>
    <cellStyle name="_Value Copy 11 30 05 gas 12 09 05 AURORA at 12 14 05_04 07E Wild Horse Wind Expansion (C) (2) 2 2" xfId="4964"/>
    <cellStyle name="_Value Copy 11 30 05 gas 12 09 05 AURORA at 12 14 05_04 07E Wild Horse Wind Expansion (C) (2) 3" xfId="4965"/>
    <cellStyle name="_Value Copy 11 30 05 gas 12 09 05 AURORA at 12 14 05_04 07E Wild Horse Wind Expansion (C) (2) 4" xfId="9826"/>
    <cellStyle name="_Value Copy 11 30 05 gas 12 09 05 AURORA at 12 14 05_04 07E Wild Horse Wind Expansion (C) (2)_Adj Bench DR 3 for Initial Briefs (Electric)" xfId="4966"/>
    <cellStyle name="_Value Copy 11 30 05 gas 12 09 05 AURORA at 12 14 05_04 07E Wild Horse Wind Expansion (C) (2)_Adj Bench DR 3 for Initial Briefs (Electric) 2" xfId="4967"/>
    <cellStyle name="_Value Copy 11 30 05 gas 12 09 05 AURORA at 12 14 05_04 07E Wild Horse Wind Expansion (C) (2)_Adj Bench DR 3 for Initial Briefs (Electric) 2 2" xfId="4968"/>
    <cellStyle name="_Value Copy 11 30 05 gas 12 09 05 AURORA at 12 14 05_04 07E Wild Horse Wind Expansion (C) (2)_Adj Bench DR 3 for Initial Briefs (Electric) 3" xfId="4969"/>
    <cellStyle name="_Value Copy 11 30 05 gas 12 09 05 AURORA at 12 14 05_04 07E Wild Horse Wind Expansion (C) (2)_Adj Bench DR 3 for Initial Briefs (Electric) 4" xfId="9827"/>
    <cellStyle name="_Value Copy 11 30 05 gas 12 09 05 AURORA at 12 14 05_04 07E Wild Horse Wind Expansion (C) (2)_Adj Bench DR 3 for Initial Briefs (Electric)_DEM-WP(C) ENERG10C--ctn Mid-C_042010 2010GRC" xfId="9828"/>
    <cellStyle name="_Value Copy 11 30 05 gas 12 09 05 AURORA at 12 14 05_04 07E Wild Horse Wind Expansion (C) (2)_Book1" xfId="9829"/>
    <cellStyle name="_Value Copy 11 30 05 gas 12 09 05 AURORA at 12 14 05_04 07E Wild Horse Wind Expansion (C) (2)_DEM-WP(C) ENERG10C--ctn Mid-C_042010 2010GRC" xfId="9830"/>
    <cellStyle name="_Value Copy 11 30 05 gas 12 09 05 AURORA at 12 14 05_04 07E Wild Horse Wind Expansion (C) (2)_Electric Rev Req Model (2009 GRC) " xfId="4970"/>
    <cellStyle name="_Value Copy 11 30 05 gas 12 09 05 AURORA at 12 14 05_04 07E Wild Horse Wind Expansion (C) (2)_Electric Rev Req Model (2009 GRC)  2" xfId="4971"/>
    <cellStyle name="_Value Copy 11 30 05 gas 12 09 05 AURORA at 12 14 05_04 07E Wild Horse Wind Expansion (C) (2)_Electric Rev Req Model (2009 GRC)  2 2" xfId="4972"/>
    <cellStyle name="_Value Copy 11 30 05 gas 12 09 05 AURORA at 12 14 05_04 07E Wild Horse Wind Expansion (C) (2)_Electric Rev Req Model (2009 GRC)  3" xfId="4973"/>
    <cellStyle name="_Value Copy 11 30 05 gas 12 09 05 AURORA at 12 14 05_04 07E Wild Horse Wind Expansion (C) (2)_Electric Rev Req Model (2009 GRC)  4" xfId="9831"/>
    <cellStyle name="_Value Copy 11 30 05 gas 12 09 05 AURORA at 12 14 05_04 07E Wild Horse Wind Expansion (C) (2)_Electric Rev Req Model (2009 GRC) _DEM-WP(C) ENERG10C--ctn Mid-C_042010 2010GRC" xfId="9832"/>
    <cellStyle name="_Value Copy 11 30 05 gas 12 09 05 AURORA at 12 14 05_04 07E Wild Horse Wind Expansion (C) (2)_Electric Rev Req Model (2009 GRC) Rebuttal" xfId="4974"/>
    <cellStyle name="_Value Copy 11 30 05 gas 12 09 05 AURORA at 12 14 05_04 07E Wild Horse Wind Expansion (C) (2)_Electric Rev Req Model (2009 GRC) Rebuttal 2" xfId="4975"/>
    <cellStyle name="_Value Copy 11 30 05 gas 12 09 05 AURORA at 12 14 05_04 07E Wild Horse Wind Expansion (C) (2)_Electric Rev Req Model (2009 GRC) Rebuttal 2 2" xfId="4976"/>
    <cellStyle name="_Value Copy 11 30 05 gas 12 09 05 AURORA at 12 14 05_04 07E Wild Horse Wind Expansion (C) (2)_Electric Rev Req Model (2009 GRC) Rebuttal 3" xfId="4977"/>
    <cellStyle name="_Value Copy 11 30 05 gas 12 09 05 AURORA at 12 14 05_04 07E Wild Horse Wind Expansion (C) (2)_Electric Rev Req Model (2009 GRC) Rebuttal 4" xfId="9833"/>
    <cellStyle name="_Value Copy 11 30 05 gas 12 09 05 AURORA at 12 14 05_04 07E Wild Horse Wind Expansion (C) (2)_Electric Rev Req Model (2009 GRC) Rebuttal REmoval of New  WH Solar AdjustMI" xfId="4978"/>
    <cellStyle name="_Value Copy 11 30 05 gas 12 09 05 AURORA at 12 14 05_04 07E Wild Horse Wind Expansion (C) (2)_Electric Rev Req Model (2009 GRC) Rebuttal REmoval of New  WH Solar AdjustMI 2" xfId="4979"/>
    <cellStyle name="_Value Copy 11 30 05 gas 12 09 05 AURORA at 12 14 05_04 07E Wild Horse Wind Expansion (C) (2)_Electric Rev Req Model (2009 GRC) Rebuttal REmoval of New  WH Solar AdjustMI 2 2" xfId="4980"/>
    <cellStyle name="_Value Copy 11 30 05 gas 12 09 05 AURORA at 12 14 05_04 07E Wild Horse Wind Expansion (C) (2)_Electric Rev Req Model (2009 GRC) Rebuttal REmoval of New  WH Solar AdjustMI 3" xfId="4981"/>
    <cellStyle name="_Value Copy 11 30 05 gas 12 09 05 AURORA at 12 14 05_04 07E Wild Horse Wind Expansion (C) (2)_Electric Rev Req Model (2009 GRC) Rebuttal REmoval of New  WH Solar AdjustMI 4" xfId="9834"/>
    <cellStyle name="_Value Copy 11 30 05 gas 12 09 05 AURORA at 12 14 05_04 07E Wild Horse Wind Expansion (C) (2)_Electric Rev Req Model (2009 GRC) Rebuttal REmoval of New  WH Solar AdjustMI_DEM-WP(C) ENERG10C--ctn Mid-C_042010 2010GRC" xfId="9835"/>
    <cellStyle name="_Value Copy 11 30 05 gas 12 09 05 AURORA at 12 14 05_04 07E Wild Horse Wind Expansion (C) (2)_Electric Rev Req Model (2009 GRC) Revised 01-18-2010" xfId="4982"/>
    <cellStyle name="_Value Copy 11 30 05 gas 12 09 05 AURORA at 12 14 05_04 07E Wild Horse Wind Expansion (C) (2)_Electric Rev Req Model (2009 GRC) Revised 01-18-2010 2" xfId="4983"/>
    <cellStyle name="_Value Copy 11 30 05 gas 12 09 05 AURORA at 12 14 05_04 07E Wild Horse Wind Expansion (C) (2)_Electric Rev Req Model (2009 GRC) Revised 01-18-2010 2 2" xfId="4984"/>
    <cellStyle name="_Value Copy 11 30 05 gas 12 09 05 AURORA at 12 14 05_04 07E Wild Horse Wind Expansion (C) (2)_Electric Rev Req Model (2009 GRC) Revised 01-18-2010 3" xfId="4985"/>
    <cellStyle name="_Value Copy 11 30 05 gas 12 09 05 AURORA at 12 14 05_04 07E Wild Horse Wind Expansion (C) (2)_Electric Rev Req Model (2009 GRC) Revised 01-18-2010 4" xfId="9836"/>
    <cellStyle name="_Value Copy 11 30 05 gas 12 09 05 AURORA at 12 14 05_04 07E Wild Horse Wind Expansion (C) (2)_Electric Rev Req Model (2009 GRC) Revised 01-18-2010_DEM-WP(C) ENERG10C--ctn Mid-C_042010 2010GRC" xfId="9837"/>
    <cellStyle name="_Value Copy 11 30 05 gas 12 09 05 AURORA at 12 14 05_04 07E Wild Horse Wind Expansion (C) (2)_Electric Rev Req Model (2010 GRC)" xfId="9838"/>
    <cellStyle name="_Value Copy 11 30 05 gas 12 09 05 AURORA at 12 14 05_04 07E Wild Horse Wind Expansion (C) (2)_Electric Rev Req Model (2010 GRC) SF" xfId="9839"/>
    <cellStyle name="_Value Copy 11 30 05 gas 12 09 05 AURORA at 12 14 05_04 07E Wild Horse Wind Expansion (C) (2)_Final Order Electric EXHIBIT A-1" xfId="4986"/>
    <cellStyle name="_Value Copy 11 30 05 gas 12 09 05 AURORA at 12 14 05_04 07E Wild Horse Wind Expansion (C) (2)_Final Order Electric EXHIBIT A-1 2" xfId="4987"/>
    <cellStyle name="_Value Copy 11 30 05 gas 12 09 05 AURORA at 12 14 05_04 07E Wild Horse Wind Expansion (C) (2)_Final Order Electric EXHIBIT A-1 2 2" xfId="4988"/>
    <cellStyle name="_Value Copy 11 30 05 gas 12 09 05 AURORA at 12 14 05_04 07E Wild Horse Wind Expansion (C) (2)_Final Order Electric EXHIBIT A-1 3" xfId="4989"/>
    <cellStyle name="_Value Copy 11 30 05 gas 12 09 05 AURORA at 12 14 05_04 07E Wild Horse Wind Expansion (C) (2)_Final Order Electric EXHIBIT A-1 4" xfId="9840"/>
    <cellStyle name="_Value Copy 11 30 05 gas 12 09 05 AURORA at 12 14 05_04 07E Wild Horse Wind Expansion (C) (2)_TENASKA REGULATORY ASSET" xfId="4990"/>
    <cellStyle name="_Value Copy 11 30 05 gas 12 09 05 AURORA at 12 14 05_04 07E Wild Horse Wind Expansion (C) (2)_TENASKA REGULATORY ASSET 2" xfId="4991"/>
    <cellStyle name="_Value Copy 11 30 05 gas 12 09 05 AURORA at 12 14 05_04 07E Wild Horse Wind Expansion (C) (2)_TENASKA REGULATORY ASSET 2 2" xfId="4992"/>
    <cellStyle name="_Value Copy 11 30 05 gas 12 09 05 AURORA at 12 14 05_04 07E Wild Horse Wind Expansion (C) (2)_TENASKA REGULATORY ASSET 3" xfId="4993"/>
    <cellStyle name="_Value Copy 11 30 05 gas 12 09 05 AURORA at 12 14 05_04 07E Wild Horse Wind Expansion (C) (2)_TENASKA REGULATORY ASSET 4" xfId="9841"/>
    <cellStyle name="_Value Copy 11 30 05 gas 12 09 05 AURORA at 12 14 05_16.37E Wild Horse Expansion DeferralRevwrkingfile SF" xfId="4994"/>
    <cellStyle name="_Value Copy 11 30 05 gas 12 09 05 AURORA at 12 14 05_16.37E Wild Horse Expansion DeferralRevwrkingfile SF 2" xfId="4995"/>
    <cellStyle name="_Value Copy 11 30 05 gas 12 09 05 AURORA at 12 14 05_16.37E Wild Horse Expansion DeferralRevwrkingfile SF 2 2" xfId="4996"/>
    <cellStyle name="_Value Copy 11 30 05 gas 12 09 05 AURORA at 12 14 05_16.37E Wild Horse Expansion DeferralRevwrkingfile SF 3" xfId="4997"/>
    <cellStyle name="_Value Copy 11 30 05 gas 12 09 05 AURORA at 12 14 05_16.37E Wild Horse Expansion DeferralRevwrkingfile SF 4" xfId="9842"/>
    <cellStyle name="_Value Copy 11 30 05 gas 12 09 05 AURORA at 12 14 05_16.37E Wild Horse Expansion DeferralRevwrkingfile SF_DEM-WP(C) ENERG10C--ctn Mid-C_042010 2010GRC" xfId="9843"/>
    <cellStyle name="_Value Copy 11 30 05 gas 12 09 05 AURORA at 12 14 05_2009 Compliance Filing PCA Exhibits for GRC" xfId="9844"/>
    <cellStyle name="_Value Copy 11 30 05 gas 12 09 05 AURORA at 12 14 05_2009 Compliance Filing PCA Exhibits for GRC 2" xfId="9845"/>
    <cellStyle name="_Value Copy 11 30 05 gas 12 09 05 AURORA at 12 14 05_2009 GRC Compl Filing - Exhibit D" xfId="4998"/>
    <cellStyle name="_Value Copy 11 30 05 gas 12 09 05 AURORA at 12 14 05_2009 GRC Compl Filing - Exhibit D 2" xfId="4999"/>
    <cellStyle name="_Value Copy 11 30 05 gas 12 09 05 AURORA at 12 14 05_2009 GRC Compl Filing - Exhibit D_DEM-WP(C) ENERG10C--ctn Mid-C_042010 2010GRC" xfId="9846"/>
    <cellStyle name="_Value Copy 11 30 05 gas 12 09 05 AURORA at 12 14 05_3.01 Income Statement" xfId="5000"/>
    <cellStyle name="_Value Copy 11 30 05 gas 12 09 05 AURORA at 12 14 05_4 31 Regulatory Assets and Liabilities  7 06- Exhibit D" xfId="5001"/>
    <cellStyle name="_Value Copy 11 30 05 gas 12 09 05 AURORA at 12 14 05_4 31 Regulatory Assets and Liabilities  7 06- Exhibit D 2" xfId="5002"/>
    <cellStyle name="_Value Copy 11 30 05 gas 12 09 05 AURORA at 12 14 05_4 31 Regulatory Assets and Liabilities  7 06- Exhibit D 2 2" xfId="5003"/>
    <cellStyle name="_Value Copy 11 30 05 gas 12 09 05 AURORA at 12 14 05_4 31 Regulatory Assets and Liabilities  7 06- Exhibit D 3" xfId="5004"/>
    <cellStyle name="_Value Copy 11 30 05 gas 12 09 05 AURORA at 12 14 05_4 31 Regulatory Assets and Liabilities  7 06- Exhibit D 4" xfId="9847"/>
    <cellStyle name="_Value Copy 11 30 05 gas 12 09 05 AURORA at 12 14 05_4 31 Regulatory Assets and Liabilities  7 06- Exhibit D_DEM-WP(C) ENERG10C--ctn Mid-C_042010 2010GRC" xfId="9848"/>
    <cellStyle name="_Value Copy 11 30 05 gas 12 09 05 AURORA at 12 14 05_4 31 Regulatory Assets and Liabilities  7 06- Exhibit D_NIM Summary" xfId="5005"/>
    <cellStyle name="_Value Copy 11 30 05 gas 12 09 05 AURORA at 12 14 05_4 31 Regulatory Assets and Liabilities  7 06- Exhibit D_NIM Summary 2" xfId="5006"/>
    <cellStyle name="_Value Copy 11 30 05 gas 12 09 05 AURORA at 12 14 05_4 31 Regulatory Assets and Liabilities  7 06- Exhibit D_NIM Summary_DEM-WP(C) ENERG10C--ctn Mid-C_042010 2010GRC" xfId="9849"/>
    <cellStyle name="_Value Copy 11 30 05 gas 12 09 05 AURORA at 12 14 05_4 31E Reg Asset  Liab and EXH D" xfId="9850"/>
    <cellStyle name="_Value Copy 11 30 05 gas 12 09 05 AURORA at 12 14 05_4 31E Reg Asset  Liab and EXH D _ Aug 10 Filing (2)" xfId="9851"/>
    <cellStyle name="_Value Copy 11 30 05 gas 12 09 05 AURORA at 12 14 05_4 32 Regulatory Assets and Liabilities  7 06- Exhibit D" xfId="5007"/>
    <cellStyle name="_Value Copy 11 30 05 gas 12 09 05 AURORA at 12 14 05_4 32 Regulatory Assets and Liabilities  7 06- Exhibit D 2" xfId="5008"/>
    <cellStyle name="_Value Copy 11 30 05 gas 12 09 05 AURORA at 12 14 05_4 32 Regulatory Assets and Liabilities  7 06- Exhibit D 2 2" xfId="5009"/>
    <cellStyle name="_Value Copy 11 30 05 gas 12 09 05 AURORA at 12 14 05_4 32 Regulatory Assets and Liabilities  7 06- Exhibit D 3" xfId="5010"/>
    <cellStyle name="_Value Copy 11 30 05 gas 12 09 05 AURORA at 12 14 05_4 32 Regulatory Assets and Liabilities  7 06- Exhibit D 4" xfId="9852"/>
    <cellStyle name="_Value Copy 11 30 05 gas 12 09 05 AURORA at 12 14 05_4 32 Regulatory Assets and Liabilities  7 06- Exhibit D_DEM-WP(C) ENERG10C--ctn Mid-C_042010 2010GRC" xfId="9853"/>
    <cellStyle name="_Value Copy 11 30 05 gas 12 09 05 AURORA at 12 14 05_4 32 Regulatory Assets and Liabilities  7 06- Exhibit D_NIM Summary" xfId="5011"/>
    <cellStyle name="_Value Copy 11 30 05 gas 12 09 05 AURORA at 12 14 05_4 32 Regulatory Assets and Liabilities  7 06- Exhibit D_NIM Summary 2" xfId="5012"/>
    <cellStyle name="_Value Copy 11 30 05 gas 12 09 05 AURORA at 12 14 05_4 32 Regulatory Assets and Liabilities  7 06- Exhibit D_NIM Summary_DEM-WP(C) ENERG10C--ctn Mid-C_042010 2010GRC" xfId="9854"/>
    <cellStyle name="_Value Copy 11 30 05 gas 12 09 05 AURORA at 12 14 05_ACCOUNTS" xfId="9855"/>
    <cellStyle name="_Value Copy 11 30 05 gas 12 09 05 AURORA at 12 14 05_AURORA Total New" xfId="5013"/>
    <cellStyle name="_Value Copy 11 30 05 gas 12 09 05 AURORA at 12 14 05_AURORA Total New 2" xfId="5014"/>
    <cellStyle name="_Value Copy 11 30 05 gas 12 09 05 AURORA at 12 14 05_Book2" xfId="5015"/>
    <cellStyle name="_Value Copy 11 30 05 gas 12 09 05 AURORA at 12 14 05_Book2 2" xfId="5016"/>
    <cellStyle name="_Value Copy 11 30 05 gas 12 09 05 AURORA at 12 14 05_Book2 2 2" xfId="5017"/>
    <cellStyle name="_Value Copy 11 30 05 gas 12 09 05 AURORA at 12 14 05_Book2 3" xfId="5018"/>
    <cellStyle name="_Value Copy 11 30 05 gas 12 09 05 AURORA at 12 14 05_Book2 4" xfId="9856"/>
    <cellStyle name="_Value Copy 11 30 05 gas 12 09 05 AURORA at 12 14 05_Book2_Adj Bench DR 3 for Initial Briefs (Electric)" xfId="5019"/>
    <cellStyle name="_Value Copy 11 30 05 gas 12 09 05 AURORA at 12 14 05_Book2_Adj Bench DR 3 for Initial Briefs (Electric) 2" xfId="5020"/>
    <cellStyle name="_Value Copy 11 30 05 gas 12 09 05 AURORA at 12 14 05_Book2_Adj Bench DR 3 for Initial Briefs (Electric) 2 2" xfId="5021"/>
    <cellStyle name="_Value Copy 11 30 05 gas 12 09 05 AURORA at 12 14 05_Book2_Adj Bench DR 3 for Initial Briefs (Electric) 3" xfId="5022"/>
    <cellStyle name="_Value Copy 11 30 05 gas 12 09 05 AURORA at 12 14 05_Book2_Adj Bench DR 3 for Initial Briefs (Electric) 4" xfId="9857"/>
    <cellStyle name="_Value Copy 11 30 05 gas 12 09 05 AURORA at 12 14 05_Book2_Adj Bench DR 3 for Initial Briefs (Electric)_DEM-WP(C) ENERG10C--ctn Mid-C_042010 2010GRC" xfId="9858"/>
    <cellStyle name="_Value Copy 11 30 05 gas 12 09 05 AURORA at 12 14 05_Book2_DEM-WP(C) ENERG10C--ctn Mid-C_042010 2010GRC" xfId="9859"/>
    <cellStyle name="_Value Copy 11 30 05 gas 12 09 05 AURORA at 12 14 05_Book2_Electric Rev Req Model (2009 GRC) Rebuttal" xfId="5023"/>
    <cellStyle name="_Value Copy 11 30 05 gas 12 09 05 AURORA at 12 14 05_Book2_Electric Rev Req Model (2009 GRC) Rebuttal 2" xfId="5024"/>
    <cellStyle name="_Value Copy 11 30 05 gas 12 09 05 AURORA at 12 14 05_Book2_Electric Rev Req Model (2009 GRC) Rebuttal 2 2" xfId="5025"/>
    <cellStyle name="_Value Copy 11 30 05 gas 12 09 05 AURORA at 12 14 05_Book2_Electric Rev Req Model (2009 GRC) Rebuttal 3" xfId="5026"/>
    <cellStyle name="_Value Copy 11 30 05 gas 12 09 05 AURORA at 12 14 05_Book2_Electric Rev Req Model (2009 GRC) Rebuttal 4" xfId="9860"/>
    <cellStyle name="_Value Copy 11 30 05 gas 12 09 05 AURORA at 12 14 05_Book2_Electric Rev Req Model (2009 GRC) Rebuttal REmoval of New  WH Solar AdjustMI" xfId="5027"/>
    <cellStyle name="_Value Copy 11 30 05 gas 12 09 05 AURORA at 12 14 05_Book2_Electric Rev Req Model (2009 GRC) Rebuttal REmoval of New  WH Solar AdjustMI 2" xfId="5028"/>
    <cellStyle name="_Value Copy 11 30 05 gas 12 09 05 AURORA at 12 14 05_Book2_Electric Rev Req Model (2009 GRC) Rebuttal REmoval of New  WH Solar AdjustMI 2 2" xfId="5029"/>
    <cellStyle name="_Value Copy 11 30 05 gas 12 09 05 AURORA at 12 14 05_Book2_Electric Rev Req Model (2009 GRC) Rebuttal REmoval of New  WH Solar AdjustMI 3" xfId="5030"/>
    <cellStyle name="_Value Copy 11 30 05 gas 12 09 05 AURORA at 12 14 05_Book2_Electric Rev Req Model (2009 GRC) Rebuttal REmoval of New  WH Solar AdjustMI 4" xfId="9861"/>
    <cellStyle name="_Value Copy 11 30 05 gas 12 09 05 AURORA at 12 14 05_Book2_Electric Rev Req Model (2009 GRC) Rebuttal REmoval of New  WH Solar AdjustMI_DEM-WP(C) ENERG10C--ctn Mid-C_042010 2010GRC" xfId="9862"/>
    <cellStyle name="_Value Copy 11 30 05 gas 12 09 05 AURORA at 12 14 05_Book2_Electric Rev Req Model (2009 GRC) Revised 01-18-2010" xfId="5031"/>
    <cellStyle name="_Value Copy 11 30 05 gas 12 09 05 AURORA at 12 14 05_Book2_Electric Rev Req Model (2009 GRC) Revised 01-18-2010 2" xfId="5032"/>
    <cellStyle name="_Value Copy 11 30 05 gas 12 09 05 AURORA at 12 14 05_Book2_Electric Rev Req Model (2009 GRC) Revised 01-18-2010 2 2" xfId="5033"/>
    <cellStyle name="_Value Copy 11 30 05 gas 12 09 05 AURORA at 12 14 05_Book2_Electric Rev Req Model (2009 GRC) Revised 01-18-2010 3" xfId="5034"/>
    <cellStyle name="_Value Copy 11 30 05 gas 12 09 05 AURORA at 12 14 05_Book2_Electric Rev Req Model (2009 GRC) Revised 01-18-2010 4" xfId="9863"/>
    <cellStyle name="_Value Copy 11 30 05 gas 12 09 05 AURORA at 12 14 05_Book2_Electric Rev Req Model (2009 GRC) Revised 01-18-2010_DEM-WP(C) ENERG10C--ctn Mid-C_042010 2010GRC" xfId="9864"/>
    <cellStyle name="_Value Copy 11 30 05 gas 12 09 05 AURORA at 12 14 05_Book2_Final Order Electric EXHIBIT A-1" xfId="5035"/>
    <cellStyle name="_Value Copy 11 30 05 gas 12 09 05 AURORA at 12 14 05_Book2_Final Order Electric EXHIBIT A-1 2" xfId="5036"/>
    <cellStyle name="_Value Copy 11 30 05 gas 12 09 05 AURORA at 12 14 05_Book2_Final Order Electric EXHIBIT A-1 2 2" xfId="5037"/>
    <cellStyle name="_Value Copy 11 30 05 gas 12 09 05 AURORA at 12 14 05_Book2_Final Order Electric EXHIBIT A-1 3" xfId="5038"/>
    <cellStyle name="_Value Copy 11 30 05 gas 12 09 05 AURORA at 12 14 05_Book2_Final Order Electric EXHIBIT A-1 4" xfId="9865"/>
    <cellStyle name="_Value Copy 11 30 05 gas 12 09 05 AURORA at 12 14 05_Book4" xfId="5039"/>
    <cellStyle name="_Value Copy 11 30 05 gas 12 09 05 AURORA at 12 14 05_Book4 2" xfId="5040"/>
    <cellStyle name="_Value Copy 11 30 05 gas 12 09 05 AURORA at 12 14 05_Book4 2 2" xfId="5041"/>
    <cellStyle name="_Value Copy 11 30 05 gas 12 09 05 AURORA at 12 14 05_Book4 3" xfId="5042"/>
    <cellStyle name="_Value Copy 11 30 05 gas 12 09 05 AURORA at 12 14 05_Book4 4" xfId="9866"/>
    <cellStyle name="_Value Copy 11 30 05 gas 12 09 05 AURORA at 12 14 05_Book4_DEM-WP(C) ENERG10C--ctn Mid-C_042010 2010GRC" xfId="9867"/>
    <cellStyle name="_Value Copy 11 30 05 gas 12 09 05 AURORA at 12 14 05_Book9" xfId="5043"/>
    <cellStyle name="_Value Copy 11 30 05 gas 12 09 05 AURORA at 12 14 05_Book9 2" xfId="5044"/>
    <cellStyle name="_Value Copy 11 30 05 gas 12 09 05 AURORA at 12 14 05_Book9 2 2" xfId="5045"/>
    <cellStyle name="_Value Copy 11 30 05 gas 12 09 05 AURORA at 12 14 05_Book9 3" xfId="5046"/>
    <cellStyle name="_Value Copy 11 30 05 gas 12 09 05 AURORA at 12 14 05_Book9 4" xfId="9868"/>
    <cellStyle name="_Value Copy 11 30 05 gas 12 09 05 AURORA at 12 14 05_Book9_DEM-WP(C) ENERG10C--ctn Mid-C_042010 2010GRC" xfId="9869"/>
    <cellStyle name="_Value Copy 11 30 05 gas 12 09 05 AURORA at 12 14 05_Check the Interest Calculation" xfId="9870"/>
    <cellStyle name="_Value Copy 11 30 05 gas 12 09 05 AURORA at 12 14 05_Check the Interest Calculation_Scenario 1 REC vs PTC Offset" xfId="9871"/>
    <cellStyle name="_Value Copy 11 30 05 gas 12 09 05 AURORA at 12 14 05_Check the Interest Calculation_Scenario 3" xfId="9872"/>
    <cellStyle name="_Value Copy 11 30 05 gas 12 09 05 AURORA at 12 14 05_Chelan PUD Power Costs (8-10)" xfId="9873"/>
    <cellStyle name="_Value Copy 11 30 05 gas 12 09 05 AURORA at 12 14 05_DEM-WP(C) Chelan Power Costs" xfId="9874"/>
    <cellStyle name="_Value Copy 11 30 05 gas 12 09 05 AURORA at 12 14 05_DEM-WP(C) ENERG10C--ctn Mid-C_042010 2010GRC" xfId="9875"/>
    <cellStyle name="_Value Copy 11 30 05 gas 12 09 05 AURORA at 12 14 05_DEM-WP(C) Gas Transport 2010GRC" xfId="9876"/>
    <cellStyle name="_Value Copy 11 30 05 gas 12 09 05 AURORA at 12 14 05_Direct Assignment Distribution Plant 2008" xfId="5047"/>
    <cellStyle name="_Value Copy 11 30 05 gas 12 09 05 AURORA at 12 14 05_Direct Assignment Distribution Plant 2008 2" xfId="5048"/>
    <cellStyle name="_Value Copy 11 30 05 gas 12 09 05 AURORA at 12 14 05_Direct Assignment Distribution Plant 2008 2 2" xfId="5049"/>
    <cellStyle name="_Value Copy 11 30 05 gas 12 09 05 AURORA at 12 14 05_Direct Assignment Distribution Plant 2008 2 2 2" xfId="5050"/>
    <cellStyle name="_Value Copy 11 30 05 gas 12 09 05 AURORA at 12 14 05_Direct Assignment Distribution Plant 2008 2 3" xfId="5051"/>
    <cellStyle name="_Value Copy 11 30 05 gas 12 09 05 AURORA at 12 14 05_Direct Assignment Distribution Plant 2008 2 3 2" xfId="5052"/>
    <cellStyle name="_Value Copy 11 30 05 gas 12 09 05 AURORA at 12 14 05_Direct Assignment Distribution Plant 2008 2 4" xfId="5053"/>
    <cellStyle name="_Value Copy 11 30 05 gas 12 09 05 AURORA at 12 14 05_Direct Assignment Distribution Plant 2008 2 4 2" xfId="5054"/>
    <cellStyle name="_Value Copy 11 30 05 gas 12 09 05 AURORA at 12 14 05_Direct Assignment Distribution Plant 2008 3" xfId="5055"/>
    <cellStyle name="_Value Copy 11 30 05 gas 12 09 05 AURORA at 12 14 05_Direct Assignment Distribution Plant 2008 3 2" xfId="5056"/>
    <cellStyle name="_Value Copy 11 30 05 gas 12 09 05 AURORA at 12 14 05_Direct Assignment Distribution Plant 2008 4" xfId="5057"/>
    <cellStyle name="_Value Copy 11 30 05 gas 12 09 05 AURORA at 12 14 05_Direct Assignment Distribution Plant 2008 4 2" xfId="5058"/>
    <cellStyle name="_Value Copy 11 30 05 gas 12 09 05 AURORA at 12 14 05_Direct Assignment Distribution Plant 2008 5" xfId="5059"/>
    <cellStyle name="_Value Copy 11 30 05 gas 12 09 05 AURORA at 12 14 05_Direct Assignment Distribution Plant 2008 6" xfId="9877"/>
    <cellStyle name="_Value Copy 11 30 05 gas 12 09 05 AURORA at 12 14 05_Electric COS Inputs" xfId="5060"/>
    <cellStyle name="_Value Copy 11 30 05 gas 12 09 05 AURORA at 12 14 05_Electric COS Inputs 2" xfId="5061"/>
    <cellStyle name="_Value Copy 11 30 05 gas 12 09 05 AURORA at 12 14 05_Electric COS Inputs 2 2" xfId="5062"/>
    <cellStyle name="_Value Copy 11 30 05 gas 12 09 05 AURORA at 12 14 05_Electric COS Inputs 2 2 2" xfId="5063"/>
    <cellStyle name="_Value Copy 11 30 05 gas 12 09 05 AURORA at 12 14 05_Electric COS Inputs 2 3" xfId="5064"/>
    <cellStyle name="_Value Copy 11 30 05 gas 12 09 05 AURORA at 12 14 05_Electric COS Inputs 2 3 2" xfId="5065"/>
    <cellStyle name="_Value Copy 11 30 05 gas 12 09 05 AURORA at 12 14 05_Electric COS Inputs 2 4" xfId="5066"/>
    <cellStyle name="_Value Copy 11 30 05 gas 12 09 05 AURORA at 12 14 05_Electric COS Inputs 2 4 2" xfId="5067"/>
    <cellStyle name="_Value Copy 11 30 05 gas 12 09 05 AURORA at 12 14 05_Electric COS Inputs 3" xfId="5068"/>
    <cellStyle name="_Value Copy 11 30 05 gas 12 09 05 AURORA at 12 14 05_Electric COS Inputs 3 2" xfId="5069"/>
    <cellStyle name="_Value Copy 11 30 05 gas 12 09 05 AURORA at 12 14 05_Electric COS Inputs 4" xfId="5070"/>
    <cellStyle name="_Value Copy 11 30 05 gas 12 09 05 AURORA at 12 14 05_Electric COS Inputs 4 2" xfId="5071"/>
    <cellStyle name="_Value Copy 11 30 05 gas 12 09 05 AURORA at 12 14 05_Electric COS Inputs 5" xfId="5072"/>
    <cellStyle name="_Value Copy 11 30 05 gas 12 09 05 AURORA at 12 14 05_Electric COS Inputs 6" xfId="9878"/>
    <cellStyle name="_Value Copy 11 30 05 gas 12 09 05 AURORA at 12 14 05_Electric Rate Spread and Rate Design 3.23.09" xfId="5073"/>
    <cellStyle name="_Value Copy 11 30 05 gas 12 09 05 AURORA at 12 14 05_Electric Rate Spread and Rate Design 3.23.09 2" xfId="5074"/>
    <cellStyle name="_Value Copy 11 30 05 gas 12 09 05 AURORA at 12 14 05_Electric Rate Spread and Rate Design 3.23.09 2 2" xfId="5075"/>
    <cellStyle name="_Value Copy 11 30 05 gas 12 09 05 AURORA at 12 14 05_Electric Rate Spread and Rate Design 3.23.09 2 2 2" xfId="5076"/>
    <cellStyle name="_Value Copy 11 30 05 gas 12 09 05 AURORA at 12 14 05_Electric Rate Spread and Rate Design 3.23.09 2 3" xfId="5077"/>
    <cellStyle name="_Value Copy 11 30 05 gas 12 09 05 AURORA at 12 14 05_Electric Rate Spread and Rate Design 3.23.09 2 3 2" xfId="5078"/>
    <cellStyle name="_Value Copy 11 30 05 gas 12 09 05 AURORA at 12 14 05_Electric Rate Spread and Rate Design 3.23.09 2 4" xfId="5079"/>
    <cellStyle name="_Value Copy 11 30 05 gas 12 09 05 AURORA at 12 14 05_Electric Rate Spread and Rate Design 3.23.09 2 4 2" xfId="5080"/>
    <cellStyle name="_Value Copy 11 30 05 gas 12 09 05 AURORA at 12 14 05_Electric Rate Spread and Rate Design 3.23.09 3" xfId="5081"/>
    <cellStyle name="_Value Copy 11 30 05 gas 12 09 05 AURORA at 12 14 05_Electric Rate Spread and Rate Design 3.23.09 3 2" xfId="5082"/>
    <cellStyle name="_Value Copy 11 30 05 gas 12 09 05 AURORA at 12 14 05_Electric Rate Spread and Rate Design 3.23.09 4" xfId="5083"/>
    <cellStyle name="_Value Copy 11 30 05 gas 12 09 05 AURORA at 12 14 05_Electric Rate Spread and Rate Design 3.23.09 4 2" xfId="5084"/>
    <cellStyle name="_Value Copy 11 30 05 gas 12 09 05 AURORA at 12 14 05_Electric Rate Spread and Rate Design 3.23.09 5" xfId="5085"/>
    <cellStyle name="_Value Copy 11 30 05 gas 12 09 05 AURORA at 12 14 05_Electric Rate Spread and Rate Design 3.23.09 6" xfId="9879"/>
    <cellStyle name="_Value Copy 11 30 05 gas 12 09 05 AURORA at 12 14 05_Exhibit D fr R Gho 12-31-08" xfId="5086"/>
    <cellStyle name="_Value Copy 11 30 05 gas 12 09 05 AURORA at 12 14 05_Exhibit D fr R Gho 12-31-08 2" xfId="5087"/>
    <cellStyle name="_Value Copy 11 30 05 gas 12 09 05 AURORA at 12 14 05_Exhibit D fr R Gho 12-31-08 3" xfId="9880"/>
    <cellStyle name="_Value Copy 11 30 05 gas 12 09 05 AURORA at 12 14 05_Exhibit D fr R Gho 12-31-08 v2" xfId="5088"/>
    <cellStyle name="_Value Copy 11 30 05 gas 12 09 05 AURORA at 12 14 05_Exhibit D fr R Gho 12-31-08 v2 2" xfId="5089"/>
    <cellStyle name="_Value Copy 11 30 05 gas 12 09 05 AURORA at 12 14 05_Exhibit D fr R Gho 12-31-08 v2 3" xfId="9881"/>
    <cellStyle name="_Value Copy 11 30 05 gas 12 09 05 AURORA at 12 14 05_Exhibit D fr R Gho 12-31-08 v2_DEM-WP(C) ENERG10C--ctn Mid-C_042010 2010GRC" xfId="9882"/>
    <cellStyle name="_Value Copy 11 30 05 gas 12 09 05 AURORA at 12 14 05_Exhibit D fr R Gho 12-31-08 v2_NIM Summary" xfId="5090"/>
    <cellStyle name="_Value Copy 11 30 05 gas 12 09 05 AURORA at 12 14 05_Exhibit D fr R Gho 12-31-08 v2_NIM Summary 2" xfId="5091"/>
    <cellStyle name="_Value Copy 11 30 05 gas 12 09 05 AURORA at 12 14 05_Exhibit D fr R Gho 12-31-08 v2_NIM Summary_DEM-WP(C) ENERG10C--ctn Mid-C_042010 2010GRC" xfId="9883"/>
    <cellStyle name="_Value Copy 11 30 05 gas 12 09 05 AURORA at 12 14 05_Exhibit D fr R Gho 12-31-08_DEM-WP(C) ENERG10C--ctn Mid-C_042010 2010GRC" xfId="9884"/>
    <cellStyle name="_Value Copy 11 30 05 gas 12 09 05 AURORA at 12 14 05_Exhibit D fr R Gho 12-31-08_NIM Summary" xfId="5092"/>
    <cellStyle name="_Value Copy 11 30 05 gas 12 09 05 AURORA at 12 14 05_Exhibit D fr R Gho 12-31-08_NIM Summary 2" xfId="5093"/>
    <cellStyle name="_Value Copy 11 30 05 gas 12 09 05 AURORA at 12 14 05_Exhibit D fr R Gho 12-31-08_NIM Summary_DEM-WP(C) ENERG10C--ctn Mid-C_042010 2010GRC" xfId="9885"/>
    <cellStyle name="_Value Copy 11 30 05 gas 12 09 05 AURORA at 12 14 05_Gas Rev Req Model (2010 GRC)" xfId="9886"/>
    <cellStyle name="_Value Copy 11 30 05 gas 12 09 05 AURORA at 12 14 05_Hopkins Ridge Prepaid Tran - Interest Earned RY 12ME Feb  '11" xfId="5094"/>
    <cellStyle name="_Value Copy 11 30 05 gas 12 09 05 AURORA at 12 14 05_Hopkins Ridge Prepaid Tran - Interest Earned RY 12ME Feb  '11 2" xfId="5095"/>
    <cellStyle name="_Value Copy 11 30 05 gas 12 09 05 AURORA at 12 14 05_Hopkins Ridge Prepaid Tran - Interest Earned RY 12ME Feb  '11_DEM-WP(C) ENERG10C--ctn Mid-C_042010 2010GRC" xfId="9887"/>
    <cellStyle name="_Value Copy 11 30 05 gas 12 09 05 AURORA at 12 14 05_Hopkins Ridge Prepaid Tran - Interest Earned RY 12ME Feb  '11_NIM Summary" xfId="5096"/>
    <cellStyle name="_Value Copy 11 30 05 gas 12 09 05 AURORA at 12 14 05_Hopkins Ridge Prepaid Tran - Interest Earned RY 12ME Feb  '11_NIM Summary 2" xfId="5097"/>
    <cellStyle name="_Value Copy 11 30 05 gas 12 09 05 AURORA at 12 14 05_Hopkins Ridge Prepaid Tran - Interest Earned RY 12ME Feb  '11_NIM Summary_DEM-WP(C) ENERG10C--ctn Mid-C_042010 2010GRC" xfId="9888"/>
    <cellStyle name="_Value Copy 11 30 05 gas 12 09 05 AURORA at 12 14 05_Hopkins Ridge Prepaid Tran - Interest Earned RY 12ME Feb  '11_Transmission Workbook for May BOD" xfId="5098"/>
    <cellStyle name="_Value Copy 11 30 05 gas 12 09 05 AURORA at 12 14 05_Hopkins Ridge Prepaid Tran - Interest Earned RY 12ME Feb  '11_Transmission Workbook for May BOD 2" xfId="5099"/>
    <cellStyle name="_Value Copy 11 30 05 gas 12 09 05 AURORA at 12 14 05_Hopkins Ridge Prepaid Tran - Interest Earned RY 12ME Feb  '11_Transmission Workbook for May BOD_DEM-WP(C) ENERG10C--ctn Mid-C_042010 2010GRC" xfId="9889"/>
    <cellStyle name="_Value Copy 11 30 05 gas 12 09 05 AURORA at 12 14 05_INPUTS" xfId="5100"/>
    <cellStyle name="_Value Copy 11 30 05 gas 12 09 05 AURORA at 12 14 05_INPUTS 2" xfId="5101"/>
    <cellStyle name="_Value Copy 11 30 05 gas 12 09 05 AURORA at 12 14 05_INPUTS 2 2" xfId="5102"/>
    <cellStyle name="_Value Copy 11 30 05 gas 12 09 05 AURORA at 12 14 05_INPUTS 2 2 2" xfId="5103"/>
    <cellStyle name="_Value Copy 11 30 05 gas 12 09 05 AURORA at 12 14 05_INPUTS 2 3" xfId="5104"/>
    <cellStyle name="_Value Copy 11 30 05 gas 12 09 05 AURORA at 12 14 05_INPUTS 2 3 2" xfId="5105"/>
    <cellStyle name="_Value Copy 11 30 05 gas 12 09 05 AURORA at 12 14 05_INPUTS 2 4" xfId="5106"/>
    <cellStyle name="_Value Copy 11 30 05 gas 12 09 05 AURORA at 12 14 05_INPUTS 2 4 2" xfId="5107"/>
    <cellStyle name="_Value Copy 11 30 05 gas 12 09 05 AURORA at 12 14 05_INPUTS 3" xfId="5108"/>
    <cellStyle name="_Value Copy 11 30 05 gas 12 09 05 AURORA at 12 14 05_INPUTS 3 2" xfId="5109"/>
    <cellStyle name="_Value Copy 11 30 05 gas 12 09 05 AURORA at 12 14 05_INPUTS 4" xfId="5110"/>
    <cellStyle name="_Value Copy 11 30 05 gas 12 09 05 AURORA at 12 14 05_INPUTS 4 2" xfId="5111"/>
    <cellStyle name="_Value Copy 11 30 05 gas 12 09 05 AURORA at 12 14 05_INPUTS 5" xfId="5112"/>
    <cellStyle name="_Value Copy 11 30 05 gas 12 09 05 AURORA at 12 14 05_INPUTS 6" xfId="9890"/>
    <cellStyle name="_Value Copy 11 30 05 gas 12 09 05 AURORA at 12 14 05_Leased Transformer &amp; Substation Plant &amp; Rev 12-2009" xfId="5113"/>
    <cellStyle name="_Value Copy 11 30 05 gas 12 09 05 AURORA at 12 14 05_Leased Transformer &amp; Substation Plant &amp; Rev 12-2009 2" xfId="5114"/>
    <cellStyle name="_Value Copy 11 30 05 gas 12 09 05 AURORA at 12 14 05_Leased Transformer &amp; Substation Plant &amp; Rev 12-2009 2 2" xfId="5115"/>
    <cellStyle name="_Value Copy 11 30 05 gas 12 09 05 AURORA at 12 14 05_Leased Transformer &amp; Substation Plant &amp; Rev 12-2009 2 2 2" xfId="5116"/>
    <cellStyle name="_Value Copy 11 30 05 gas 12 09 05 AURORA at 12 14 05_Leased Transformer &amp; Substation Plant &amp; Rev 12-2009 2 3" xfId="5117"/>
    <cellStyle name="_Value Copy 11 30 05 gas 12 09 05 AURORA at 12 14 05_Leased Transformer &amp; Substation Plant &amp; Rev 12-2009 2 3 2" xfId="5118"/>
    <cellStyle name="_Value Copy 11 30 05 gas 12 09 05 AURORA at 12 14 05_Leased Transformer &amp; Substation Plant &amp; Rev 12-2009 2 4" xfId="5119"/>
    <cellStyle name="_Value Copy 11 30 05 gas 12 09 05 AURORA at 12 14 05_Leased Transformer &amp; Substation Plant &amp; Rev 12-2009 2 4 2" xfId="5120"/>
    <cellStyle name="_Value Copy 11 30 05 gas 12 09 05 AURORA at 12 14 05_Leased Transformer &amp; Substation Plant &amp; Rev 12-2009 3" xfId="5121"/>
    <cellStyle name="_Value Copy 11 30 05 gas 12 09 05 AURORA at 12 14 05_Leased Transformer &amp; Substation Plant &amp; Rev 12-2009 3 2" xfId="5122"/>
    <cellStyle name="_Value Copy 11 30 05 gas 12 09 05 AURORA at 12 14 05_Leased Transformer &amp; Substation Plant &amp; Rev 12-2009 4" xfId="5123"/>
    <cellStyle name="_Value Copy 11 30 05 gas 12 09 05 AURORA at 12 14 05_Leased Transformer &amp; Substation Plant &amp; Rev 12-2009 4 2" xfId="5124"/>
    <cellStyle name="_Value Copy 11 30 05 gas 12 09 05 AURORA at 12 14 05_Leased Transformer &amp; Substation Plant &amp; Rev 12-2009 5" xfId="5125"/>
    <cellStyle name="_Value Copy 11 30 05 gas 12 09 05 AURORA at 12 14 05_Leased Transformer &amp; Substation Plant &amp; Rev 12-2009 6" xfId="9891"/>
    <cellStyle name="_Value Copy 11 30 05 gas 12 09 05 AURORA at 12 14 05_NIM Summary" xfId="5126"/>
    <cellStyle name="_Value Copy 11 30 05 gas 12 09 05 AURORA at 12 14 05_NIM Summary 09GRC" xfId="5127"/>
    <cellStyle name="_Value Copy 11 30 05 gas 12 09 05 AURORA at 12 14 05_NIM Summary 09GRC 2" xfId="5128"/>
    <cellStyle name="_Value Copy 11 30 05 gas 12 09 05 AURORA at 12 14 05_NIM Summary 09GRC_DEM-WP(C) ENERG10C--ctn Mid-C_042010 2010GRC" xfId="9892"/>
    <cellStyle name="_Value Copy 11 30 05 gas 12 09 05 AURORA at 12 14 05_NIM Summary 2" xfId="5129"/>
    <cellStyle name="_Value Copy 11 30 05 gas 12 09 05 AURORA at 12 14 05_NIM Summary 3" xfId="5130"/>
    <cellStyle name="_Value Copy 11 30 05 gas 12 09 05 AURORA at 12 14 05_NIM Summary 4" xfId="5131"/>
    <cellStyle name="_Value Copy 11 30 05 gas 12 09 05 AURORA at 12 14 05_NIM Summary 5" xfId="5132"/>
    <cellStyle name="_Value Copy 11 30 05 gas 12 09 05 AURORA at 12 14 05_NIM Summary 6" xfId="5133"/>
    <cellStyle name="_Value Copy 11 30 05 gas 12 09 05 AURORA at 12 14 05_NIM Summary 7" xfId="5134"/>
    <cellStyle name="_Value Copy 11 30 05 gas 12 09 05 AURORA at 12 14 05_NIM Summary 8" xfId="5135"/>
    <cellStyle name="_Value Copy 11 30 05 gas 12 09 05 AURORA at 12 14 05_NIM Summary 9" xfId="5136"/>
    <cellStyle name="_Value Copy 11 30 05 gas 12 09 05 AURORA at 12 14 05_NIM Summary_DEM-WP(C) ENERG10C--ctn Mid-C_042010 2010GRC" xfId="9893"/>
    <cellStyle name="_Value Copy 11 30 05 gas 12 09 05 AURORA at 12 14 05_PCA 10 -  Exhibit D from A Kellogg Jan 2011" xfId="9894"/>
    <cellStyle name="_Value Copy 11 30 05 gas 12 09 05 AURORA at 12 14 05_PCA 10 -  Exhibit D from A Kellogg July 2011" xfId="9895"/>
    <cellStyle name="_Value Copy 11 30 05 gas 12 09 05 AURORA at 12 14 05_PCA 10 -  Exhibit D from S Free Rcv'd 12-11" xfId="9896"/>
    <cellStyle name="_Value Copy 11 30 05 gas 12 09 05 AURORA at 12 14 05_PCA 7 - Exhibit D update 11_30_08 (2)" xfId="5137"/>
    <cellStyle name="_Value Copy 11 30 05 gas 12 09 05 AURORA at 12 14 05_PCA 7 - Exhibit D update 11_30_08 (2) 2" xfId="5138"/>
    <cellStyle name="_Value Copy 11 30 05 gas 12 09 05 AURORA at 12 14 05_PCA 7 - Exhibit D update 11_30_08 (2) 2 2" xfId="5139"/>
    <cellStyle name="_Value Copy 11 30 05 gas 12 09 05 AURORA at 12 14 05_PCA 7 - Exhibit D update 11_30_08 (2) 3" xfId="5140"/>
    <cellStyle name="_Value Copy 11 30 05 gas 12 09 05 AURORA at 12 14 05_PCA 7 - Exhibit D update 11_30_08 (2) 4" xfId="9897"/>
    <cellStyle name="_Value Copy 11 30 05 gas 12 09 05 AURORA at 12 14 05_PCA 7 - Exhibit D update 11_30_08 (2)_DEM-WP(C) ENERG10C--ctn Mid-C_042010 2010GRC" xfId="9898"/>
    <cellStyle name="_Value Copy 11 30 05 gas 12 09 05 AURORA at 12 14 05_PCA 7 - Exhibit D update 11_30_08 (2)_NIM Summary" xfId="5141"/>
    <cellStyle name="_Value Copy 11 30 05 gas 12 09 05 AURORA at 12 14 05_PCA 7 - Exhibit D update 11_30_08 (2)_NIM Summary 2" xfId="5142"/>
    <cellStyle name="_Value Copy 11 30 05 gas 12 09 05 AURORA at 12 14 05_PCA 7 - Exhibit D update 11_30_08 (2)_NIM Summary_DEM-WP(C) ENERG10C--ctn Mid-C_042010 2010GRC" xfId="9899"/>
    <cellStyle name="_Value Copy 11 30 05 gas 12 09 05 AURORA at 12 14 05_PCA 8 - Exhibit D update 12_31_09" xfId="9900"/>
    <cellStyle name="_Value Copy 11 30 05 gas 12 09 05 AURORA at 12 14 05_PCA 8 - Exhibit D update 12_31_09 2" xfId="9901"/>
    <cellStyle name="_Value Copy 11 30 05 gas 12 09 05 AURORA at 12 14 05_PCA 9 -  Exhibit D April 2010" xfId="9902"/>
    <cellStyle name="_Value Copy 11 30 05 gas 12 09 05 AURORA at 12 14 05_PCA 9 -  Exhibit D April 2010 (3)" xfId="5143"/>
    <cellStyle name="_Value Copy 11 30 05 gas 12 09 05 AURORA at 12 14 05_PCA 9 -  Exhibit D April 2010 (3) 2" xfId="5144"/>
    <cellStyle name="_Value Copy 11 30 05 gas 12 09 05 AURORA at 12 14 05_PCA 9 -  Exhibit D April 2010 (3)_DEM-WP(C) ENERG10C--ctn Mid-C_042010 2010GRC" xfId="9903"/>
    <cellStyle name="_Value Copy 11 30 05 gas 12 09 05 AURORA at 12 14 05_PCA 9 -  Exhibit D April 2010 2" xfId="9904"/>
    <cellStyle name="_Value Copy 11 30 05 gas 12 09 05 AURORA at 12 14 05_PCA 9 -  Exhibit D April 2010 3" xfId="9905"/>
    <cellStyle name="_Value Copy 11 30 05 gas 12 09 05 AURORA at 12 14 05_PCA 9 -  Exhibit D Feb 2010" xfId="9906"/>
    <cellStyle name="_Value Copy 11 30 05 gas 12 09 05 AURORA at 12 14 05_PCA 9 -  Exhibit D Feb 2010 2" xfId="9907"/>
    <cellStyle name="_Value Copy 11 30 05 gas 12 09 05 AURORA at 12 14 05_PCA 9 -  Exhibit D Feb 2010 v2" xfId="9908"/>
    <cellStyle name="_Value Copy 11 30 05 gas 12 09 05 AURORA at 12 14 05_PCA 9 -  Exhibit D Feb 2010 v2 2" xfId="9909"/>
    <cellStyle name="_Value Copy 11 30 05 gas 12 09 05 AURORA at 12 14 05_PCA 9 -  Exhibit D Feb 2010 WF" xfId="9910"/>
    <cellStyle name="_Value Copy 11 30 05 gas 12 09 05 AURORA at 12 14 05_PCA 9 -  Exhibit D Feb 2010 WF 2" xfId="9911"/>
    <cellStyle name="_Value Copy 11 30 05 gas 12 09 05 AURORA at 12 14 05_PCA 9 -  Exhibit D Jan 2010" xfId="9912"/>
    <cellStyle name="_Value Copy 11 30 05 gas 12 09 05 AURORA at 12 14 05_PCA 9 -  Exhibit D Jan 2010 2" xfId="9913"/>
    <cellStyle name="_Value Copy 11 30 05 gas 12 09 05 AURORA at 12 14 05_PCA 9 -  Exhibit D March 2010 (2)" xfId="9914"/>
    <cellStyle name="_Value Copy 11 30 05 gas 12 09 05 AURORA at 12 14 05_PCA 9 -  Exhibit D March 2010 (2) 2" xfId="9915"/>
    <cellStyle name="_Value Copy 11 30 05 gas 12 09 05 AURORA at 12 14 05_PCA 9 -  Exhibit D Nov 2010" xfId="9916"/>
    <cellStyle name="_Value Copy 11 30 05 gas 12 09 05 AURORA at 12 14 05_PCA 9 -  Exhibit D Nov 2010 2" xfId="9917"/>
    <cellStyle name="_Value Copy 11 30 05 gas 12 09 05 AURORA at 12 14 05_PCA 9 - Exhibit D at August 2010" xfId="9918"/>
    <cellStyle name="_Value Copy 11 30 05 gas 12 09 05 AURORA at 12 14 05_PCA 9 - Exhibit D at August 2010 2" xfId="9919"/>
    <cellStyle name="_Value Copy 11 30 05 gas 12 09 05 AURORA at 12 14 05_PCA 9 - Exhibit D June 2010 GRC" xfId="9920"/>
    <cellStyle name="_Value Copy 11 30 05 gas 12 09 05 AURORA at 12 14 05_PCA 9 - Exhibit D June 2010 GRC 2" xfId="9921"/>
    <cellStyle name="_Value Copy 11 30 05 gas 12 09 05 AURORA at 12 14 05_Power Costs - Comparison bx Rbtl-Staff-Jt-PC" xfId="5145"/>
    <cellStyle name="_Value Copy 11 30 05 gas 12 09 05 AURORA at 12 14 05_Power Costs - Comparison bx Rbtl-Staff-Jt-PC 2" xfId="5146"/>
    <cellStyle name="_Value Copy 11 30 05 gas 12 09 05 AURORA at 12 14 05_Power Costs - Comparison bx Rbtl-Staff-Jt-PC 2 2" xfId="5147"/>
    <cellStyle name="_Value Copy 11 30 05 gas 12 09 05 AURORA at 12 14 05_Power Costs - Comparison bx Rbtl-Staff-Jt-PC 3" xfId="5148"/>
    <cellStyle name="_Value Copy 11 30 05 gas 12 09 05 AURORA at 12 14 05_Power Costs - Comparison bx Rbtl-Staff-Jt-PC 4" xfId="9922"/>
    <cellStyle name="_Value Copy 11 30 05 gas 12 09 05 AURORA at 12 14 05_Power Costs - Comparison bx Rbtl-Staff-Jt-PC_Adj Bench DR 3 for Initial Briefs (Electric)" xfId="5149"/>
    <cellStyle name="_Value Copy 11 30 05 gas 12 09 05 AURORA at 12 14 05_Power Costs - Comparison bx Rbtl-Staff-Jt-PC_Adj Bench DR 3 for Initial Briefs (Electric) 2" xfId="5150"/>
    <cellStyle name="_Value Copy 11 30 05 gas 12 09 05 AURORA at 12 14 05_Power Costs - Comparison bx Rbtl-Staff-Jt-PC_Adj Bench DR 3 for Initial Briefs (Electric) 2 2" xfId="5151"/>
    <cellStyle name="_Value Copy 11 30 05 gas 12 09 05 AURORA at 12 14 05_Power Costs - Comparison bx Rbtl-Staff-Jt-PC_Adj Bench DR 3 for Initial Briefs (Electric) 3" xfId="5152"/>
    <cellStyle name="_Value Copy 11 30 05 gas 12 09 05 AURORA at 12 14 05_Power Costs - Comparison bx Rbtl-Staff-Jt-PC_Adj Bench DR 3 for Initial Briefs (Electric) 4" xfId="9923"/>
    <cellStyle name="_Value Copy 11 30 05 gas 12 09 05 AURORA at 12 14 05_Power Costs - Comparison bx Rbtl-Staff-Jt-PC_Adj Bench DR 3 for Initial Briefs (Electric)_DEM-WP(C) ENERG10C--ctn Mid-C_042010 2010GRC" xfId="9924"/>
    <cellStyle name="_Value Copy 11 30 05 gas 12 09 05 AURORA at 12 14 05_Power Costs - Comparison bx Rbtl-Staff-Jt-PC_DEM-WP(C) ENERG10C--ctn Mid-C_042010 2010GRC" xfId="9925"/>
    <cellStyle name="_Value Copy 11 30 05 gas 12 09 05 AURORA at 12 14 05_Power Costs - Comparison bx Rbtl-Staff-Jt-PC_Electric Rev Req Model (2009 GRC) Rebuttal" xfId="5153"/>
    <cellStyle name="_Value Copy 11 30 05 gas 12 09 05 AURORA at 12 14 05_Power Costs - Comparison bx Rbtl-Staff-Jt-PC_Electric Rev Req Model (2009 GRC) Rebuttal 2" xfId="5154"/>
    <cellStyle name="_Value Copy 11 30 05 gas 12 09 05 AURORA at 12 14 05_Power Costs - Comparison bx Rbtl-Staff-Jt-PC_Electric Rev Req Model (2009 GRC) Rebuttal 2 2" xfId="5155"/>
    <cellStyle name="_Value Copy 11 30 05 gas 12 09 05 AURORA at 12 14 05_Power Costs - Comparison bx Rbtl-Staff-Jt-PC_Electric Rev Req Model (2009 GRC) Rebuttal 3" xfId="5156"/>
    <cellStyle name="_Value Copy 11 30 05 gas 12 09 05 AURORA at 12 14 05_Power Costs - Comparison bx Rbtl-Staff-Jt-PC_Electric Rev Req Model (2009 GRC) Rebuttal 4" xfId="9926"/>
    <cellStyle name="_Value Copy 11 30 05 gas 12 09 05 AURORA at 12 14 05_Power Costs - Comparison bx Rbtl-Staff-Jt-PC_Electric Rev Req Model (2009 GRC) Rebuttal REmoval of New  WH Solar AdjustMI" xfId="5157"/>
    <cellStyle name="_Value Copy 11 30 05 gas 12 09 05 AURORA at 12 14 05_Power Costs - Comparison bx Rbtl-Staff-Jt-PC_Electric Rev Req Model (2009 GRC) Rebuttal REmoval of New  WH Solar AdjustMI 2" xfId="5158"/>
    <cellStyle name="_Value Copy 11 30 05 gas 12 09 05 AURORA at 12 14 05_Power Costs - Comparison bx Rbtl-Staff-Jt-PC_Electric Rev Req Model (2009 GRC) Rebuttal REmoval of New  WH Solar AdjustMI 2 2" xfId="5159"/>
    <cellStyle name="_Value Copy 11 30 05 gas 12 09 05 AURORA at 12 14 05_Power Costs - Comparison bx Rbtl-Staff-Jt-PC_Electric Rev Req Model (2009 GRC) Rebuttal REmoval of New  WH Solar AdjustMI 3" xfId="5160"/>
    <cellStyle name="_Value Copy 11 30 05 gas 12 09 05 AURORA at 12 14 05_Power Costs - Comparison bx Rbtl-Staff-Jt-PC_Electric Rev Req Model (2009 GRC) Rebuttal REmoval of New  WH Solar AdjustMI 4" xfId="9927"/>
    <cellStyle name="_Value Copy 11 30 05 gas 12 09 05 AURORA at 12 14 05_Power Costs - Comparison bx Rbtl-Staff-Jt-PC_Electric Rev Req Model (2009 GRC) Rebuttal REmoval of New  WH Solar AdjustMI_DEM-WP(C) ENERG10C--ctn Mid-C_042010 2010GRC" xfId="9928"/>
    <cellStyle name="_Value Copy 11 30 05 gas 12 09 05 AURORA at 12 14 05_Power Costs - Comparison bx Rbtl-Staff-Jt-PC_Electric Rev Req Model (2009 GRC) Revised 01-18-2010" xfId="5161"/>
    <cellStyle name="_Value Copy 11 30 05 gas 12 09 05 AURORA at 12 14 05_Power Costs - Comparison bx Rbtl-Staff-Jt-PC_Electric Rev Req Model (2009 GRC) Revised 01-18-2010 2" xfId="5162"/>
    <cellStyle name="_Value Copy 11 30 05 gas 12 09 05 AURORA at 12 14 05_Power Costs - Comparison bx Rbtl-Staff-Jt-PC_Electric Rev Req Model (2009 GRC) Revised 01-18-2010 2 2" xfId="5163"/>
    <cellStyle name="_Value Copy 11 30 05 gas 12 09 05 AURORA at 12 14 05_Power Costs - Comparison bx Rbtl-Staff-Jt-PC_Electric Rev Req Model (2009 GRC) Revised 01-18-2010 3" xfId="5164"/>
    <cellStyle name="_Value Copy 11 30 05 gas 12 09 05 AURORA at 12 14 05_Power Costs - Comparison bx Rbtl-Staff-Jt-PC_Electric Rev Req Model (2009 GRC) Revised 01-18-2010 4" xfId="9929"/>
    <cellStyle name="_Value Copy 11 30 05 gas 12 09 05 AURORA at 12 14 05_Power Costs - Comparison bx Rbtl-Staff-Jt-PC_Electric Rev Req Model (2009 GRC) Revised 01-18-2010_DEM-WP(C) ENERG10C--ctn Mid-C_042010 2010GRC" xfId="9930"/>
    <cellStyle name="_Value Copy 11 30 05 gas 12 09 05 AURORA at 12 14 05_Power Costs - Comparison bx Rbtl-Staff-Jt-PC_Final Order Electric EXHIBIT A-1" xfId="5165"/>
    <cellStyle name="_Value Copy 11 30 05 gas 12 09 05 AURORA at 12 14 05_Power Costs - Comparison bx Rbtl-Staff-Jt-PC_Final Order Electric EXHIBIT A-1 2" xfId="5166"/>
    <cellStyle name="_Value Copy 11 30 05 gas 12 09 05 AURORA at 12 14 05_Power Costs - Comparison bx Rbtl-Staff-Jt-PC_Final Order Electric EXHIBIT A-1 2 2" xfId="5167"/>
    <cellStyle name="_Value Copy 11 30 05 gas 12 09 05 AURORA at 12 14 05_Power Costs - Comparison bx Rbtl-Staff-Jt-PC_Final Order Electric EXHIBIT A-1 3" xfId="5168"/>
    <cellStyle name="_Value Copy 11 30 05 gas 12 09 05 AURORA at 12 14 05_Power Costs - Comparison bx Rbtl-Staff-Jt-PC_Final Order Electric EXHIBIT A-1 4" xfId="9931"/>
    <cellStyle name="_Value Copy 11 30 05 gas 12 09 05 AURORA at 12 14 05_Production Adj 4.37" xfId="5169"/>
    <cellStyle name="_Value Copy 11 30 05 gas 12 09 05 AURORA at 12 14 05_Production Adj 4.37 2" xfId="5170"/>
    <cellStyle name="_Value Copy 11 30 05 gas 12 09 05 AURORA at 12 14 05_Production Adj 4.37 2 2" xfId="5171"/>
    <cellStyle name="_Value Copy 11 30 05 gas 12 09 05 AURORA at 12 14 05_Production Adj 4.37 3" xfId="5172"/>
    <cellStyle name="_Value Copy 11 30 05 gas 12 09 05 AURORA at 12 14 05_Purchased Power Adj 4.03" xfId="5173"/>
    <cellStyle name="_Value Copy 11 30 05 gas 12 09 05 AURORA at 12 14 05_Purchased Power Adj 4.03 2" xfId="5174"/>
    <cellStyle name="_Value Copy 11 30 05 gas 12 09 05 AURORA at 12 14 05_Purchased Power Adj 4.03 2 2" xfId="5175"/>
    <cellStyle name="_Value Copy 11 30 05 gas 12 09 05 AURORA at 12 14 05_Purchased Power Adj 4.03 3" xfId="5176"/>
    <cellStyle name="_Value Copy 11 30 05 gas 12 09 05 AURORA at 12 14 05_Rate Design Sch 24" xfId="5177"/>
    <cellStyle name="_Value Copy 11 30 05 gas 12 09 05 AURORA at 12 14 05_Rate Design Sch 24 2" xfId="5178"/>
    <cellStyle name="_Value Copy 11 30 05 gas 12 09 05 AURORA at 12 14 05_Rate Design Sch 25" xfId="5179"/>
    <cellStyle name="_Value Copy 11 30 05 gas 12 09 05 AURORA at 12 14 05_Rate Design Sch 25 2" xfId="5180"/>
    <cellStyle name="_Value Copy 11 30 05 gas 12 09 05 AURORA at 12 14 05_Rate Design Sch 25 2 2" xfId="5181"/>
    <cellStyle name="_Value Copy 11 30 05 gas 12 09 05 AURORA at 12 14 05_Rate Design Sch 25 3" xfId="5182"/>
    <cellStyle name="_Value Copy 11 30 05 gas 12 09 05 AURORA at 12 14 05_Rate Design Sch 26" xfId="5183"/>
    <cellStyle name="_Value Copy 11 30 05 gas 12 09 05 AURORA at 12 14 05_Rate Design Sch 26 2" xfId="5184"/>
    <cellStyle name="_Value Copy 11 30 05 gas 12 09 05 AURORA at 12 14 05_Rate Design Sch 26 2 2" xfId="5185"/>
    <cellStyle name="_Value Copy 11 30 05 gas 12 09 05 AURORA at 12 14 05_Rate Design Sch 26 3" xfId="5186"/>
    <cellStyle name="_Value Copy 11 30 05 gas 12 09 05 AURORA at 12 14 05_Rate Design Sch 31" xfId="5187"/>
    <cellStyle name="_Value Copy 11 30 05 gas 12 09 05 AURORA at 12 14 05_Rate Design Sch 31 2" xfId="5188"/>
    <cellStyle name="_Value Copy 11 30 05 gas 12 09 05 AURORA at 12 14 05_Rate Design Sch 31 2 2" xfId="5189"/>
    <cellStyle name="_Value Copy 11 30 05 gas 12 09 05 AURORA at 12 14 05_Rate Design Sch 31 3" xfId="5190"/>
    <cellStyle name="_Value Copy 11 30 05 gas 12 09 05 AURORA at 12 14 05_Rate Design Sch 43" xfId="5191"/>
    <cellStyle name="_Value Copy 11 30 05 gas 12 09 05 AURORA at 12 14 05_Rate Design Sch 43 2" xfId="5192"/>
    <cellStyle name="_Value Copy 11 30 05 gas 12 09 05 AURORA at 12 14 05_Rate Design Sch 43 2 2" xfId="5193"/>
    <cellStyle name="_Value Copy 11 30 05 gas 12 09 05 AURORA at 12 14 05_Rate Design Sch 43 3" xfId="5194"/>
    <cellStyle name="_Value Copy 11 30 05 gas 12 09 05 AURORA at 12 14 05_Rate Design Sch 448-449" xfId="5195"/>
    <cellStyle name="_Value Copy 11 30 05 gas 12 09 05 AURORA at 12 14 05_Rate Design Sch 448-449 2" xfId="5196"/>
    <cellStyle name="_Value Copy 11 30 05 gas 12 09 05 AURORA at 12 14 05_Rate Design Sch 46" xfId="5197"/>
    <cellStyle name="_Value Copy 11 30 05 gas 12 09 05 AURORA at 12 14 05_Rate Design Sch 46 2" xfId="5198"/>
    <cellStyle name="_Value Copy 11 30 05 gas 12 09 05 AURORA at 12 14 05_Rate Design Sch 46 2 2" xfId="5199"/>
    <cellStyle name="_Value Copy 11 30 05 gas 12 09 05 AURORA at 12 14 05_Rate Design Sch 46 3" xfId="5200"/>
    <cellStyle name="_Value Copy 11 30 05 gas 12 09 05 AURORA at 12 14 05_Rate Spread" xfId="5201"/>
    <cellStyle name="_Value Copy 11 30 05 gas 12 09 05 AURORA at 12 14 05_Rate Spread 2" xfId="5202"/>
    <cellStyle name="_Value Copy 11 30 05 gas 12 09 05 AURORA at 12 14 05_Rate Spread 2 2" xfId="5203"/>
    <cellStyle name="_Value Copy 11 30 05 gas 12 09 05 AURORA at 12 14 05_Rate Spread 3" xfId="5204"/>
    <cellStyle name="_Value Copy 11 30 05 gas 12 09 05 AURORA at 12 14 05_Rebuttal Power Costs" xfId="5205"/>
    <cellStyle name="_Value Copy 11 30 05 gas 12 09 05 AURORA at 12 14 05_Rebuttal Power Costs 2" xfId="5206"/>
    <cellStyle name="_Value Copy 11 30 05 gas 12 09 05 AURORA at 12 14 05_Rebuttal Power Costs 2 2" xfId="5207"/>
    <cellStyle name="_Value Copy 11 30 05 gas 12 09 05 AURORA at 12 14 05_Rebuttal Power Costs 3" xfId="5208"/>
    <cellStyle name="_Value Copy 11 30 05 gas 12 09 05 AURORA at 12 14 05_Rebuttal Power Costs 4" xfId="9932"/>
    <cellStyle name="_Value Copy 11 30 05 gas 12 09 05 AURORA at 12 14 05_Rebuttal Power Costs_Adj Bench DR 3 for Initial Briefs (Electric)" xfId="5209"/>
    <cellStyle name="_Value Copy 11 30 05 gas 12 09 05 AURORA at 12 14 05_Rebuttal Power Costs_Adj Bench DR 3 for Initial Briefs (Electric) 2" xfId="5210"/>
    <cellStyle name="_Value Copy 11 30 05 gas 12 09 05 AURORA at 12 14 05_Rebuttal Power Costs_Adj Bench DR 3 for Initial Briefs (Electric) 2 2" xfId="5211"/>
    <cellStyle name="_Value Copy 11 30 05 gas 12 09 05 AURORA at 12 14 05_Rebuttal Power Costs_Adj Bench DR 3 for Initial Briefs (Electric) 3" xfId="5212"/>
    <cellStyle name="_Value Copy 11 30 05 gas 12 09 05 AURORA at 12 14 05_Rebuttal Power Costs_Adj Bench DR 3 for Initial Briefs (Electric) 4" xfId="9933"/>
    <cellStyle name="_Value Copy 11 30 05 gas 12 09 05 AURORA at 12 14 05_Rebuttal Power Costs_Adj Bench DR 3 for Initial Briefs (Electric)_DEM-WP(C) ENERG10C--ctn Mid-C_042010 2010GRC" xfId="9934"/>
    <cellStyle name="_Value Copy 11 30 05 gas 12 09 05 AURORA at 12 14 05_Rebuttal Power Costs_DEM-WP(C) ENERG10C--ctn Mid-C_042010 2010GRC" xfId="9935"/>
    <cellStyle name="_Value Copy 11 30 05 gas 12 09 05 AURORA at 12 14 05_Rebuttal Power Costs_Electric Rev Req Model (2009 GRC) Rebuttal" xfId="5213"/>
    <cellStyle name="_Value Copy 11 30 05 gas 12 09 05 AURORA at 12 14 05_Rebuttal Power Costs_Electric Rev Req Model (2009 GRC) Rebuttal 2" xfId="5214"/>
    <cellStyle name="_Value Copy 11 30 05 gas 12 09 05 AURORA at 12 14 05_Rebuttal Power Costs_Electric Rev Req Model (2009 GRC) Rebuttal 2 2" xfId="5215"/>
    <cellStyle name="_Value Copy 11 30 05 gas 12 09 05 AURORA at 12 14 05_Rebuttal Power Costs_Electric Rev Req Model (2009 GRC) Rebuttal 3" xfId="5216"/>
    <cellStyle name="_Value Copy 11 30 05 gas 12 09 05 AURORA at 12 14 05_Rebuttal Power Costs_Electric Rev Req Model (2009 GRC) Rebuttal 4" xfId="9936"/>
    <cellStyle name="_Value Copy 11 30 05 gas 12 09 05 AURORA at 12 14 05_Rebuttal Power Costs_Electric Rev Req Model (2009 GRC) Rebuttal REmoval of New  WH Solar AdjustMI" xfId="5217"/>
    <cellStyle name="_Value Copy 11 30 05 gas 12 09 05 AURORA at 12 14 05_Rebuttal Power Costs_Electric Rev Req Model (2009 GRC) Rebuttal REmoval of New  WH Solar AdjustMI 2" xfId="5218"/>
    <cellStyle name="_Value Copy 11 30 05 gas 12 09 05 AURORA at 12 14 05_Rebuttal Power Costs_Electric Rev Req Model (2009 GRC) Rebuttal REmoval of New  WH Solar AdjustMI 2 2" xfId="5219"/>
    <cellStyle name="_Value Copy 11 30 05 gas 12 09 05 AURORA at 12 14 05_Rebuttal Power Costs_Electric Rev Req Model (2009 GRC) Rebuttal REmoval of New  WH Solar AdjustMI 3" xfId="5220"/>
    <cellStyle name="_Value Copy 11 30 05 gas 12 09 05 AURORA at 12 14 05_Rebuttal Power Costs_Electric Rev Req Model (2009 GRC) Rebuttal REmoval of New  WH Solar AdjustMI 4" xfId="9937"/>
    <cellStyle name="_Value Copy 11 30 05 gas 12 09 05 AURORA at 12 14 05_Rebuttal Power Costs_Electric Rev Req Model (2009 GRC) Rebuttal REmoval of New  WH Solar AdjustMI_DEM-WP(C) ENERG10C--ctn Mid-C_042010 2010GRC" xfId="9938"/>
    <cellStyle name="_Value Copy 11 30 05 gas 12 09 05 AURORA at 12 14 05_Rebuttal Power Costs_Electric Rev Req Model (2009 GRC) Revised 01-18-2010" xfId="5221"/>
    <cellStyle name="_Value Copy 11 30 05 gas 12 09 05 AURORA at 12 14 05_Rebuttal Power Costs_Electric Rev Req Model (2009 GRC) Revised 01-18-2010 2" xfId="5222"/>
    <cellStyle name="_Value Copy 11 30 05 gas 12 09 05 AURORA at 12 14 05_Rebuttal Power Costs_Electric Rev Req Model (2009 GRC) Revised 01-18-2010 2 2" xfId="5223"/>
    <cellStyle name="_Value Copy 11 30 05 gas 12 09 05 AURORA at 12 14 05_Rebuttal Power Costs_Electric Rev Req Model (2009 GRC) Revised 01-18-2010 3" xfId="5224"/>
    <cellStyle name="_Value Copy 11 30 05 gas 12 09 05 AURORA at 12 14 05_Rebuttal Power Costs_Electric Rev Req Model (2009 GRC) Revised 01-18-2010 4" xfId="9939"/>
    <cellStyle name="_Value Copy 11 30 05 gas 12 09 05 AURORA at 12 14 05_Rebuttal Power Costs_Electric Rev Req Model (2009 GRC) Revised 01-18-2010_DEM-WP(C) ENERG10C--ctn Mid-C_042010 2010GRC" xfId="9940"/>
    <cellStyle name="_Value Copy 11 30 05 gas 12 09 05 AURORA at 12 14 05_Rebuttal Power Costs_Final Order Electric EXHIBIT A-1" xfId="5225"/>
    <cellStyle name="_Value Copy 11 30 05 gas 12 09 05 AURORA at 12 14 05_Rebuttal Power Costs_Final Order Electric EXHIBIT A-1 2" xfId="5226"/>
    <cellStyle name="_Value Copy 11 30 05 gas 12 09 05 AURORA at 12 14 05_Rebuttal Power Costs_Final Order Electric EXHIBIT A-1 2 2" xfId="5227"/>
    <cellStyle name="_Value Copy 11 30 05 gas 12 09 05 AURORA at 12 14 05_Rebuttal Power Costs_Final Order Electric EXHIBIT A-1 3" xfId="5228"/>
    <cellStyle name="_Value Copy 11 30 05 gas 12 09 05 AURORA at 12 14 05_Rebuttal Power Costs_Final Order Electric EXHIBIT A-1 4" xfId="9941"/>
    <cellStyle name="_Value Copy 11 30 05 gas 12 09 05 AURORA at 12 14 05_ROR 5.02" xfId="5229"/>
    <cellStyle name="_Value Copy 11 30 05 gas 12 09 05 AURORA at 12 14 05_ROR 5.02 2" xfId="5230"/>
    <cellStyle name="_Value Copy 11 30 05 gas 12 09 05 AURORA at 12 14 05_ROR 5.02 2 2" xfId="5231"/>
    <cellStyle name="_Value Copy 11 30 05 gas 12 09 05 AURORA at 12 14 05_ROR 5.02 3" xfId="5232"/>
    <cellStyle name="_Value Copy 11 30 05 gas 12 09 05 AURORA at 12 14 05_Sch 40 Feeder OH 2008" xfId="5233"/>
    <cellStyle name="_Value Copy 11 30 05 gas 12 09 05 AURORA at 12 14 05_Sch 40 Feeder OH 2008 2" xfId="5234"/>
    <cellStyle name="_Value Copy 11 30 05 gas 12 09 05 AURORA at 12 14 05_Sch 40 Feeder OH 2008 2 2" xfId="5235"/>
    <cellStyle name="_Value Copy 11 30 05 gas 12 09 05 AURORA at 12 14 05_Sch 40 Feeder OH 2008 3" xfId="5236"/>
    <cellStyle name="_Value Copy 11 30 05 gas 12 09 05 AURORA at 12 14 05_Sch 40 Interim Energy Rates " xfId="5237"/>
    <cellStyle name="_Value Copy 11 30 05 gas 12 09 05 AURORA at 12 14 05_Sch 40 Interim Energy Rates  2" xfId="5238"/>
    <cellStyle name="_Value Copy 11 30 05 gas 12 09 05 AURORA at 12 14 05_Sch 40 Interim Energy Rates  2 2" xfId="5239"/>
    <cellStyle name="_Value Copy 11 30 05 gas 12 09 05 AURORA at 12 14 05_Sch 40 Interim Energy Rates  3" xfId="5240"/>
    <cellStyle name="_Value Copy 11 30 05 gas 12 09 05 AURORA at 12 14 05_Sch 40 Substation A&amp;G 2008" xfId="5241"/>
    <cellStyle name="_Value Copy 11 30 05 gas 12 09 05 AURORA at 12 14 05_Sch 40 Substation A&amp;G 2008 2" xfId="5242"/>
    <cellStyle name="_Value Copy 11 30 05 gas 12 09 05 AURORA at 12 14 05_Sch 40 Substation A&amp;G 2008 2 2" xfId="5243"/>
    <cellStyle name="_Value Copy 11 30 05 gas 12 09 05 AURORA at 12 14 05_Sch 40 Substation A&amp;G 2008 3" xfId="5244"/>
    <cellStyle name="_Value Copy 11 30 05 gas 12 09 05 AURORA at 12 14 05_Sch 40 Substation O&amp;M 2008" xfId="5245"/>
    <cellStyle name="_Value Copy 11 30 05 gas 12 09 05 AURORA at 12 14 05_Sch 40 Substation O&amp;M 2008 2" xfId="5246"/>
    <cellStyle name="_Value Copy 11 30 05 gas 12 09 05 AURORA at 12 14 05_Sch 40 Substation O&amp;M 2008 2 2" xfId="5247"/>
    <cellStyle name="_Value Copy 11 30 05 gas 12 09 05 AURORA at 12 14 05_Sch 40 Substation O&amp;M 2008 3" xfId="5248"/>
    <cellStyle name="_Value Copy 11 30 05 gas 12 09 05 AURORA at 12 14 05_Subs 2008" xfId="5249"/>
    <cellStyle name="_Value Copy 11 30 05 gas 12 09 05 AURORA at 12 14 05_Subs 2008 2" xfId="5250"/>
    <cellStyle name="_Value Copy 11 30 05 gas 12 09 05 AURORA at 12 14 05_Subs 2008 2 2" xfId="5251"/>
    <cellStyle name="_Value Copy 11 30 05 gas 12 09 05 AURORA at 12 14 05_Subs 2008 3" xfId="5252"/>
    <cellStyle name="_Value Copy 11 30 05 gas 12 09 05 AURORA at 12 14 05_Transmission Workbook for May BOD" xfId="5253"/>
    <cellStyle name="_Value Copy 11 30 05 gas 12 09 05 AURORA at 12 14 05_Transmission Workbook for May BOD 2" xfId="5254"/>
    <cellStyle name="_Value Copy 11 30 05 gas 12 09 05 AURORA at 12 14 05_Transmission Workbook for May BOD_DEM-WP(C) ENERG10C--ctn Mid-C_042010 2010GRC" xfId="9942"/>
    <cellStyle name="_Value Copy 11 30 05 gas 12 09 05 AURORA at 12 14 05_Wind Integration 10GRC" xfId="5255"/>
    <cellStyle name="_Value Copy 11 30 05 gas 12 09 05 AURORA at 12 14 05_Wind Integration 10GRC 2" xfId="5256"/>
    <cellStyle name="_Value Copy 11 30 05 gas 12 09 05 AURORA at 12 14 05_Wind Integration 10GRC_DEM-WP(C) ENERG10C--ctn Mid-C_042010 2010GRC" xfId="9943"/>
    <cellStyle name="_VC 2007GRC PC 10312007" xfId="9944"/>
    <cellStyle name="_VC 6.15.06 update on 06GRC power costs.xls Chart 1" xfId="24"/>
    <cellStyle name="_VC 6.15.06 update on 06GRC power costs.xls Chart 1 2" xfId="5257"/>
    <cellStyle name="_VC 6.15.06 update on 06GRC power costs.xls Chart 1 2 2" xfId="5258"/>
    <cellStyle name="_VC 6.15.06 update on 06GRC power costs.xls Chart 1 2 2 2" xfId="5259"/>
    <cellStyle name="_VC 6.15.06 update on 06GRC power costs.xls Chart 1 2 3" xfId="5260"/>
    <cellStyle name="_VC 6.15.06 update on 06GRC power costs.xls Chart 1 3" xfId="5261"/>
    <cellStyle name="_VC 6.15.06 update on 06GRC power costs.xls Chart 1 3 2" xfId="5262"/>
    <cellStyle name="_VC 6.15.06 update on 06GRC power costs.xls Chart 1 3 2 2" xfId="5263"/>
    <cellStyle name="_VC 6.15.06 update on 06GRC power costs.xls Chart 1 3 3" xfId="5264"/>
    <cellStyle name="_VC 6.15.06 update on 06GRC power costs.xls Chart 1 3 3 2" xfId="5265"/>
    <cellStyle name="_VC 6.15.06 update on 06GRC power costs.xls Chart 1 3 4" xfId="5266"/>
    <cellStyle name="_VC 6.15.06 update on 06GRC power costs.xls Chart 1 3 4 2" xfId="5267"/>
    <cellStyle name="_VC 6.15.06 update on 06GRC power costs.xls Chart 1 4" xfId="5268"/>
    <cellStyle name="_VC 6.15.06 update on 06GRC power costs.xls Chart 1 4 2" xfId="5269"/>
    <cellStyle name="_VC 6.15.06 update on 06GRC power costs.xls Chart 1 5" xfId="5270"/>
    <cellStyle name="_VC 6.15.06 update on 06GRC power costs.xls Chart 1 6" xfId="9945"/>
    <cellStyle name="_VC 6.15.06 update on 06GRC power costs.xls Chart 1 6 2" xfId="9946"/>
    <cellStyle name="_VC 6.15.06 update on 06GRC power costs.xls Chart 1 7" xfId="9947"/>
    <cellStyle name="_VC 6.15.06 update on 06GRC power costs.xls Chart 1 7 2" xfId="9948"/>
    <cellStyle name="_VC 6.15.06 update on 06GRC power costs.xls Chart 1_04 07E Wild Horse Wind Expansion (C) (2)" xfId="5271"/>
    <cellStyle name="_VC 6.15.06 update on 06GRC power costs.xls Chart 1_04 07E Wild Horse Wind Expansion (C) (2) 2" xfId="5272"/>
    <cellStyle name="_VC 6.15.06 update on 06GRC power costs.xls Chart 1_04 07E Wild Horse Wind Expansion (C) (2) 2 2" xfId="5273"/>
    <cellStyle name="_VC 6.15.06 update on 06GRC power costs.xls Chart 1_04 07E Wild Horse Wind Expansion (C) (2) 3" xfId="5274"/>
    <cellStyle name="_VC 6.15.06 update on 06GRC power costs.xls Chart 1_04 07E Wild Horse Wind Expansion (C) (2) 4" xfId="9949"/>
    <cellStyle name="_VC 6.15.06 update on 06GRC power costs.xls Chart 1_04 07E Wild Horse Wind Expansion (C) (2)_Adj Bench DR 3 for Initial Briefs (Electric)" xfId="5275"/>
    <cellStyle name="_VC 6.15.06 update on 06GRC power costs.xls Chart 1_04 07E Wild Horse Wind Expansion (C) (2)_Adj Bench DR 3 for Initial Briefs (Electric) 2" xfId="5276"/>
    <cellStyle name="_VC 6.15.06 update on 06GRC power costs.xls Chart 1_04 07E Wild Horse Wind Expansion (C) (2)_Adj Bench DR 3 for Initial Briefs (Electric) 2 2" xfId="5277"/>
    <cellStyle name="_VC 6.15.06 update on 06GRC power costs.xls Chart 1_04 07E Wild Horse Wind Expansion (C) (2)_Adj Bench DR 3 for Initial Briefs (Electric) 3" xfId="5278"/>
    <cellStyle name="_VC 6.15.06 update on 06GRC power costs.xls Chart 1_04 07E Wild Horse Wind Expansion (C) (2)_Adj Bench DR 3 for Initial Briefs (Electric) 4" xfId="9950"/>
    <cellStyle name="_VC 6.15.06 update on 06GRC power costs.xls Chart 1_04 07E Wild Horse Wind Expansion (C) (2)_Adj Bench DR 3 for Initial Briefs (Electric)_DEM-WP(C) ENERG10C--ctn Mid-C_042010 2010GRC" xfId="9951"/>
    <cellStyle name="_VC 6.15.06 update on 06GRC power costs.xls Chart 1_04 07E Wild Horse Wind Expansion (C) (2)_Book1" xfId="9952"/>
    <cellStyle name="_VC 6.15.06 update on 06GRC power costs.xls Chart 1_04 07E Wild Horse Wind Expansion (C) (2)_DEM-WP(C) ENERG10C--ctn Mid-C_042010 2010GRC" xfId="9953"/>
    <cellStyle name="_VC 6.15.06 update on 06GRC power costs.xls Chart 1_04 07E Wild Horse Wind Expansion (C) (2)_Electric Rev Req Model (2009 GRC) " xfId="5279"/>
    <cellStyle name="_VC 6.15.06 update on 06GRC power costs.xls Chart 1_04 07E Wild Horse Wind Expansion (C) (2)_Electric Rev Req Model (2009 GRC)  2" xfId="5280"/>
    <cellStyle name="_VC 6.15.06 update on 06GRC power costs.xls Chart 1_04 07E Wild Horse Wind Expansion (C) (2)_Electric Rev Req Model (2009 GRC)  2 2" xfId="5281"/>
    <cellStyle name="_VC 6.15.06 update on 06GRC power costs.xls Chart 1_04 07E Wild Horse Wind Expansion (C) (2)_Electric Rev Req Model (2009 GRC)  3" xfId="5282"/>
    <cellStyle name="_VC 6.15.06 update on 06GRC power costs.xls Chart 1_04 07E Wild Horse Wind Expansion (C) (2)_Electric Rev Req Model (2009 GRC)  4" xfId="9954"/>
    <cellStyle name="_VC 6.15.06 update on 06GRC power costs.xls Chart 1_04 07E Wild Horse Wind Expansion (C) (2)_Electric Rev Req Model (2009 GRC) _DEM-WP(C) ENERG10C--ctn Mid-C_042010 2010GRC" xfId="9955"/>
    <cellStyle name="_VC 6.15.06 update on 06GRC power costs.xls Chart 1_04 07E Wild Horse Wind Expansion (C) (2)_Electric Rev Req Model (2009 GRC) Rebuttal" xfId="5283"/>
    <cellStyle name="_VC 6.15.06 update on 06GRC power costs.xls Chart 1_04 07E Wild Horse Wind Expansion (C) (2)_Electric Rev Req Model (2009 GRC) Rebuttal 2" xfId="5284"/>
    <cellStyle name="_VC 6.15.06 update on 06GRC power costs.xls Chart 1_04 07E Wild Horse Wind Expansion (C) (2)_Electric Rev Req Model (2009 GRC) Rebuttal 2 2" xfId="5285"/>
    <cellStyle name="_VC 6.15.06 update on 06GRC power costs.xls Chart 1_04 07E Wild Horse Wind Expansion (C) (2)_Electric Rev Req Model (2009 GRC) Rebuttal 3" xfId="5286"/>
    <cellStyle name="_VC 6.15.06 update on 06GRC power costs.xls Chart 1_04 07E Wild Horse Wind Expansion (C) (2)_Electric Rev Req Model (2009 GRC) Rebuttal 4" xfId="9956"/>
    <cellStyle name="_VC 6.15.06 update on 06GRC power costs.xls Chart 1_04 07E Wild Horse Wind Expansion (C) (2)_Electric Rev Req Model (2009 GRC) Rebuttal REmoval of New  WH Solar AdjustMI" xfId="5287"/>
    <cellStyle name="_VC 6.15.06 update on 06GRC power costs.xls Chart 1_04 07E Wild Horse Wind Expansion (C) (2)_Electric Rev Req Model (2009 GRC) Rebuttal REmoval of New  WH Solar AdjustMI 2" xfId="5288"/>
    <cellStyle name="_VC 6.15.06 update on 06GRC power costs.xls Chart 1_04 07E Wild Horse Wind Expansion (C) (2)_Electric Rev Req Model (2009 GRC) Rebuttal REmoval of New  WH Solar AdjustMI 2 2" xfId="5289"/>
    <cellStyle name="_VC 6.15.06 update on 06GRC power costs.xls Chart 1_04 07E Wild Horse Wind Expansion (C) (2)_Electric Rev Req Model (2009 GRC) Rebuttal REmoval of New  WH Solar AdjustMI 3" xfId="5290"/>
    <cellStyle name="_VC 6.15.06 update on 06GRC power costs.xls Chart 1_04 07E Wild Horse Wind Expansion (C) (2)_Electric Rev Req Model (2009 GRC) Rebuttal REmoval of New  WH Solar AdjustMI 4" xfId="9957"/>
    <cellStyle name="_VC 6.15.06 update on 06GRC power costs.xls Chart 1_04 07E Wild Horse Wind Expansion (C) (2)_Electric Rev Req Model (2009 GRC) Rebuttal REmoval of New  WH Solar AdjustMI_DEM-WP(C) ENERG10C--ctn Mid-C_042010 2010GRC" xfId="9958"/>
    <cellStyle name="_VC 6.15.06 update on 06GRC power costs.xls Chart 1_04 07E Wild Horse Wind Expansion (C) (2)_Electric Rev Req Model (2009 GRC) Revised 01-18-2010" xfId="5291"/>
    <cellStyle name="_VC 6.15.06 update on 06GRC power costs.xls Chart 1_04 07E Wild Horse Wind Expansion (C) (2)_Electric Rev Req Model (2009 GRC) Revised 01-18-2010 2" xfId="5292"/>
    <cellStyle name="_VC 6.15.06 update on 06GRC power costs.xls Chart 1_04 07E Wild Horse Wind Expansion (C) (2)_Electric Rev Req Model (2009 GRC) Revised 01-18-2010 2 2" xfId="5293"/>
    <cellStyle name="_VC 6.15.06 update on 06GRC power costs.xls Chart 1_04 07E Wild Horse Wind Expansion (C) (2)_Electric Rev Req Model (2009 GRC) Revised 01-18-2010 3" xfId="5294"/>
    <cellStyle name="_VC 6.15.06 update on 06GRC power costs.xls Chart 1_04 07E Wild Horse Wind Expansion (C) (2)_Electric Rev Req Model (2009 GRC) Revised 01-18-2010 4" xfId="9959"/>
    <cellStyle name="_VC 6.15.06 update on 06GRC power costs.xls Chart 1_04 07E Wild Horse Wind Expansion (C) (2)_Electric Rev Req Model (2009 GRC) Revised 01-18-2010_DEM-WP(C) ENERG10C--ctn Mid-C_042010 2010GRC" xfId="9960"/>
    <cellStyle name="_VC 6.15.06 update on 06GRC power costs.xls Chart 1_04 07E Wild Horse Wind Expansion (C) (2)_Electric Rev Req Model (2010 GRC)" xfId="9961"/>
    <cellStyle name="_VC 6.15.06 update on 06GRC power costs.xls Chart 1_04 07E Wild Horse Wind Expansion (C) (2)_Electric Rev Req Model (2010 GRC) SF" xfId="9962"/>
    <cellStyle name="_VC 6.15.06 update on 06GRC power costs.xls Chart 1_04 07E Wild Horse Wind Expansion (C) (2)_Final Order Electric EXHIBIT A-1" xfId="5295"/>
    <cellStyle name="_VC 6.15.06 update on 06GRC power costs.xls Chart 1_04 07E Wild Horse Wind Expansion (C) (2)_Final Order Electric EXHIBIT A-1 2" xfId="5296"/>
    <cellStyle name="_VC 6.15.06 update on 06GRC power costs.xls Chart 1_04 07E Wild Horse Wind Expansion (C) (2)_Final Order Electric EXHIBIT A-1 2 2" xfId="5297"/>
    <cellStyle name="_VC 6.15.06 update on 06GRC power costs.xls Chart 1_04 07E Wild Horse Wind Expansion (C) (2)_Final Order Electric EXHIBIT A-1 3" xfId="5298"/>
    <cellStyle name="_VC 6.15.06 update on 06GRC power costs.xls Chart 1_04 07E Wild Horse Wind Expansion (C) (2)_Final Order Electric EXHIBIT A-1 4" xfId="9963"/>
    <cellStyle name="_VC 6.15.06 update on 06GRC power costs.xls Chart 1_04 07E Wild Horse Wind Expansion (C) (2)_TENASKA REGULATORY ASSET" xfId="5299"/>
    <cellStyle name="_VC 6.15.06 update on 06GRC power costs.xls Chart 1_04 07E Wild Horse Wind Expansion (C) (2)_TENASKA REGULATORY ASSET 2" xfId="5300"/>
    <cellStyle name="_VC 6.15.06 update on 06GRC power costs.xls Chart 1_04 07E Wild Horse Wind Expansion (C) (2)_TENASKA REGULATORY ASSET 2 2" xfId="5301"/>
    <cellStyle name="_VC 6.15.06 update on 06GRC power costs.xls Chart 1_04 07E Wild Horse Wind Expansion (C) (2)_TENASKA REGULATORY ASSET 3" xfId="5302"/>
    <cellStyle name="_VC 6.15.06 update on 06GRC power costs.xls Chart 1_04 07E Wild Horse Wind Expansion (C) (2)_TENASKA REGULATORY ASSET 4" xfId="9964"/>
    <cellStyle name="_VC 6.15.06 update on 06GRC power costs.xls Chart 1_16.37E Wild Horse Expansion DeferralRevwrkingfile SF" xfId="5303"/>
    <cellStyle name="_VC 6.15.06 update on 06GRC power costs.xls Chart 1_16.37E Wild Horse Expansion DeferralRevwrkingfile SF 2" xfId="5304"/>
    <cellStyle name="_VC 6.15.06 update on 06GRC power costs.xls Chart 1_16.37E Wild Horse Expansion DeferralRevwrkingfile SF 2 2" xfId="5305"/>
    <cellStyle name="_VC 6.15.06 update on 06GRC power costs.xls Chart 1_16.37E Wild Horse Expansion DeferralRevwrkingfile SF 3" xfId="5306"/>
    <cellStyle name="_VC 6.15.06 update on 06GRC power costs.xls Chart 1_16.37E Wild Horse Expansion DeferralRevwrkingfile SF 4" xfId="9965"/>
    <cellStyle name="_VC 6.15.06 update on 06GRC power costs.xls Chart 1_16.37E Wild Horse Expansion DeferralRevwrkingfile SF_DEM-WP(C) ENERG10C--ctn Mid-C_042010 2010GRC" xfId="9966"/>
    <cellStyle name="_VC 6.15.06 update on 06GRC power costs.xls Chart 1_2009 Compliance Filing PCA Exhibits for GRC" xfId="9967"/>
    <cellStyle name="_VC 6.15.06 update on 06GRC power costs.xls Chart 1_2009 Compliance Filing PCA Exhibits for GRC 2" xfId="9968"/>
    <cellStyle name="_VC 6.15.06 update on 06GRC power costs.xls Chart 1_2009 GRC Compl Filing - Exhibit D" xfId="5307"/>
    <cellStyle name="_VC 6.15.06 update on 06GRC power costs.xls Chart 1_2009 GRC Compl Filing - Exhibit D 2" xfId="5308"/>
    <cellStyle name="_VC 6.15.06 update on 06GRC power costs.xls Chart 1_2009 GRC Compl Filing - Exhibit D 3" xfId="9969"/>
    <cellStyle name="_VC 6.15.06 update on 06GRC power costs.xls Chart 1_2009 GRC Compl Filing - Exhibit D_DEM-WP(C) ENERG10C--ctn Mid-C_042010 2010GRC" xfId="9970"/>
    <cellStyle name="_VC 6.15.06 update on 06GRC power costs.xls Chart 1_3.01 Income Statement" xfId="5309"/>
    <cellStyle name="_VC 6.15.06 update on 06GRC power costs.xls Chart 1_4 31 Regulatory Assets and Liabilities  7 06- Exhibit D" xfId="5310"/>
    <cellStyle name="_VC 6.15.06 update on 06GRC power costs.xls Chart 1_4 31 Regulatory Assets and Liabilities  7 06- Exhibit D 2" xfId="5311"/>
    <cellStyle name="_VC 6.15.06 update on 06GRC power costs.xls Chart 1_4 31 Regulatory Assets and Liabilities  7 06- Exhibit D 2 2" xfId="5312"/>
    <cellStyle name="_VC 6.15.06 update on 06GRC power costs.xls Chart 1_4 31 Regulatory Assets and Liabilities  7 06- Exhibit D 3" xfId="5313"/>
    <cellStyle name="_VC 6.15.06 update on 06GRC power costs.xls Chart 1_4 31 Regulatory Assets and Liabilities  7 06- Exhibit D 4" xfId="9971"/>
    <cellStyle name="_VC 6.15.06 update on 06GRC power costs.xls Chart 1_4 31 Regulatory Assets and Liabilities  7 06- Exhibit D_DEM-WP(C) ENERG10C--ctn Mid-C_042010 2010GRC" xfId="9972"/>
    <cellStyle name="_VC 6.15.06 update on 06GRC power costs.xls Chart 1_4 31 Regulatory Assets and Liabilities  7 06- Exhibit D_NIM Summary" xfId="5314"/>
    <cellStyle name="_VC 6.15.06 update on 06GRC power costs.xls Chart 1_4 31 Regulatory Assets and Liabilities  7 06- Exhibit D_NIM Summary 2" xfId="5315"/>
    <cellStyle name="_VC 6.15.06 update on 06GRC power costs.xls Chart 1_4 31 Regulatory Assets and Liabilities  7 06- Exhibit D_NIM Summary_DEM-WP(C) ENERG10C--ctn Mid-C_042010 2010GRC" xfId="9973"/>
    <cellStyle name="_VC 6.15.06 update on 06GRC power costs.xls Chart 1_4 31E Reg Asset  Liab and EXH D" xfId="9974"/>
    <cellStyle name="_VC 6.15.06 update on 06GRC power costs.xls Chart 1_4 31E Reg Asset  Liab and EXH D _ Aug 10 Filing (2)" xfId="9975"/>
    <cellStyle name="_VC 6.15.06 update on 06GRC power costs.xls Chart 1_4 32 Regulatory Assets and Liabilities  7 06- Exhibit D" xfId="5316"/>
    <cellStyle name="_VC 6.15.06 update on 06GRC power costs.xls Chart 1_4 32 Regulatory Assets and Liabilities  7 06- Exhibit D 2" xfId="5317"/>
    <cellStyle name="_VC 6.15.06 update on 06GRC power costs.xls Chart 1_4 32 Regulatory Assets and Liabilities  7 06- Exhibit D 2 2" xfId="5318"/>
    <cellStyle name="_VC 6.15.06 update on 06GRC power costs.xls Chart 1_4 32 Regulatory Assets and Liabilities  7 06- Exhibit D 3" xfId="5319"/>
    <cellStyle name="_VC 6.15.06 update on 06GRC power costs.xls Chart 1_4 32 Regulatory Assets and Liabilities  7 06- Exhibit D 4" xfId="9976"/>
    <cellStyle name="_VC 6.15.06 update on 06GRC power costs.xls Chart 1_4 32 Regulatory Assets and Liabilities  7 06- Exhibit D_DEM-WP(C) ENERG10C--ctn Mid-C_042010 2010GRC" xfId="9977"/>
    <cellStyle name="_VC 6.15.06 update on 06GRC power costs.xls Chart 1_4 32 Regulatory Assets and Liabilities  7 06- Exhibit D_NIM Summary" xfId="5320"/>
    <cellStyle name="_VC 6.15.06 update on 06GRC power costs.xls Chart 1_4 32 Regulatory Assets and Liabilities  7 06- Exhibit D_NIM Summary 2" xfId="5321"/>
    <cellStyle name="_VC 6.15.06 update on 06GRC power costs.xls Chart 1_4 32 Regulatory Assets and Liabilities  7 06- Exhibit D_NIM Summary_DEM-WP(C) ENERG10C--ctn Mid-C_042010 2010GRC" xfId="9978"/>
    <cellStyle name="_VC 6.15.06 update on 06GRC power costs.xls Chart 1_ACCOUNTS" xfId="9979"/>
    <cellStyle name="_VC 6.15.06 update on 06GRC power costs.xls Chart 1_AURORA Total New" xfId="5322"/>
    <cellStyle name="_VC 6.15.06 update on 06GRC power costs.xls Chart 1_AURORA Total New 2" xfId="5323"/>
    <cellStyle name="_VC 6.15.06 update on 06GRC power costs.xls Chart 1_Book2" xfId="5324"/>
    <cellStyle name="_VC 6.15.06 update on 06GRC power costs.xls Chart 1_Book2 2" xfId="5325"/>
    <cellStyle name="_VC 6.15.06 update on 06GRC power costs.xls Chart 1_Book2 2 2" xfId="5326"/>
    <cellStyle name="_VC 6.15.06 update on 06GRC power costs.xls Chart 1_Book2 3" xfId="5327"/>
    <cellStyle name="_VC 6.15.06 update on 06GRC power costs.xls Chart 1_Book2 4" xfId="9980"/>
    <cellStyle name="_VC 6.15.06 update on 06GRC power costs.xls Chart 1_Book2_Adj Bench DR 3 for Initial Briefs (Electric)" xfId="5328"/>
    <cellStyle name="_VC 6.15.06 update on 06GRC power costs.xls Chart 1_Book2_Adj Bench DR 3 for Initial Briefs (Electric) 2" xfId="5329"/>
    <cellStyle name="_VC 6.15.06 update on 06GRC power costs.xls Chart 1_Book2_Adj Bench DR 3 for Initial Briefs (Electric) 2 2" xfId="5330"/>
    <cellStyle name="_VC 6.15.06 update on 06GRC power costs.xls Chart 1_Book2_Adj Bench DR 3 for Initial Briefs (Electric) 3" xfId="5331"/>
    <cellStyle name="_VC 6.15.06 update on 06GRC power costs.xls Chart 1_Book2_Adj Bench DR 3 for Initial Briefs (Electric) 4" xfId="9981"/>
    <cellStyle name="_VC 6.15.06 update on 06GRC power costs.xls Chart 1_Book2_Adj Bench DR 3 for Initial Briefs (Electric)_DEM-WP(C) ENERG10C--ctn Mid-C_042010 2010GRC" xfId="9982"/>
    <cellStyle name="_VC 6.15.06 update on 06GRC power costs.xls Chart 1_Book2_DEM-WP(C) ENERG10C--ctn Mid-C_042010 2010GRC" xfId="9983"/>
    <cellStyle name="_VC 6.15.06 update on 06GRC power costs.xls Chart 1_Book2_Electric Rev Req Model (2009 GRC) Rebuttal" xfId="5332"/>
    <cellStyle name="_VC 6.15.06 update on 06GRC power costs.xls Chart 1_Book2_Electric Rev Req Model (2009 GRC) Rebuttal 2" xfId="5333"/>
    <cellStyle name="_VC 6.15.06 update on 06GRC power costs.xls Chart 1_Book2_Electric Rev Req Model (2009 GRC) Rebuttal 2 2" xfId="5334"/>
    <cellStyle name="_VC 6.15.06 update on 06GRC power costs.xls Chart 1_Book2_Electric Rev Req Model (2009 GRC) Rebuttal 3" xfId="5335"/>
    <cellStyle name="_VC 6.15.06 update on 06GRC power costs.xls Chart 1_Book2_Electric Rev Req Model (2009 GRC) Rebuttal 4" xfId="9984"/>
    <cellStyle name="_VC 6.15.06 update on 06GRC power costs.xls Chart 1_Book2_Electric Rev Req Model (2009 GRC) Rebuttal REmoval of New  WH Solar AdjustMI" xfId="5336"/>
    <cellStyle name="_VC 6.15.06 update on 06GRC power costs.xls Chart 1_Book2_Electric Rev Req Model (2009 GRC) Rebuttal REmoval of New  WH Solar AdjustMI 2" xfId="5337"/>
    <cellStyle name="_VC 6.15.06 update on 06GRC power costs.xls Chart 1_Book2_Electric Rev Req Model (2009 GRC) Rebuttal REmoval of New  WH Solar AdjustMI 2 2" xfId="5338"/>
    <cellStyle name="_VC 6.15.06 update on 06GRC power costs.xls Chart 1_Book2_Electric Rev Req Model (2009 GRC) Rebuttal REmoval of New  WH Solar AdjustMI 3" xfId="5339"/>
    <cellStyle name="_VC 6.15.06 update on 06GRC power costs.xls Chart 1_Book2_Electric Rev Req Model (2009 GRC) Rebuttal REmoval of New  WH Solar AdjustMI 4" xfId="9985"/>
    <cellStyle name="_VC 6.15.06 update on 06GRC power costs.xls Chart 1_Book2_Electric Rev Req Model (2009 GRC) Rebuttal REmoval of New  WH Solar AdjustMI_DEM-WP(C) ENERG10C--ctn Mid-C_042010 2010GRC" xfId="9986"/>
    <cellStyle name="_VC 6.15.06 update on 06GRC power costs.xls Chart 1_Book2_Electric Rev Req Model (2009 GRC) Revised 01-18-2010" xfId="5340"/>
    <cellStyle name="_VC 6.15.06 update on 06GRC power costs.xls Chart 1_Book2_Electric Rev Req Model (2009 GRC) Revised 01-18-2010 2" xfId="5341"/>
    <cellStyle name="_VC 6.15.06 update on 06GRC power costs.xls Chart 1_Book2_Electric Rev Req Model (2009 GRC) Revised 01-18-2010 2 2" xfId="5342"/>
    <cellStyle name="_VC 6.15.06 update on 06GRC power costs.xls Chart 1_Book2_Electric Rev Req Model (2009 GRC) Revised 01-18-2010 3" xfId="5343"/>
    <cellStyle name="_VC 6.15.06 update on 06GRC power costs.xls Chart 1_Book2_Electric Rev Req Model (2009 GRC) Revised 01-18-2010 4" xfId="9987"/>
    <cellStyle name="_VC 6.15.06 update on 06GRC power costs.xls Chart 1_Book2_Electric Rev Req Model (2009 GRC) Revised 01-18-2010_DEM-WP(C) ENERG10C--ctn Mid-C_042010 2010GRC" xfId="9988"/>
    <cellStyle name="_VC 6.15.06 update on 06GRC power costs.xls Chart 1_Book2_Final Order Electric EXHIBIT A-1" xfId="5344"/>
    <cellStyle name="_VC 6.15.06 update on 06GRC power costs.xls Chart 1_Book2_Final Order Electric EXHIBIT A-1 2" xfId="5345"/>
    <cellStyle name="_VC 6.15.06 update on 06GRC power costs.xls Chart 1_Book2_Final Order Electric EXHIBIT A-1 2 2" xfId="5346"/>
    <cellStyle name="_VC 6.15.06 update on 06GRC power costs.xls Chart 1_Book2_Final Order Electric EXHIBIT A-1 3" xfId="5347"/>
    <cellStyle name="_VC 6.15.06 update on 06GRC power costs.xls Chart 1_Book2_Final Order Electric EXHIBIT A-1 4" xfId="9989"/>
    <cellStyle name="_VC 6.15.06 update on 06GRC power costs.xls Chart 1_Book4" xfId="5348"/>
    <cellStyle name="_VC 6.15.06 update on 06GRC power costs.xls Chart 1_Book4 2" xfId="5349"/>
    <cellStyle name="_VC 6.15.06 update on 06GRC power costs.xls Chart 1_Book4 2 2" xfId="5350"/>
    <cellStyle name="_VC 6.15.06 update on 06GRC power costs.xls Chart 1_Book4 3" xfId="5351"/>
    <cellStyle name="_VC 6.15.06 update on 06GRC power costs.xls Chart 1_Book4 4" xfId="9990"/>
    <cellStyle name="_VC 6.15.06 update on 06GRC power costs.xls Chart 1_Book4_DEM-WP(C) ENERG10C--ctn Mid-C_042010 2010GRC" xfId="9991"/>
    <cellStyle name="_VC 6.15.06 update on 06GRC power costs.xls Chart 1_Book9" xfId="5352"/>
    <cellStyle name="_VC 6.15.06 update on 06GRC power costs.xls Chart 1_Book9 2" xfId="5353"/>
    <cellStyle name="_VC 6.15.06 update on 06GRC power costs.xls Chart 1_Book9 2 2" xfId="5354"/>
    <cellStyle name="_VC 6.15.06 update on 06GRC power costs.xls Chart 1_Book9 3" xfId="5355"/>
    <cellStyle name="_VC 6.15.06 update on 06GRC power costs.xls Chart 1_Book9 4" xfId="9992"/>
    <cellStyle name="_VC 6.15.06 update on 06GRC power costs.xls Chart 1_Book9_DEM-WP(C) ENERG10C--ctn Mid-C_042010 2010GRC" xfId="9993"/>
    <cellStyle name="_VC 6.15.06 update on 06GRC power costs.xls Chart 1_Chelan PUD Power Costs (8-10)" xfId="9994"/>
    <cellStyle name="_VC 6.15.06 update on 06GRC power costs.xls Chart 1_DEM-WP(C) Chelan Power Costs" xfId="9995"/>
    <cellStyle name="_VC 6.15.06 update on 06GRC power costs.xls Chart 1_DEM-WP(C) ENERG10C--ctn Mid-C_042010 2010GRC" xfId="9996"/>
    <cellStyle name="_VC 6.15.06 update on 06GRC power costs.xls Chart 1_DEM-WP(C) Gas Transport 2010GRC" xfId="9997"/>
    <cellStyle name="_VC 6.15.06 update on 06GRC power costs.xls Chart 1_Gas Rev Req Model (2010 GRC)" xfId="9998"/>
    <cellStyle name="_VC 6.15.06 update on 06GRC power costs.xls Chart 1_INPUTS" xfId="5356"/>
    <cellStyle name="_VC 6.15.06 update on 06GRC power costs.xls Chart 1_INPUTS 2" xfId="5357"/>
    <cellStyle name="_VC 6.15.06 update on 06GRC power costs.xls Chart 1_INPUTS 2 2" xfId="5358"/>
    <cellStyle name="_VC 6.15.06 update on 06GRC power costs.xls Chart 1_INPUTS 3" xfId="5359"/>
    <cellStyle name="_VC 6.15.06 update on 06GRC power costs.xls Chart 1_NIM Summary" xfId="5360"/>
    <cellStyle name="_VC 6.15.06 update on 06GRC power costs.xls Chart 1_NIM Summary 09GRC" xfId="5361"/>
    <cellStyle name="_VC 6.15.06 update on 06GRC power costs.xls Chart 1_NIM Summary 09GRC 2" xfId="5362"/>
    <cellStyle name="_VC 6.15.06 update on 06GRC power costs.xls Chart 1_NIM Summary 09GRC_DEM-WP(C) ENERG10C--ctn Mid-C_042010 2010GRC" xfId="9999"/>
    <cellStyle name="_VC 6.15.06 update on 06GRC power costs.xls Chart 1_NIM Summary 2" xfId="5363"/>
    <cellStyle name="_VC 6.15.06 update on 06GRC power costs.xls Chart 1_NIM Summary 3" xfId="5364"/>
    <cellStyle name="_VC 6.15.06 update on 06GRC power costs.xls Chart 1_NIM Summary 4" xfId="5365"/>
    <cellStyle name="_VC 6.15.06 update on 06GRC power costs.xls Chart 1_NIM Summary 5" xfId="5366"/>
    <cellStyle name="_VC 6.15.06 update on 06GRC power costs.xls Chart 1_NIM Summary 6" xfId="5367"/>
    <cellStyle name="_VC 6.15.06 update on 06GRC power costs.xls Chart 1_NIM Summary 7" xfId="5368"/>
    <cellStyle name="_VC 6.15.06 update on 06GRC power costs.xls Chart 1_NIM Summary 8" xfId="5369"/>
    <cellStyle name="_VC 6.15.06 update on 06GRC power costs.xls Chart 1_NIM Summary 9" xfId="5370"/>
    <cellStyle name="_VC 6.15.06 update on 06GRC power costs.xls Chart 1_NIM Summary_DEM-WP(C) ENERG10C--ctn Mid-C_042010 2010GRC" xfId="10000"/>
    <cellStyle name="_VC 6.15.06 update on 06GRC power costs.xls Chart 1_PCA 10 -  Exhibit D from A Kellogg Jan 2011" xfId="10001"/>
    <cellStyle name="_VC 6.15.06 update on 06GRC power costs.xls Chart 1_PCA 10 -  Exhibit D from A Kellogg July 2011" xfId="10002"/>
    <cellStyle name="_VC 6.15.06 update on 06GRC power costs.xls Chart 1_PCA 10 -  Exhibit D from S Free Rcv'd 12-11" xfId="10003"/>
    <cellStyle name="_VC 6.15.06 update on 06GRC power costs.xls Chart 1_PCA 9 -  Exhibit D April 2010" xfId="10004"/>
    <cellStyle name="_VC 6.15.06 update on 06GRC power costs.xls Chart 1_PCA 9 -  Exhibit D April 2010 (3)" xfId="5371"/>
    <cellStyle name="_VC 6.15.06 update on 06GRC power costs.xls Chart 1_PCA 9 -  Exhibit D April 2010 (3) 2" xfId="5372"/>
    <cellStyle name="_VC 6.15.06 update on 06GRC power costs.xls Chart 1_PCA 9 -  Exhibit D April 2010 (3)_DEM-WP(C) ENERG10C--ctn Mid-C_042010 2010GRC" xfId="10005"/>
    <cellStyle name="_VC 6.15.06 update on 06GRC power costs.xls Chart 1_PCA 9 -  Exhibit D April 2010 2" xfId="10006"/>
    <cellStyle name="_VC 6.15.06 update on 06GRC power costs.xls Chart 1_PCA 9 -  Exhibit D April 2010 3" xfId="10007"/>
    <cellStyle name="_VC 6.15.06 update on 06GRC power costs.xls Chart 1_PCA 9 -  Exhibit D Nov 2010" xfId="10008"/>
    <cellStyle name="_VC 6.15.06 update on 06GRC power costs.xls Chart 1_PCA 9 -  Exhibit D Nov 2010 2" xfId="10009"/>
    <cellStyle name="_VC 6.15.06 update on 06GRC power costs.xls Chart 1_PCA 9 - Exhibit D at August 2010" xfId="10010"/>
    <cellStyle name="_VC 6.15.06 update on 06GRC power costs.xls Chart 1_PCA 9 - Exhibit D at August 2010 2" xfId="10011"/>
    <cellStyle name="_VC 6.15.06 update on 06GRC power costs.xls Chart 1_PCA 9 - Exhibit D June 2010 GRC" xfId="10012"/>
    <cellStyle name="_VC 6.15.06 update on 06GRC power costs.xls Chart 1_PCA 9 - Exhibit D June 2010 GRC 2" xfId="10013"/>
    <cellStyle name="_VC 6.15.06 update on 06GRC power costs.xls Chart 1_Power Costs - Comparison bx Rbtl-Staff-Jt-PC" xfId="5373"/>
    <cellStyle name="_VC 6.15.06 update on 06GRC power costs.xls Chart 1_Power Costs - Comparison bx Rbtl-Staff-Jt-PC 2" xfId="5374"/>
    <cellStyle name="_VC 6.15.06 update on 06GRC power costs.xls Chart 1_Power Costs - Comparison bx Rbtl-Staff-Jt-PC 2 2" xfId="5375"/>
    <cellStyle name="_VC 6.15.06 update on 06GRC power costs.xls Chart 1_Power Costs - Comparison bx Rbtl-Staff-Jt-PC 3" xfId="5376"/>
    <cellStyle name="_VC 6.15.06 update on 06GRC power costs.xls Chart 1_Power Costs - Comparison bx Rbtl-Staff-Jt-PC 4" xfId="10014"/>
    <cellStyle name="_VC 6.15.06 update on 06GRC power costs.xls Chart 1_Power Costs - Comparison bx Rbtl-Staff-Jt-PC_Adj Bench DR 3 for Initial Briefs (Electric)" xfId="5377"/>
    <cellStyle name="_VC 6.15.06 update on 06GRC power costs.xls Chart 1_Power Costs - Comparison bx Rbtl-Staff-Jt-PC_Adj Bench DR 3 for Initial Briefs (Electric) 2" xfId="5378"/>
    <cellStyle name="_VC 6.15.06 update on 06GRC power costs.xls Chart 1_Power Costs - Comparison bx Rbtl-Staff-Jt-PC_Adj Bench DR 3 for Initial Briefs (Electric) 2 2" xfId="5379"/>
    <cellStyle name="_VC 6.15.06 update on 06GRC power costs.xls Chart 1_Power Costs - Comparison bx Rbtl-Staff-Jt-PC_Adj Bench DR 3 for Initial Briefs (Electric) 3" xfId="5380"/>
    <cellStyle name="_VC 6.15.06 update on 06GRC power costs.xls Chart 1_Power Costs - Comparison bx Rbtl-Staff-Jt-PC_Adj Bench DR 3 for Initial Briefs (Electric) 4" xfId="10015"/>
    <cellStyle name="_VC 6.15.06 update on 06GRC power costs.xls Chart 1_Power Costs - Comparison bx Rbtl-Staff-Jt-PC_Adj Bench DR 3 for Initial Briefs (Electric)_DEM-WP(C) ENERG10C--ctn Mid-C_042010 2010GRC" xfId="10016"/>
    <cellStyle name="_VC 6.15.06 update on 06GRC power costs.xls Chart 1_Power Costs - Comparison bx Rbtl-Staff-Jt-PC_DEM-WP(C) ENERG10C--ctn Mid-C_042010 2010GRC" xfId="10017"/>
    <cellStyle name="_VC 6.15.06 update on 06GRC power costs.xls Chart 1_Power Costs - Comparison bx Rbtl-Staff-Jt-PC_Electric Rev Req Model (2009 GRC) Rebuttal" xfId="5381"/>
    <cellStyle name="_VC 6.15.06 update on 06GRC power costs.xls Chart 1_Power Costs - Comparison bx Rbtl-Staff-Jt-PC_Electric Rev Req Model (2009 GRC) Rebuttal 2" xfId="5382"/>
    <cellStyle name="_VC 6.15.06 update on 06GRC power costs.xls Chart 1_Power Costs - Comparison bx Rbtl-Staff-Jt-PC_Electric Rev Req Model (2009 GRC) Rebuttal 2 2" xfId="5383"/>
    <cellStyle name="_VC 6.15.06 update on 06GRC power costs.xls Chart 1_Power Costs - Comparison bx Rbtl-Staff-Jt-PC_Electric Rev Req Model (2009 GRC) Rebuttal 3" xfId="5384"/>
    <cellStyle name="_VC 6.15.06 update on 06GRC power costs.xls Chart 1_Power Costs - Comparison bx Rbtl-Staff-Jt-PC_Electric Rev Req Model (2009 GRC) Rebuttal 4" xfId="10018"/>
    <cellStyle name="_VC 6.15.06 update on 06GRC power costs.xls Chart 1_Power Costs - Comparison bx Rbtl-Staff-Jt-PC_Electric Rev Req Model (2009 GRC) Rebuttal REmoval of New  WH Solar AdjustMI" xfId="5385"/>
    <cellStyle name="_VC 6.15.06 update on 06GRC power costs.xls Chart 1_Power Costs - Comparison bx Rbtl-Staff-Jt-PC_Electric Rev Req Model (2009 GRC) Rebuttal REmoval of New  WH Solar AdjustMI 2" xfId="5386"/>
    <cellStyle name="_VC 6.15.06 update on 06GRC power costs.xls Chart 1_Power Costs - Comparison bx Rbtl-Staff-Jt-PC_Electric Rev Req Model (2009 GRC) Rebuttal REmoval of New  WH Solar AdjustMI 2 2" xfId="5387"/>
    <cellStyle name="_VC 6.15.06 update on 06GRC power costs.xls Chart 1_Power Costs - Comparison bx Rbtl-Staff-Jt-PC_Electric Rev Req Model (2009 GRC) Rebuttal REmoval of New  WH Solar AdjustMI 3" xfId="5388"/>
    <cellStyle name="_VC 6.15.06 update on 06GRC power costs.xls Chart 1_Power Costs - Comparison bx Rbtl-Staff-Jt-PC_Electric Rev Req Model (2009 GRC) Rebuttal REmoval of New  WH Solar AdjustMI 4" xfId="10019"/>
    <cellStyle name="_VC 6.15.06 update on 06GRC power costs.xls Chart 1_Power Costs - Comparison bx Rbtl-Staff-Jt-PC_Electric Rev Req Model (2009 GRC) Rebuttal REmoval of New  WH Solar AdjustMI_DEM-WP(C) ENERG10C--ctn Mid-C_042010 2010GRC" xfId="10020"/>
    <cellStyle name="_VC 6.15.06 update on 06GRC power costs.xls Chart 1_Power Costs - Comparison bx Rbtl-Staff-Jt-PC_Electric Rev Req Model (2009 GRC) Revised 01-18-2010" xfId="5389"/>
    <cellStyle name="_VC 6.15.06 update on 06GRC power costs.xls Chart 1_Power Costs - Comparison bx Rbtl-Staff-Jt-PC_Electric Rev Req Model (2009 GRC) Revised 01-18-2010 2" xfId="5390"/>
    <cellStyle name="_VC 6.15.06 update on 06GRC power costs.xls Chart 1_Power Costs - Comparison bx Rbtl-Staff-Jt-PC_Electric Rev Req Model (2009 GRC) Revised 01-18-2010 2 2" xfId="5391"/>
    <cellStyle name="_VC 6.15.06 update on 06GRC power costs.xls Chart 1_Power Costs - Comparison bx Rbtl-Staff-Jt-PC_Electric Rev Req Model (2009 GRC) Revised 01-18-2010 3" xfId="5392"/>
    <cellStyle name="_VC 6.15.06 update on 06GRC power costs.xls Chart 1_Power Costs - Comparison bx Rbtl-Staff-Jt-PC_Electric Rev Req Model (2009 GRC) Revised 01-18-2010 4" xfId="10021"/>
    <cellStyle name="_VC 6.15.06 update on 06GRC power costs.xls Chart 1_Power Costs - Comparison bx Rbtl-Staff-Jt-PC_Electric Rev Req Model (2009 GRC) Revised 01-18-2010_DEM-WP(C) ENERG10C--ctn Mid-C_042010 2010GRC" xfId="10022"/>
    <cellStyle name="_VC 6.15.06 update on 06GRC power costs.xls Chart 1_Power Costs - Comparison bx Rbtl-Staff-Jt-PC_Final Order Electric EXHIBIT A-1" xfId="5393"/>
    <cellStyle name="_VC 6.15.06 update on 06GRC power costs.xls Chart 1_Power Costs - Comparison bx Rbtl-Staff-Jt-PC_Final Order Electric EXHIBIT A-1 2" xfId="5394"/>
    <cellStyle name="_VC 6.15.06 update on 06GRC power costs.xls Chart 1_Power Costs - Comparison bx Rbtl-Staff-Jt-PC_Final Order Electric EXHIBIT A-1 2 2" xfId="5395"/>
    <cellStyle name="_VC 6.15.06 update on 06GRC power costs.xls Chart 1_Power Costs - Comparison bx Rbtl-Staff-Jt-PC_Final Order Electric EXHIBIT A-1 3" xfId="5396"/>
    <cellStyle name="_VC 6.15.06 update on 06GRC power costs.xls Chart 1_Power Costs - Comparison bx Rbtl-Staff-Jt-PC_Final Order Electric EXHIBIT A-1 4" xfId="10023"/>
    <cellStyle name="_VC 6.15.06 update on 06GRC power costs.xls Chart 1_Production Adj 4.37" xfId="5397"/>
    <cellStyle name="_VC 6.15.06 update on 06GRC power costs.xls Chart 1_Production Adj 4.37 2" xfId="5398"/>
    <cellStyle name="_VC 6.15.06 update on 06GRC power costs.xls Chart 1_Production Adj 4.37 2 2" xfId="5399"/>
    <cellStyle name="_VC 6.15.06 update on 06GRC power costs.xls Chart 1_Production Adj 4.37 3" xfId="5400"/>
    <cellStyle name="_VC 6.15.06 update on 06GRC power costs.xls Chart 1_Purchased Power Adj 4.03" xfId="5401"/>
    <cellStyle name="_VC 6.15.06 update on 06GRC power costs.xls Chart 1_Purchased Power Adj 4.03 2" xfId="5402"/>
    <cellStyle name="_VC 6.15.06 update on 06GRC power costs.xls Chart 1_Purchased Power Adj 4.03 2 2" xfId="5403"/>
    <cellStyle name="_VC 6.15.06 update on 06GRC power costs.xls Chart 1_Purchased Power Adj 4.03 3" xfId="5404"/>
    <cellStyle name="_VC 6.15.06 update on 06GRC power costs.xls Chart 1_Rebuttal Power Costs" xfId="5405"/>
    <cellStyle name="_VC 6.15.06 update on 06GRC power costs.xls Chart 1_Rebuttal Power Costs 2" xfId="5406"/>
    <cellStyle name="_VC 6.15.06 update on 06GRC power costs.xls Chart 1_Rebuttal Power Costs 2 2" xfId="5407"/>
    <cellStyle name="_VC 6.15.06 update on 06GRC power costs.xls Chart 1_Rebuttal Power Costs 3" xfId="5408"/>
    <cellStyle name="_VC 6.15.06 update on 06GRC power costs.xls Chart 1_Rebuttal Power Costs 4" xfId="10024"/>
    <cellStyle name="_VC 6.15.06 update on 06GRC power costs.xls Chart 1_Rebuttal Power Costs_Adj Bench DR 3 for Initial Briefs (Electric)" xfId="5409"/>
    <cellStyle name="_VC 6.15.06 update on 06GRC power costs.xls Chart 1_Rebuttal Power Costs_Adj Bench DR 3 for Initial Briefs (Electric) 2" xfId="5410"/>
    <cellStyle name="_VC 6.15.06 update on 06GRC power costs.xls Chart 1_Rebuttal Power Costs_Adj Bench DR 3 for Initial Briefs (Electric) 2 2" xfId="5411"/>
    <cellStyle name="_VC 6.15.06 update on 06GRC power costs.xls Chart 1_Rebuttal Power Costs_Adj Bench DR 3 for Initial Briefs (Electric) 3" xfId="5412"/>
    <cellStyle name="_VC 6.15.06 update on 06GRC power costs.xls Chart 1_Rebuttal Power Costs_Adj Bench DR 3 for Initial Briefs (Electric) 4" xfId="10025"/>
    <cellStyle name="_VC 6.15.06 update on 06GRC power costs.xls Chart 1_Rebuttal Power Costs_Adj Bench DR 3 for Initial Briefs (Electric)_DEM-WP(C) ENERG10C--ctn Mid-C_042010 2010GRC" xfId="10026"/>
    <cellStyle name="_VC 6.15.06 update on 06GRC power costs.xls Chart 1_Rebuttal Power Costs_DEM-WP(C) ENERG10C--ctn Mid-C_042010 2010GRC" xfId="10027"/>
    <cellStyle name="_VC 6.15.06 update on 06GRC power costs.xls Chart 1_Rebuttal Power Costs_Electric Rev Req Model (2009 GRC) Rebuttal" xfId="5413"/>
    <cellStyle name="_VC 6.15.06 update on 06GRC power costs.xls Chart 1_Rebuttal Power Costs_Electric Rev Req Model (2009 GRC) Rebuttal 2" xfId="5414"/>
    <cellStyle name="_VC 6.15.06 update on 06GRC power costs.xls Chart 1_Rebuttal Power Costs_Electric Rev Req Model (2009 GRC) Rebuttal 2 2" xfId="5415"/>
    <cellStyle name="_VC 6.15.06 update on 06GRC power costs.xls Chart 1_Rebuttal Power Costs_Electric Rev Req Model (2009 GRC) Rebuttal 3" xfId="5416"/>
    <cellStyle name="_VC 6.15.06 update on 06GRC power costs.xls Chart 1_Rebuttal Power Costs_Electric Rev Req Model (2009 GRC) Rebuttal 4" xfId="10028"/>
    <cellStyle name="_VC 6.15.06 update on 06GRC power costs.xls Chart 1_Rebuttal Power Costs_Electric Rev Req Model (2009 GRC) Rebuttal REmoval of New  WH Solar AdjustMI" xfId="5417"/>
    <cellStyle name="_VC 6.15.06 update on 06GRC power costs.xls Chart 1_Rebuttal Power Costs_Electric Rev Req Model (2009 GRC) Rebuttal REmoval of New  WH Solar AdjustMI 2" xfId="5418"/>
    <cellStyle name="_VC 6.15.06 update on 06GRC power costs.xls Chart 1_Rebuttal Power Costs_Electric Rev Req Model (2009 GRC) Rebuttal REmoval of New  WH Solar AdjustMI 2 2" xfId="5419"/>
    <cellStyle name="_VC 6.15.06 update on 06GRC power costs.xls Chart 1_Rebuttal Power Costs_Electric Rev Req Model (2009 GRC) Rebuttal REmoval of New  WH Solar AdjustMI 3" xfId="5420"/>
    <cellStyle name="_VC 6.15.06 update on 06GRC power costs.xls Chart 1_Rebuttal Power Costs_Electric Rev Req Model (2009 GRC) Rebuttal REmoval of New  WH Solar AdjustMI 4" xfId="10029"/>
    <cellStyle name="_VC 6.15.06 update on 06GRC power costs.xls Chart 1_Rebuttal Power Costs_Electric Rev Req Model (2009 GRC) Rebuttal REmoval of New  WH Solar AdjustMI_DEM-WP(C) ENERG10C--ctn Mid-C_042010 2010GRC" xfId="10030"/>
    <cellStyle name="_VC 6.15.06 update on 06GRC power costs.xls Chart 1_Rebuttal Power Costs_Electric Rev Req Model (2009 GRC) Revised 01-18-2010" xfId="5421"/>
    <cellStyle name="_VC 6.15.06 update on 06GRC power costs.xls Chart 1_Rebuttal Power Costs_Electric Rev Req Model (2009 GRC) Revised 01-18-2010 2" xfId="5422"/>
    <cellStyle name="_VC 6.15.06 update on 06GRC power costs.xls Chart 1_Rebuttal Power Costs_Electric Rev Req Model (2009 GRC) Revised 01-18-2010 2 2" xfId="5423"/>
    <cellStyle name="_VC 6.15.06 update on 06GRC power costs.xls Chart 1_Rebuttal Power Costs_Electric Rev Req Model (2009 GRC) Revised 01-18-2010 3" xfId="5424"/>
    <cellStyle name="_VC 6.15.06 update on 06GRC power costs.xls Chart 1_Rebuttal Power Costs_Electric Rev Req Model (2009 GRC) Revised 01-18-2010 4" xfId="10031"/>
    <cellStyle name="_VC 6.15.06 update on 06GRC power costs.xls Chart 1_Rebuttal Power Costs_Electric Rev Req Model (2009 GRC) Revised 01-18-2010_DEM-WP(C) ENERG10C--ctn Mid-C_042010 2010GRC" xfId="10032"/>
    <cellStyle name="_VC 6.15.06 update on 06GRC power costs.xls Chart 1_Rebuttal Power Costs_Final Order Electric EXHIBIT A-1" xfId="5425"/>
    <cellStyle name="_VC 6.15.06 update on 06GRC power costs.xls Chart 1_Rebuttal Power Costs_Final Order Electric EXHIBIT A-1 2" xfId="5426"/>
    <cellStyle name="_VC 6.15.06 update on 06GRC power costs.xls Chart 1_Rebuttal Power Costs_Final Order Electric EXHIBIT A-1 2 2" xfId="5427"/>
    <cellStyle name="_VC 6.15.06 update on 06GRC power costs.xls Chart 1_Rebuttal Power Costs_Final Order Electric EXHIBIT A-1 3" xfId="5428"/>
    <cellStyle name="_VC 6.15.06 update on 06GRC power costs.xls Chart 1_Rebuttal Power Costs_Final Order Electric EXHIBIT A-1 4" xfId="10033"/>
    <cellStyle name="_VC 6.15.06 update on 06GRC power costs.xls Chart 1_ROR &amp; CONV FACTOR" xfId="5429"/>
    <cellStyle name="_VC 6.15.06 update on 06GRC power costs.xls Chart 1_ROR &amp; CONV FACTOR 2" xfId="5430"/>
    <cellStyle name="_VC 6.15.06 update on 06GRC power costs.xls Chart 1_ROR &amp; CONV FACTOR 2 2" xfId="5431"/>
    <cellStyle name="_VC 6.15.06 update on 06GRC power costs.xls Chart 1_ROR &amp; CONV FACTOR 3" xfId="5432"/>
    <cellStyle name="_VC 6.15.06 update on 06GRC power costs.xls Chart 1_ROR 5.02" xfId="5433"/>
    <cellStyle name="_VC 6.15.06 update on 06GRC power costs.xls Chart 1_ROR 5.02 2" xfId="5434"/>
    <cellStyle name="_VC 6.15.06 update on 06GRC power costs.xls Chart 1_ROR 5.02 2 2" xfId="5435"/>
    <cellStyle name="_VC 6.15.06 update on 06GRC power costs.xls Chart 1_ROR 5.02 3" xfId="5436"/>
    <cellStyle name="_VC 6.15.06 update on 06GRC power costs.xls Chart 1_Wind Integration 10GRC" xfId="5437"/>
    <cellStyle name="_VC 6.15.06 update on 06GRC power costs.xls Chart 1_Wind Integration 10GRC 2" xfId="5438"/>
    <cellStyle name="_VC 6.15.06 update on 06GRC power costs.xls Chart 1_Wind Integration 10GRC_DEM-WP(C) ENERG10C--ctn Mid-C_042010 2010GRC" xfId="10034"/>
    <cellStyle name="_VC 6.15.06 update on 06GRC power costs.xls Chart 2" xfId="25"/>
    <cellStyle name="_VC 6.15.06 update on 06GRC power costs.xls Chart 2 2" xfId="5439"/>
    <cellStyle name="_VC 6.15.06 update on 06GRC power costs.xls Chart 2 2 2" xfId="5440"/>
    <cellStyle name="_VC 6.15.06 update on 06GRC power costs.xls Chart 2 2 2 2" xfId="5441"/>
    <cellStyle name="_VC 6.15.06 update on 06GRC power costs.xls Chart 2 2 3" xfId="5442"/>
    <cellStyle name="_VC 6.15.06 update on 06GRC power costs.xls Chart 2 3" xfId="5443"/>
    <cellStyle name="_VC 6.15.06 update on 06GRC power costs.xls Chart 2 3 2" xfId="5444"/>
    <cellStyle name="_VC 6.15.06 update on 06GRC power costs.xls Chart 2 3 2 2" xfId="5445"/>
    <cellStyle name="_VC 6.15.06 update on 06GRC power costs.xls Chart 2 3 3" xfId="5446"/>
    <cellStyle name="_VC 6.15.06 update on 06GRC power costs.xls Chart 2 3 3 2" xfId="5447"/>
    <cellStyle name="_VC 6.15.06 update on 06GRC power costs.xls Chart 2 3 4" xfId="5448"/>
    <cellStyle name="_VC 6.15.06 update on 06GRC power costs.xls Chart 2 3 4 2" xfId="5449"/>
    <cellStyle name="_VC 6.15.06 update on 06GRC power costs.xls Chart 2 4" xfId="5450"/>
    <cellStyle name="_VC 6.15.06 update on 06GRC power costs.xls Chart 2 4 2" xfId="5451"/>
    <cellStyle name="_VC 6.15.06 update on 06GRC power costs.xls Chart 2 5" xfId="5452"/>
    <cellStyle name="_VC 6.15.06 update on 06GRC power costs.xls Chart 2 6" xfId="10035"/>
    <cellStyle name="_VC 6.15.06 update on 06GRC power costs.xls Chart 2 6 2" xfId="10036"/>
    <cellStyle name="_VC 6.15.06 update on 06GRC power costs.xls Chart 2 7" xfId="10037"/>
    <cellStyle name="_VC 6.15.06 update on 06GRC power costs.xls Chart 2 7 2" xfId="10038"/>
    <cellStyle name="_VC 6.15.06 update on 06GRC power costs.xls Chart 2_04 07E Wild Horse Wind Expansion (C) (2)" xfId="5453"/>
    <cellStyle name="_VC 6.15.06 update on 06GRC power costs.xls Chart 2_04 07E Wild Horse Wind Expansion (C) (2) 2" xfId="5454"/>
    <cellStyle name="_VC 6.15.06 update on 06GRC power costs.xls Chart 2_04 07E Wild Horse Wind Expansion (C) (2) 2 2" xfId="5455"/>
    <cellStyle name="_VC 6.15.06 update on 06GRC power costs.xls Chart 2_04 07E Wild Horse Wind Expansion (C) (2) 3" xfId="5456"/>
    <cellStyle name="_VC 6.15.06 update on 06GRC power costs.xls Chart 2_04 07E Wild Horse Wind Expansion (C) (2) 4" xfId="10039"/>
    <cellStyle name="_VC 6.15.06 update on 06GRC power costs.xls Chart 2_04 07E Wild Horse Wind Expansion (C) (2)_Adj Bench DR 3 for Initial Briefs (Electric)" xfId="5457"/>
    <cellStyle name="_VC 6.15.06 update on 06GRC power costs.xls Chart 2_04 07E Wild Horse Wind Expansion (C) (2)_Adj Bench DR 3 for Initial Briefs (Electric) 2" xfId="5458"/>
    <cellStyle name="_VC 6.15.06 update on 06GRC power costs.xls Chart 2_04 07E Wild Horse Wind Expansion (C) (2)_Adj Bench DR 3 for Initial Briefs (Electric) 2 2" xfId="5459"/>
    <cellStyle name="_VC 6.15.06 update on 06GRC power costs.xls Chart 2_04 07E Wild Horse Wind Expansion (C) (2)_Adj Bench DR 3 for Initial Briefs (Electric) 3" xfId="5460"/>
    <cellStyle name="_VC 6.15.06 update on 06GRC power costs.xls Chart 2_04 07E Wild Horse Wind Expansion (C) (2)_Adj Bench DR 3 for Initial Briefs (Electric) 4" xfId="10040"/>
    <cellStyle name="_VC 6.15.06 update on 06GRC power costs.xls Chart 2_04 07E Wild Horse Wind Expansion (C) (2)_Adj Bench DR 3 for Initial Briefs (Electric)_DEM-WP(C) ENERG10C--ctn Mid-C_042010 2010GRC" xfId="10041"/>
    <cellStyle name="_VC 6.15.06 update on 06GRC power costs.xls Chart 2_04 07E Wild Horse Wind Expansion (C) (2)_Book1" xfId="10042"/>
    <cellStyle name="_VC 6.15.06 update on 06GRC power costs.xls Chart 2_04 07E Wild Horse Wind Expansion (C) (2)_DEM-WP(C) ENERG10C--ctn Mid-C_042010 2010GRC" xfId="10043"/>
    <cellStyle name="_VC 6.15.06 update on 06GRC power costs.xls Chart 2_04 07E Wild Horse Wind Expansion (C) (2)_Electric Rev Req Model (2009 GRC) " xfId="5461"/>
    <cellStyle name="_VC 6.15.06 update on 06GRC power costs.xls Chart 2_04 07E Wild Horse Wind Expansion (C) (2)_Electric Rev Req Model (2009 GRC)  2" xfId="5462"/>
    <cellStyle name="_VC 6.15.06 update on 06GRC power costs.xls Chart 2_04 07E Wild Horse Wind Expansion (C) (2)_Electric Rev Req Model (2009 GRC)  2 2" xfId="5463"/>
    <cellStyle name="_VC 6.15.06 update on 06GRC power costs.xls Chart 2_04 07E Wild Horse Wind Expansion (C) (2)_Electric Rev Req Model (2009 GRC)  3" xfId="5464"/>
    <cellStyle name="_VC 6.15.06 update on 06GRC power costs.xls Chart 2_04 07E Wild Horse Wind Expansion (C) (2)_Electric Rev Req Model (2009 GRC)  4" xfId="10044"/>
    <cellStyle name="_VC 6.15.06 update on 06GRC power costs.xls Chart 2_04 07E Wild Horse Wind Expansion (C) (2)_Electric Rev Req Model (2009 GRC) _DEM-WP(C) ENERG10C--ctn Mid-C_042010 2010GRC" xfId="10045"/>
    <cellStyle name="_VC 6.15.06 update on 06GRC power costs.xls Chart 2_04 07E Wild Horse Wind Expansion (C) (2)_Electric Rev Req Model (2009 GRC) Rebuttal" xfId="5465"/>
    <cellStyle name="_VC 6.15.06 update on 06GRC power costs.xls Chart 2_04 07E Wild Horse Wind Expansion (C) (2)_Electric Rev Req Model (2009 GRC) Rebuttal 2" xfId="5466"/>
    <cellStyle name="_VC 6.15.06 update on 06GRC power costs.xls Chart 2_04 07E Wild Horse Wind Expansion (C) (2)_Electric Rev Req Model (2009 GRC) Rebuttal 2 2" xfId="5467"/>
    <cellStyle name="_VC 6.15.06 update on 06GRC power costs.xls Chart 2_04 07E Wild Horse Wind Expansion (C) (2)_Electric Rev Req Model (2009 GRC) Rebuttal 3" xfId="5468"/>
    <cellStyle name="_VC 6.15.06 update on 06GRC power costs.xls Chart 2_04 07E Wild Horse Wind Expansion (C) (2)_Electric Rev Req Model (2009 GRC) Rebuttal 4" xfId="10046"/>
    <cellStyle name="_VC 6.15.06 update on 06GRC power costs.xls Chart 2_04 07E Wild Horse Wind Expansion (C) (2)_Electric Rev Req Model (2009 GRC) Rebuttal REmoval of New  WH Solar AdjustMI" xfId="5469"/>
    <cellStyle name="_VC 6.15.06 update on 06GRC power costs.xls Chart 2_04 07E Wild Horse Wind Expansion (C) (2)_Electric Rev Req Model (2009 GRC) Rebuttal REmoval of New  WH Solar AdjustMI 2" xfId="5470"/>
    <cellStyle name="_VC 6.15.06 update on 06GRC power costs.xls Chart 2_04 07E Wild Horse Wind Expansion (C) (2)_Electric Rev Req Model (2009 GRC) Rebuttal REmoval of New  WH Solar AdjustMI 2 2" xfId="5471"/>
    <cellStyle name="_VC 6.15.06 update on 06GRC power costs.xls Chart 2_04 07E Wild Horse Wind Expansion (C) (2)_Electric Rev Req Model (2009 GRC) Rebuttal REmoval of New  WH Solar AdjustMI 3" xfId="5472"/>
    <cellStyle name="_VC 6.15.06 update on 06GRC power costs.xls Chart 2_04 07E Wild Horse Wind Expansion (C) (2)_Electric Rev Req Model (2009 GRC) Rebuttal REmoval of New  WH Solar AdjustMI 4" xfId="10047"/>
    <cellStyle name="_VC 6.15.06 update on 06GRC power costs.xls Chart 2_04 07E Wild Horse Wind Expansion (C) (2)_Electric Rev Req Model (2009 GRC) Rebuttal REmoval of New  WH Solar AdjustMI_DEM-WP(C) ENERG10C--ctn Mid-C_042010 2010GRC" xfId="10048"/>
    <cellStyle name="_VC 6.15.06 update on 06GRC power costs.xls Chart 2_04 07E Wild Horse Wind Expansion (C) (2)_Electric Rev Req Model (2009 GRC) Revised 01-18-2010" xfId="5473"/>
    <cellStyle name="_VC 6.15.06 update on 06GRC power costs.xls Chart 2_04 07E Wild Horse Wind Expansion (C) (2)_Electric Rev Req Model (2009 GRC) Revised 01-18-2010 2" xfId="5474"/>
    <cellStyle name="_VC 6.15.06 update on 06GRC power costs.xls Chart 2_04 07E Wild Horse Wind Expansion (C) (2)_Electric Rev Req Model (2009 GRC) Revised 01-18-2010 2 2" xfId="5475"/>
    <cellStyle name="_VC 6.15.06 update on 06GRC power costs.xls Chart 2_04 07E Wild Horse Wind Expansion (C) (2)_Electric Rev Req Model (2009 GRC) Revised 01-18-2010 3" xfId="5476"/>
    <cellStyle name="_VC 6.15.06 update on 06GRC power costs.xls Chart 2_04 07E Wild Horse Wind Expansion (C) (2)_Electric Rev Req Model (2009 GRC) Revised 01-18-2010 4" xfId="10049"/>
    <cellStyle name="_VC 6.15.06 update on 06GRC power costs.xls Chart 2_04 07E Wild Horse Wind Expansion (C) (2)_Electric Rev Req Model (2009 GRC) Revised 01-18-2010_DEM-WP(C) ENERG10C--ctn Mid-C_042010 2010GRC" xfId="10050"/>
    <cellStyle name="_VC 6.15.06 update on 06GRC power costs.xls Chart 2_04 07E Wild Horse Wind Expansion (C) (2)_Electric Rev Req Model (2010 GRC)" xfId="10051"/>
    <cellStyle name="_VC 6.15.06 update on 06GRC power costs.xls Chart 2_04 07E Wild Horse Wind Expansion (C) (2)_Electric Rev Req Model (2010 GRC) SF" xfId="10052"/>
    <cellStyle name="_VC 6.15.06 update on 06GRC power costs.xls Chart 2_04 07E Wild Horse Wind Expansion (C) (2)_Final Order Electric EXHIBIT A-1" xfId="5477"/>
    <cellStyle name="_VC 6.15.06 update on 06GRC power costs.xls Chart 2_04 07E Wild Horse Wind Expansion (C) (2)_Final Order Electric EXHIBIT A-1 2" xfId="5478"/>
    <cellStyle name="_VC 6.15.06 update on 06GRC power costs.xls Chart 2_04 07E Wild Horse Wind Expansion (C) (2)_Final Order Electric EXHIBIT A-1 2 2" xfId="5479"/>
    <cellStyle name="_VC 6.15.06 update on 06GRC power costs.xls Chart 2_04 07E Wild Horse Wind Expansion (C) (2)_Final Order Electric EXHIBIT A-1 3" xfId="5480"/>
    <cellStyle name="_VC 6.15.06 update on 06GRC power costs.xls Chart 2_04 07E Wild Horse Wind Expansion (C) (2)_Final Order Electric EXHIBIT A-1 4" xfId="10053"/>
    <cellStyle name="_VC 6.15.06 update on 06GRC power costs.xls Chart 2_04 07E Wild Horse Wind Expansion (C) (2)_TENASKA REGULATORY ASSET" xfId="5481"/>
    <cellStyle name="_VC 6.15.06 update on 06GRC power costs.xls Chart 2_04 07E Wild Horse Wind Expansion (C) (2)_TENASKA REGULATORY ASSET 2" xfId="5482"/>
    <cellStyle name="_VC 6.15.06 update on 06GRC power costs.xls Chart 2_04 07E Wild Horse Wind Expansion (C) (2)_TENASKA REGULATORY ASSET 2 2" xfId="5483"/>
    <cellStyle name="_VC 6.15.06 update on 06GRC power costs.xls Chart 2_04 07E Wild Horse Wind Expansion (C) (2)_TENASKA REGULATORY ASSET 3" xfId="5484"/>
    <cellStyle name="_VC 6.15.06 update on 06GRC power costs.xls Chart 2_04 07E Wild Horse Wind Expansion (C) (2)_TENASKA REGULATORY ASSET 4" xfId="10054"/>
    <cellStyle name="_VC 6.15.06 update on 06GRC power costs.xls Chart 2_16.37E Wild Horse Expansion DeferralRevwrkingfile SF" xfId="5485"/>
    <cellStyle name="_VC 6.15.06 update on 06GRC power costs.xls Chart 2_16.37E Wild Horse Expansion DeferralRevwrkingfile SF 2" xfId="5486"/>
    <cellStyle name="_VC 6.15.06 update on 06GRC power costs.xls Chart 2_16.37E Wild Horse Expansion DeferralRevwrkingfile SF 2 2" xfId="5487"/>
    <cellStyle name="_VC 6.15.06 update on 06GRC power costs.xls Chart 2_16.37E Wild Horse Expansion DeferralRevwrkingfile SF 3" xfId="5488"/>
    <cellStyle name="_VC 6.15.06 update on 06GRC power costs.xls Chart 2_16.37E Wild Horse Expansion DeferralRevwrkingfile SF 4" xfId="10055"/>
    <cellStyle name="_VC 6.15.06 update on 06GRC power costs.xls Chart 2_16.37E Wild Horse Expansion DeferralRevwrkingfile SF_DEM-WP(C) ENERG10C--ctn Mid-C_042010 2010GRC" xfId="10056"/>
    <cellStyle name="_VC 6.15.06 update on 06GRC power costs.xls Chart 2_2009 Compliance Filing PCA Exhibits for GRC" xfId="10057"/>
    <cellStyle name="_VC 6.15.06 update on 06GRC power costs.xls Chart 2_2009 Compliance Filing PCA Exhibits for GRC 2" xfId="10058"/>
    <cellStyle name="_VC 6.15.06 update on 06GRC power costs.xls Chart 2_2009 GRC Compl Filing - Exhibit D" xfId="5489"/>
    <cellStyle name="_VC 6.15.06 update on 06GRC power costs.xls Chart 2_2009 GRC Compl Filing - Exhibit D 2" xfId="5490"/>
    <cellStyle name="_VC 6.15.06 update on 06GRC power costs.xls Chart 2_2009 GRC Compl Filing - Exhibit D 3" xfId="10059"/>
    <cellStyle name="_VC 6.15.06 update on 06GRC power costs.xls Chart 2_2009 GRC Compl Filing - Exhibit D_DEM-WP(C) ENERG10C--ctn Mid-C_042010 2010GRC" xfId="10060"/>
    <cellStyle name="_VC 6.15.06 update on 06GRC power costs.xls Chart 2_3.01 Income Statement" xfId="5491"/>
    <cellStyle name="_VC 6.15.06 update on 06GRC power costs.xls Chart 2_4 31 Regulatory Assets and Liabilities  7 06- Exhibit D" xfId="5492"/>
    <cellStyle name="_VC 6.15.06 update on 06GRC power costs.xls Chart 2_4 31 Regulatory Assets and Liabilities  7 06- Exhibit D 2" xfId="5493"/>
    <cellStyle name="_VC 6.15.06 update on 06GRC power costs.xls Chart 2_4 31 Regulatory Assets and Liabilities  7 06- Exhibit D 2 2" xfId="5494"/>
    <cellStyle name="_VC 6.15.06 update on 06GRC power costs.xls Chart 2_4 31 Regulatory Assets and Liabilities  7 06- Exhibit D 3" xfId="5495"/>
    <cellStyle name="_VC 6.15.06 update on 06GRC power costs.xls Chart 2_4 31 Regulatory Assets and Liabilities  7 06- Exhibit D 4" xfId="10061"/>
    <cellStyle name="_VC 6.15.06 update on 06GRC power costs.xls Chart 2_4 31 Regulatory Assets and Liabilities  7 06- Exhibit D_DEM-WP(C) ENERG10C--ctn Mid-C_042010 2010GRC" xfId="10062"/>
    <cellStyle name="_VC 6.15.06 update on 06GRC power costs.xls Chart 2_4 31 Regulatory Assets and Liabilities  7 06- Exhibit D_NIM Summary" xfId="5496"/>
    <cellStyle name="_VC 6.15.06 update on 06GRC power costs.xls Chart 2_4 31 Regulatory Assets and Liabilities  7 06- Exhibit D_NIM Summary 2" xfId="5497"/>
    <cellStyle name="_VC 6.15.06 update on 06GRC power costs.xls Chart 2_4 31 Regulatory Assets and Liabilities  7 06- Exhibit D_NIM Summary_DEM-WP(C) ENERG10C--ctn Mid-C_042010 2010GRC" xfId="10063"/>
    <cellStyle name="_VC 6.15.06 update on 06GRC power costs.xls Chart 2_4 31E Reg Asset  Liab and EXH D" xfId="10064"/>
    <cellStyle name="_VC 6.15.06 update on 06GRC power costs.xls Chart 2_4 31E Reg Asset  Liab and EXH D _ Aug 10 Filing (2)" xfId="10065"/>
    <cellStyle name="_VC 6.15.06 update on 06GRC power costs.xls Chart 2_4 32 Regulatory Assets and Liabilities  7 06- Exhibit D" xfId="5498"/>
    <cellStyle name="_VC 6.15.06 update on 06GRC power costs.xls Chart 2_4 32 Regulatory Assets and Liabilities  7 06- Exhibit D 2" xfId="5499"/>
    <cellStyle name="_VC 6.15.06 update on 06GRC power costs.xls Chart 2_4 32 Regulatory Assets and Liabilities  7 06- Exhibit D 2 2" xfId="5500"/>
    <cellStyle name="_VC 6.15.06 update on 06GRC power costs.xls Chart 2_4 32 Regulatory Assets and Liabilities  7 06- Exhibit D 3" xfId="5501"/>
    <cellStyle name="_VC 6.15.06 update on 06GRC power costs.xls Chart 2_4 32 Regulatory Assets and Liabilities  7 06- Exhibit D 4" xfId="10066"/>
    <cellStyle name="_VC 6.15.06 update on 06GRC power costs.xls Chart 2_4 32 Regulatory Assets and Liabilities  7 06- Exhibit D_DEM-WP(C) ENERG10C--ctn Mid-C_042010 2010GRC" xfId="10067"/>
    <cellStyle name="_VC 6.15.06 update on 06GRC power costs.xls Chart 2_4 32 Regulatory Assets and Liabilities  7 06- Exhibit D_NIM Summary" xfId="5502"/>
    <cellStyle name="_VC 6.15.06 update on 06GRC power costs.xls Chart 2_4 32 Regulatory Assets and Liabilities  7 06- Exhibit D_NIM Summary 2" xfId="5503"/>
    <cellStyle name="_VC 6.15.06 update on 06GRC power costs.xls Chart 2_4 32 Regulatory Assets and Liabilities  7 06- Exhibit D_NIM Summary_DEM-WP(C) ENERG10C--ctn Mid-C_042010 2010GRC" xfId="10068"/>
    <cellStyle name="_VC 6.15.06 update on 06GRC power costs.xls Chart 2_ACCOUNTS" xfId="10069"/>
    <cellStyle name="_VC 6.15.06 update on 06GRC power costs.xls Chart 2_AURORA Total New" xfId="5504"/>
    <cellStyle name="_VC 6.15.06 update on 06GRC power costs.xls Chart 2_AURORA Total New 2" xfId="5505"/>
    <cellStyle name="_VC 6.15.06 update on 06GRC power costs.xls Chart 2_Book2" xfId="5506"/>
    <cellStyle name="_VC 6.15.06 update on 06GRC power costs.xls Chart 2_Book2 2" xfId="5507"/>
    <cellStyle name="_VC 6.15.06 update on 06GRC power costs.xls Chart 2_Book2 2 2" xfId="5508"/>
    <cellStyle name="_VC 6.15.06 update on 06GRC power costs.xls Chart 2_Book2 3" xfId="5509"/>
    <cellStyle name="_VC 6.15.06 update on 06GRC power costs.xls Chart 2_Book2 4" xfId="10070"/>
    <cellStyle name="_VC 6.15.06 update on 06GRC power costs.xls Chart 2_Book2_Adj Bench DR 3 for Initial Briefs (Electric)" xfId="5510"/>
    <cellStyle name="_VC 6.15.06 update on 06GRC power costs.xls Chart 2_Book2_Adj Bench DR 3 for Initial Briefs (Electric) 2" xfId="5511"/>
    <cellStyle name="_VC 6.15.06 update on 06GRC power costs.xls Chart 2_Book2_Adj Bench DR 3 for Initial Briefs (Electric) 2 2" xfId="5512"/>
    <cellStyle name="_VC 6.15.06 update on 06GRC power costs.xls Chart 2_Book2_Adj Bench DR 3 for Initial Briefs (Electric) 3" xfId="5513"/>
    <cellStyle name="_VC 6.15.06 update on 06GRC power costs.xls Chart 2_Book2_Adj Bench DR 3 for Initial Briefs (Electric) 4" xfId="10071"/>
    <cellStyle name="_VC 6.15.06 update on 06GRC power costs.xls Chart 2_Book2_Adj Bench DR 3 for Initial Briefs (Electric)_DEM-WP(C) ENERG10C--ctn Mid-C_042010 2010GRC" xfId="10072"/>
    <cellStyle name="_VC 6.15.06 update on 06GRC power costs.xls Chart 2_Book2_DEM-WP(C) ENERG10C--ctn Mid-C_042010 2010GRC" xfId="10073"/>
    <cellStyle name="_VC 6.15.06 update on 06GRC power costs.xls Chart 2_Book2_Electric Rev Req Model (2009 GRC) Rebuttal" xfId="5514"/>
    <cellStyle name="_VC 6.15.06 update on 06GRC power costs.xls Chart 2_Book2_Electric Rev Req Model (2009 GRC) Rebuttal 2" xfId="5515"/>
    <cellStyle name="_VC 6.15.06 update on 06GRC power costs.xls Chart 2_Book2_Electric Rev Req Model (2009 GRC) Rebuttal 2 2" xfId="5516"/>
    <cellStyle name="_VC 6.15.06 update on 06GRC power costs.xls Chart 2_Book2_Electric Rev Req Model (2009 GRC) Rebuttal 3" xfId="5517"/>
    <cellStyle name="_VC 6.15.06 update on 06GRC power costs.xls Chart 2_Book2_Electric Rev Req Model (2009 GRC) Rebuttal 4" xfId="10074"/>
    <cellStyle name="_VC 6.15.06 update on 06GRC power costs.xls Chart 2_Book2_Electric Rev Req Model (2009 GRC) Rebuttal REmoval of New  WH Solar AdjustMI" xfId="5518"/>
    <cellStyle name="_VC 6.15.06 update on 06GRC power costs.xls Chart 2_Book2_Electric Rev Req Model (2009 GRC) Rebuttal REmoval of New  WH Solar AdjustMI 2" xfId="5519"/>
    <cellStyle name="_VC 6.15.06 update on 06GRC power costs.xls Chart 2_Book2_Electric Rev Req Model (2009 GRC) Rebuttal REmoval of New  WH Solar AdjustMI 2 2" xfId="5520"/>
    <cellStyle name="_VC 6.15.06 update on 06GRC power costs.xls Chart 2_Book2_Electric Rev Req Model (2009 GRC) Rebuttal REmoval of New  WH Solar AdjustMI 3" xfId="5521"/>
    <cellStyle name="_VC 6.15.06 update on 06GRC power costs.xls Chart 2_Book2_Electric Rev Req Model (2009 GRC) Rebuttal REmoval of New  WH Solar AdjustMI 4" xfId="10075"/>
    <cellStyle name="_VC 6.15.06 update on 06GRC power costs.xls Chart 2_Book2_Electric Rev Req Model (2009 GRC) Rebuttal REmoval of New  WH Solar AdjustMI_DEM-WP(C) ENERG10C--ctn Mid-C_042010 2010GRC" xfId="10076"/>
    <cellStyle name="_VC 6.15.06 update on 06GRC power costs.xls Chart 2_Book2_Electric Rev Req Model (2009 GRC) Revised 01-18-2010" xfId="5522"/>
    <cellStyle name="_VC 6.15.06 update on 06GRC power costs.xls Chart 2_Book2_Electric Rev Req Model (2009 GRC) Revised 01-18-2010 2" xfId="5523"/>
    <cellStyle name="_VC 6.15.06 update on 06GRC power costs.xls Chart 2_Book2_Electric Rev Req Model (2009 GRC) Revised 01-18-2010 2 2" xfId="5524"/>
    <cellStyle name="_VC 6.15.06 update on 06GRC power costs.xls Chart 2_Book2_Electric Rev Req Model (2009 GRC) Revised 01-18-2010 3" xfId="5525"/>
    <cellStyle name="_VC 6.15.06 update on 06GRC power costs.xls Chart 2_Book2_Electric Rev Req Model (2009 GRC) Revised 01-18-2010 4" xfId="10077"/>
    <cellStyle name="_VC 6.15.06 update on 06GRC power costs.xls Chart 2_Book2_Electric Rev Req Model (2009 GRC) Revised 01-18-2010_DEM-WP(C) ENERG10C--ctn Mid-C_042010 2010GRC" xfId="10078"/>
    <cellStyle name="_VC 6.15.06 update on 06GRC power costs.xls Chart 2_Book2_Final Order Electric EXHIBIT A-1" xfId="5526"/>
    <cellStyle name="_VC 6.15.06 update on 06GRC power costs.xls Chart 2_Book2_Final Order Electric EXHIBIT A-1 2" xfId="5527"/>
    <cellStyle name="_VC 6.15.06 update on 06GRC power costs.xls Chart 2_Book2_Final Order Electric EXHIBIT A-1 2 2" xfId="5528"/>
    <cellStyle name="_VC 6.15.06 update on 06GRC power costs.xls Chart 2_Book2_Final Order Electric EXHIBIT A-1 3" xfId="5529"/>
    <cellStyle name="_VC 6.15.06 update on 06GRC power costs.xls Chart 2_Book2_Final Order Electric EXHIBIT A-1 4" xfId="10079"/>
    <cellStyle name="_VC 6.15.06 update on 06GRC power costs.xls Chart 2_Book4" xfId="5530"/>
    <cellStyle name="_VC 6.15.06 update on 06GRC power costs.xls Chart 2_Book4 2" xfId="5531"/>
    <cellStyle name="_VC 6.15.06 update on 06GRC power costs.xls Chart 2_Book4 2 2" xfId="5532"/>
    <cellStyle name="_VC 6.15.06 update on 06GRC power costs.xls Chart 2_Book4 3" xfId="5533"/>
    <cellStyle name="_VC 6.15.06 update on 06GRC power costs.xls Chart 2_Book4 4" xfId="10080"/>
    <cellStyle name="_VC 6.15.06 update on 06GRC power costs.xls Chart 2_Book4_DEM-WP(C) ENERG10C--ctn Mid-C_042010 2010GRC" xfId="10081"/>
    <cellStyle name="_VC 6.15.06 update on 06GRC power costs.xls Chart 2_Book9" xfId="5534"/>
    <cellStyle name="_VC 6.15.06 update on 06GRC power costs.xls Chart 2_Book9 2" xfId="5535"/>
    <cellStyle name="_VC 6.15.06 update on 06GRC power costs.xls Chart 2_Book9 2 2" xfId="5536"/>
    <cellStyle name="_VC 6.15.06 update on 06GRC power costs.xls Chart 2_Book9 3" xfId="5537"/>
    <cellStyle name="_VC 6.15.06 update on 06GRC power costs.xls Chart 2_Book9 4" xfId="10082"/>
    <cellStyle name="_VC 6.15.06 update on 06GRC power costs.xls Chart 2_Book9_DEM-WP(C) ENERG10C--ctn Mid-C_042010 2010GRC" xfId="10083"/>
    <cellStyle name="_VC 6.15.06 update on 06GRC power costs.xls Chart 2_Chelan PUD Power Costs (8-10)" xfId="10084"/>
    <cellStyle name="_VC 6.15.06 update on 06GRC power costs.xls Chart 2_DEM-WP(C) Chelan Power Costs" xfId="10085"/>
    <cellStyle name="_VC 6.15.06 update on 06GRC power costs.xls Chart 2_DEM-WP(C) ENERG10C--ctn Mid-C_042010 2010GRC" xfId="10086"/>
    <cellStyle name="_VC 6.15.06 update on 06GRC power costs.xls Chart 2_DEM-WP(C) Gas Transport 2010GRC" xfId="10087"/>
    <cellStyle name="_VC 6.15.06 update on 06GRC power costs.xls Chart 2_Gas Rev Req Model (2010 GRC)" xfId="10088"/>
    <cellStyle name="_VC 6.15.06 update on 06GRC power costs.xls Chart 2_INPUTS" xfId="5538"/>
    <cellStyle name="_VC 6.15.06 update on 06GRC power costs.xls Chart 2_INPUTS 2" xfId="5539"/>
    <cellStyle name="_VC 6.15.06 update on 06GRC power costs.xls Chart 2_INPUTS 2 2" xfId="5540"/>
    <cellStyle name="_VC 6.15.06 update on 06GRC power costs.xls Chart 2_INPUTS 3" xfId="5541"/>
    <cellStyle name="_VC 6.15.06 update on 06GRC power costs.xls Chart 2_NIM Summary" xfId="5542"/>
    <cellStyle name="_VC 6.15.06 update on 06GRC power costs.xls Chart 2_NIM Summary 09GRC" xfId="5543"/>
    <cellStyle name="_VC 6.15.06 update on 06GRC power costs.xls Chart 2_NIM Summary 09GRC 2" xfId="5544"/>
    <cellStyle name="_VC 6.15.06 update on 06GRC power costs.xls Chart 2_NIM Summary 09GRC_DEM-WP(C) ENERG10C--ctn Mid-C_042010 2010GRC" xfId="10089"/>
    <cellStyle name="_VC 6.15.06 update on 06GRC power costs.xls Chart 2_NIM Summary 2" xfId="5545"/>
    <cellStyle name="_VC 6.15.06 update on 06GRC power costs.xls Chart 2_NIM Summary 3" xfId="5546"/>
    <cellStyle name="_VC 6.15.06 update on 06GRC power costs.xls Chart 2_NIM Summary 4" xfId="5547"/>
    <cellStyle name="_VC 6.15.06 update on 06GRC power costs.xls Chart 2_NIM Summary 5" xfId="5548"/>
    <cellStyle name="_VC 6.15.06 update on 06GRC power costs.xls Chart 2_NIM Summary 6" xfId="5549"/>
    <cellStyle name="_VC 6.15.06 update on 06GRC power costs.xls Chart 2_NIM Summary 7" xfId="5550"/>
    <cellStyle name="_VC 6.15.06 update on 06GRC power costs.xls Chart 2_NIM Summary 8" xfId="5551"/>
    <cellStyle name="_VC 6.15.06 update on 06GRC power costs.xls Chart 2_NIM Summary 9" xfId="5552"/>
    <cellStyle name="_VC 6.15.06 update on 06GRC power costs.xls Chart 2_NIM Summary_DEM-WP(C) ENERG10C--ctn Mid-C_042010 2010GRC" xfId="10090"/>
    <cellStyle name="_VC 6.15.06 update on 06GRC power costs.xls Chart 2_PCA 10 -  Exhibit D from A Kellogg Jan 2011" xfId="10091"/>
    <cellStyle name="_VC 6.15.06 update on 06GRC power costs.xls Chart 2_PCA 10 -  Exhibit D from A Kellogg July 2011" xfId="10092"/>
    <cellStyle name="_VC 6.15.06 update on 06GRC power costs.xls Chart 2_PCA 10 -  Exhibit D from S Free Rcv'd 12-11" xfId="10093"/>
    <cellStyle name="_VC 6.15.06 update on 06GRC power costs.xls Chart 2_PCA 9 -  Exhibit D April 2010" xfId="10094"/>
    <cellStyle name="_VC 6.15.06 update on 06GRC power costs.xls Chart 2_PCA 9 -  Exhibit D April 2010 (3)" xfId="5553"/>
    <cellStyle name="_VC 6.15.06 update on 06GRC power costs.xls Chart 2_PCA 9 -  Exhibit D April 2010 (3) 2" xfId="5554"/>
    <cellStyle name="_VC 6.15.06 update on 06GRC power costs.xls Chart 2_PCA 9 -  Exhibit D April 2010 (3)_DEM-WP(C) ENERG10C--ctn Mid-C_042010 2010GRC" xfId="10095"/>
    <cellStyle name="_VC 6.15.06 update on 06GRC power costs.xls Chart 2_PCA 9 -  Exhibit D April 2010 2" xfId="10096"/>
    <cellStyle name="_VC 6.15.06 update on 06GRC power costs.xls Chart 2_PCA 9 -  Exhibit D April 2010 3" xfId="10097"/>
    <cellStyle name="_VC 6.15.06 update on 06GRC power costs.xls Chart 2_PCA 9 -  Exhibit D Nov 2010" xfId="10098"/>
    <cellStyle name="_VC 6.15.06 update on 06GRC power costs.xls Chart 2_PCA 9 -  Exhibit D Nov 2010 2" xfId="10099"/>
    <cellStyle name="_VC 6.15.06 update on 06GRC power costs.xls Chart 2_PCA 9 - Exhibit D at August 2010" xfId="10100"/>
    <cellStyle name="_VC 6.15.06 update on 06GRC power costs.xls Chart 2_PCA 9 - Exhibit D at August 2010 2" xfId="10101"/>
    <cellStyle name="_VC 6.15.06 update on 06GRC power costs.xls Chart 2_PCA 9 - Exhibit D June 2010 GRC" xfId="10102"/>
    <cellStyle name="_VC 6.15.06 update on 06GRC power costs.xls Chart 2_PCA 9 - Exhibit D June 2010 GRC 2" xfId="10103"/>
    <cellStyle name="_VC 6.15.06 update on 06GRC power costs.xls Chart 2_Power Costs - Comparison bx Rbtl-Staff-Jt-PC" xfId="5555"/>
    <cellStyle name="_VC 6.15.06 update on 06GRC power costs.xls Chart 2_Power Costs - Comparison bx Rbtl-Staff-Jt-PC 2" xfId="5556"/>
    <cellStyle name="_VC 6.15.06 update on 06GRC power costs.xls Chart 2_Power Costs - Comparison bx Rbtl-Staff-Jt-PC 2 2" xfId="5557"/>
    <cellStyle name="_VC 6.15.06 update on 06GRC power costs.xls Chart 2_Power Costs - Comparison bx Rbtl-Staff-Jt-PC 3" xfId="5558"/>
    <cellStyle name="_VC 6.15.06 update on 06GRC power costs.xls Chart 2_Power Costs - Comparison bx Rbtl-Staff-Jt-PC 4" xfId="10104"/>
    <cellStyle name="_VC 6.15.06 update on 06GRC power costs.xls Chart 2_Power Costs - Comparison bx Rbtl-Staff-Jt-PC_Adj Bench DR 3 for Initial Briefs (Electric)" xfId="5559"/>
    <cellStyle name="_VC 6.15.06 update on 06GRC power costs.xls Chart 2_Power Costs - Comparison bx Rbtl-Staff-Jt-PC_Adj Bench DR 3 for Initial Briefs (Electric) 2" xfId="5560"/>
    <cellStyle name="_VC 6.15.06 update on 06GRC power costs.xls Chart 2_Power Costs - Comparison bx Rbtl-Staff-Jt-PC_Adj Bench DR 3 for Initial Briefs (Electric) 2 2" xfId="5561"/>
    <cellStyle name="_VC 6.15.06 update on 06GRC power costs.xls Chart 2_Power Costs - Comparison bx Rbtl-Staff-Jt-PC_Adj Bench DR 3 for Initial Briefs (Electric) 3" xfId="5562"/>
    <cellStyle name="_VC 6.15.06 update on 06GRC power costs.xls Chart 2_Power Costs - Comparison bx Rbtl-Staff-Jt-PC_Adj Bench DR 3 for Initial Briefs (Electric) 4" xfId="10105"/>
    <cellStyle name="_VC 6.15.06 update on 06GRC power costs.xls Chart 2_Power Costs - Comparison bx Rbtl-Staff-Jt-PC_Adj Bench DR 3 for Initial Briefs (Electric)_DEM-WP(C) ENERG10C--ctn Mid-C_042010 2010GRC" xfId="10106"/>
    <cellStyle name="_VC 6.15.06 update on 06GRC power costs.xls Chart 2_Power Costs - Comparison bx Rbtl-Staff-Jt-PC_DEM-WP(C) ENERG10C--ctn Mid-C_042010 2010GRC" xfId="10107"/>
    <cellStyle name="_VC 6.15.06 update on 06GRC power costs.xls Chart 2_Power Costs - Comparison bx Rbtl-Staff-Jt-PC_Electric Rev Req Model (2009 GRC) Rebuttal" xfId="5563"/>
    <cellStyle name="_VC 6.15.06 update on 06GRC power costs.xls Chart 2_Power Costs - Comparison bx Rbtl-Staff-Jt-PC_Electric Rev Req Model (2009 GRC) Rebuttal 2" xfId="5564"/>
    <cellStyle name="_VC 6.15.06 update on 06GRC power costs.xls Chart 2_Power Costs - Comparison bx Rbtl-Staff-Jt-PC_Electric Rev Req Model (2009 GRC) Rebuttal 2 2" xfId="5565"/>
    <cellStyle name="_VC 6.15.06 update on 06GRC power costs.xls Chart 2_Power Costs - Comparison bx Rbtl-Staff-Jt-PC_Electric Rev Req Model (2009 GRC) Rebuttal 3" xfId="5566"/>
    <cellStyle name="_VC 6.15.06 update on 06GRC power costs.xls Chart 2_Power Costs - Comparison bx Rbtl-Staff-Jt-PC_Electric Rev Req Model (2009 GRC) Rebuttal 4" xfId="10108"/>
    <cellStyle name="_VC 6.15.06 update on 06GRC power costs.xls Chart 2_Power Costs - Comparison bx Rbtl-Staff-Jt-PC_Electric Rev Req Model (2009 GRC) Rebuttal REmoval of New  WH Solar AdjustMI" xfId="5567"/>
    <cellStyle name="_VC 6.15.06 update on 06GRC power costs.xls Chart 2_Power Costs - Comparison bx Rbtl-Staff-Jt-PC_Electric Rev Req Model (2009 GRC) Rebuttal REmoval of New  WH Solar AdjustMI 2" xfId="5568"/>
    <cellStyle name="_VC 6.15.06 update on 06GRC power costs.xls Chart 2_Power Costs - Comparison bx Rbtl-Staff-Jt-PC_Electric Rev Req Model (2009 GRC) Rebuttal REmoval of New  WH Solar AdjustMI 2 2" xfId="5569"/>
    <cellStyle name="_VC 6.15.06 update on 06GRC power costs.xls Chart 2_Power Costs - Comparison bx Rbtl-Staff-Jt-PC_Electric Rev Req Model (2009 GRC) Rebuttal REmoval of New  WH Solar AdjustMI 3" xfId="5570"/>
    <cellStyle name="_VC 6.15.06 update on 06GRC power costs.xls Chart 2_Power Costs - Comparison bx Rbtl-Staff-Jt-PC_Electric Rev Req Model (2009 GRC) Rebuttal REmoval of New  WH Solar AdjustMI 4" xfId="10109"/>
    <cellStyle name="_VC 6.15.06 update on 06GRC power costs.xls Chart 2_Power Costs - Comparison bx Rbtl-Staff-Jt-PC_Electric Rev Req Model (2009 GRC) Rebuttal REmoval of New  WH Solar AdjustMI_DEM-WP(C) ENERG10C--ctn Mid-C_042010 2010GRC" xfId="10110"/>
    <cellStyle name="_VC 6.15.06 update on 06GRC power costs.xls Chart 2_Power Costs - Comparison bx Rbtl-Staff-Jt-PC_Electric Rev Req Model (2009 GRC) Revised 01-18-2010" xfId="5571"/>
    <cellStyle name="_VC 6.15.06 update on 06GRC power costs.xls Chart 2_Power Costs - Comparison bx Rbtl-Staff-Jt-PC_Electric Rev Req Model (2009 GRC) Revised 01-18-2010 2" xfId="5572"/>
    <cellStyle name="_VC 6.15.06 update on 06GRC power costs.xls Chart 2_Power Costs - Comparison bx Rbtl-Staff-Jt-PC_Electric Rev Req Model (2009 GRC) Revised 01-18-2010 2 2" xfId="5573"/>
    <cellStyle name="_VC 6.15.06 update on 06GRC power costs.xls Chart 2_Power Costs - Comparison bx Rbtl-Staff-Jt-PC_Electric Rev Req Model (2009 GRC) Revised 01-18-2010 3" xfId="5574"/>
    <cellStyle name="_VC 6.15.06 update on 06GRC power costs.xls Chart 2_Power Costs - Comparison bx Rbtl-Staff-Jt-PC_Electric Rev Req Model (2009 GRC) Revised 01-18-2010 4" xfId="10111"/>
    <cellStyle name="_VC 6.15.06 update on 06GRC power costs.xls Chart 2_Power Costs - Comparison bx Rbtl-Staff-Jt-PC_Electric Rev Req Model (2009 GRC) Revised 01-18-2010_DEM-WP(C) ENERG10C--ctn Mid-C_042010 2010GRC" xfId="10112"/>
    <cellStyle name="_VC 6.15.06 update on 06GRC power costs.xls Chart 2_Power Costs - Comparison bx Rbtl-Staff-Jt-PC_Final Order Electric EXHIBIT A-1" xfId="5575"/>
    <cellStyle name="_VC 6.15.06 update on 06GRC power costs.xls Chart 2_Power Costs - Comparison bx Rbtl-Staff-Jt-PC_Final Order Electric EXHIBIT A-1 2" xfId="5576"/>
    <cellStyle name="_VC 6.15.06 update on 06GRC power costs.xls Chart 2_Power Costs - Comparison bx Rbtl-Staff-Jt-PC_Final Order Electric EXHIBIT A-1 2 2" xfId="5577"/>
    <cellStyle name="_VC 6.15.06 update on 06GRC power costs.xls Chart 2_Power Costs - Comparison bx Rbtl-Staff-Jt-PC_Final Order Electric EXHIBIT A-1 3" xfId="5578"/>
    <cellStyle name="_VC 6.15.06 update on 06GRC power costs.xls Chart 2_Power Costs - Comparison bx Rbtl-Staff-Jt-PC_Final Order Electric EXHIBIT A-1 4" xfId="10113"/>
    <cellStyle name="_VC 6.15.06 update on 06GRC power costs.xls Chart 2_Production Adj 4.37" xfId="5579"/>
    <cellStyle name="_VC 6.15.06 update on 06GRC power costs.xls Chart 2_Production Adj 4.37 2" xfId="5580"/>
    <cellStyle name="_VC 6.15.06 update on 06GRC power costs.xls Chart 2_Production Adj 4.37 2 2" xfId="5581"/>
    <cellStyle name="_VC 6.15.06 update on 06GRC power costs.xls Chart 2_Production Adj 4.37 3" xfId="5582"/>
    <cellStyle name="_VC 6.15.06 update on 06GRC power costs.xls Chart 2_Purchased Power Adj 4.03" xfId="5583"/>
    <cellStyle name="_VC 6.15.06 update on 06GRC power costs.xls Chart 2_Purchased Power Adj 4.03 2" xfId="5584"/>
    <cellStyle name="_VC 6.15.06 update on 06GRC power costs.xls Chart 2_Purchased Power Adj 4.03 2 2" xfId="5585"/>
    <cellStyle name="_VC 6.15.06 update on 06GRC power costs.xls Chart 2_Purchased Power Adj 4.03 3" xfId="5586"/>
    <cellStyle name="_VC 6.15.06 update on 06GRC power costs.xls Chart 2_Rebuttal Power Costs" xfId="5587"/>
    <cellStyle name="_VC 6.15.06 update on 06GRC power costs.xls Chart 2_Rebuttal Power Costs 2" xfId="5588"/>
    <cellStyle name="_VC 6.15.06 update on 06GRC power costs.xls Chart 2_Rebuttal Power Costs 2 2" xfId="5589"/>
    <cellStyle name="_VC 6.15.06 update on 06GRC power costs.xls Chart 2_Rebuttal Power Costs 3" xfId="5590"/>
    <cellStyle name="_VC 6.15.06 update on 06GRC power costs.xls Chart 2_Rebuttal Power Costs 4" xfId="10114"/>
    <cellStyle name="_VC 6.15.06 update on 06GRC power costs.xls Chart 2_Rebuttal Power Costs_Adj Bench DR 3 for Initial Briefs (Electric)" xfId="5591"/>
    <cellStyle name="_VC 6.15.06 update on 06GRC power costs.xls Chart 2_Rebuttal Power Costs_Adj Bench DR 3 for Initial Briefs (Electric) 2" xfId="5592"/>
    <cellStyle name="_VC 6.15.06 update on 06GRC power costs.xls Chart 2_Rebuttal Power Costs_Adj Bench DR 3 for Initial Briefs (Electric) 2 2" xfId="5593"/>
    <cellStyle name="_VC 6.15.06 update on 06GRC power costs.xls Chart 2_Rebuttal Power Costs_Adj Bench DR 3 for Initial Briefs (Electric) 3" xfId="5594"/>
    <cellStyle name="_VC 6.15.06 update on 06GRC power costs.xls Chart 2_Rebuttal Power Costs_Adj Bench DR 3 for Initial Briefs (Electric) 4" xfId="10115"/>
    <cellStyle name="_VC 6.15.06 update on 06GRC power costs.xls Chart 2_Rebuttal Power Costs_Adj Bench DR 3 for Initial Briefs (Electric)_DEM-WP(C) ENERG10C--ctn Mid-C_042010 2010GRC" xfId="10116"/>
    <cellStyle name="_VC 6.15.06 update on 06GRC power costs.xls Chart 2_Rebuttal Power Costs_DEM-WP(C) ENERG10C--ctn Mid-C_042010 2010GRC" xfId="10117"/>
    <cellStyle name="_VC 6.15.06 update on 06GRC power costs.xls Chart 2_Rebuttal Power Costs_Electric Rev Req Model (2009 GRC) Rebuttal" xfId="5595"/>
    <cellStyle name="_VC 6.15.06 update on 06GRC power costs.xls Chart 2_Rebuttal Power Costs_Electric Rev Req Model (2009 GRC) Rebuttal 2" xfId="5596"/>
    <cellStyle name="_VC 6.15.06 update on 06GRC power costs.xls Chart 2_Rebuttal Power Costs_Electric Rev Req Model (2009 GRC) Rebuttal 2 2" xfId="5597"/>
    <cellStyle name="_VC 6.15.06 update on 06GRC power costs.xls Chart 2_Rebuttal Power Costs_Electric Rev Req Model (2009 GRC) Rebuttal 3" xfId="5598"/>
    <cellStyle name="_VC 6.15.06 update on 06GRC power costs.xls Chart 2_Rebuttal Power Costs_Electric Rev Req Model (2009 GRC) Rebuttal 4" xfId="10118"/>
    <cellStyle name="_VC 6.15.06 update on 06GRC power costs.xls Chart 2_Rebuttal Power Costs_Electric Rev Req Model (2009 GRC) Rebuttal REmoval of New  WH Solar AdjustMI" xfId="5599"/>
    <cellStyle name="_VC 6.15.06 update on 06GRC power costs.xls Chart 2_Rebuttal Power Costs_Electric Rev Req Model (2009 GRC) Rebuttal REmoval of New  WH Solar AdjustMI 2" xfId="5600"/>
    <cellStyle name="_VC 6.15.06 update on 06GRC power costs.xls Chart 2_Rebuttal Power Costs_Electric Rev Req Model (2009 GRC) Rebuttal REmoval of New  WH Solar AdjustMI 2 2" xfId="5601"/>
    <cellStyle name="_VC 6.15.06 update on 06GRC power costs.xls Chart 2_Rebuttal Power Costs_Electric Rev Req Model (2009 GRC) Rebuttal REmoval of New  WH Solar AdjustMI 3" xfId="5602"/>
    <cellStyle name="_VC 6.15.06 update on 06GRC power costs.xls Chart 2_Rebuttal Power Costs_Electric Rev Req Model (2009 GRC) Rebuttal REmoval of New  WH Solar AdjustMI 4" xfId="10119"/>
    <cellStyle name="_VC 6.15.06 update on 06GRC power costs.xls Chart 2_Rebuttal Power Costs_Electric Rev Req Model (2009 GRC) Rebuttal REmoval of New  WH Solar AdjustMI_DEM-WP(C) ENERG10C--ctn Mid-C_042010 2010GRC" xfId="10120"/>
    <cellStyle name="_VC 6.15.06 update on 06GRC power costs.xls Chart 2_Rebuttal Power Costs_Electric Rev Req Model (2009 GRC) Revised 01-18-2010" xfId="5603"/>
    <cellStyle name="_VC 6.15.06 update on 06GRC power costs.xls Chart 2_Rebuttal Power Costs_Electric Rev Req Model (2009 GRC) Revised 01-18-2010 2" xfId="5604"/>
    <cellStyle name="_VC 6.15.06 update on 06GRC power costs.xls Chart 2_Rebuttal Power Costs_Electric Rev Req Model (2009 GRC) Revised 01-18-2010 2 2" xfId="5605"/>
    <cellStyle name="_VC 6.15.06 update on 06GRC power costs.xls Chart 2_Rebuttal Power Costs_Electric Rev Req Model (2009 GRC) Revised 01-18-2010 3" xfId="5606"/>
    <cellStyle name="_VC 6.15.06 update on 06GRC power costs.xls Chart 2_Rebuttal Power Costs_Electric Rev Req Model (2009 GRC) Revised 01-18-2010 4" xfId="10121"/>
    <cellStyle name="_VC 6.15.06 update on 06GRC power costs.xls Chart 2_Rebuttal Power Costs_Electric Rev Req Model (2009 GRC) Revised 01-18-2010_DEM-WP(C) ENERG10C--ctn Mid-C_042010 2010GRC" xfId="10122"/>
    <cellStyle name="_VC 6.15.06 update on 06GRC power costs.xls Chart 2_Rebuttal Power Costs_Final Order Electric EXHIBIT A-1" xfId="5607"/>
    <cellStyle name="_VC 6.15.06 update on 06GRC power costs.xls Chart 2_Rebuttal Power Costs_Final Order Electric EXHIBIT A-1 2" xfId="5608"/>
    <cellStyle name="_VC 6.15.06 update on 06GRC power costs.xls Chart 2_Rebuttal Power Costs_Final Order Electric EXHIBIT A-1 2 2" xfId="5609"/>
    <cellStyle name="_VC 6.15.06 update on 06GRC power costs.xls Chart 2_Rebuttal Power Costs_Final Order Electric EXHIBIT A-1 3" xfId="5610"/>
    <cellStyle name="_VC 6.15.06 update on 06GRC power costs.xls Chart 2_Rebuttal Power Costs_Final Order Electric EXHIBIT A-1 4" xfId="10123"/>
    <cellStyle name="_VC 6.15.06 update on 06GRC power costs.xls Chart 2_ROR &amp; CONV FACTOR" xfId="5611"/>
    <cellStyle name="_VC 6.15.06 update on 06GRC power costs.xls Chart 2_ROR &amp; CONV FACTOR 2" xfId="5612"/>
    <cellStyle name="_VC 6.15.06 update on 06GRC power costs.xls Chart 2_ROR &amp; CONV FACTOR 2 2" xfId="5613"/>
    <cellStyle name="_VC 6.15.06 update on 06GRC power costs.xls Chart 2_ROR &amp; CONV FACTOR 3" xfId="5614"/>
    <cellStyle name="_VC 6.15.06 update on 06GRC power costs.xls Chart 2_ROR 5.02" xfId="5615"/>
    <cellStyle name="_VC 6.15.06 update on 06GRC power costs.xls Chart 2_ROR 5.02 2" xfId="5616"/>
    <cellStyle name="_VC 6.15.06 update on 06GRC power costs.xls Chart 2_ROR 5.02 2 2" xfId="5617"/>
    <cellStyle name="_VC 6.15.06 update on 06GRC power costs.xls Chart 2_ROR 5.02 3" xfId="5618"/>
    <cellStyle name="_VC 6.15.06 update on 06GRC power costs.xls Chart 2_Wind Integration 10GRC" xfId="5619"/>
    <cellStyle name="_VC 6.15.06 update on 06GRC power costs.xls Chart 2_Wind Integration 10GRC 2" xfId="5620"/>
    <cellStyle name="_VC 6.15.06 update on 06GRC power costs.xls Chart 2_Wind Integration 10GRC_DEM-WP(C) ENERG10C--ctn Mid-C_042010 2010GRC" xfId="10124"/>
    <cellStyle name="_VC 6.15.06 update on 06GRC power costs.xls Chart 3" xfId="26"/>
    <cellStyle name="_VC 6.15.06 update on 06GRC power costs.xls Chart 3 2" xfId="5621"/>
    <cellStyle name="_VC 6.15.06 update on 06GRC power costs.xls Chart 3 2 2" xfId="5622"/>
    <cellStyle name="_VC 6.15.06 update on 06GRC power costs.xls Chart 3 2 2 2" xfId="5623"/>
    <cellStyle name="_VC 6.15.06 update on 06GRC power costs.xls Chart 3 2 3" xfId="5624"/>
    <cellStyle name="_VC 6.15.06 update on 06GRC power costs.xls Chart 3 3" xfId="5625"/>
    <cellStyle name="_VC 6.15.06 update on 06GRC power costs.xls Chart 3 3 2" xfId="5626"/>
    <cellStyle name="_VC 6.15.06 update on 06GRC power costs.xls Chart 3 3 2 2" xfId="5627"/>
    <cellStyle name="_VC 6.15.06 update on 06GRC power costs.xls Chart 3 3 3" xfId="5628"/>
    <cellStyle name="_VC 6.15.06 update on 06GRC power costs.xls Chart 3 3 3 2" xfId="5629"/>
    <cellStyle name="_VC 6.15.06 update on 06GRC power costs.xls Chart 3 3 4" xfId="5630"/>
    <cellStyle name="_VC 6.15.06 update on 06GRC power costs.xls Chart 3 3 4 2" xfId="5631"/>
    <cellStyle name="_VC 6.15.06 update on 06GRC power costs.xls Chart 3 4" xfId="5632"/>
    <cellStyle name="_VC 6.15.06 update on 06GRC power costs.xls Chart 3 4 2" xfId="5633"/>
    <cellStyle name="_VC 6.15.06 update on 06GRC power costs.xls Chart 3 5" xfId="5634"/>
    <cellStyle name="_VC 6.15.06 update on 06GRC power costs.xls Chart 3 6" xfId="10125"/>
    <cellStyle name="_VC 6.15.06 update on 06GRC power costs.xls Chart 3 6 2" xfId="10126"/>
    <cellStyle name="_VC 6.15.06 update on 06GRC power costs.xls Chart 3 7" xfId="10127"/>
    <cellStyle name="_VC 6.15.06 update on 06GRC power costs.xls Chart 3 7 2" xfId="10128"/>
    <cellStyle name="_VC 6.15.06 update on 06GRC power costs.xls Chart 3_04 07E Wild Horse Wind Expansion (C) (2)" xfId="5635"/>
    <cellStyle name="_VC 6.15.06 update on 06GRC power costs.xls Chart 3_04 07E Wild Horse Wind Expansion (C) (2) 2" xfId="5636"/>
    <cellStyle name="_VC 6.15.06 update on 06GRC power costs.xls Chart 3_04 07E Wild Horse Wind Expansion (C) (2) 2 2" xfId="5637"/>
    <cellStyle name="_VC 6.15.06 update on 06GRC power costs.xls Chart 3_04 07E Wild Horse Wind Expansion (C) (2) 3" xfId="5638"/>
    <cellStyle name="_VC 6.15.06 update on 06GRC power costs.xls Chart 3_04 07E Wild Horse Wind Expansion (C) (2) 4" xfId="10129"/>
    <cellStyle name="_VC 6.15.06 update on 06GRC power costs.xls Chart 3_04 07E Wild Horse Wind Expansion (C) (2)_Adj Bench DR 3 for Initial Briefs (Electric)" xfId="5639"/>
    <cellStyle name="_VC 6.15.06 update on 06GRC power costs.xls Chart 3_04 07E Wild Horse Wind Expansion (C) (2)_Adj Bench DR 3 for Initial Briefs (Electric) 2" xfId="5640"/>
    <cellStyle name="_VC 6.15.06 update on 06GRC power costs.xls Chart 3_04 07E Wild Horse Wind Expansion (C) (2)_Adj Bench DR 3 for Initial Briefs (Electric) 2 2" xfId="5641"/>
    <cellStyle name="_VC 6.15.06 update on 06GRC power costs.xls Chart 3_04 07E Wild Horse Wind Expansion (C) (2)_Adj Bench DR 3 for Initial Briefs (Electric) 3" xfId="5642"/>
    <cellStyle name="_VC 6.15.06 update on 06GRC power costs.xls Chart 3_04 07E Wild Horse Wind Expansion (C) (2)_Adj Bench DR 3 for Initial Briefs (Electric) 4" xfId="10130"/>
    <cellStyle name="_VC 6.15.06 update on 06GRC power costs.xls Chart 3_04 07E Wild Horse Wind Expansion (C) (2)_Adj Bench DR 3 for Initial Briefs (Electric)_DEM-WP(C) ENERG10C--ctn Mid-C_042010 2010GRC" xfId="10131"/>
    <cellStyle name="_VC 6.15.06 update on 06GRC power costs.xls Chart 3_04 07E Wild Horse Wind Expansion (C) (2)_Book1" xfId="10132"/>
    <cellStyle name="_VC 6.15.06 update on 06GRC power costs.xls Chart 3_04 07E Wild Horse Wind Expansion (C) (2)_DEM-WP(C) ENERG10C--ctn Mid-C_042010 2010GRC" xfId="10133"/>
    <cellStyle name="_VC 6.15.06 update on 06GRC power costs.xls Chart 3_04 07E Wild Horse Wind Expansion (C) (2)_Electric Rev Req Model (2009 GRC) " xfId="5643"/>
    <cellStyle name="_VC 6.15.06 update on 06GRC power costs.xls Chart 3_04 07E Wild Horse Wind Expansion (C) (2)_Electric Rev Req Model (2009 GRC)  2" xfId="5644"/>
    <cellStyle name="_VC 6.15.06 update on 06GRC power costs.xls Chart 3_04 07E Wild Horse Wind Expansion (C) (2)_Electric Rev Req Model (2009 GRC)  2 2" xfId="5645"/>
    <cellStyle name="_VC 6.15.06 update on 06GRC power costs.xls Chart 3_04 07E Wild Horse Wind Expansion (C) (2)_Electric Rev Req Model (2009 GRC)  3" xfId="5646"/>
    <cellStyle name="_VC 6.15.06 update on 06GRC power costs.xls Chart 3_04 07E Wild Horse Wind Expansion (C) (2)_Electric Rev Req Model (2009 GRC)  4" xfId="10134"/>
    <cellStyle name="_VC 6.15.06 update on 06GRC power costs.xls Chart 3_04 07E Wild Horse Wind Expansion (C) (2)_Electric Rev Req Model (2009 GRC) _DEM-WP(C) ENERG10C--ctn Mid-C_042010 2010GRC" xfId="10135"/>
    <cellStyle name="_VC 6.15.06 update on 06GRC power costs.xls Chart 3_04 07E Wild Horse Wind Expansion (C) (2)_Electric Rev Req Model (2009 GRC) Rebuttal" xfId="5647"/>
    <cellStyle name="_VC 6.15.06 update on 06GRC power costs.xls Chart 3_04 07E Wild Horse Wind Expansion (C) (2)_Electric Rev Req Model (2009 GRC) Rebuttal 2" xfId="5648"/>
    <cellStyle name="_VC 6.15.06 update on 06GRC power costs.xls Chart 3_04 07E Wild Horse Wind Expansion (C) (2)_Electric Rev Req Model (2009 GRC) Rebuttal 2 2" xfId="5649"/>
    <cellStyle name="_VC 6.15.06 update on 06GRC power costs.xls Chart 3_04 07E Wild Horse Wind Expansion (C) (2)_Electric Rev Req Model (2009 GRC) Rebuttal 3" xfId="5650"/>
    <cellStyle name="_VC 6.15.06 update on 06GRC power costs.xls Chart 3_04 07E Wild Horse Wind Expansion (C) (2)_Electric Rev Req Model (2009 GRC) Rebuttal 4" xfId="10136"/>
    <cellStyle name="_VC 6.15.06 update on 06GRC power costs.xls Chart 3_04 07E Wild Horse Wind Expansion (C) (2)_Electric Rev Req Model (2009 GRC) Rebuttal REmoval of New  WH Solar AdjustMI" xfId="5651"/>
    <cellStyle name="_VC 6.15.06 update on 06GRC power costs.xls Chart 3_04 07E Wild Horse Wind Expansion (C) (2)_Electric Rev Req Model (2009 GRC) Rebuttal REmoval of New  WH Solar AdjustMI 2" xfId="5652"/>
    <cellStyle name="_VC 6.15.06 update on 06GRC power costs.xls Chart 3_04 07E Wild Horse Wind Expansion (C) (2)_Electric Rev Req Model (2009 GRC) Rebuttal REmoval of New  WH Solar AdjustMI 2 2" xfId="5653"/>
    <cellStyle name="_VC 6.15.06 update on 06GRC power costs.xls Chart 3_04 07E Wild Horse Wind Expansion (C) (2)_Electric Rev Req Model (2009 GRC) Rebuttal REmoval of New  WH Solar AdjustMI 3" xfId="5654"/>
    <cellStyle name="_VC 6.15.06 update on 06GRC power costs.xls Chart 3_04 07E Wild Horse Wind Expansion (C) (2)_Electric Rev Req Model (2009 GRC) Rebuttal REmoval of New  WH Solar AdjustMI 4" xfId="10137"/>
    <cellStyle name="_VC 6.15.06 update on 06GRC power costs.xls Chart 3_04 07E Wild Horse Wind Expansion (C) (2)_Electric Rev Req Model (2009 GRC) Rebuttal REmoval of New  WH Solar AdjustMI_DEM-WP(C) ENERG10C--ctn Mid-C_042010 2010GRC" xfId="10138"/>
    <cellStyle name="_VC 6.15.06 update on 06GRC power costs.xls Chart 3_04 07E Wild Horse Wind Expansion (C) (2)_Electric Rev Req Model (2009 GRC) Revised 01-18-2010" xfId="5655"/>
    <cellStyle name="_VC 6.15.06 update on 06GRC power costs.xls Chart 3_04 07E Wild Horse Wind Expansion (C) (2)_Electric Rev Req Model (2009 GRC) Revised 01-18-2010 2" xfId="5656"/>
    <cellStyle name="_VC 6.15.06 update on 06GRC power costs.xls Chart 3_04 07E Wild Horse Wind Expansion (C) (2)_Electric Rev Req Model (2009 GRC) Revised 01-18-2010 2 2" xfId="5657"/>
    <cellStyle name="_VC 6.15.06 update on 06GRC power costs.xls Chart 3_04 07E Wild Horse Wind Expansion (C) (2)_Electric Rev Req Model (2009 GRC) Revised 01-18-2010 3" xfId="5658"/>
    <cellStyle name="_VC 6.15.06 update on 06GRC power costs.xls Chart 3_04 07E Wild Horse Wind Expansion (C) (2)_Electric Rev Req Model (2009 GRC) Revised 01-18-2010 4" xfId="10139"/>
    <cellStyle name="_VC 6.15.06 update on 06GRC power costs.xls Chart 3_04 07E Wild Horse Wind Expansion (C) (2)_Electric Rev Req Model (2009 GRC) Revised 01-18-2010_DEM-WP(C) ENERG10C--ctn Mid-C_042010 2010GRC" xfId="10140"/>
    <cellStyle name="_VC 6.15.06 update on 06GRC power costs.xls Chart 3_04 07E Wild Horse Wind Expansion (C) (2)_Electric Rev Req Model (2010 GRC)" xfId="10141"/>
    <cellStyle name="_VC 6.15.06 update on 06GRC power costs.xls Chart 3_04 07E Wild Horse Wind Expansion (C) (2)_Electric Rev Req Model (2010 GRC) SF" xfId="10142"/>
    <cellStyle name="_VC 6.15.06 update on 06GRC power costs.xls Chart 3_04 07E Wild Horse Wind Expansion (C) (2)_Final Order Electric EXHIBIT A-1" xfId="5659"/>
    <cellStyle name="_VC 6.15.06 update on 06GRC power costs.xls Chart 3_04 07E Wild Horse Wind Expansion (C) (2)_Final Order Electric EXHIBIT A-1 2" xfId="5660"/>
    <cellStyle name="_VC 6.15.06 update on 06GRC power costs.xls Chart 3_04 07E Wild Horse Wind Expansion (C) (2)_Final Order Electric EXHIBIT A-1 2 2" xfId="5661"/>
    <cellStyle name="_VC 6.15.06 update on 06GRC power costs.xls Chart 3_04 07E Wild Horse Wind Expansion (C) (2)_Final Order Electric EXHIBIT A-1 3" xfId="5662"/>
    <cellStyle name="_VC 6.15.06 update on 06GRC power costs.xls Chart 3_04 07E Wild Horse Wind Expansion (C) (2)_Final Order Electric EXHIBIT A-1 4" xfId="10143"/>
    <cellStyle name="_VC 6.15.06 update on 06GRC power costs.xls Chart 3_04 07E Wild Horse Wind Expansion (C) (2)_TENASKA REGULATORY ASSET" xfId="5663"/>
    <cellStyle name="_VC 6.15.06 update on 06GRC power costs.xls Chart 3_04 07E Wild Horse Wind Expansion (C) (2)_TENASKA REGULATORY ASSET 2" xfId="5664"/>
    <cellStyle name="_VC 6.15.06 update on 06GRC power costs.xls Chart 3_04 07E Wild Horse Wind Expansion (C) (2)_TENASKA REGULATORY ASSET 2 2" xfId="5665"/>
    <cellStyle name="_VC 6.15.06 update on 06GRC power costs.xls Chart 3_04 07E Wild Horse Wind Expansion (C) (2)_TENASKA REGULATORY ASSET 3" xfId="5666"/>
    <cellStyle name="_VC 6.15.06 update on 06GRC power costs.xls Chart 3_04 07E Wild Horse Wind Expansion (C) (2)_TENASKA REGULATORY ASSET 4" xfId="10144"/>
    <cellStyle name="_VC 6.15.06 update on 06GRC power costs.xls Chart 3_16.37E Wild Horse Expansion DeferralRevwrkingfile SF" xfId="5667"/>
    <cellStyle name="_VC 6.15.06 update on 06GRC power costs.xls Chart 3_16.37E Wild Horse Expansion DeferralRevwrkingfile SF 2" xfId="5668"/>
    <cellStyle name="_VC 6.15.06 update on 06GRC power costs.xls Chart 3_16.37E Wild Horse Expansion DeferralRevwrkingfile SF 2 2" xfId="5669"/>
    <cellStyle name="_VC 6.15.06 update on 06GRC power costs.xls Chart 3_16.37E Wild Horse Expansion DeferralRevwrkingfile SF 3" xfId="5670"/>
    <cellStyle name="_VC 6.15.06 update on 06GRC power costs.xls Chart 3_16.37E Wild Horse Expansion DeferralRevwrkingfile SF 4" xfId="10145"/>
    <cellStyle name="_VC 6.15.06 update on 06GRC power costs.xls Chart 3_16.37E Wild Horse Expansion DeferralRevwrkingfile SF_DEM-WP(C) ENERG10C--ctn Mid-C_042010 2010GRC" xfId="10146"/>
    <cellStyle name="_VC 6.15.06 update on 06GRC power costs.xls Chart 3_2009 Compliance Filing PCA Exhibits for GRC" xfId="10147"/>
    <cellStyle name="_VC 6.15.06 update on 06GRC power costs.xls Chart 3_2009 Compliance Filing PCA Exhibits for GRC 2" xfId="10148"/>
    <cellStyle name="_VC 6.15.06 update on 06GRC power costs.xls Chart 3_2009 GRC Compl Filing - Exhibit D" xfId="5671"/>
    <cellStyle name="_VC 6.15.06 update on 06GRC power costs.xls Chart 3_2009 GRC Compl Filing - Exhibit D 2" xfId="5672"/>
    <cellStyle name="_VC 6.15.06 update on 06GRC power costs.xls Chart 3_2009 GRC Compl Filing - Exhibit D 3" xfId="10149"/>
    <cellStyle name="_VC 6.15.06 update on 06GRC power costs.xls Chart 3_2009 GRC Compl Filing - Exhibit D_DEM-WP(C) ENERG10C--ctn Mid-C_042010 2010GRC" xfId="10150"/>
    <cellStyle name="_VC 6.15.06 update on 06GRC power costs.xls Chart 3_3.01 Income Statement" xfId="5673"/>
    <cellStyle name="_VC 6.15.06 update on 06GRC power costs.xls Chart 3_4 31 Regulatory Assets and Liabilities  7 06- Exhibit D" xfId="5674"/>
    <cellStyle name="_VC 6.15.06 update on 06GRC power costs.xls Chart 3_4 31 Regulatory Assets and Liabilities  7 06- Exhibit D 2" xfId="5675"/>
    <cellStyle name="_VC 6.15.06 update on 06GRC power costs.xls Chart 3_4 31 Regulatory Assets and Liabilities  7 06- Exhibit D 2 2" xfId="5676"/>
    <cellStyle name="_VC 6.15.06 update on 06GRC power costs.xls Chart 3_4 31 Regulatory Assets and Liabilities  7 06- Exhibit D 3" xfId="5677"/>
    <cellStyle name="_VC 6.15.06 update on 06GRC power costs.xls Chart 3_4 31 Regulatory Assets and Liabilities  7 06- Exhibit D 4" xfId="10151"/>
    <cellStyle name="_VC 6.15.06 update on 06GRC power costs.xls Chart 3_4 31 Regulatory Assets and Liabilities  7 06- Exhibit D_DEM-WP(C) ENERG10C--ctn Mid-C_042010 2010GRC" xfId="10152"/>
    <cellStyle name="_VC 6.15.06 update on 06GRC power costs.xls Chart 3_4 31 Regulatory Assets and Liabilities  7 06- Exhibit D_NIM Summary" xfId="5678"/>
    <cellStyle name="_VC 6.15.06 update on 06GRC power costs.xls Chart 3_4 31 Regulatory Assets and Liabilities  7 06- Exhibit D_NIM Summary 2" xfId="5679"/>
    <cellStyle name="_VC 6.15.06 update on 06GRC power costs.xls Chart 3_4 31 Regulatory Assets and Liabilities  7 06- Exhibit D_NIM Summary_DEM-WP(C) ENERG10C--ctn Mid-C_042010 2010GRC" xfId="10153"/>
    <cellStyle name="_VC 6.15.06 update on 06GRC power costs.xls Chart 3_4 31E Reg Asset  Liab and EXH D" xfId="10154"/>
    <cellStyle name="_VC 6.15.06 update on 06GRC power costs.xls Chart 3_4 31E Reg Asset  Liab and EXH D _ Aug 10 Filing (2)" xfId="10155"/>
    <cellStyle name="_VC 6.15.06 update on 06GRC power costs.xls Chart 3_4 32 Regulatory Assets and Liabilities  7 06- Exhibit D" xfId="5680"/>
    <cellStyle name="_VC 6.15.06 update on 06GRC power costs.xls Chart 3_4 32 Regulatory Assets and Liabilities  7 06- Exhibit D 2" xfId="5681"/>
    <cellStyle name="_VC 6.15.06 update on 06GRC power costs.xls Chart 3_4 32 Regulatory Assets and Liabilities  7 06- Exhibit D 2 2" xfId="5682"/>
    <cellStyle name="_VC 6.15.06 update on 06GRC power costs.xls Chart 3_4 32 Regulatory Assets and Liabilities  7 06- Exhibit D 3" xfId="5683"/>
    <cellStyle name="_VC 6.15.06 update on 06GRC power costs.xls Chart 3_4 32 Regulatory Assets and Liabilities  7 06- Exhibit D 4" xfId="10156"/>
    <cellStyle name="_VC 6.15.06 update on 06GRC power costs.xls Chart 3_4 32 Regulatory Assets and Liabilities  7 06- Exhibit D_DEM-WP(C) ENERG10C--ctn Mid-C_042010 2010GRC" xfId="10157"/>
    <cellStyle name="_VC 6.15.06 update on 06GRC power costs.xls Chart 3_4 32 Regulatory Assets and Liabilities  7 06- Exhibit D_NIM Summary" xfId="5684"/>
    <cellStyle name="_VC 6.15.06 update on 06GRC power costs.xls Chart 3_4 32 Regulatory Assets and Liabilities  7 06- Exhibit D_NIM Summary 2" xfId="5685"/>
    <cellStyle name="_VC 6.15.06 update on 06GRC power costs.xls Chart 3_4 32 Regulatory Assets and Liabilities  7 06- Exhibit D_NIM Summary_DEM-WP(C) ENERG10C--ctn Mid-C_042010 2010GRC" xfId="10158"/>
    <cellStyle name="_VC 6.15.06 update on 06GRC power costs.xls Chart 3_ACCOUNTS" xfId="10159"/>
    <cellStyle name="_VC 6.15.06 update on 06GRC power costs.xls Chart 3_AURORA Total New" xfId="5686"/>
    <cellStyle name="_VC 6.15.06 update on 06GRC power costs.xls Chart 3_AURORA Total New 2" xfId="5687"/>
    <cellStyle name="_VC 6.15.06 update on 06GRC power costs.xls Chart 3_Book2" xfId="5688"/>
    <cellStyle name="_VC 6.15.06 update on 06GRC power costs.xls Chart 3_Book2 2" xfId="5689"/>
    <cellStyle name="_VC 6.15.06 update on 06GRC power costs.xls Chart 3_Book2 2 2" xfId="5690"/>
    <cellStyle name="_VC 6.15.06 update on 06GRC power costs.xls Chart 3_Book2 3" xfId="5691"/>
    <cellStyle name="_VC 6.15.06 update on 06GRC power costs.xls Chart 3_Book2 4" xfId="10160"/>
    <cellStyle name="_VC 6.15.06 update on 06GRC power costs.xls Chart 3_Book2_Adj Bench DR 3 for Initial Briefs (Electric)" xfId="5692"/>
    <cellStyle name="_VC 6.15.06 update on 06GRC power costs.xls Chart 3_Book2_Adj Bench DR 3 for Initial Briefs (Electric) 2" xfId="5693"/>
    <cellStyle name="_VC 6.15.06 update on 06GRC power costs.xls Chart 3_Book2_Adj Bench DR 3 for Initial Briefs (Electric) 2 2" xfId="5694"/>
    <cellStyle name="_VC 6.15.06 update on 06GRC power costs.xls Chart 3_Book2_Adj Bench DR 3 for Initial Briefs (Electric) 3" xfId="5695"/>
    <cellStyle name="_VC 6.15.06 update on 06GRC power costs.xls Chart 3_Book2_Adj Bench DR 3 for Initial Briefs (Electric) 4" xfId="10161"/>
    <cellStyle name="_VC 6.15.06 update on 06GRC power costs.xls Chart 3_Book2_Adj Bench DR 3 for Initial Briefs (Electric)_DEM-WP(C) ENERG10C--ctn Mid-C_042010 2010GRC" xfId="10162"/>
    <cellStyle name="_VC 6.15.06 update on 06GRC power costs.xls Chart 3_Book2_DEM-WP(C) ENERG10C--ctn Mid-C_042010 2010GRC" xfId="10163"/>
    <cellStyle name="_VC 6.15.06 update on 06GRC power costs.xls Chart 3_Book2_Electric Rev Req Model (2009 GRC) Rebuttal" xfId="5696"/>
    <cellStyle name="_VC 6.15.06 update on 06GRC power costs.xls Chart 3_Book2_Electric Rev Req Model (2009 GRC) Rebuttal 2" xfId="5697"/>
    <cellStyle name="_VC 6.15.06 update on 06GRC power costs.xls Chart 3_Book2_Electric Rev Req Model (2009 GRC) Rebuttal 2 2" xfId="5698"/>
    <cellStyle name="_VC 6.15.06 update on 06GRC power costs.xls Chart 3_Book2_Electric Rev Req Model (2009 GRC) Rebuttal 3" xfId="5699"/>
    <cellStyle name="_VC 6.15.06 update on 06GRC power costs.xls Chart 3_Book2_Electric Rev Req Model (2009 GRC) Rebuttal 4" xfId="10164"/>
    <cellStyle name="_VC 6.15.06 update on 06GRC power costs.xls Chart 3_Book2_Electric Rev Req Model (2009 GRC) Rebuttal REmoval of New  WH Solar AdjustMI" xfId="5700"/>
    <cellStyle name="_VC 6.15.06 update on 06GRC power costs.xls Chart 3_Book2_Electric Rev Req Model (2009 GRC) Rebuttal REmoval of New  WH Solar AdjustMI 2" xfId="5701"/>
    <cellStyle name="_VC 6.15.06 update on 06GRC power costs.xls Chart 3_Book2_Electric Rev Req Model (2009 GRC) Rebuttal REmoval of New  WH Solar AdjustMI 2 2" xfId="5702"/>
    <cellStyle name="_VC 6.15.06 update on 06GRC power costs.xls Chart 3_Book2_Electric Rev Req Model (2009 GRC) Rebuttal REmoval of New  WH Solar AdjustMI 3" xfId="5703"/>
    <cellStyle name="_VC 6.15.06 update on 06GRC power costs.xls Chart 3_Book2_Electric Rev Req Model (2009 GRC) Rebuttal REmoval of New  WH Solar AdjustMI 4" xfId="10165"/>
    <cellStyle name="_VC 6.15.06 update on 06GRC power costs.xls Chart 3_Book2_Electric Rev Req Model (2009 GRC) Rebuttal REmoval of New  WH Solar AdjustMI_DEM-WP(C) ENERG10C--ctn Mid-C_042010 2010GRC" xfId="10166"/>
    <cellStyle name="_VC 6.15.06 update on 06GRC power costs.xls Chart 3_Book2_Electric Rev Req Model (2009 GRC) Revised 01-18-2010" xfId="5704"/>
    <cellStyle name="_VC 6.15.06 update on 06GRC power costs.xls Chart 3_Book2_Electric Rev Req Model (2009 GRC) Revised 01-18-2010 2" xfId="5705"/>
    <cellStyle name="_VC 6.15.06 update on 06GRC power costs.xls Chart 3_Book2_Electric Rev Req Model (2009 GRC) Revised 01-18-2010 2 2" xfId="5706"/>
    <cellStyle name="_VC 6.15.06 update on 06GRC power costs.xls Chart 3_Book2_Electric Rev Req Model (2009 GRC) Revised 01-18-2010 3" xfId="5707"/>
    <cellStyle name="_VC 6.15.06 update on 06GRC power costs.xls Chart 3_Book2_Electric Rev Req Model (2009 GRC) Revised 01-18-2010 4" xfId="10167"/>
    <cellStyle name="_VC 6.15.06 update on 06GRC power costs.xls Chart 3_Book2_Electric Rev Req Model (2009 GRC) Revised 01-18-2010_DEM-WP(C) ENERG10C--ctn Mid-C_042010 2010GRC" xfId="10168"/>
    <cellStyle name="_VC 6.15.06 update on 06GRC power costs.xls Chart 3_Book2_Final Order Electric EXHIBIT A-1" xfId="5708"/>
    <cellStyle name="_VC 6.15.06 update on 06GRC power costs.xls Chart 3_Book2_Final Order Electric EXHIBIT A-1 2" xfId="5709"/>
    <cellStyle name="_VC 6.15.06 update on 06GRC power costs.xls Chart 3_Book2_Final Order Electric EXHIBIT A-1 2 2" xfId="5710"/>
    <cellStyle name="_VC 6.15.06 update on 06GRC power costs.xls Chart 3_Book2_Final Order Electric EXHIBIT A-1 3" xfId="5711"/>
    <cellStyle name="_VC 6.15.06 update on 06GRC power costs.xls Chart 3_Book2_Final Order Electric EXHIBIT A-1 4" xfId="10169"/>
    <cellStyle name="_VC 6.15.06 update on 06GRC power costs.xls Chart 3_Book4" xfId="5712"/>
    <cellStyle name="_VC 6.15.06 update on 06GRC power costs.xls Chart 3_Book4 2" xfId="5713"/>
    <cellStyle name="_VC 6.15.06 update on 06GRC power costs.xls Chart 3_Book4 2 2" xfId="5714"/>
    <cellStyle name="_VC 6.15.06 update on 06GRC power costs.xls Chart 3_Book4 3" xfId="5715"/>
    <cellStyle name="_VC 6.15.06 update on 06GRC power costs.xls Chart 3_Book4 4" xfId="10170"/>
    <cellStyle name="_VC 6.15.06 update on 06GRC power costs.xls Chart 3_Book4_DEM-WP(C) ENERG10C--ctn Mid-C_042010 2010GRC" xfId="10171"/>
    <cellStyle name="_VC 6.15.06 update on 06GRC power costs.xls Chart 3_Book9" xfId="5716"/>
    <cellStyle name="_VC 6.15.06 update on 06GRC power costs.xls Chart 3_Book9 2" xfId="5717"/>
    <cellStyle name="_VC 6.15.06 update on 06GRC power costs.xls Chart 3_Book9 2 2" xfId="5718"/>
    <cellStyle name="_VC 6.15.06 update on 06GRC power costs.xls Chart 3_Book9 3" xfId="5719"/>
    <cellStyle name="_VC 6.15.06 update on 06GRC power costs.xls Chart 3_Book9 4" xfId="10172"/>
    <cellStyle name="_VC 6.15.06 update on 06GRC power costs.xls Chart 3_Book9_DEM-WP(C) ENERG10C--ctn Mid-C_042010 2010GRC" xfId="10173"/>
    <cellStyle name="_VC 6.15.06 update on 06GRC power costs.xls Chart 3_Chelan PUD Power Costs (8-10)" xfId="10174"/>
    <cellStyle name="_VC 6.15.06 update on 06GRC power costs.xls Chart 3_DEM-WP(C) Chelan Power Costs" xfId="10175"/>
    <cellStyle name="_VC 6.15.06 update on 06GRC power costs.xls Chart 3_DEM-WP(C) ENERG10C--ctn Mid-C_042010 2010GRC" xfId="10176"/>
    <cellStyle name="_VC 6.15.06 update on 06GRC power costs.xls Chart 3_DEM-WP(C) Gas Transport 2010GRC" xfId="10177"/>
    <cellStyle name="_VC 6.15.06 update on 06GRC power costs.xls Chart 3_Gas Rev Req Model (2010 GRC)" xfId="10178"/>
    <cellStyle name="_VC 6.15.06 update on 06GRC power costs.xls Chart 3_INPUTS" xfId="5720"/>
    <cellStyle name="_VC 6.15.06 update on 06GRC power costs.xls Chart 3_INPUTS 2" xfId="5721"/>
    <cellStyle name="_VC 6.15.06 update on 06GRC power costs.xls Chart 3_INPUTS 2 2" xfId="5722"/>
    <cellStyle name="_VC 6.15.06 update on 06GRC power costs.xls Chart 3_INPUTS 3" xfId="5723"/>
    <cellStyle name="_VC 6.15.06 update on 06GRC power costs.xls Chart 3_NIM Summary" xfId="5724"/>
    <cellStyle name="_VC 6.15.06 update on 06GRC power costs.xls Chart 3_NIM Summary 09GRC" xfId="5725"/>
    <cellStyle name="_VC 6.15.06 update on 06GRC power costs.xls Chart 3_NIM Summary 09GRC 2" xfId="5726"/>
    <cellStyle name="_VC 6.15.06 update on 06GRC power costs.xls Chart 3_NIM Summary 09GRC_DEM-WP(C) ENERG10C--ctn Mid-C_042010 2010GRC" xfId="10179"/>
    <cellStyle name="_VC 6.15.06 update on 06GRC power costs.xls Chart 3_NIM Summary 2" xfId="5727"/>
    <cellStyle name="_VC 6.15.06 update on 06GRC power costs.xls Chart 3_NIM Summary 3" xfId="5728"/>
    <cellStyle name="_VC 6.15.06 update on 06GRC power costs.xls Chart 3_NIM Summary 4" xfId="5729"/>
    <cellStyle name="_VC 6.15.06 update on 06GRC power costs.xls Chart 3_NIM Summary 5" xfId="5730"/>
    <cellStyle name="_VC 6.15.06 update on 06GRC power costs.xls Chart 3_NIM Summary 6" xfId="5731"/>
    <cellStyle name="_VC 6.15.06 update on 06GRC power costs.xls Chart 3_NIM Summary 7" xfId="5732"/>
    <cellStyle name="_VC 6.15.06 update on 06GRC power costs.xls Chart 3_NIM Summary 8" xfId="5733"/>
    <cellStyle name="_VC 6.15.06 update on 06GRC power costs.xls Chart 3_NIM Summary 9" xfId="5734"/>
    <cellStyle name="_VC 6.15.06 update on 06GRC power costs.xls Chart 3_NIM Summary_DEM-WP(C) ENERG10C--ctn Mid-C_042010 2010GRC" xfId="10180"/>
    <cellStyle name="_VC 6.15.06 update on 06GRC power costs.xls Chart 3_PCA 10 -  Exhibit D from A Kellogg Jan 2011" xfId="10181"/>
    <cellStyle name="_VC 6.15.06 update on 06GRC power costs.xls Chart 3_PCA 10 -  Exhibit D from A Kellogg July 2011" xfId="10182"/>
    <cellStyle name="_VC 6.15.06 update on 06GRC power costs.xls Chart 3_PCA 10 -  Exhibit D from S Free Rcv'd 12-11" xfId="10183"/>
    <cellStyle name="_VC 6.15.06 update on 06GRC power costs.xls Chart 3_PCA 9 -  Exhibit D April 2010" xfId="10184"/>
    <cellStyle name="_VC 6.15.06 update on 06GRC power costs.xls Chart 3_PCA 9 -  Exhibit D April 2010 (3)" xfId="5735"/>
    <cellStyle name="_VC 6.15.06 update on 06GRC power costs.xls Chart 3_PCA 9 -  Exhibit D April 2010 (3) 2" xfId="5736"/>
    <cellStyle name="_VC 6.15.06 update on 06GRC power costs.xls Chart 3_PCA 9 -  Exhibit D April 2010 (3)_DEM-WP(C) ENERG10C--ctn Mid-C_042010 2010GRC" xfId="10185"/>
    <cellStyle name="_VC 6.15.06 update on 06GRC power costs.xls Chart 3_PCA 9 -  Exhibit D April 2010 2" xfId="10186"/>
    <cellStyle name="_VC 6.15.06 update on 06GRC power costs.xls Chart 3_PCA 9 -  Exhibit D April 2010 3" xfId="10187"/>
    <cellStyle name="_VC 6.15.06 update on 06GRC power costs.xls Chart 3_PCA 9 -  Exhibit D Nov 2010" xfId="10188"/>
    <cellStyle name="_VC 6.15.06 update on 06GRC power costs.xls Chart 3_PCA 9 -  Exhibit D Nov 2010 2" xfId="10189"/>
    <cellStyle name="_VC 6.15.06 update on 06GRC power costs.xls Chart 3_PCA 9 - Exhibit D at August 2010" xfId="10190"/>
    <cellStyle name="_VC 6.15.06 update on 06GRC power costs.xls Chart 3_PCA 9 - Exhibit D at August 2010 2" xfId="10191"/>
    <cellStyle name="_VC 6.15.06 update on 06GRC power costs.xls Chart 3_PCA 9 - Exhibit D June 2010 GRC" xfId="10192"/>
    <cellStyle name="_VC 6.15.06 update on 06GRC power costs.xls Chart 3_PCA 9 - Exhibit D June 2010 GRC 2" xfId="10193"/>
    <cellStyle name="_VC 6.15.06 update on 06GRC power costs.xls Chart 3_Power Costs - Comparison bx Rbtl-Staff-Jt-PC" xfId="5737"/>
    <cellStyle name="_VC 6.15.06 update on 06GRC power costs.xls Chart 3_Power Costs - Comparison bx Rbtl-Staff-Jt-PC 2" xfId="5738"/>
    <cellStyle name="_VC 6.15.06 update on 06GRC power costs.xls Chart 3_Power Costs - Comparison bx Rbtl-Staff-Jt-PC 2 2" xfId="5739"/>
    <cellStyle name="_VC 6.15.06 update on 06GRC power costs.xls Chart 3_Power Costs - Comparison bx Rbtl-Staff-Jt-PC 3" xfId="5740"/>
    <cellStyle name="_VC 6.15.06 update on 06GRC power costs.xls Chart 3_Power Costs - Comparison bx Rbtl-Staff-Jt-PC 4" xfId="10194"/>
    <cellStyle name="_VC 6.15.06 update on 06GRC power costs.xls Chart 3_Power Costs - Comparison bx Rbtl-Staff-Jt-PC_Adj Bench DR 3 for Initial Briefs (Electric)" xfId="5741"/>
    <cellStyle name="_VC 6.15.06 update on 06GRC power costs.xls Chart 3_Power Costs - Comparison bx Rbtl-Staff-Jt-PC_Adj Bench DR 3 for Initial Briefs (Electric) 2" xfId="5742"/>
    <cellStyle name="_VC 6.15.06 update on 06GRC power costs.xls Chart 3_Power Costs - Comparison bx Rbtl-Staff-Jt-PC_Adj Bench DR 3 for Initial Briefs (Electric) 2 2" xfId="5743"/>
    <cellStyle name="_VC 6.15.06 update on 06GRC power costs.xls Chart 3_Power Costs - Comparison bx Rbtl-Staff-Jt-PC_Adj Bench DR 3 for Initial Briefs (Electric) 3" xfId="5744"/>
    <cellStyle name="_VC 6.15.06 update on 06GRC power costs.xls Chart 3_Power Costs - Comparison bx Rbtl-Staff-Jt-PC_Adj Bench DR 3 for Initial Briefs (Electric) 4" xfId="10195"/>
    <cellStyle name="_VC 6.15.06 update on 06GRC power costs.xls Chart 3_Power Costs - Comparison bx Rbtl-Staff-Jt-PC_Adj Bench DR 3 for Initial Briefs (Electric)_DEM-WP(C) ENERG10C--ctn Mid-C_042010 2010GRC" xfId="10196"/>
    <cellStyle name="_VC 6.15.06 update on 06GRC power costs.xls Chart 3_Power Costs - Comparison bx Rbtl-Staff-Jt-PC_DEM-WP(C) ENERG10C--ctn Mid-C_042010 2010GRC" xfId="10197"/>
    <cellStyle name="_VC 6.15.06 update on 06GRC power costs.xls Chart 3_Power Costs - Comparison bx Rbtl-Staff-Jt-PC_Electric Rev Req Model (2009 GRC) Rebuttal" xfId="5745"/>
    <cellStyle name="_VC 6.15.06 update on 06GRC power costs.xls Chart 3_Power Costs - Comparison bx Rbtl-Staff-Jt-PC_Electric Rev Req Model (2009 GRC) Rebuttal 2" xfId="5746"/>
    <cellStyle name="_VC 6.15.06 update on 06GRC power costs.xls Chart 3_Power Costs - Comparison bx Rbtl-Staff-Jt-PC_Electric Rev Req Model (2009 GRC) Rebuttal 2 2" xfId="5747"/>
    <cellStyle name="_VC 6.15.06 update on 06GRC power costs.xls Chart 3_Power Costs - Comparison bx Rbtl-Staff-Jt-PC_Electric Rev Req Model (2009 GRC) Rebuttal 3" xfId="5748"/>
    <cellStyle name="_VC 6.15.06 update on 06GRC power costs.xls Chart 3_Power Costs - Comparison bx Rbtl-Staff-Jt-PC_Electric Rev Req Model (2009 GRC) Rebuttal 4" xfId="10198"/>
    <cellStyle name="_VC 6.15.06 update on 06GRC power costs.xls Chart 3_Power Costs - Comparison bx Rbtl-Staff-Jt-PC_Electric Rev Req Model (2009 GRC) Rebuttal REmoval of New  WH Solar AdjustMI" xfId="5749"/>
    <cellStyle name="_VC 6.15.06 update on 06GRC power costs.xls Chart 3_Power Costs - Comparison bx Rbtl-Staff-Jt-PC_Electric Rev Req Model (2009 GRC) Rebuttal REmoval of New  WH Solar AdjustMI 2" xfId="5750"/>
    <cellStyle name="_VC 6.15.06 update on 06GRC power costs.xls Chart 3_Power Costs - Comparison bx Rbtl-Staff-Jt-PC_Electric Rev Req Model (2009 GRC) Rebuttal REmoval of New  WH Solar AdjustMI 2 2" xfId="5751"/>
    <cellStyle name="_VC 6.15.06 update on 06GRC power costs.xls Chart 3_Power Costs - Comparison bx Rbtl-Staff-Jt-PC_Electric Rev Req Model (2009 GRC) Rebuttal REmoval of New  WH Solar AdjustMI 3" xfId="5752"/>
    <cellStyle name="_VC 6.15.06 update on 06GRC power costs.xls Chart 3_Power Costs - Comparison bx Rbtl-Staff-Jt-PC_Electric Rev Req Model (2009 GRC) Rebuttal REmoval of New  WH Solar AdjustMI 4" xfId="10199"/>
    <cellStyle name="_VC 6.15.06 update on 06GRC power costs.xls Chart 3_Power Costs - Comparison bx Rbtl-Staff-Jt-PC_Electric Rev Req Model (2009 GRC) Rebuttal REmoval of New  WH Solar AdjustMI_DEM-WP(C) ENERG10C--ctn Mid-C_042010 2010GRC" xfId="10200"/>
    <cellStyle name="_VC 6.15.06 update on 06GRC power costs.xls Chart 3_Power Costs - Comparison bx Rbtl-Staff-Jt-PC_Electric Rev Req Model (2009 GRC) Revised 01-18-2010" xfId="5753"/>
    <cellStyle name="_VC 6.15.06 update on 06GRC power costs.xls Chart 3_Power Costs - Comparison bx Rbtl-Staff-Jt-PC_Electric Rev Req Model (2009 GRC) Revised 01-18-2010 2" xfId="5754"/>
    <cellStyle name="_VC 6.15.06 update on 06GRC power costs.xls Chart 3_Power Costs - Comparison bx Rbtl-Staff-Jt-PC_Electric Rev Req Model (2009 GRC) Revised 01-18-2010 2 2" xfId="5755"/>
    <cellStyle name="_VC 6.15.06 update on 06GRC power costs.xls Chart 3_Power Costs - Comparison bx Rbtl-Staff-Jt-PC_Electric Rev Req Model (2009 GRC) Revised 01-18-2010 3" xfId="5756"/>
    <cellStyle name="_VC 6.15.06 update on 06GRC power costs.xls Chart 3_Power Costs - Comparison bx Rbtl-Staff-Jt-PC_Electric Rev Req Model (2009 GRC) Revised 01-18-2010 4" xfId="10201"/>
    <cellStyle name="_VC 6.15.06 update on 06GRC power costs.xls Chart 3_Power Costs - Comparison bx Rbtl-Staff-Jt-PC_Electric Rev Req Model (2009 GRC) Revised 01-18-2010_DEM-WP(C) ENERG10C--ctn Mid-C_042010 2010GRC" xfId="10202"/>
    <cellStyle name="_VC 6.15.06 update on 06GRC power costs.xls Chart 3_Power Costs - Comparison bx Rbtl-Staff-Jt-PC_Final Order Electric EXHIBIT A-1" xfId="5757"/>
    <cellStyle name="_VC 6.15.06 update on 06GRC power costs.xls Chart 3_Power Costs - Comparison bx Rbtl-Staff-Jt-PC_Final Order Electric EXHIBIT A-1 2" xfId="5758"/>
    <cellStyle name="_VC 6.15.06 update on 06GRC power costs.xls Chart 3_Power Costs - Comparison bx Rbtl-Staff-Jt-PC_Final Order Electric EXHIBIT A-1 2 2" xfId="5759"/>
    <cellStyle name="_VC 6.15.06 update on 06GRC power costs.xls Chart 3_Power Costs - Comparison bx Rbtl-Staff-Jt-PC_Final Order Electric EXHIBIT A-1 3" xfId="5760"/>
    <cellStyle name="_VC 6.15.06 update on 06GRC power costs.xls Chart 3_Power Costs - Comparison bx Rbtl-Staff-Jt-PC_Final Order Electric EXHIBIT A-1 4" xfId="10203"/>
    <cellStyle name="_VC 6.15.06 update on 06GRC power costs.xls Chart 3_Production Adj 4.37" xfId="5761"/>
    <cellStyle name="_VC 6.15.06 update on 06GRC power costs.xls Chart 3_Production Adj 4.37 2" xfId="5762"/>
    <cellStyle name="_VC 6.15.06 update on 06GRC power costs.xls Chart 3_Production Adj 4.37 2 2" xfId="5763"/>
    <cellStyle name="_VC 6.15.06 update on 06GRC power costs.xls Chart 3_Production Adj 4.37 3" xfId="5764"/>
    <cellStyle name="_VC 6.15.06 update on 06GRC power costs.xls Chart 3_Purchased Power Adj 4.03" xfId="5765"/>
    <cellStyle name="_VC 6.15.06 update on 06GRC power costs.xls Chart 3_Purchased Power Adj 4.03 2" xfId="5766"/>
    <cellStyle name="_VC 6.15.06 update on 06GRC power costs.xls Chart 3_Purchased Power Adj 4.03 2 2" xfId="5767"/>
    <cellStyle name="_VC 6.15.06 update on 06GRC power costs.xls Chart 3_Purchased Power Adj 4.03 3" xfId="5768"/>
    <cellStyle name="_VC 6.15.06 update on 06GRC power costs.xls Chart 3_Rebuttal Power Costs" xfId="5769"/>
    <cellStyle name="_VC 6.15.06 update on 06GRC power costs.xls Chart 3_Rebuttal Power Costs 2" xfId="5770"/>
    <cellStyle name="_VC 6.15.06 update on 06GRC power costs.xls Chart 3_Rebuttal Power Costs 2 2" xfId="5771"/>
    <cellStyle name="_VC 6.15.06 update on 06GRC power costs.xls Chart 3_Rebuttal Power Costs 3" xfId="5772"/>
    <cellStyle name="_VC 6.15.06 update on 06GRC power costs.xls Chart 3_Rebuttal Power Costs 4" xfId="10204"/>
    <cellStyle name="_VC 6.15.06 update on 06GRC power costs.xls Chart 3_Rebuttal Power Costs_Adj Bench DR 3 for Initial Briefs (Electric)" xfId="5773"/>
    <cellStyle name="_VC 6.15.06 update on 06GRC power costs.xls Chart 3_Rebuttal Power Costs_Adj Bench DR 3 for Initial Briefs (Electric) 2" xfId="5774"/>
    <cellStyle name="_VC 6.15.06 update on 06GRC power costs.xls Chart 3_Rebuttal Power Costs_Adj Bench DR 3 for Initial Briefs (Electric) 2 2" xfId="5775"/>
    <cellStyle name="_VC 6.15.06 update on 06GRC power costs.xls Chart 3_Rebuttal Power Costs_Adj Bench DR 3 for Initial Briefs (Electric) 3" xfId="5776"/>
    <cellStyle name="_VC 6.15.06 update on 06GRC power costs.xls Chart 3_Rebuttal Power Costs_Adj Bench DR 3 for Initial Briefs (Electric) 4" xfId="10205"/>
    <cellStyle name="_VC 6.15.06 update on 06GRC power costs.xls Chart 3_Rebuttal Power Costs_Adj Bench DR 3 for Initial Briefs (Electric)_DEM-WP(C) ENERG10C--ctn Mid-C_042010 2010GRC" xfId="10206"/>
    <cellStyle name="_VC 6.15.06 update on 06GRC power costs.xls Chart 3_Rebuttal Power Costs_DEM-WP(C) ENERG10C--ctn Mid-C_042010 2010GRC" xfId="10207"/>
    <cellStyle name="_VC 6.15.06 update on 06GRC power costs.xls Chart 3_Rebuttal Power Costs_Electric Rev Req Model (2009 GRC) Rebuttal" xfId="5777"/>
    <cellStyle name="_VC 6.15.06 update on 06GRC power costs.xls Chart 3_Rebuttal Power Costs_Electric Rev Req Model (2009 GRC) Rebuttal 2" xfId="5778"/>
    <cellStyle name="_VC 6.15.06 update on 06GRC power costs.xls Chart 3_Rebuttal Power Costs_Electric Rev Req Model (2009 GRC) Rebuttal 2 2" xfId="5779"/>
    <cellStyle name="_VC 6.15.06 update on 06GRC power costs.xls Chart 3_Rebuttal Power Costs_Electric Rev Req Model (2009 GRC) Rebuttal 3" xfId="5780"/>
    <cellStyle name="_VC 6.15.06 update on 06GRC power costs.xls Chart 3_Rebuttal Power Costs_Electric Rev Req Model (2009 GRC) Rebuttal 4" xfId="10208"/>
    <cellStyle name="_VC 6.15.06 update on 06GRC power costs.xls Chart 3_Rebuttal Power Costs_Electric Rev Req Model (2009 GRC) Rebuttal REmoval of New  WH Solar AdjustMI" xfId="5781"/>
    <cellStyle name="_VC 6.15.06 update on 06GRC power costs.xls Chart 3_Rebuttal Power Costs_Electric Rev Req Model (2009 GRC) Rebuttal REmoval of New  WH Solar AdjustMI 2" xfId="5782"/>
    <cellStyle name="_VC 6.15.06 update on 06GRC power costs.xls Chart 3_Rebuttal Power Costs_Electric Rev Req Model (2009 GRC) Rebuttal REmoval of New  WH Solar AdjustMI 2 2" xfId="5783"/>
    <cellStyle name="_VC 6.15.06 update on 06GRC power costs.xls Chart 3_Rebuttal Power Costs_Electric Rev Req Model (2009 GRC) Rebuttal REmoval of New  WH Solar AdjustMI 3" xfId="5784"/>
    <cellStyle name="_VC 6.15.06 update on 06GRC power costs.xls Chart 3_Rebuttal Power Costs_Electric Rev Req Model (2009 GRC) Rebuttal REmoval of New  WH Solar AdjustMI 4" xfId="10209"/>
    <cellStyle name="_VC 6.15.06 update on 06GRC power costs.xls Chart 3_Rebuttal Power Costs_Electric Rev Req Model (2009 GRC) Rebuttal REmoval of New  WH Solar AdjustMI_DEM-WP(C) ENERG10C--ctn Mid-C_042010 2010GRC" xfId="10210"/>
    <cellStyle name="_VC 6.15.06 update on 06GRC power costs.xls Chart 3_Rebuttal Power Costs_Electric Rev Req Model (2009 GRC) Revised 01-18-2010" xfId="5785"/>
    <cellStyle name="_VC 6.15.06 update on 06GRC power costs.xls Chart 3_Rebuttal Power Costs_Electric Rev Req Model (2009 GRC) Revised 01-18-2010 2" xfId="5786"/>
    <cellStyle name="_VC 6.15.06 update on 06GRC power costs.xls Chart 3_Rebuttal Power Costs_Electric Rev Req Model (2009 GRC) Revised 01-18-2010 2 2" xfId="5787"/>
    <cellStyle name="_VC 6.15.06 update on 06GRC power costs.xls Chart 3_Rebuttal Power Costs_Electric Rev Req Model (2009 GRC) Revised 01-18-2010 3" xfId="5788"/>
    <cellStyle name="_VC 6.15.06 update on 06GRC power costs.xls Chart 3_Rebuttal Power Costs_Electric Rev Req Model (2009 GRC) Revised 01-18-2010 4" xfId="10211"/>
    <cellStyle name="_VC 6.15.06 update on 06GRC power costs.xls Chart 3_Rebuttal Power Costs_Electric Rev Req Model (2009 GRC) Revised 01-18-2010_DEM-WP(C) ENERG10C--ctn Mid-C_042010 2010GRC" xfId="10212"/>
    <cellStyle name="_VC 6.15.06 update on 06GRC power costs.xls Chart 3_Rebuttal Power Costs_Final Order Electric EXHIBIT A-1" xfId="5789"/>
    <cellStyle name="_VC 6.15.06 update on 06GRC power costs.xls Chart 3_Rebuttal Power Costs_Final Order Electric EXHIBIT A-1 2" xfId="5790"/>
    <cellStyle name="_VC 6.15.06 update on 06GRC power costs.xls Chart 3_Rebuttal Power Costs_Final Order Electric EXHIBIT A-1 2 2" xfId="5791"/>
    <cellStyle name="_VC 6.15.06 update on 06GRC power costs.xls Chart 3_Rebuttal Power Costs_Final Order Electric EXHIBIT A-1 3" xfId="5792"/>
    <cellStyle name="_VC 6.15.06 update on 06GRC power costs.xls Chart 3_Rebuttal Power Costs_Final Order Electric EXHIBIT A-1 4" xfId="10213"/>
    <cellStyle name="_VC 6.15.06 update on 06GRC power costs.xls Chart 3_ROR &amp; CONV FACTOR" xfId="5793"/>
    <cellStyle name="_VC 6.15.06 update on 06GRC power costs.xls Chart 3_ROR &amp; CONV FACTOR 2" xfId="5794"/>
    <cellStyle name="_VC 6.15.06 update on 06GRC power costs.xls Chart 3_ROR &amp; CONV FACTOR 2 2" xfId="5795"/>
    <cellStyle name="_VC 6.15.06 update on 06GRC power costs.xls Chart 3_ROR &amp; CONV FACTOR 3" xfId="5796"/>
    <cellStyle name="_VC 6.15.06 update on 06GRC power costs.xls Chart 3_ROR 5.02" xfId="5797"/>
    <cellStyle name="_VC 6.15.06 update on 06GRC power costs.xls Chart 3_ROR 5.02 2" xfId="5798"/>
    <cellStyle name="_VC 6.15.06 update on 06GRC power costs.xls Chart 3_ROR 5.02 2 2" xfId="5799"/>
    <cellStyle name="_VC 6.15.06 update on 06GRC power costs.xls Chart 3_ROR 5.02 3" xfId="5800"/>
    <cellStyle name="_VC 6.15.06 update on 06GRC power costs.xls Chart 3_Wind Integration 10GRC" xfId="5801"/>
    <cellStyle name="_VC 6.15.06 update on 06GRC power costs.xls Chart 3_Wind Integration 10GRC 2" xfId="5802"/>
    <cellStyle name="_VC 6.15.06 update on 06GRC power costs.xls Chart 3_Wind Integration 10GRC_DEM-WP(C) ENERG10C--ctn Mid-C_042010 2010GRC" xfId="10214"/>
    <cellStyle name="_VC Mid C Generation-ctn Mid-C_011209" xfId="10215"/>
    <cellStyle name="_VC Mid C Generation-ctn Mid-C_011209 2" xfId="10216"/>
    <cellStyle name="_VC Mid C Generation-ctn Mid-C_011209 2 2" xfId="10217"/>
    <cellStyle name="_Worksheet" xfId="5803"/>
    <cellStyle name="_Worksheet 2" xfId="10218"/>
    <cellStyle name="_Worksheet 2 2" xfId="10219"/>
    <cellStyle name="_Worksheet 3" xfId="10220"/>
    <cellStyle name="_Worksheet 4" xfId="10221"/>
    <cellStyle name="_Worksheet 4 2" xfId="10222"/>
    <cellStyle name="_Worksheet_Chelan PUD Power Costs (8-10)" xfId="10223"/>
    <cellStyle name="_Worksheet_DEM-WP(C) Chelan Power Costs" xfId="10224"/>
    <cellStyle name="_Worksheet_DEM-WP(C) ENERG10C--ctn Mid-C_042010 2010GRC" xfId="10225"/>
    <cellStyle name="_Worksheet_DEM-WP(C) Gas Transport 2010GRC" xfId="10226"/>
    <cellStyle name="_Worksheet_NIM Summary" xfId="5804"/>
    <cellStyle name="_Worksheet_NIM Summary 2" xfId="5805"/>
    <cellStyle name="_Worksheet_NIM Summary_DEM-WP(C) ENERG10C--ctn Mid-C_042010 2010GRC" xfId="10227"/>
    <cellStyle name="_Worksheet_Transmission Workbook for May BOD" xfId="5806"/>
    <cellStyle name="_Worksheet_Transmission Workbook for May BOD 2" xfId="5807"/>
    <cellStyle name="_Worksheet_Transmission Workbook for May BOD_DEM-WP(C) ENERG10C--ctn Mid-C_042010 2010GRC" xfId="10228"/>
    <cellStyle name="_Worksheet_Wind Integration 10GRC" xfId="5808"/>
    <cellStyle name="_Worksheet_Wind Integration 10GRC 2" xfId="5809"/>
    <cellStyle name="_Worksheet_Wind Integration 10GRC_DEM-WP(C) ENERG10C--ctn Mid-C_042010 2010GRC" xfId="10229"/>
    <cellStyle name="0,0_x000d__x000a_NA_x000d__x000a_" xfId="27"/>
    <cellStyle name="0,0_x000d__x000a_NA_x000d__x000a_ 2" xfId="10230"/>
    <cellStyle name="0000" xfId="28"/>
    <cellStyle name="000000" xfId="29"/>
    <cellStyle name="14BLIN - Style8" xfId="10231"/>
    <cellStyle name="14-BT - Style1" xfId="10232"/>
    <cellStyle name="20% - Accent1 10" xfId="10233"/>
    <cellStyle name="20% - Accent1 11" xfId="10234"/>
    <cellStyle name="20% - Accent1 2" xfId="30"/>
    <cellStyle name="20% - Accent1 2 2" xfId="5810"/>
    <cellStyle name="20% - Accent1 2 2 2" xfId="5811"/>
    <cellStyle name="20% - Accent1 2 2 2 2" xfId="10235"/>
    <cellStyle name="20% - Accent1 2 2 3" xfId="10236"/>
    <cellStyle name="20% - Accent1 2 3" xfId="5812"/>
    <cellStyle name="20% - Accent1 2 3 2" xfId="10237"/>
    <cellStyle name="20% - Accent1 2 3 2 2" xfId="10238"/>
    <cellStyle name="20% - Accent1 2 3 3" xfId="10239"/>
    <cellStyle name="20% - Accent1 2 4" xfId="5813"/>
    <cellStyle name="20% - Accent1 2 4 2" xfId="10240"/>
    <cellStyle name="20% - Accent1 2 4 3" xfId="10241"/>
    <cellStyle name="20% - Accent1 2 5" xfId="10242"/>
    <cellStyle name="20% - Accent1 2 6" xfId="10243"/>
    <cellStyle name="20% - Accent1 2_2009 GRC Compl Filing - Exhibit D" xfId="5814"/>
    <cellStyle name="20% - Accent1 3" xfId="31"/>
    <cellStyle name="20% - Accent1 3 2" xfId="5815"/>
    <cellStyle name="20% - Accent1 3 2 2" xfId="10244"/>
    <cellStyle name="20% - Accent1 3 2 3" xfId="10245"/>
    <cellStyle name="20% - Accent1 3 3" xfId="5816"/>
    <cellStyle name="20% - Accent1 3 3 2" xfId="5817"/>
    <cellStyle name="20% - Accent1 3 4" xfId="5818"/>
    <cellStyle name="20% - Accent1 3 5" xfId="10246"/>
    <cellStyle name="20% - Accent1 4" xfId="5819"/>
    <cellStyle name="20% - Accent1 4 2" xfId="5820"/>
    <cellStyle name="20% - Accent1 4 2 2" xfId="5821"/>
    <cellStyle name="20% - Accent1 4 2 2 2" xfId="5822"/>
    <cellStyle name="20% - Accent1 4 2 3" xfId="5823"/>
    <cellStyle name="20% - Accent1 4 2 3 2" xfId="5824"/>
    <cellStyle name="20% - Accent1 4 2 4" xfId="5825"/>
    <cellStyle name="20% - Accent1 4 2 4 2" xfId="5826"/>
    <cellStyle name="20% - Accent1 4 2 5" xfId="5827"/>
    <cellStyle name="20% - Accent1 4 3" xfId="5828"/>
    <cellStyle name="20% - Accent1 4 3 2" xfId="5829"/>
    <cellStyle name="20% - Accent1 4 3 2 2" xfId="5830"/>
    <cellStyle name="20% - Accent1 4 3 3" xfId="5831"/>
    <cellStyle name="20% - Accent1 4 4" xfId="5832"/>
    <cellStyle name="20% - Accent1 4 4 2" xfId="5833"/>
    <cellStyle name="20% - Accent1 4 5" xfId="5834"/>
    <cellStyle name="20% - Accent1 4 5 2" xfId="5835"/>
    <cellStyle name="20% - Accent1 4 6" xfId="5836"/>
    <cellStyle name="20% - Accent1 4 6 2" xfId="5837"/>
    <cellStyle name="20% - Accent1 4 7" xfId="5838"/>
    <cellStyle name="20% - Accent1 4 7 2" xfId="5839"/>
    <cellStyle name="20% - Accent1 4 8" xfId="10247"/>
    <cellStyle name="20% - Accent1 5" xfId="5840"/>
    <cellStyle name="20% - Accent1 5 2" xfId="5841"/>
    <cellStyle name="20% - Accent1 6" xfId="10248"/>
    <cellStyle name="20% - Accent1 6 2" xfId="10249"/>
    <cellStyle name="20% - Accent1 7" xfId="10250"/>
    <cellStyle name="20% - Accent1 8" xfId="10251"/>
    <cellStyle name="20% - Accent1 9" xfId="10252"/>
    <cellStyle name="20% - Accent2 10" xfId="10253"/>
    <cellStyle name="20% - Accent2 11" xfId="10254"/>
    <cellStyle name="20% - Accent2 2" xfId="32"/>
    <cellStyle name="20% - Accent2 2 2" xfId="5842"/>
    <cellStyle name="20% - Accent2 2 2 2" xfId="5843"/>
    <cellStyle name="20% - Accent2 2 2 2 2" xfId="10255"/>
    <cellStyle name="20% - Accent2 2 2 3" xfId="10256"/>
    <cellStyle name="20% - Accent2 2 3" xfId="5844"/>
    <cellStyle name="20% - Accent2 2 3 2" xfId="10257"/>
    <cellStyle name="20% - Accent2 2 3 2 2" xfId="10258"/>
    <cellStyle name="20% - Accent2 2 3 3" xfId="10259"/>
    <cellStyle name="20% - Accent2 2 4" xfId="5845"/>
    <cellStyle name="20% - Accent2 2 4 2" xfId="10260"/>
    <cellStyle name="20% - Accent2 2 4 3" xfId="10261"/>
    <cellStyle name="20% - Accent2 2 5" xfId="10262"/>
    <cellStyle name="20% - Accent2 2 6" xfId="10263"/>
    <cellStyle name="20% - Accent2 2_2009 GRC Compl Filing - Exhibit D" xfId="5846"/>
    <cellStyle name="20% - Accent2 3" xfId="33"/>
    <cellStyle name="20% - Accent2 3 2" xfId="5847"/>
    <cellStyle name="20% - Accent2 3 2 2" xfId="10264"/>
    <cellStyle name="20% - Accent2 3 2 3" xfId="10265"/>
    <cellStyle name="20% - Accent2 3 3" xfId="5848"/>
    <cellStyle name="20% - Accent2 3 3 2" xfId="5849"/>
    <cellStyle name="20% - Accent2 3 4" xfId="5850"/>
    <cellStyle name="20% - Accent2 3 5" xfId="10266"/>
    <cellStyle name="20% - Accent2 4" xfId="5851"/>
    <cellStyle name="20% - Accent2 4 2" xfId="5852"/>
    <cellStyle name="20% - Accent2 4 2 2" xfId="5853"/>
    <cellStyle name="20% - Accent2 4 2 2 2" xfId="5854"/>
    <cellStyle name="20% - Accent2 4 2 3" xfId="5855"/>
    <cellStyle name="20% - Accent2 4 2 3 2" xfId="5856"/>
    <cellStyle name="20% - Accent2 4 2 4" xfId="5857"/>
    <cellStyle name="20% - Accent2 4 2 4 2" xfId="5858"/>
    <cellStyle name="20% - Accent2 4 2 5" xfId="5859"/>
    <cellStyle name="20% - Accent2 4 3" xfId="5860"/>
    <cellStyle name="20% - Accent2 4 3 2" xfId="5861"/>
    <cellStyle name="20% - Accent2 4 3 2 2" xfId="5862"/>
    <cellStyle name="20% - Accent2 4 3 3" xfId="5863"/>
    <cellStyle name="20% - Accent2 4 4" xfId="5864"/>
    <cellStyle name="20% - Accent2 4 4 2" xfId="5865"/>
    <cellStyle name="20% - Accent2 4 5" xfId="5866"/>
    <cellStyle name="20% - Accent2 4 5 2" xfId="5867"/>
    <cellStyle name="20% - Accent2 4 6" xfId="5868"/>
    <cellStyle name="20% - Accent2 4 6 2" xfId="5869"/>
    <cellStyle name="20% - Accent2 4 7" xfId="5870"/>
    <cellStyle name="20% - Accent2 4 7 2" xfId="5871"/>
    <cellStyle name="20% - Accent2 4 8" xfId="10267"/>
    <cellStyle name="20% - Accent2 5" xfId="5872"/>
    <cellStyle name="20% - Accent2 5 2" xfId="5873"/>
    <cellStyle name="20% - Accent2 6" xfId="10268"/>
    <cellStyle name="20% - Accent2 6 2" xfId="10269"/>
    <cellStyle name="20% - Accent2 7" xfId="10270"/>
    <cellStyle name="20% - Accent2 8" xfId="10271"/>
    <cellStyle name="20% - Accent2 9" xfId="10272"/>
    <cellStyle name="20% - Accent3 10" xfId="10273"/>
    <cellStyle name="20% - Accent3 11" xfId="10274"/>
    <cellStyle name="20% - Accent3 2" xfId="34"/>
    <cellStyle name="20% - Accent3 2 2" xfId="5874"/>
    <cellStyle name="20% - Accent3 2 2 2" xfId="5875"/>
    <cellStyle name="20% - Accent3 2 2 2 2" xfId="10275"/>
    <cellStyle name="20% - Accent3 2 2 3" xfId="10276"/>
    <cellStyle name="20% - Accent3 2 3" xfId="5876"/>
    <cellStyle name="20% - Accent3 2 3 2" xfId="10277"/>
    <cellStyle name="20% - Accent3 2 3 2 2" xfId="10278"/>
    <cellStyle name="20% - Accent3 2 3 3" xfId="10279"/>
    <cellStyle name="20% - Accent3 2 4" xfId="5877"/>
    <cellStyle name="20% - Accent3 2 4 2" xfId="10280"/>
    <cellStyle name="20% - Accent3 2 4 3" xfId="10281"/>
    <cellStyle name="20% - Accent3 2 5" xfId="10282"/>
    <cellStyle name="20% - Accent3 2 6" xfId="10283"/>
    <cellStyle name="20% - Accent3 2_2009 GRC Compl Filing - Exhibit D" xfId="5878"/>
    <cellStyle name="20% - Accent3 3" xfId="35"/>
    <cellStyle name="20% - Accent3 3 2" xfId="5879"/>
    <cellStyle name="20% - Accent3 3 2 2" xfId="10284"/>
    <cellStyle name="20% - Accent3 3 2 3" xfId="10285"/>
    <cellStyle name="20% - Accent3 3 3" xfId="5880"/>
    <cellStyle name="20% - Accent3 3 3 2" xfId="5881"/>
    <cellStyle name="20% - Accent3 3 4" xfId="5882"/>
    <cellStyle name="20% - Accent3 3 5" xfId="10286"/>
    <cellStyle name="20% - Accent3 4" xfId="5883"/>
    <cellStyle name="20% - Accent3 4 2" xfId="5884"/>
    <cellStyle name="20% - Accent3 4 2 2" xfId="5885"/>
    <cellStyle name="20% - Accent3 4 2 2 2" xfId="5886"/>
    <cellStyle name="20% - Accent3 4 2 3" xfId="5887"/>
    <cellStyle name="20% - Accent3 4 2 3 2" xfId="5888"/>
    <cellStyle name="20% - Accent3 4 2 4" xfId="5889"/>
    <cellStyle name="20% - Accent3 4 2 4 2" xfId="5890"/>
    <cellStyle name="20% - Accent3 4 2 5" xfId="5891"/>
    <cellStyle name="20% - Accent3 4 3" xfId="5892"/>
    <cellStyle name="20% - Accent3 4 3 2" xfId="5893"/>
    <cellStyle name="20% - Accent3 4 3 2 2" xfId="5894"/>
    <cellStyle name="20% - Accent3 4 3 3" xfId="5895"/>
    <cellStyle name="20% - Accent3 4 4" xfId="5896"/>
    <cellStyle name="20% - Accent3 4 4 2" xfId="5897"/>
    <cellStyle name="20% - Accent3 4 5" xfId="5898"/>
    <cellStyle name="20% - Accent3 4 5 2" xfId="5899"/>
    <cellStyle name="20% - Accent3 4 6" xfId="5900"/>
    <cellStyle name="20% - Accent3 4 6 2" xfId="5901"/>
    <cellStyle name="20% - Accent3 4 7" xfId="5902"/>
    <cellStyle name="20% - Accent3 4 7 2" xfId="5903"/>
    <cellStyle name="20% - Accent3 4 8" xfId="10287"/>
    <cellStyle name="20% - Accent3 5" xfId="5904"/>
    <cellStyle name="20% - Accent3 5 2" xfId="5905"/>
    <cellStyle name="20% - Accent3 6" xfId="10288"/>
    <cellStyle name="20% - Accent3 6 2" xfId="10289"/>
    <cellStyle name="20% - Accent3 7" xfId="10290"/>
    <cellStyle name="20% - Accent3 8" xfId="10291"/>
    <cellStyle name="20% - Accent3 9" xfId="10292"/>
    <cellStyle name="20% - Accent4 10" xfId="10293"/>
    <cellStyle name="20% - Accent4 11" xfId="10294"/>
    <cellStyle name="20% - Accent4 2" xfId="36"/>
    <cellStyle name="20% - Accent4 2 2" xfId="5906"/>
    <cellStyle name="20% - Accent4 2 2 2" xfId="5907"/>
    <cellStyle name="20% - Accent4 2 2 2 2" xfId="10295"/>
    <cellStyle name="20% - Accent4 2 2 3" xfId="10296"/>
    <cellStyle name="20% - Accent4 2 3" xfId="5908"/>
    <cellStyle name="20% - Accent4 2 3 2" xfId="10297"/>
    <cellStyle name="20% - Accent4 2 3 2 2" xfId="10298"/>
    <cellStyle name="20% - Accent4 2 3 3" xfId="10299"/>
    <cellStyle name="20% - Accent4 2 4" xfId="5909"/>
    <cellStyle name="20% - Accent4 2 4 2" xfId="10300"/>
    <cellStyle name="20% - Accent4 2 4 3" xfId="10301"/>
    <cellStyle name="20% - Accent4 2 5" xfId="10302"/>
    <cellStyle name="20% - Accent4 2 6" xfId="10303"/>
    <cellStyle name="20% - Accent4 2_2009 GRC Compl Filing - Exhibit D" xfId="5910"/>
    <cellStyle name="20% - Accent4 3" xfId="37"/>
    <cellStyle name="20% - Accent4 3 2" xfId="5911"/>
    <cellStyle name="20% - Accent4 3 2 2" xfId="10304"/>
    <cellStyle name="20% - Accent4 3 2 3" xfId="10305"/>
    <cellStyle name="20% - Accent4 3 3" xfId="5912"/>
    <cellStyle name="20% - Accent4 3 3 2" xfId="5913"/>
    <cellStyle name="20% - Accent4 3 4" xfId="5914"/>
    <cellStyle name="20% - Accent4 3 5" xfId="10306"/>
    <cellStyle name="20% - Accent4 4" xfId="5915"/>
    <cellStyle name="20% - Accent4 4 2" xfId="5916"/>
    <cellStyle name="20% - Accent4 4 2 2" xfId="5917"/>
    <cellStyle name="20% - Accent4 4 2 2 2" xfId="5918"/>
    <cellStyle name="20% - Accent4 4 2 3" xfId="5919"/>
    <cellStyle name="20% - Accent4 4 2 3 2" xfId="5920"/>
    <cellStyle name="20% - Accent4 4 2 4" xfId="5921"/>
    <cellStyle name="20% - Accent4 4 2 4 2" xfId="5922"/>
    <cellStyle name="20% - Accent4 4 2 5" xfId="5923"/>
    <cellStyle name="20% - Accent4 4 3" xfId="5924"/>
    <cellStyle name="20% - Accent4 4 3 2" xfId="5925"/>
    <cellStyle name="20% - Accent4 4 3 2 2" xfId="5926"/>
    <cellStyle name="20% - Accent4 4 3 3" xfId="5927"/>
    <cellStyle name="20% - Accent4 4 4" xfId="5928"/>
    <cellStyle name="20% - Accent4 4 4 2" xfId="5929"/>
    <cellStyle name="20% - Accent4 4 5" xfId="5930"/>
    <cellStyle name="20% - Accent4 4 5 2" xfId="5931"/>
    <cellStyle name="20% - Accent4 4 6" xfId="5932"/>
    <cellStyle name="20% - Accent4 4 6 2" xfId="5933"/>
    <cellStyle name="20% - Accent4 4 7" xfId="5934"/>
    <cellStyle name="20% - Accent4 4 7 2" xfId="5935"/>
    <cellStyle name="20% - Accent4 4 8" xfId="10307"/>
    <cellStyle name="20% - Accent4 5" xfId="5936"/>
    <cellStyle name="20% - Accent4 5 2" xfId="5937"/>
    <cellStyle name="20% - Accent4 6" xfId="10308"/>
    <cellStyle name="20% - Accent4 6 2" xfId="10309"/>
    <cellStyle name="20% - Accent4 7" xfId="10310"/>
    <cellStyle name="20% - Accent4 8" xfId="10311"/>
    <cellStyle name="20% - Accent4 9" xfId="10312"/>
    <cellStyle name="20% - Accent5 2" xfId="38"/>
    <cellStyle name="20% - Accent5 2 2" xfId="5938"/>
    <cellStyle name="20% - Accent5 2 2 2" xfId="5939"/>
    <cellStyle name="20% - Accent5 2 2 2 2" xfId="10313"/>
    <cellStyle name="20% - Accent5 2 2 3" xfId="10314"/>
    <cellStyle name="20% - Accent5 2 3" xfId="5940"/>
    <cellStyle name="20% - Accent5 2 3 2" xfId="10315"/>
    <cellStyle name="20% - Accent5 2 3 2 2" xfId="10316"/>
    <cellStyle name="20% - Accent5 2 3 3" xfId="10317"/>
    <cellStyle name="20% - Accent5 2 4" xfId="5941"/>
    <cellStyle name="20% - Accent5 2 4 2" xfId="10318"/>
    <cellStyle name="20% - Accent5 2 5" xfId="10319"/>
    <cellStyle name="20% - Accent5 2_2009 GRC Compl Filing - Exhibit D" xfId="5942"/>
    <cellStyle name="20% - Accent5 3" xfId="39"/>
    <cellStyle name="20% - Accent5 3 2" xfId="5943"/>
    <cellStyle name="20% - Accent5 3 2 2" xfId="10320"/>
    <cellStyle name="20% - Accent5 3 2 3" xfId="10321"/>
    <cellStyle name="20% - Accent5 3 3" xfId="5944"/>
    <cellStyle name="20% - Accent5 3 3 2" xfId="5945"/>
    <cellStyle name="20% - Accent5 3 4" xfId="5946"/>
    <cellStyle name="20% - Accent5 4" xfId="5947"/>
    <cellStyle name="20% - Accent5 4 2" xfId="5948"/>
    <cellStyle name="20% - Accent5 4 2 2" xfId="5949"/>
    <cellStyle name="20% - Accent5 4 2 3" xfId="10322"/>
    <cellStyle name="20% - Accent5 4 3" xfId="5950"/>
    <cellStyle name="20% - Accent5 4 3 2" xfId="5951"/>
    <cellStyle name="20% - Accent5 4 4" xfId="10323"/>
    <cellStyle name="20% - Accent5 5" xfId="5952"/>
    <cellStyle name="20% - Accent5 5 2" xfId="5953"/>
    <cellStyle name="20% - Accent5 5 2 2" xfId="5954"/>
    <cellStyle name="20% - Accent5 5 3" xfId="5955"/>
    <cellStyle name="20% - Accent5 6" xfId="5956"/>
    <cellStyle name="20% - Accent5 6 2" xfId="5957"/>
    <cellStyle name="20% - Accent5 6 2 2" xfId="5958"/>
    <cellStyle name="20% - Accent5 6 3" xfId="5959"/>
    <cellStyle name="20% - Accent5 7" xfId="5960"/>
    <cellStyle name="20% - Accent5 7 2" xfId="5961"/>
    <cellStyle name="20% - Accent5 8" xfId="5962"/>
    <cellStyle name="20% - Accent5 8 2" xfId="5963"/>
    <cellStyle name="20% - Accent5 9" xfId="10324"/>
    <cellStyle name="20% - Accent6 10" xfId="10325"/>
    <cellStyle name="20% - Accent6 11" xfId="10326"/>
    <cellStyle name="20% - Accent6 2" xfId="40"/>
    <cellStyle name="20% - Accent6 2 2" xfId="5964"/>
    <cellStyle name="20% - Accent6 2 2 2" xfId="5965"/>
    <cellStyle name="20% - Accent6 2 2 2 2" xfId="10327"/>
    <cellStyle name="20% - Accent6 2 2 3" xfId="10328"/>
    <cellStyle name="20% - Accent6 2 3" xfId="5966"/>
    <cellStyle name="20% - Accent6 2 3 2" xfId="10329"/>
    <cellStyle name="20% - Accent6 2 3 2 2" xfId="10330"/>
    <cellStyle name="20% - Accent6 2 3 3" xfId="10331"/>
    <cellStyle name="20% - Accent6 2 4" xfId="5967"/>
    <cellStyle name="20% - Accent6 2 4 2" xfId="10332"/>
    <cellStyle name="20% - Accent6 2 5" xfId="10333"/>
    <cellStyle name="20% - Accent6 2 6" xfId="10334"/>
    <cellStyle name="20% - Accent6 2_2009 GRC Compl Filing - Exhibit D" xfId="5968"/>
    <cellStyle name="20% - Accent6 3" xfId="41"/>
    <cellStyle name="20% - Accent6 3 2" xfId="5969"/>
    <cellStyle name="20% - Accent6 3 2 2" xfId="10335"/>
    <cellStyle name="20% - Accent6 3 2 3" xfId="10336"/>
    <cellStyle name="20% - Accent6 3 3" xfId="5970"/>
    <cellStyle name="20% - Accent6 3 3 2" xfId="5971"/>
    <cellStyle name="20% - Accent6 3 4" xfId="5972"/>
    <cellStyle name="20% - Accent6 3 5" xfId="10337"/>
    <cellStyle name="20% - Accent6 4" xfId="5973"/>
    <cellStyle name="20% - Accent6 4 2" xfId="5974"/>
    <cellStyle name="20% - Accent6 4 2 2" xfId="5975"/>
    <cellStyle name="20% - Accent6 4 2 2 2" xfId="5976"/>
    <cellStyle name="20% - Accent6 4 2 3" xfId="5977"/>
    <cellStyle name="20% - Accent6 4 2 3 2" xfId="5978"/>
    <cellStyle name="20% - Accent6 4 2 4" xfId="5979"/>
    <cellStyle name="20% - Accent6 4 2 4 2" xfId="5980"/>
    <cellStyle name="20% - Accent6 4 2 5" xfId="5981"/>
    <cellStyle name="20% - Accent6 4 3" xfId="5982"/>
    <cellStyle name="20% - Accent6 4 3 2" xfId="5983"/>
    <cellStyle name="20% - Accent6 4 3 2 2" xfId="5984"/>
    <cellStyle name="20% - Accent6 4 3 3" xfId="5985"/>
    <cellStyle name="20% - Accent6 4 4" xfId="5986"/>
    <cellStyle name="20% - Accent6 4 4 2" xfId="5987"/>
    <cellStyle name="20% - Accent6 4 5" xfId="5988"/>
    <cellStyle name="20% - Accent6 4 5 2" xfId="5989"/>
    <cellStyle name="20% - Accent6 4 6" xfId="5990"/>
    <cellStyle name="20% - Accent6 4 6 2" xfId="5991"/>
    <cellStyle name="20% - Accent6 4 7" xfId="5992"/>
    <cellStyle name="20% - Accent6 4 7 2" xfId="5993"/>
    <cellStyle name="20% - Accent6 4 8" xfId="10338"/>
    <cellStyle name="20% - Accent6 5" xfId="5994"/>
    <cellStyle name="20% - Accent6 5 2" xfId="5995"/>
    <cellStyle name="20% - Accent6 6" xfId="10339"/>
    <cellStyle name="20% - Accent6 6 2" xfId="10340"/>
    <cellStyle name="20% - Accent6 7" xfId="10341"/>
    <cellStyle name="20% - Accent6 8" xfId="10342"/>
    <cellStyle name="20% - Accent6 9" xfId="10343"/>
    <cellStyle name="40% - Accent1 10" xfId="10344"/>
    <cellStyle name="40% - Accent1 11" xfId="10345"/>
    <cellStyle name="40% - Accent1 2" xfId="42"/>
    <cellStyle name="40% - Accent1 2 2" xfId="5996"/>
    <cellStyle name="40% - Accent1 2 2 2" xfId="5997"/>
    <cellStyle name="40% - Accent1 2 2 2 2" xfId="10346"/>
    <cellStyle name="40% - Accent1 2 2 3" xfId="10347"/>
    <cellStyle name="40% - Accent1 2 3" xfId="5998"/>
    <cellStyle name="40% - Accent1 2 3 2" xfId="10348"/>
    <cellStyle name="40% - Accent1 2 3 2 2" xfId="10349"/>
    <cellStyle name="40% - Accent1 2 3 3" xfId="10350"/>
    <cellStyle name="40% - Accent1 2 4" xfId="5999"/>
    <cellStyle name="40% - Accent1 2 4 2" xfId="10351"/>
    <cellStyle name="40% - Accent1 2 4 3" xfId="10352"/>
    <cellStyle name="40% - Accent1 2 5" xfId="10353"/>
    <cellStyle name="40% - Accent1 2 6" xfId="10354"/>
    <cellStyle name="40% - Accent1 2_2009 GRC Compl Filing - Exhibit D" xfId="6000"/>
    <cellStyle name="40% - Accent1 3" xfId="43"/>
    <cellStyle name="40% - Accent1 3 2" xfId="6001"/>
    <cellStyle name="40% - Accent1 3 2 2" xfId="10355"/>
    <cellStyle name="40% - Accent1 3 2 3" xfId="10356"/>
    <cellStyle name="40% - Accent1 3 3" xfId="6002"/>
    <cellStyle name="40% - Accent1 3 3 2" xfId="6003"/>
    <cellStyle name="40% - Accent1 3 4" xfId="6004"/>
    <cellStyle name="40% - Accent1 3 5" xfId="10357"/>
    <cellStyle name="40% - Accent1 4" xfId="6005"/>
    <cellStyle name="40% - Accent1 4 2" xfId="6006"/>
    <cellStyle name="40% - Accent1 4 2 2" xfId="6007"/>
    <cellStyle name="40% - Accent1 4 2 2 2" xfId="6008"/>
    <cellStyle name="40% - Accent1 4 2 3" xfId="6009"/>
    <cellStyle name="40% - Accent1 4 2 3 2" xfId="6010"/>
    <cellStyle name="40% - Accent1 4 2 4" xfId="6011"/>
    <cellStyle name="40% - Accent1 4 2 4 2" xfId="6012"/>
    <cellStyle name="40% - Accent1 4 2 5" xfId="6013"/>
    <cellStyle name="40% - Accent1 4 3" xfId="6014"/>
    <cellStyle name="40% - Accent1 4 3 2" xfId="6015"/>
    <cellStyle name="40% - Accent1 4 3 2 2" xfId="6016"/>
    <cellStyle name="40% - Accent1 4 3 3" xfId="6017"/>
    <cellStyle name="40% - Accent1 4 4" xfId="6018"/>
    <cellStyle name="40% - Accent1 4 4 2" xfId="6019"/>
    <cellStyle name="40% - Accent1 4 5" xfId="6020"/>
    <cellStyle name="40% - Accent1 4 5 2" xfId="6021"/>
    <cellStyle name="40% - Accent1 4 6" xfId="6022"/>
    <cellStyle name="40% - Accent1 4 6 2" xfId="6023"/>
    <cellStyle name="40% - Accent1 4 7" xfId="6024"/>
    <cellStyle name="40% - Accent1 4 7 2" xfId="6025"/>
    <cellStyle name="40% - Accent1 4 8" xfId="10358"/>
    <cellStyle name="40% - Accent1 5" xfId="6026"/>
    <cellStyle name="40% - Accent1 5 2" xfId="6027"/>
    <cellStyle name="40% - Accent1 6" xfId="10359"/>
    <cellStyle name="40% - Accent1 6 2" xfId="10360"/>
    <cellStyle name="40% - Accent1 7" xfId="10361"/>
    <cellStyle name="40% - Accent1 8" xfId="10362"/>
    <cellStyle name="40% - Accent1 9" xfId="10363"/>
    <cellStyle name="40% - Accent2 2" xfId="44"/>
    <cellStyle name="40% - Accent2 2 2" xfId="6028"/>
    <cellStyle name="40% - Accent2 2 2 2" xfId="6029"/>
    <cellStyle name="40% - Accent2 2 2 2 2" xfId="10364"/>
    <cellStyle name="40% - Accent2 2 2 3" xfId="10365"/>
    <cellStyle name="40% - Accent2 2 3" xfId="6030"/>
    <cellStyle name="40% - Accent2 2 3 2" xfId="10366"/>
    <cellStyle name="40% - Accent2 2 3 2 2" xfId="10367"/>
    <cellStyle name="40% - Accent2 2 3 3" xfId="10368"/>
    <cellStyle name="40% - Accent2 2 4" xfId="6031"/>
    <cellStyle name="40% - Accent2 2 4 2" xfId="10369"/>
    <cellStyle name="40% - Accent2 2 5" xfId="10370"/>
    <cellStyle name="40% - Accent2 2_2009 GRC Compl Filing - Exhibit D" xfId="6032"/>
    <cellStyle name="40% - Accent2 3" xfId="45"/>
    <cellStyle name="40% - Accent2 3 2" xfId="6033"/>
    <cellStyle name="40% - Accent2 3 2 2" xfId="10371"/>
    <cellStyle name="40% - Accent2 3 2 3" xfId="10372"/>
    <cellStyle name="40% - Accent2 3 3" xfId="6034"/>
    <cellStyle name="40% - Accent2 3 3 2" xfId="6035"/>
    <cellStyle name="40% - Accent2 3 4" xfId="6036"/>
    <cellStyle name="40% - Accent2 4" xfId="6037"/>
    <cellStyle name="40% - Accent2 4 2" xfId="6038"/>
    <cellStyle name="40% - Accent2 4 2 2" xfId="6039"/>
    <cellStyle name="40% - Accent2 4 2 3" xfId="10373"/>
    <cellStyle name="40% - Accent2 4 3" xfId="6040"/>
    <cellStyle name="40% - Accent2 4 3 2" xfId="6041"/>
    <cellStyle name="40% - Accent2 4 4" xfId="10374"/>
    <cellStyle name="40% - Accent2 5" xfId="6042"/>
    <cellStyle name="40% - Accent2 5 2" xfId="6043"/>
    <cellStyle name="40% - Accent2 5 2 2" xfId="6044"/>
    <cellStyle name="40% - Accent2 5 3" xfId="6045"/>
    <cellStyle name="40% - Accent2 6" xfId="6046"/>
    <cellStyle name="40% - Accent2 6 2" xfId="6047"/>
    <cellStyle name="40% - Accent2 6 2 2" xfId="6048"/>
    <cellStyle name="40% - Accent2 6 3" xfId="6049"/>
    <cellStyle name="40% - Accent2 7" xfId="6050"/>
    <cellStyle name="40% - Accent2 7 2" xfId="6051"/>
    <cellStyle name="40% - Accent2 8" xfId="6052"/>
    <cellStyle name="40% - Accent2 8 2" xfId="6053"/>
    <cellStyle name="40% - Accent2 9" xfId="10375"/>
    <cellStyle name="40% - Accent3 10" xfId="10376"/>
    <cellStyle name="40% - Accent3 11" xfId="10377"/>
    <cellStyle name="40% - Accent3 2" xfId="46"/>
    <cellStyle name="40% - Accent3 2 2" xfId="6054"/>
    <cellStyle name="40% - Accent3 2 2 2" xfId="6055"/>
    <cellStyle name="40% - Accent3 2 2 2 2" xfId="10378"/>
    <cellStyle name="40% - Accent3 2 2 3" xfId="10379"/>
    <cellStyle name="40% - Accent3 2 3" xfId="6056"/>
    <cellStyle name="40% - Accent3 2 3 2" xfId="10380"/>
    <cellStyle name="40% - Accent3 2 3 2 2" xfId="10381"/>
    <cellStyle name="40% - Accent3 2 3 3" xfId="10382"/>
    <cellStyle name="40% - Accent3 2 4" xfId="6057"/>
    <cellStyle name="40% - Accent3 2 4 2" xfId="10383"/>
    <cellStyle name="40% - Accent3 2 4 3" xfId="10384"/>
    <cellStyle name="40% - Accent3 2 5" xfId="10385"/>
    <cellStyle name="40% - Accent3 2 6" xfId="10386"/>
    <cellStyle name="40% - Accent3 2_2009 GRC Compl Filing - Exhibit D" xfId="6058"/>
    <cellStyle name="40% - Accent3 3" xfId="47"/>
    <cellStyle name="40% - Accent3 3 2" xfId="6059"/>
    <cellStyle name="40% - Accent3 3 2 2" xfId="10387"/>
    <cellStyle name="40% - Accent3 3 2 3" xfId="10388"/>
    <cellStyle name="40% - Accent3 3 3" xfId="6060"/>
    <cellStyle name="40% - Accent3 3 3 2" xfId="6061"/>
    <cellStyle name="40% - Accent3 3 4" xfId="6062"/>
    <cellStyle name="40% - Accent3 3 5" xfId="10389"/>
    <cellStyle name="40% - Accent3 4" xfId="6063"/>
    <cellStyle name="40% - Accent3 4 2" xfId="6064"/>
    <cellStyle name="40% - Accent3 4 2 2" xfId="6065"/>
    <cellStyle name="40% - Accent3 4 2 2 2" xfId="6066"/>
    <cellStyle name="40% - Accent3 4 2 3" xfId="6067"/>
    <cellStyle name="40% - Accent3 4 2 3 2" xfId="6068"/>
    <cellStyle name="40% - Accent3 4 2 4" xfId="6069"/>
    <cellStyle name="40% - Accent3 4 2 4 2" xfId="6070"/>
    <cellStyle name="40% - Accent3 4 2 5" xfId="6071"/>
    <cellStyle name="40% - Accent3 4 3" xfId="6072"/>
    <cellStyle name="40% - Accent3 4 3 2" xfId="6073"/>
    <cellStyle name="40% - Accent3 4 3 2 2" xfId="6074"/>
    <cellStyle name="40% - Accent3 4 3 3" xfId="6075"/>
    <cellStyle name="40% - Accent3 4 4" xfId="6076"/>
    <cellStyle name="40% - Accent3 4 4 2" xfId="6077"/>
    <cellStyle name="40% - Accent3 4 5" xfId="6078"/>
    <cellStyle name="40% - Accent3 4 5 2" xfId="6079"/>
    <cellStyle name="40% - Accent3 4 6" xfId="6080"/>
    <cellStyle name="40% - Accent3 4 6 2" xfId="6081"/>
    <cellStyle name="40% - Accent3 4 7" xfId="6082"/>
    <cellStyle name="40% - Accent3 4 7 2" xfId="6083"/>
    <cellStyle name="40% - Accent3 4 8" xfId="10390"/>
    <cellStyle name="40% - Accent3 5" xfId="6084"/>
    <cellStyle name="40% - Accent3 5 2" xfId="6085"/>
    <cellStyle name="40% - Accent3 6" xfId="10391"/>
    <cellStyle name="40% - Accent3 6 2" xfId="10392"/>
    <cellStyle name="40% - Accent3 7" xfId="10393"/>
    <cellStyle name="40% - Accent3 8" xfId="10394"/>
    <cellStyle name="40% - Accent3 9" xfId="10395"/>
    <cellStyle name="40% - Accent4 10" xfId="10396"/>
    <cellStyle name="40% - Accent4 11" xfId="10397"/>
    <cellStyle name="40% - Accent4 2" xfId="48"/>
    <cellStyle name="40% - Accent4 2 2" xfId="6086"/>
    <cellStyle name="40% - Accent4 2 2 2" xfId="6087"/>
    <cellStyle name="40% - Accent4 2 2 2 2" xfId="10398"/>
    <cellStyle name="40% - Accent4 2 2 3" xfId="10399"/>
    <cellStyle name="40% - Accent4 2 3" xfId="6088"/>
    <cellStyle name="40% - Accent4 2 3 2" xfId="10400"/>
    <cellStyle name="40% - Accent4 2 3 2 2" xfId="10401"/>
    <cellStyle name="40% - Accent4 2 3 3" xfId="10402"/>
    <cellStyle name="40% - Accent4 2 4" xfId="6089"/>
    <cellStyle name="40% - Accent4 2 4 2" xfId="10403"/>
    <cellStyle name="40% - Accent4 2 4 3" xfId="10404"/>
    <cellStyle name="40% - Accent4 2 5" xfId="10405"/>
    <cellStyle name="40% - Accent4 2 6" xfId="10406"/>
    <cellStyle name="40% - Accent4 2_2009 GRC Compl Filing - Exhibit D" xfId="6090"/>
    <cellStyle name="40% - Accent4 3" xfId="49"/>
    <cellStyle name="40% - Accent4 3 2" xfId="6091"/>
    <cellStyle name="40% - Accent4 3 2 2" xfId="10407"/>
    <cellStyle name="40% - Accent4 3 2 3" xfId="10408"/>
    <cellStyle name="40% - Accent4 3 3" xfId="6092"/>
    <cellStyle name="40% - Accent4 3 3 2" xfId="6093"/>
    <cellStyle name="40% - Accent4 3 4" xfId="6094"/>
    <cellStyle name="40% - Accent4 3 5" xfId="10409"/>
    <cellStyle name="40% - Accent4 4" xfId="6095"/>
    <cellStyle name="40% - Accent4 4 2" xfId="6096"/>
    <cellStyle name="40% - Accent4 4 2 2" xfId="6097"/>
    <cellStyle name="40% - Accent4 4 2 2 2" xfId="6098"/>
    <cellStyle name="40% - Accent4 4 2 3" xfId="6099"/>
    <cellStyle name="40% - Accent4 4 2 3 2" xfId="6100"/>
    <cellStyle name="40% - Accent4 4 2 4" xfId="6101"/>
    <cellStyle name="40% - Accent4 4 2 4 2" xfId="6102"/>
    <cellStyle name="40% - Accent4 4 2 5" xfId="6103"/>
    <cellStyle name="40% - Accent4 4 3" xfId="6104"/>
    <cellStyle name="40% - Accent4 4 3 2" xfId="6105"/>
    <cellStyle name="40% - Accent4 4 3 2 2" xfId="6106"/>
    <cellStyle name="40% - Accent4 4 3 3" xfId="6107"/>
    <cellStyle name="40% - Accent4 4 4" xfId="6108"/>
    <cellStyle name="40% - Accent4 4 4 2" xfId="6109"/>
    <cellStyle name="40% - Accent4 4 5" xfId="6110"/>
    <cellStyle name="40% - Accent4 4 5 2" xfId="6111"/>
    <cellStyle name="40% - Accent4 4 6" xfId="6112"/>
    <cellStyle name="40% - Accent4 4 6 2" xfId="6113"/>
    <cellStyle name="40% - Accent4 4 7" xfId="6114"/>
    <cellStyle name="40% - Accent4 4 7 2" xfId="6115"/>
    <cellStyle name="40% - Accent4 4 8" xfId="10410"/>
    <cellStyle name="40% - Accent4 5" xfId="6116"/>
    <cellStyle name="40% - Accent4 5 2" xfId="6117"/>
    <cellStyle name="40% - Accent4 6" xfId="10411"/>
    <cellStyle name="40% - Accent4 6 2" xfId="10412"/>
    <cellStyle name="40% - Accent4 7" xfId="10413"/>
    <cellStyle name="40% - Accent4 8" xfId="10414"/>
    <cellStyle name="40% - Accent4 9" xfId="10415"/>
    <cellStyle name="40% - Accent5 10" xfId="10416"/>
    <cellStyle name="40% - Accent5 11" xfId="10417"/>
    <cellStyle name="40% - Accent5 2" xfId="50"/>
    <cellStyle name="40% - Accent5 2 2" xfId="6118"/>
    <cellStyle name="40% - Accent5 2 2 2" xfId="6119"/>
    <cellStyle name="40% - Accent5 2 2 2 2" xfId="10418"/>
    <cellStyle name="40% - Accent5 2 2 3" xfId="10419"/>
    <cellStyle name="40% - Accent5 2 3" xfId="6120"/>
    <cellStyle name="40% - Accent5 2 3 2" xfId="10420"/>
    <cellStyle name="40% - Accent5 2 3 2 2" xfId="10421"/>
    <cellStyle name="40% - Accent5 2 3 3" xfId="10422"/>
    <cellStyle name="40% - Accent5 2 4" xfId="6121"/>
    <cellStyle name="40% - Accent5 2 4 2" xfId="10423"/>
    <cellStyle name="40% - Accent5 2 5" xfId="10424"/>
    <cellStyle name="40% - Accent5 2 6" xfId="10425"/>
    <cellStyle name="40% - Accent5 2_2009 GRC Compl Filing - Exhibit D" xfId="6122"/>
    <cellStyle name="40% - Accent5 3" xfId="51"/>
    <cellStyle name="40% - Accent5 3 2" xfId="6123"/>
    <cellStyle name="40% - Accent5 3 2 2" xfId="10426"/>
    <cellStyle name="40% - Accent5 3 2 3" xfId="10427"/>
    <cellStyle name="40% - Accent5 3 3" xfId="6124"/>
    <cellStyle name="40% - Accent5 3 3 2" xfId="6125"/>
    <cellStyle name="40% - Accent5 3 4" xfId="6126"/>
    <cellStyle name="40% - Accent5 3 5" xfId="10428"/>
    <cellStyle name="40% - Accent5 4" xfId="6127"/>
    <cellStyle name="40% - Accent5 4 2" xfId="6128"/>
    <cellStyle name="40% - Accent5 4 2 2" xfId="6129"/>
    <cellStyle name="40% - Accent5 4 2 2 2" xfId="6130"/>
    <cellStyle name="40% - Accent5 4 2 3" xfId="6131"/>
    <cellStyle name="40% - Accent5 4 2 3 2" xfId="6132"/>
    <cellStyle name="40% - Accent5 4 2 4" xfId="6133"/>
    <cellStyle name="40% - Accent5 4 2 4 2" xfId="6134"/>
    <cellStyle name="40% - Accent5 4 2 5" xfId="6135"/>
    <cellStyle name="40% - Accent5 4 3" xfId="6136"/>
    <cellStyle name="40% - Accent5 4 3 2" xfId="6137"/>
    <cellStyle name="40% - Accent5 4 3 2 2" xfId="6138"/>
    <cellStyle name="40% - Accent5 4 3 3" xfId="6139"/>
    <cellStyle name="40% - Accent5 4 4" xfId="6140"/>
    <cellStyle name="40% - Accent5 4 4 2" xfId="6141"/>
    <cellStyle name="40% - Accent5 4 5" xfId="6142"/>
    <cellStyle name="40% - Accent5 4 5 2" xfId="6143"/>
    <cellStyle name="40% - Accent5 4 6" xfId="6144"/>
    <cellStyle name="40% - Accent5 4 6 2" xfId="6145"/>
    <cellStyle name="40% - Accent5 4 7" xfId="6146"/>
    <cellStyle name="40% - Accent5 4 7 2" xfId="6147"/>
    <cellStyle name="40% - Accent5 4 8" xfId="10429"/>
    <cellStyle name="40% - Accent5 5" xfId="6148"/>
    <cellStyle name="40% - Accent5 5 2" xfId="6149"/>
    <cellStyle name="40% - Accent5 6" xfId="10430"/>
    <cellStyle name="40% - Accent5 6 2" xfId="10431"/>
    <cellStyle name="40% - Accent5 7" xfId="10432"/>
    <cellStyle name="40% - Accent5 8" xfId="10433"/>
    <cellStyle name="40% - Accent5 9" xfId="10434"/>
    <cellStyle name="40% - Accent6 10" xfId="10435"/>
    <cellStyle name="40% - Accent6 11" xfId="10436"/>
    <cellStyle name="40% - Accent6 2" xfId="52"/>
    <cellStyle name="40% - Accent6 2 2" xfId="6150"/>
    <cellStyle name="40% - Accent6 2 2 2" xfId="6151"/>
    <cellStyle name="40% - Accent6 2 2 2 2" xfId="10437"/>
    <cellStyle name="40% - Accent6 2 2 3" xfId="10438"/>
    <cellStyle name="40% - Accent6 2 3" xfId="6152"/>
    <cellStyle name="40% - Accent6 2 3 2" xfId="10439"/>
    <cellStyle name="40% - Accent6 2 3 2 2" xfId="10440"/>
    <cellStyle name="40% - Accent6 2 3 3" xfId="10441"/>
    <cellStyle name="40% - Accent6 2 4" xfId="6153"/>
    <cellStyle name="40% - Accent6 2 4 2" xfId="10442"/>
    <cellStyle name="40% - Accent6 2 4 3" xfId="10443"/>
    <cellStyle name="40% - Accent6 2 5" xfId="10444"/>
    <cellStyle name="40% - Accent6 2 6" xfId="10445"/>
    <cellStyle name="40% - Accent6 2_2009 GRC Compl Filing - Exhibit D" xfId="6154"/>
    <cellStyle name="40% - Accent6 3" xfId="53"/>
    <cellStyle name="40% - Accent6 3 2" xfId="6155"/>
    <cellStyle name="40% - Accent6 3 2 2" xfId="10446"/>
    <cellStyle name="40% - Accent6 3 2 3" xfId="10447"/>
    <cellStyle name="40% - Accent6 3 3" xfId="6156"/>
    <cellStyle name="40% - Accent6 3 3 2" xfId="6157"/>
    <cellStyle name="40% - Accent6 3 4" xfId="6158"/>
    <cellStyle name="40% - Accent6 3 5" xfId="10448"/>
    <cellStyle name="40% - Accent6 4" xfId="6159"/>
    <cellStyle name="40% - Accent6 4 2" xfId="6160"/>
    <cellStyle name="40% - Accent6 4 2 2" xfId="6161"/>
    <cellStyle name="40% - Accent6 4 2 2 2" xfId="6162"/>
    <cellStyle name="40% - Accent6 4 2 3" xfId="6163"/>
    <cellStyle name="40% - Accent6 4 2 3 2" xfId="6164"/>
    <cellStyle name="40% - Accent6 4 2 4" xfId="6165"/>
    <cellStyle name="40% - Accent6 4 2 4 2" xfId="6166"/>
    <cellStyle name="40% - Accent6 4 2 5" xfId="6167"/>
    <cellStyle name="40% - Accent6 4 3" xfId="6168"/>
    <cellStyle name="40% - Accent6 4 3 2" xfId="6169"/>
    <cellStyle name="40% - Accent6 4 3 2 2" xfId="6170"/>
    <cellStyle name="40% - Accent6 4 3 3" xfId="6171"/>
    <cellStyle name="40% - Accent6 4 4" xfId="6172"/>
    <cellStyle name="40% - Accent6 4 4 2" xfId="6173"/>
    <cellStyle name="40% - Accent6 4 5" xfId="6174"/>
    <cellStyle name="40% - Accent6 4 5 2" xfId="6175"/>
    <cellStyle name="40% - Accent6 4 6" xfId="6176"/>
    <cellStyle name="40% - Accent6 4 6 2" xfId="6177"/>
    <cellStyle name="40% - Accent6 4 7" xfId="6178"/>
    <cellStyle name="40% - Accent6 4 7 2" xfId="6179"/>
    <cellStyle name="40% - Accent6 4 8" xfId="10449"/>
    <cellStyle name="40% - Accent6 5" xfId="6180"/>
    <cellStyle name="40% - Accent6 5 2" xfId="6181"/>
    <cellStyle name="40% - Accent6 6" xfId="10450"/>
    <cellStyle name="40% - Accent6 6 2" xfId="10451"/>
    <cellStyle name="40% - Accent6 7" xfId="10452"/>
    <cellStyle name="40% - Accent6 8" xfId="10453"/>
    <cellStyle name="40% - Accent6 9" xfId="10454"/>
    <cellStyle name="60% - Accent1 2" xfId="6182"/>
    <cellStyle name="60% - Accent1 2 2" xfId="6183"/>
    <cellStyle name="60% - Accent1 2 2 2" xfId="10455"/>
    <cellStyle name="60% - Accent1 2 3" xfId="6184"/>
    <cellStyle name="60% - Accent1 2 4" xfId="10456"/>
    <cellStyle name="60% - Accent1 3" xfId="6185"/>
    <cellStyle name="60% - Accent1 3 2" xfId="6186"/>
    <cellStyle name="60% - Accent1 3 2 2" xfId="10457"/>
    <cellStyle name="60% - Accent1 3 3" xfId="6187"/>
    <cellStyle name="60% - Accent1 3 4" xfId="6188"/>
    <cellStyle name="60% - Accent1 3 5" xfId="10458"/>
    <cellStyle name="60% - Accent1 4" xfId="10459"/>
    <cellStyle name="60% - Accent1 5" xfId="10460"/>
    <cellStyle name="60% - Accent1 6" xfId="10461"/>
    <cellStyle name="60% - Accent1 7" xfId="10462"/>
    <cellStyle name="60% - Accent2 2" xfId="6189"/>
    <cellStyle name="60% - Accent2 2 2" xfId="6190"/>
    <cellStyle name="60% - Accent2 2 2 2" xfId="10463"/>
    <cellStyle name="60% - Accent2 2 3" xfId="6191"/>
    <cellStyle name="60% - Accent2 2 4" xfId="10464"/>
    <cellStyle name="60% - Accent2 3" xfId="6192"/>
    <cellStyle name="60% - Accent2 3 2" xfId="6193"/>
    <cellStyle name="60% - Accent2 3 2 2" xfId="10465"/>
    <cellStyle name="60% - Accent2 3 3" xfId="6194"/>
    <cellStyle name="60% - Accent2 3 4" xfId="6195"/>
    <cellStyle name="60% - Accent2 3 5" xfId="10466"/>
    <cellStyle name="60% - Accent2 4" xfId="10467"/>
    <cellStyle name="60% - Accent2 5" xfId="10468"/>
    <cellStyle name="60% - Accent2 6" xfId="10469"/>
    <cellStyle name="60% - Accent2 7" xfId="10470"/>
    <cellStyle name="60% - Accent3 2" xfId="6196"/>
    <cellStyle name="60% - Accent3 2 2" xfId="6197"/>
    <cellStyle name="60% - Accent3 2 2 2" xfId="10471"/>
    <cellStyle name="60% - Accent3 2 3" xfId="6198"/>
    <cellStyle name="60% - Accent3 2 4" xfId="10472"/>
    <cellStyle name="60% - Accent3 3" xfId="6199"/>
    <cellStyle name="60% - Accent3 3 2" xfId="6200"/>
    <cellStyle name="60% - Accent3 3 2 2" xfId="10473"/>
    <cellStyle name="60% - Accent3 3 3" xfId="6201"/>
    <cellStyle name="60% - Accent3 3 4" xfId="6202"/>
    <cellStyle name="60% - Accent3 3 5" xfId="10474"/>
    <cellStyle name="60% - Accent3 4" xfId="10475"/>
    <cellStyle name="60% - Accent3 5" xfId="10476"/>
    <cellStyle name="60% - Accent3 6" xfId="10477"/>
    <cellStyle name="60% - Accent3 7" xfId="10478"/>
    <cellStyle name="60% - Accent4 2" xfId="6203"/>
    <cellStyle name="60% - Accent4 2 2" xfId="6204"/>
    <cellStyle name="60% - Accent4 2 2 2" xfId="10479"/>
    <cellStyle name="60% - Accent4 2 3" xfId="6205"/>
    <cellStyle name="60% - Accent4 2 4" xfId="10480"/>
    <cellStyle name="60% - Accent4 3" xfId="6206"/>
    <cellStyle name="60% - Accent4 3 2" xfId="6207"/>
    <cellStyle name="60% - Accent4 3 2 2" xfId="10481"/>
    <cellStyle name="60% - Accent4 3 3" xfId="6208"/>
    <cellStyle name="60% - Accent4 3 4" xfId="6209"/>
    <cellStyle name="60% - Accent4 3 5" xfId="10482"/>
    <cellStyle name="60% - Accent4 4" xfId="10483"/>
    <cellStyle name="60% - Accent4 5" xfId="10484"/>
    <cellStyle name="60% - Accent4 6" xfId="10485"/>
    <cellStyle name="60% - Accent4 7" xfId="10486"/>
    <cellStyle name="60% - Accent5 2" xfId="6210"/>
    <cellStyle name="60% - Accent5 2 2" xfId="6211"/>
    <cellStyle name="60% - Accent5 2 2 2" xfId="10487"/>
    <cellStyle name="60% - Accent5 2 3" xfId="6212"/>
    <cellStyle name="60% - Accent5 2 4" xfId="10488"/>
    <cellStyle name="60% - Accent5 3" xfId="6213"/>
    <cellStyle name="60% - Accent5 3 2" xfId="6214"/>
    <cellStyle name="60% - Accent5 3 2 2" xfId="10489"/>
    <cellStyle name="60% - Accent5 3 3" xfId="6215"/>
    <cellStyle name="60% - Accent5 3 4" xfId="6216"/>
    <cellStyle name="60% - Accent5 3 5" xfId="10490"/>
    <cellStyle name="60% - Accent5 4" xfId="10491"/>
    <cellStyle name="60% - Accent5 5" xfId="10492"/>
    <cellStyle name="60% - Accent5 6" xfId="10493"/>
    <cellStyle name="60% - Accent5 7" xfId="10494"/>
    <cellStyle name="60% - Accent6 2" xfId="6217"/>
    <cellStyle name="60% - Accent6 2 2" xfId="6218"/>
    <cellStyle name="60% - Accent6 2 2 2" xfId="10495"/>
    <cellStyle name="60% - Accent6 2 3" xfId="6219"/>
    <cellStyle name="60% - Accent6 2 4" xfId="10496"/>
    <cellStyle name="60% - Accent6 3" xfId="6220"/>
    <cellStyle name="60% - Accent6 3 2" xfId="6221"/>
    <cellStyle name="60% - Accent6 3 2 2" xfId="10497"/>
    <cellStyle name="60% - Accent6 3 3" xfId="6222"/>
    <cellStyle name="60% - Accent6 3 4" xfId="6223"/>
    <cellStyle name="60% - Accent6 3 5" xfId="10498"/>
    <cellStyle name="60% - Accent6 4" xfId="10499"/>
    <cellStyle name="60% - Accent6 5" xfId="10500"/>
    <cellStyle name="60% - Accent6 6" xfId="10501"/>
    <cellStyle name="60% - Accent6 7" xfId="10502"/>
    <cellStyle name="Accent1 - 20%" xfId="54"/>
    <cellStyle name="Accent1 - 20% 2" xfId="10503"/>
    <cellStyle name="Accent1 - 40%" xfId="55"/>
    <cellStyle name="Accent1 - 40% 2" xfId="10504"/>
    <cellStyle name="Accent1 - 60%" xfId="56"/>
    <cellStyle name="Accent1 10" xfId="10505"/>
    <cellStyle name="Accent1 11" xfId="10506"/>
    <cellStyle name="Accent1 12" xfId="10507"/>
    <cellStyle name="Accent1 2" xfId="6224"/>
    <cellStyle name="Accent1 2 2" xfId="6225"/>
    <cellStyle name="Accent1 2 2 2" xfId="10508"/>
    <cellStyle name="Accent1 2 3" xfId="6226"/>
    <cellStyle name="Accent1 2 4" xfId="10509"/>
    <cellStyle name="Accent1 3" xfId="6227"/>
    <cellStyle name="Accent1 3 2" xfId="6228"/>
    <cellStyle name="Accent1 3 2 2" xfId="10510"/>
    <cellStyle name="Accent1 3 3" xfId="6229"/>
    <cellStyle name="Accent1 3 4" xfId="6230"/>
    <cellStyle name="Accent1 3 5" xfId="10511"/>
    <cellStyle name="Accent1 4" xfId="6231"/>
    <cellStyle name="Accent1 4 2" xfId="6232"/>
    <cellStyle name="Accent1 4 2 2" xfId="10512"/>
    <cellStyle name="Accent1 4 3" xfId="6233"/>
    <cellStyle name="Accent1 4 4" xfId="10513"/>
    <cellStyle name="Accent1 5" xfId="6234"/>
    <cellStyle name="Accent1 6" xfId="6235"/>
    <cellStyle name="Accent1 6 2" xfId="10514"/>
    <cellStyle name="Accent1 7" xfId="6236"/>
    <cellStyle name="Accent1 7 2" xfId="10515"/>
    <cellStyle name="Accent1 8" xfId="6237"/>
    <cellStyle name="Accent1 8 2" xfId="10516"/>
    <cellStyle name="Accent1 9" xfId="6238"/>
    <cellStyle name="Accent1 9 2" xfId="10517"/>
    <cellStyle name="Accent2 - 20%" xfId="57"/>
    <cellStyle name="Accent2 - 20% 2" xfId="10518"/>
    <cellStyle name="Accent2 - 40%" xfId="58"/>
    <cellStyle name="Accent2 - 40% 2" xfId="10519"/>
    <cellStyle name="Accent2 - 60%" xfId="59"/>
    <cellStyle name="Accent2 10" xfId="10520"/>
    <cellStyle name="Accent2 11" xfId="10521"/>
    <cellStyle name="Accent2 12" xfId="10522"/>
    <cellStyle name="Accent2 2" xfId="6239"/>
    <cellStyle name="Accent2 2 2" xfId="6240"/>
    <cellStyle name="Accent2 2 2 2" xfId="10523"/>
    <cellStyle name="Accent2 2 3" xfId="6241"/>
    <cellStyle name="Accent2 2 4" xfId="10524"/>
    <cellStyle name="Accent2 3" xfId="6242"/>
    <cellStyle name="Accent2 3 2" xfId="6243"/>
    <cellStyle name="Accent2 3 2 2" xfId="10525"/>
    <cellStyle name="Accent2 3 3" xfId="6244"/>
    <cellStyle name="Accent2 3 4" xfId="6245"/>
    <cellStyle name="Accent2 3 5" xfId="10526"/>
    <cellStyle name="Accent2 4" xfId="6246"/>
    <cellStyle name="Accent2 4 2" xfId="6247"/>
    <cellStyle name="Accent2 4 2 2" xfId="10527"/>
    <cellStyle name="Accent2 4 3" xfId="6248"/>
    <cellStyle name="Accent2 4 4" xfId="10528"/>
    <cellStyle name="Accent2 5" xfId="6249"/>
    <cellStyle name="Accent2 6" xfId="6250"/>
    <cellStyle name="Accent2 6 2" xfId="10529"/>
    <cellStyle name="Accent2 7" xfId="6251"/>
    <cellStyle name="Accent2 7 2" xfId="10530"/>
    <cellStyle name="Accent2 8" xfId="6252"/>
    <cellStyle name="Accent2 8 2" xfId="10531"/>
    <cellStyle name="Accent2 9" xfId="6253"/>
    <cellStyle name="Accent2 9 2" xfId="10532"/>
    <cellStyle name="Accent3 - 20%" xfId="60"/>
    <cellStyle name="Accent3 - 20% 2" xfId="10533"/>
    <cellStyle name="Accent3 - 40%" xfId="61"/>
    <cellStyle name="Accent3 - 40% 2" xfId="10534"/>
    <cellStyle name="Accent3 - 60%" xfId="62"/>
    <cellStyle name="Accent3 10" xfId="10535"/>
    <cellStyle name="Accent3 11" xfId="10536"/>
    <cellStyle name="Accent3 12" xfId="10537"/>
    <cellStyle name="Accent3 2" xfId="6254"/>
    <cellStyle name="Accent3 2 2" xfId="6255"/>
    <cellStyle name="Accent3 2 2 2" xfId="10538"/>
    <cellStyle name="Accent3 2 3" xfId="6256"/>
    <cellStyle name="Accent3 2 4" xfId="10539"/>
    <cellStyle name="Accent3 3" xfId="6257"/>
    <cellStyle name="Accent3 3 2" xfId="6258"/>
    <cellStyle name="Accent3 3 2 2" xfId="10540"/>
    <cellStyle name="Accent3 3 3" xfId="6259"/>
    <cellStyle name="Accent3 3 4" xfId="6260"/>
    <cellStyle name="Accent3 3 5" xfId="10541"/>
    <cellStyle name="Accent3 4" xfId="6261"/>
    <cellStyle name="Accent3 4 2" xfId="6262"/>
    <cellStyle name="Accent3 4 2 2" xfId="10542"/>
    <cellStyle name="Accent3 4 3" xfId="6263"/>
    <cellStyle name="Accent3 4 4" xfId="10543"/>
    <cellStyle name="Accent3 5" xfId="6264"/>
    <cellStyle name="Accent3 6" xfId="6265"/>
    <cellStyle name="Accent3 6 2" xfId="10544"/>
    <cellStyle name="Accent3 7" xfId="6266"/>
    <cellStyle name="Accent3 7 2" xfId="10545"/>
    <cellStyle name="Accent3 8" xfId="6267"/>
    <cellStyle name="Accent3 8 2" xfId="10546"/>
    <cellStyle name="Accent3 9" xfId="6268"/>
    <cellStyle name="Accent3 9 2" xfId="10547"/>
    <cellStyle name="Accent4 - 20%" xfId="63"/>
    <cellStyle name="Accent4 - 20% 2" xfId="10548"/>
    <cellStyle name="Accent4 - 40%" xfId="64"/>
    <cellStyle name="Accent4 - 40% 2" xfId="10549"/>
    <cellStyle name="Accent4 - 60%" xfId="65"/>
    <cellStyle name="Accent4 10" xfId="10550"/>
    <cellStyle name="Accent4 11" xfId="10551"/>
    <cellStyle name="Accent4 12" xfId="10552"/>
    <cellStyle name="Accent4 2" xfId="6269"/>
    <cellStyle name="Accent4 2 2" xfId="6270"/>
    <cellStyle name="Accent4 2 2 2" xfId="10553"/>
    <cellStyle name="Accent4 2 3" xfId="6271"/>
    <cellStyle name="Accent4 2 4" xfId="10554"/>
    <cellStyle name="Accent4 3" xfId="6272"/>
    <cellStyle name="Accent4 3 2" xfId="6273"/>
    <cellStyle name="Accent4 3 2 2" xfId="10555"/>
    <cellStyle name="Accent4 3 3" xfId="6274"/>
    <cellStyle name="Accent4 3 4" xfId="6275"/>
    <cellStyle name="Accent4 3 5" xfId="10556"/>
    <cellStyle name="Accent4 4" xfId="6276"/>
    <cellStyle name="Accent4 4 2" xfId="6277"/>
    <cellStyle name="Accent4 4 2 2" xfId="10557"/>
    <cellStyle name="Accent4 4 3" xfId="6278"/>
    <cellStyle name="Accent4 4 4" xfId="10558"/>
    <cellStyle name="Accent4 5" xfId="6279"/>
    <cellStyle name="Accent4 6" xfId="6280"/>
    <cellStyle name="Accent4 6 2" xfId="10559"/>
    <cellStyle name="Accent4 7" xfId="6281"/>
    <cellStyle name="Accent4 7 2" xfId="10560"/>
    <cellStyle name="Accent4 8" xfId="6282"/>
    <cellStyle name="Accent4 8 2" xfId="10561"/>
    <cellStyle name="Accent4 9" xfId="6283"/>
    <cellStyle name="Accent4 9 2" xfId="10562"/>
    <cellStyle name="Accent5 - 20%" xfId="66"/>
    <cellStyle name="Accent5 - 20% 2" xfId="10563"/>
    <cellStyle name="Accent5 - 40%" xfId="67"/>
    <cellStyle name="Accent5 - 40% 2" xfId="10564"/>
    <cellStyle name="Accent5 - 60%" xfId="68"/>
    <cellStyle name="Accent5 10" xfId="6284"/>
    <cellStyle name="Accent5 10 2" xfId="10565"/>
    <cellStyle name="Accent5 11" xfId="6285"/>
    <cellStyle name="Accent5 11 2" xfId="10566"/>
    <cellStyle name="Accent5 12" xfId="6286"/>
    <cellStyle name="Accent5 12 2" xfId="10567"/>
    <cellStyle name="Accent5 13" xfId="6287"/>
    <cellStyle name="Accent5 13 2" xfId="10568"/>
    <cellStyle name="Accent5 14" xfId="6288"/>
    <cellStyle name="Accent5 14 2" xfId="10569"/>
    <cellStyle name="Accent5 15" xfId="6289"/>
    <cellStyle name="Accent5 15 2" xfId="10570"/>
    <cellStyle name="Accent5 16" xfId="6290"/>
    <cellStyle name="Accent5 16 2" xfId="10571"/>
    <cellStyle name="Accent5 17" xfId="6291"/>
    <cellStyle name="Accent5 17 2" xfId="10572"/>
    <cellStyle name="Accent5 18" xfId="6292"/>
    <cellStyle name="Accent5 18 2" xfId="10573"/>
    <cellStyle name="Accent5 19" xfId="6293"/>
    <cellStyle name="Accent5 19 2" xfId="10574"/>
    <cellStyle name="Accent5 2" xfId="6294"/>
    <cellStyle name="Accent5 2 2" xfId="6295"/>
    <cellStyle name="Accent5 2 2 2" xfId="10575"/>
    <cellStyle name="Accent5 2 3" xfId="6296"/>
    <cellStyle name="Accent5 2 4" xfId="10576"/>
    <cellStyle name="Accent5 20" xfId="6297"/>
    <cellStyle name="Accent5 20 2" xfId="10577"/>
    <cellStyle name="Accent5 21" xfId="6298"/>
    <cellStyle name="Accent5 21 2" xfId="10578"/>
    <cellStyle name="Accent5 22" xfId="6299"/>
    <cellStyle name="Accent5 22 2" xfId="10579"/>
    <cellStyle name="Accent5 23" xfId="6300"/>
    <cellStyle name="Accent5 23 2" xfId="10580"/>
    <cellStyle name="Accent5 24" xfId="6301"/>
    <cellStyle name="Accent5 24 2" xfId="10581"/>
    <cellStyle name="Accent5 25" xfId="6302"/>
    <cellStyle name="Accent5 25 2" xfId="10582"/>
    <cellStyle name="Accent5 26" xfId="6303"/>
    <cellStyle name="Accent5 26 2" xfId="10583"/>
    <cellStyle name="Accent5 27" xfId="6304"/>
    <cellStyle name="Accent5 27 2" xfId="10584"/>
    <cellStyle name="Accent5 28" xfId="6305"/>
    <cellStyle name="Accent5 28 2" xfId="10585"/>
    <cellStyle name="Accent5 29" xfId="6306"/>
    <cellStyle name="Accent5 29 2" xfId="10586"/>
    <cellStyle name="Accent5 3" xfId="6307"/>
    <cellStyle name="Accent5 3 2" xfId="6308"/>
    <cellStyle name="Accent5 3 2 2" xfId="10587"/>
    <cellStyle name="Accent5 3 3" xfId="6309"/>
    <cellStyle name="Accent5 3 3 2" xfId="10588"/>
    <cellStyle name="Accent5 30" xfId="6310"/>
    <cellStyle name="Accent5 30 2" xfId="10589"/>
    <cellStyle name="Accent5 31" xfId="10590"/>
    <cellStyle name="Accent5 32" xfId="10591"/>
    <cellStyle name="Accent5 4" xfId="6311"/>
    <cellStyle name="Accent5 4 2" xfId="10592"/>
    <cellStyle name="Accent5 5" xfId="6312"/>
    <cellStyle name="Accent5 5 2" xfId="10593"/>
    <cellStyle name="Accent5 6" xfId="6313"/>
    <cellStyle name="Accent5 6 2" xfId="10594"/>
    <cellStyle name="Accent5 7" xfId="6314"/>
    <cellStyle name="Accent5 7 2" xfId="10595"/>
    <cellStyle name="Accent5 8" xfId="6315"/>
    <cellStyle name="Accent5 8 2" xfId="10596"/>
    <cellStyle name="Accent5 9" xfId="6316"/>
    <cellStyle name="Accent5 9 2" xfId="10597"/>
    <cellStyle name="Accent6 - 20%" xfId="69"/>
    <cellStyle name="Accent6 - 20% 2" xfId="10598"/>
    <cellStyle name="Accent6 - 40%" xfId="70"/>
    <cellStyle name="Accent6 - 40% 2" xfId="10599"/>
    <cellStyle name="Accent6 - 60%" xfId="71"/>
    <cellStyle name="Accent6 10" xfId="10600"/>
    <cellStyle name="Accent6 11" xfId="10601"/>
    <cellStyle name="Accent6 12" xfId="10602"/>
    <cellStyle name="Accent6 2" xfId="6317"/>
    <cellStyle name="Accent6 2 2" xfId="6318"/>
    <cellStyle name="Accent6 2 2 2" xfId="10603"/>
    <cellStyle name="Accent6 2 3" xfId="6319"/>
    <cellStyle name="Accent6 2 4" xfId="10604"/>
    <cellStyle name="Accent6 3" xfId="6320"/>
    <cellStyle name="Accent6 3 2" xfId="6321"/>
    <cellStyle name="Accent6 3 2 2" xfId="10605"/>
    <cellStyle name="Accent6 3 3" xfId="6322"/>
    <cellStyle name="Accent6 3 4" xfId="6323"/>
    <cellStyle name="Accent6 3 5" xfId="10606"/>
    <cellStyle name="Accent6 4" xfId="6324"/>
    <cellStyle name="Accent6 4 2" xfId="6325"/>
    <cellStyle name="Accent6 4 2 2" xfId="10607"/>
    <cellStyle name="Accent6 4 3" xfId="6326"/>
    <cellStyle name="Accent6 4 4" xfId="10608"/>
    <cellStyle name="Accent6 5" xfId="6327"/>
    <cellStyle name="Accent6 6" xfId="6328"/>
    <cellStyle name="Accent6 6 2" xfId="10609"/>
    <cellStyle name="Accent6 7" xfId="6329"/>
    <cellStyle name="Accent6 7 2" xfId="10610"/>
    <cellStyle name="Accent6 8" xfId="6330"/>
    <cellStyle name="Accent6 8 2" xfId="10611"/>
    <cellStyle name="Accent6 9" xfId="6331"/>
    <cellStyle name="Accent6 9 2" xfId="10612"/>
    <cellStyle name="Bad 2" xfId="6332"/>
    <cellStyle name="Bad 2 2" xfId="6333"/>
    <cellStyle name="Bad 2 2 2" xfId="10613"/>
    <cellStyle name="Bad 2 3" xfId="6334"/>
    <cellStyle name="Bad 2 4" xfId="10614"/>
    <cellStyle name="Bad 3" xfId="6335"/>
    <cellStyle name="Bad 3 2" xfId="6336"/>
    <cellStyle name="Bad 3 2 2" xfId="10615"/>
    <cellStyle name="Bad 3 3" xfId="6337"/>
    <cellStyle name="Bad 3 4" xfId="6338"/>
    <cellStyle name="Bad 3 5" xfId="10616"/>
    <cellStyle name="Bad 4" xfId="10617"/>
    <cellStyle name="Bad 5" xfId="10618"/>
    <cellStyle name="Bad 6" xfId="10619"/>
    <cellStyle name="Bad 7" xfId="10620"/>
    <cellStyle name="blank" xfId="72"/>
    <cellStyle name="bld-li - Style4" xfId="10621"/>
    <cellStyle name="Calc Currency (0)" xfId="73"/>
    <cellStyle name="Calc Currency (0) 2" xfId="6339"/>
    <cellStyle name="Calc Currency (0) 2 2" xfId="6340"/>
    <cellStyle name="Calc Currency (0) 3" xfId="6341"/>
    <cellStyle name="Calc Currency (0) 4" xfId="10622"/>
    <cellStyle name="Calculation 10" xfId="10623"/>
    <cellStyle name="Calculation 2" xfId="6342"/>
    <cellStyle name="Calculation 2 2" xfId="6343"/>
    <cellStyle name="Calculation 2 2 2" xfId="6344"/>
    <cellStyle name="Calculation 2 2 2 2" xfId="10624"/>
    <cellStyle name="Calculation 2 2 2 3" xfId="10625"/>
    <cellStyle name="Calculation 2 2 2 4" xfId="10626"/>
    <cellStyle name="Calculation 2 2 2 5" xfId="10627"/>
    <cellStyle name="Calculation 2 2 3" xfId="10628"/>
    <cellStyle name="Calculation 2 3" xfId="6345"/>
    <cellStyle name="Calculation 2 3 2" xfId="6346"/>
    <cellStyle name="Calculation 2 3 2 2" xfId="10629"/>
    <cellStyle name="Calculation 2 3 3" xfId="6347"/>
    <cellStyle name="Calculation 2 3 4" xfId="6348"/>
    <cellStyle name="Calculation 2 4" xfId="6349"/>
    <cellStyle name="Calculation 2 4 2" xfId="6350"/>
    <cellStyle name="Calculation 2 5" xfId="6351"/>
    <cellStyle name="Calculation 3" xfId="6352"/>
    <cellStyle name="Calculation 3 2" xfId="6353"/>
    <cellStyle name="Calculation 3 2 2" xfId="10630"/>
    <cellStyle name="Calculation 3 3" xfId="6354"/>
    <cellStyle name="Calculation 3 4" xfId="6355"/>
    <cellStyle name="Calculation 3 5" xfId="10631"/>
    <cellStyle name="Calculation 4" xfId="6356"/>
    <cellStyle name="Calculation 4 2" xfId="6357"/>
    <cellStyle name="Calculation 4 2 2" xfId="6358"/>
    <cellStyle name="Calculation 4 3" xfId="6359"/>
    <cellStyle name="Calculation 4 3 2" xfId="6360"/>
    <cellStyle name="Calculation 4 4" xfId="6361"/>
    <cellStyle name="Calculation 4 4 2" xfId="6362"/>
    <cellStyle name="Calculation 4 5" xfId="10632"/>
    <cellStyle name="Calculation 5" xfId="6363"/>
    <cellStyle name="Calculation 5 2" xfId="6364"/>
    <cellStyle name="Calculation 6" xfId="6365"/>
    <cellStyle name="Calculation 7" xfId="10633"/>
    <cellStyle name="Calculation 7 2" xfId="10634"/>
    <cellStyle name="Calculation 8" xfId="10635"/>
    <cellStyle name="Calculation 8 2" xfId="10636"/>
    <cellStyle name="Calculation 9" xfId="10637"/>
    <cellStyle name="Calculation 9 2" xfId="10638"/>
    <cellStyle name="Check Cell 2" xfId="6366"/>
    <cellStyle name="Check Cell 2 2" xfId="6367"/>
    <cellStyle name="Check Cell 2 2 2" xfId="6368"/>
    <cellStyle name="Check Cell 2 2 2 2" xfId="10639"/>
    <cellStyle name="Check Cell 2 2 2 3" xfId="10640"/>
    <cellStyle name="Check Cell 2 2 2 4" xfId="10641"/>
    <cellStyle name="Check Cell 2 2 2 5" xfId="10642"/>
    <cellStyle name="Check Cell 2 2 2 6" xfId="10643"/>
    <cellStyle name="Check Cell 2 2 2 7" xfId="10644"/>
    <cellStyle name="Check Cell 2 2 3" xfId="10645"/>
    <cellStyle name="Check Cell 2 3" xfId="6369"/>
    <cellStyle name="Check Cell 2 4" xfId="10646"/>
    <cellStyle name="Check Cell 3" xfId="6370"/>
    <cellStyle name="Check Cell 3 2" xfId="10647"/>
    <cellStyle name="Check Cell 3 3" xfId="10648"/>
    <cellStyle name="Check Cell 3 4" xfId="10649"/>
    <cellStyle name="Check Cell 3 5" xfId="10650"/>
    <cellStyle name="Check Cell 3 6" xfId="10651"/>
    <cellStyle name="Check Cell 3 7" xfId="10652"/>
    <cellStyle name="Check Cell 4" xfId="10653"/>
    <cellStyle name="Check Cell 5" xfId="10654"/>
    <cellStyle name="Check Cell 6" xfId="10655"/>
    <cellStyle name="CheckCell" xfId="74"/>
    <cellStyle name="CheckCell 2" xfId="6371"/>
    <cellStyle name="CheckCell 2 2" xfId="6372"/>
    <cellStyle name="CheckCell 3" xfId="6373"/>
    <cellStyle name="CheckCell 4" xfId="10656"/>
    <cellStyle name="CheckCell_Electric Rev Req Model (2009 GRC) Rebuttal" xfId="6374"/>
    <cellStyle name="Comma" xfId="1" builtinId="3"/>
    <cellStyle name="Comma [0] 2" xfId="10657"/>
    <cellStyle name="Comma [0] 3" xfId="10658"/>
    <cellStyle name="Comma 10" xfId="75"/>
    <cellStyle name="Comma 10 2" xfId="6375"/>
    <cellStyle name="Comma 10 2 2" xfId="6376"/>
    <cellStyle name="Comma 10 2 3" xfId="10659"/>
    <cellStyle name="Comma 10 3" xfId="6377"/>
    <cellStyle name="Comma 10 4" xfId="10660"/>
    <cellStyle name="Comma 11" xfId="76"/>
    <cellStyle name="Comma 11 2" xfId="6378"/>
    <cellStyle name="Comma 11 2 2" xfId="6379"/>
    <cellStyle name="Comma 11 2 3" xfId="10661"/>
    <cellStyle name="Comma 11 3" xfId="6380"/>
    <cellStyle name="Comma 11 4" xfId="10662"/>
    <cellStyle name="Comma 12" xfId="264"/>
    <cellStyle name="Comma 12 2" xfId="6381"/>
    <cellStyle name="Comma 12 2 2" xfId="6382"/>
    <cellStyle name="Comma 12 3" xfId="6383"/>
    <cellStyle name="Comma 12 4" xfId="10663"/>
    <cellStyle name="Comma 13" xfId="6384"/>
    <cellStyle name="Comma 13 2" xfId="6385"/>
    <cellStyle name="Comma 13 2 2" xfId="6386"/>
    <cellStyle name="Comma 13 3" xfId="6387"/>
    <cellStyle name="Comma 13 4" xfId="10664"/>
    <cellStyle name="Comma 14" xfId="6388"/>
    <cellStyle name="Comma 14 2" xfId="6389"/>
    <cellStyle name="Comma 14 2 2" xfId="6390"/>
    <cellStyle name="Comma 14 3" xfId="6391"/>
    <cellStyle name="Comma 14 4" xfId="10665"/>
    <cellStyle name="Comma 15" xfId="6392"/>
    <cellStyle name="Comma 15 2" xfId="6393"/>
    <cellStyle name="Comma 15 2 2" xfId="10666"/>
    <cellStyle name="Comma 15 3" xfId="10667"/>
    <cellStyle name="Comma 16" xfId="6394"/>
    <cellStyle name="Comma 16 2" xfId="6395"/>
    <cellStyle name="Comma 16 3" xfId="10668"/>
    <cellStyle name="Comma 17" xfId="6396"/>
    <cellStyle name="Comma 17 2" xfId="6397"/>
    <cellStyle name="Comma 17 2 2" xfId="6398"/>
    <cellStyle name="Comma 17 3" xfId="6399"/>
    <cellStyle name="Comma 17 3 2" xfId="6400"/>
    <cellStyle name="Comma 17 4" xfId="6401"/>
    <cellStyle name="Comma 17 4 2" xfId="6402"/>
    <cellStyle name="Comma 17 5" xfId="10669"/>
    <cellStyle name="Comma 18" xfId="6403"/>
    <cellStyle name="Comma 18 2" xfId="6404"/>
    <cellStyle name="Comma 18 2 2" xfId="10670"/>
    <cellStyle name="Comma 18 3" xfId="6405"/>
    <cellStyle name="Comma 18 3 2" xfId="10671"/>
    <cellStyle name="Comma 18 4" xfId="6406"/>
    <cellStyle name="Comma 18 4 2" xfId="10672"/>
    <cellStyle name="Comma 18 5" xfId="10673"/>
    <cellStyle name="Comma 18 6" xfId="10674"/>
    <cellStyle name="Comma 19" xfId="6407"/>
    <cellStyle name="Comma 19 2" xfId="10675"/>
    <cellStyle name="Comma 19 3" xfId="8106"/>
    <cellStyle name="Comma 2" xfId="77"/>
    <cellStyle name="Comma 2 10" xfId="10676"/>
    <cellStyle name="Comma 2 2" xfId="78"/>
    <cellStyle name="Comma 2 2 2" xfId="6408"/>
    <cellStyle name="Comma 2 2 2 2" xfId="6409"/>
    <cellStyle name="Comma 2 2 2 3" xfId="10677"/>
    <cellStyle name="Comma 2 2 3" xfId="6410"/>
    <cellStyle name="Comma 2 2 3 2" xfId="10678"/>
    <cellStyle name="Comma 2 2 4" xfId="10679"/>
    <cellStyle name="Comma 2 2 5" xfId="10680"/>
    <cellStyle name="Comma 2 2_DEM-WP(C) Chelan Power Costs" xfId="10681"/>
    <cellStyle name="Comma 2 3" xfId="6411"/>
    <cellStyle name="Comma 2 3 2" xfId="6412"/>
    <cellStyle name="Comma 2 3 3" xfId="10682"/>
    <cellStyle name="Comma 2 3 4" xfId="10683"/>
    <cellStyle name="Comma 2 4" xfId="6413"/>
    <cellStyle name="Comma 2 4 2" xfId="10684"/>
    <cellStyle name="Comma 2 5" xfId="6414"/>
    <cellStyle name="Comma 2 5 2" xfId="10685"/>
    <cellStyle name="Comma 2 6" xfId="6415"/>
    <cellStyle name="Comma 2 6 2" xfId="10686"/>
    <cellStyle name="Comma 2 7" xfId="6416"/>
    <cellStyle name="Comma 2 7 2" xfId="10687"/>
    <cellStyle name="Comma 2 8" xfId="6417"/>
    <cellStyle name="Comma 2 8 2" xfId="10688"/>
    <cellStyle name="Comma 2 9" xfId="10689"/>
    <cellStyle name="Comma 2_4 31E Reg Asset  Liab and EXH D" xfId="10690"/>
    <cellStyle name="Comma 20" xfId="6418"/>
    <cellStyle name="Comma 20 2" xfId="6419"/>
    <cellStyle name="Comma 20 3" xfId="6420"/>
    <cellStyle name="Comma 21" xfId="6421"/>
    <cellStyle name="Comma 21 2" xfId="10691"/>
    <cellStyle name="Comma 22" xfId="6422"/>
    <cellStyle name="Comma 22 2" xfId="10692"/>
    <cellStyle name="Comma 23" xfId="6423"/>
    <cellStyle name="Comma 23 2" xfId="10693"/>
    <cellStyle name="Comma 24" xfId="8104"/>
    <cellStyle name="Comma 24 2" xfId="8103"/>
    <cellStyle name="Comma 24 3" xfId="10694"/>
    <cellStyle name="Comma 25" xfId="10695"/>
    <cellStyle name="Comma 25 2" xfId="10696"/>
    <cellStyle name="Comma 26" xfId="6424"/>
    <cellStyle name="Comma 26 2" xfId="10697"/>
    <cellStyle name="Comma 27" xfId="6425"/>
    <cellStyle name="Comma 27 2" xfId="10698"/>
    <cellStyle name="Comma 28" xfId="6426"/>
    <cellStyle name="Comma 28 2" xfId="10699"/>
    <cellStyle name="Comma 29" xfId="10700"/>
    <cellStyle name="Comma 3" xfId="79"/>
    <cellStyle name="Comma 3 2" xfId="80"/>
    <cellStyle name="Comma 3 2 2" xfId="6427"/>
    <cellStyle name="Comma 3 2 2 2" xfId="6428"/>
    <cellStyle name="Comma 3 2 3" xfId="6429"/>
    <cellStyle name="Comma 3 2 4" xfId="10701"/>
    <cellStyle name="Comma 3 3" xfId="258"/>
    <cellStyle name="Comma 3 3 2" xfId="6430"/>
    <cellStyle name="Comma 3 3 3" xfId="10702"/>
    <cellStyle name="Comma 3 3 4" xfId="10703"/>
    <cellStyle name="Comma 3 4" xfId="6431"/>
    <cellStyle name="Comma 3 4 2" xfId="6432"/>
    <cellStyle name="Comma 3 4 3" xfId="10704"/>
    <cellStyle name="Comma 3 5" xfId="6433"/>
    <cellStyle name="Comma 3 6" xfId="10705"/>
    <cellStyle name="Comma 30" xfId="10706"/>
    <cellStyle name="Comma 31" xfId="10707"/>
    <cellStyle name="Comma 31 2" xfId="10708"/>
    <cellStyle name="Comma 31 3" xfId="10709"/>
    <cellStyle name="Comma 32" xfId="10710"/>
    <cellStyle name="Comma 32 2" xfId="10711"/>
    <cellStyle name="Comma 32 2 2" xfId="10712"/>
    <cellStyle name="Comma 33" xfId="10713"/>
    <cellStyle name="Comma 34" xfId="10714"/>
    <cellStyle name="Comma 35" xfId="10715"/>
    <cellStyle name="Comma 36" xfId="10716"/>
    <cellStyle name="Comma 37" xfId="10717"/>
    <cellStyle name="Comma 38" xfId="10718"/>
    <cellStyle name="Comma 39" xfId="10719"/>
    <cellStyle name="Comma 4" xfId="81"/>
    <cellStyle name="Comma 4 2" xfId="6434"/>
    <cellStyle name="Comma 4 2 2" xfId="6435"/>
    <cellStyle name="Comma 4 2 2 2" xfId="10720"/>
    <cellStyle name="Comma 4 2 3" xfId="10721"/>
    <cellStyle name="Comma 4 3" xfId="6436"/>
    <cellStyle name="Comma 4 3 2" xfId="6437"/>
    <cellStyle name="Comma 4 4" xfId="6438"/>
    <cellStyle name="Comma 4 5" xfId="10722"/>
    <cellStyle name="Comma 4 6" xfId="10723"/>
    <cellStyle name="Comma 40" xfId="10724"/>
    <cellStyle name="Comma 41" xfId="10725"/>
    <cellStyle name="Comma 42" xfId="10726"/>
    <cellStyle name="Comma 43" xfId="10727"/>
    <cellStyle name="Comma 44" xfId="10728"/>
    <cellStyle name="Comma 45" xfId="10729"/>
    <cellStyle name="Comma 46" xfId="10730"/>
    <cellStyle name="Comma 47" xfId="10731"/>
    <cellStyle name="Comma 48" xfId="10732"/>
    <cellStyle name="Comma 49" xfId="10733"/>
    <cellStyle name="Comma 5" xfId="82"/>
    <cellStyle name="Comma 5 2" xfId="6439"/>
    <cellStyle name="Comma 5 2 2" xfId="6440"/>
    <cellStyle name="Comma 5 3" xfId="6441"/>
    <cellStyle name="Comma 5 4" xfId="10734"/>
    <cellStyle name="Comma 5 5" xfId="10735"/>
    <cellStyle name="Comma 5 6" xfId="10736"/>
    <cellStyle name="Comma 50" xfId="10737"/>
    <cellStyle name="Comma 51" xfId="10738"/>
    <cellStyle name="Comma 51 2" xfId="10739"/>
    <cellStyle name="Comma 51 2 2" xfId="10740"/>
    <cellStyle name="Comma 51 2 3" xfId="10741"/>
    <cellStyle name="Comma 52" xfId="10742"/>
    <cellStyle name="Comma 53" xfId="10743"/>
    <cellStyle name="Comma 54" xfId="10744"/>
    <cellStyle name="Comma 55" xfId="10745"/>
    <cellStyle name="Comma 56" xfId="10746"/>
    <cellStyle name="Comma 57" xfId="10747"/>
    <cellStyle name="Comma 58" xfId="10748"/>
    <cellStyle name="Comma 59" xfId="10749"/>
    <cellStyle name="Comma 6" xfId="83"/>
    <cellStyle name="Comma 6 2" xfId="6442"/>
    <cellStyle name="Comma 6 2 2" xfId="6443"/>
    <cellStyle name="Comma 6 2 2 2" xfId="6444"/>
    <cellStyle name="Comma 6 2 3" xfId="6445"/>
    <cellStyle name="Comma 6 3" xfId="8098"/>
    <cellStyle name="Comma 6 3 2" xfId="10750"/>
    <cellStyle name="Comma 6 4" xfId="10751"/>
    <cellStyle name="Comma 60" xfId="10752"/>
    <cellStyle name="Comma 61" xfId="10753"/>
    <cellStyle name="Comma 62" xfId="10754"/>
    <cellStyle name="Comma 63" xfId="10755"/>
    <cellStyle name="Comma 64" xfId="10756"/>
    <cellStyle name="Comma 65" xfId="10757"/>
    <cellStyle name="Comma 66" xfId="10758"/>
    <cellStyle name="Comma 66 2" xfId="10759"/>
    <cellStyle name="Comma 67" xfId="10760"/>
    <cellStyle name="Comma 68" xfId="10761"/>
    <cellStyle name="Comma 69" xfId="10762"/>
    <cellStyle name="Comma 7" xfId="84"/>
    <cellStyle name="Comma 7 2" xfId="6446"/>
    <cellStyle name="Comma 7 2 2" xfId="6447"/>
    <cellStyle name="Comma 7 3" xfId="6448"/>
    <cellStyle name="Comma 7 4" xfId="6449"/>
    <cellStyle name="Comma 7 5" xfId="10763"/>
    <cellStyle name="Comma 70" xfId="10764"/>
    <cellStyle name="Comma 8" xfId="85"/>
    <cellStyle name="Comma 8 2" xfId="6450"/>
    <cellStyle name="Comma 8 2 2" xfId="6451"/>
    <cellStyle name="Comma 8 2 2 2" xfId="6452"/>
    <cellStyle name="Comma 8 2 3" xfId="6453"/>
    <cellStyle name="Comma 8 3" xfId="6454"/>
    <cellStyle name="Comma 8 3 2" xfId="6455"/>
    <cellStyle name="Comma 8 4" xfId="6456"/>
    <cellStyle name="Comma 8 5" xfId="10765"/>
    <cellStyle name="Comma 9" xfId="86"/>
    <cellStyle name="Comma 9 2" xfId="6457"/>
    <cellStyle name="Comma 9 2 2" xfId="6458"/>
    <cellStyle name="Comma 9 2 2 2" xfId="6459"/>
    <cellStyle name="Comma 9 2 3" xfId="6460"/>
    <cellStyle name="Comma 9 3" xfId="6461"/>
    <cellStyle name="Comma 9 3 2" xfId="6462"/>
    <cellStyle name="Comma 9 3 2 2" xfId="10766"/>
    <cellStyle name="Comma 9 3 3" xfId="6463"/>
    <cellStyle name="Comma 9 3 4" xfId="6464"/>
    <cellStyle name="Comma 9 4" xfId="6465"/>
    <cellStyle name="Comma 9 4 2" xfId="6466"/>
    <cellStyle name="Comma 9 5" xfId="6467"/>
    <cellStyle name="Comma 9 5 2" xfId="6468"/>
    <cellStyle name="Comma 9 6" xfId="6469"/>
    <cellStyle name="Comma 9 6 2" xfId="10767"/>
    <cellStyle name="Comma 9 7" xfId="6470"/>
    <cellStyle name="Comma 9 8" xfId="6471"/>
    <cellStyle name="Comma 9 9" xfId="10768"/>
    <cellStyle name="Comma0" xfId="87"/>
    <cellStyle name="Comma0 - Style2" xfId="88"/>
    <cellStyle name="Comma0 - Style2 2" xfId="10769"/>
    <cellStyle name="Comma0 - Style4" xfId="89"/>
    <cellStyle name="Comma0 - Style4 2" xfId="10770"/>
    <cellStyle name="Comma0 - Style4 3" xfId="10771"/>
    <cellStyle name="Comma0 - Style5" xfId="90"/>
    <cellStyle name="Comma0 - Style5 2" xfId="6472"/>
    <cellStyle name="Comma0 - Style5 2 2" xfId="10772"/>
    <cellStyle name="Comma0 - Style5 3" xfId="10773"/>
    <cellStyle name="Comma0 - Style5_ACCOUNTS" xfId="10774"/>
    <cellStyle name="Comma0 10" xfId="6473"/>
    <cellStyle name="Comma0 10 2" xfId="10775"/>
    <cellStyle name="Comma0 11" xfId="6474"/>
    <cellStyle name="Comma0 11 2" xfId="10776"/>
    <cellStyle name="Comma0 12" xfId="10777"/>
    <cellStyle name="Comma0 13" xfId="10778"/>
    <cellStyle name="Comma0 14" xfId="10779"/>
    <cellStyle name="Comma0 15" xfId="10780"/>
    <cellStyle name="Comma0 16" xfId="10781"/>
    <cellStyle name="Comma0 17" xfId="10782"/>
    <cellStyle name="Comma0 18" xfId="10783"/>
    <cellStyle name="Comma0 19" xfId="10784"/>
    <cellStyle name="Comma0 2" xfId="6475"/>
    <cellStyle name="Comma0 2 2" xfId="10785"/>
    <cellStyle name="Comma0 2 3" xfId="10786"/>
    <cellStyle name="Comma0 20" xfId="10787"/>
    <cellStyle name="Comma0 21" xfId="10788"/>
    <cellStyle name="Comma0 22" xfId="10789"/>
    <cellStyle name="Comma0 23" xfId="10790"/>
    <cellStyle name="Comma0 24" xfId="10791"/>
    <cellStyle name="Comma0 25" xfId="10792"/>
    <cellStyle name="Comma0 26" xfId="10793"/>
    <cellStyle name="Comma0 27" xfId="10794"/>
    <cellStyle name="Comma0 28" xfId="10795"/>
    <cellStyle name="Comma0 29" xfId="10796"/>
    <cellStyle name="Comma0 3" xfId="6476"/>
    <cellStyle name="Comma0 3 2" xfId="10797"/>
    <cellStyle name="Comma0 3 3" xfId="10798"/>
    <cellStyle name="Comma0 30" xfId="10799"/>
    <cellStyle name="Comma0 31" xfId="10800"/>
    <cellStyle name="Comma0 32" xfId="10801"/>
    <cellStyle name="Comma0 33" xfId="10802"/>
    <cellStyle name="Comma0 34" xfId="10803"/>
    <cellStyle name="Comma0 35" xfId="10804"/>
    <cellStyle name="Comma0 36" xfId="10805"/>
    <cellStyle name="Comma0 37" xfId="10806"/>
    <cellStyle name="Comma0 38" xfId="10807"/>
    <cellStyle name="Comma0 39" xfId="10808"/>
    <cellStyle name="Comma0 4" xfId="6477"/>
    <cellStyle name="Comma0 4 2" xfId="10809"/>
    <cellStyle name="Comma0 40" xfId="10810"/>
    <cellStyle name="Comma0 41" xfId="10811"/>
    <cellStyle name="Comma0 42" xfId="10812"/>
    <cellStyle name="Comma0 43" xfId="10813"/>
    <cellStyle name="Comma0 44" xfId="10814"/>
    <cellStyle name="Comma0 45" xfId="10815"/>
    <cellStyle name="Comma0 46" xfId="10816"/>
    <cellStyle name="Comma0 47" xfId="10817"/>
    <cellStyle name="Comma0 5" xfId="6478"/>
    <cellStyle name="Comma0 5 2" xfId="6479"/>
    <cellStyle name="Comma0 5 3" xfId="10818"/>
    <cellStyle name="Comma0 5 4" xfId="10819"/>
    <cellStyle name="Comma0 6" xfId="6480"/>
    <cellStyle name="Comma0 7" xfId="6481"/>
    <cellStyle name="Comma0 7 2" xfId="10820"/>
    <cellStyle name="Comma0 8" xfId="6482"/>
    <cellStyle name="Comma0 8 2" xfId="10821"/>
    <cellStyle name="Comma0 9" xfId="6483"/>
    <cellStyle name="Comma0 9 2" xfId="10822"/>
    <cellStyle name="Comma0_00COS Ind Allocators" xfId="91"/>
    <cellStyle name="Comma1 - Style1" xfId="92"/>
    <cellStyle name="Comma1 - Style1 2" xfId="6484"/>
    <cellStyle name="Comma1 - Style1 2 2" xfId="10823"/>
    <cellStyle name="Comma1 - Style1 3" xfId="10824"/>
    <cellStyle name="Comma1 - Style1 4" xfId="10825"/>
    <cellStyle name="Comma1 - Style1_ACCOUNTS" xfId="10826"/>
    <cellStyle name="Copied" xfId="93"/>
    <cellStyle name="Copied 2" xfId="6485"/>
    <cellStyle name="Copied 2 2" xfId="6486"/>
    <cellStyle name="Copied 3" xfId="6487"/>
    <cellStyle name="Copied 4" xfId="10827"/>
    <cellStyle name="COST1" xfId="94"/>
    <cellStyle name="COST1 2" xfId="6488"/>
    <cellStyle name="COST1 2 2" xfId="6489"/>
    <cellStyle name="COST1 3" xfId="6490"/>
    <cellStyle name="COST1 4" xfId="10828"/>
    <cellStyle name="Curren - Style1" xfId="95"/>
    <cellStyle name="Curren - Style1 2" xfId="10829"/>
    <cellStyle name="Curren - Style2" xfId="96"/>
    <cellStyle name="Curren - Style2 2" xfId="6491"/>
    <cellStyle name="Curren - Style2 2 2" xfId="10830"/>
    <cellStyle name="Curren - Style2 3" xfId="10831"/>
    <cellStyle name="Curren - Style2 4" xfId="10832"/>
    <cellStyle name="Curren - Style2_ACCOUNTS" xfId="10833"/>
    <cellStyle name="Curren - Style5" xfId="97"/>
    <cellStyle name="Curren - Style5 2" xfId="10834"/>
    <cellStyle name="Curren - Style6" xfId="98"/>
    <cellStyle name="Curren - Style6 2" xfId="6492"/>
    <cellStyle name="Curren - Style6 2 2" xfId="10835"/>
    <cellStyle name="Curren - Style6 3" xfId="10836"/>
    <cellStyle name="Curren - Style6_ACCOUNTS" xfId="10837"/>
    <cellStyle name="Currency" xfId="12595" builtinId="4"/>
    <cellStyle name="Currency 10" xfId="99"/>
    <cellStyle name="Currency 10 2" xfId="6493"/>
    <cellStyle name="Currency 10 2 2" xfId="6494"/>
    <cellStyle name="Currency 10 2 3" xfId="10838"/>
    <cellStyle name="Currency 10 3" xfId="6495"/>
    <cellStyle name="Currency 10 4" xfId="10839"/>
    <cellStyle name="Currency 11" xfId="6496"/>
    <cellStyle name="Currency 11 2" xfId="6497"/>
    <cellStyle name="Currency 11 2 2" xfId="6498"/>
    <cellStyle name="Currency 11 2 3" xfId="10840"/>
    <cellStyle name="Currency 11 3" xfId="6499"/>
    <cellStyle name="Currency 11 4" xfId="10841"/>
    <cellStyle name="Currency 12" xfId="6500"/>
    <cellStyle name="Currency 12 2" xfId="6501"/>
    <cellStyle name="Currency 12 2 2" xfId="10842"/>
    <cellStyle name="Currency 12 3" xfId="6502"/>
    <cellStyle name="Currency 12 3 2" xfId="10843"/>
    <cellStyle name="Currency 12 4" xfId="6503"/>
    <cellStyle name="Currency 12 4 2" xfId="10844"/>
    <cellStyle name="Currency 12 5" xfId="6504"/>
    <cellStyle name="Currency 12 6" xfId="10845"/>
    <cellStyle name="Currency 13" xfId="6505"/>
    <cellStyle name="Currency 13 2" xfId="6506"/>
    <cellStyle name="Currency 13 3" xfId="10846"/>
    <cellStyle name="Currency 13 4" xfId="10847"/>
    <cellStyle name="Currency 14" xfId="6507"/>
    <cellStyle name="Currency 14 2" xfId="6508"/>
    <cellStyle name="Currency 14 2 2" xfId="6509"/>
    <cellStyle name="Currency 14 3" xfId="6510"/>
    <cellStyle name="Currency 14 3 2" xfId="6511"/>
    <cellStyle name="Currency 14 4" xfId="6512"/>
    <cellStyle name="Currency 14 4 2" xfId="6513"/>
    <cellStyle name="Currency 14 5" xfId="10848"/>
    <cellStyle name="Currency 15" xfId="6514"/>
    <cellStyle name="Currency 15 2" xfId="6515"/>
    <cellStyle name="Currency 15 2 2" xfId="10849"/>
    <cellStyle name="Currency 15 3" xfId="6516"/>
    <cellStyle name="Currency 15 4" xfId="6517"/>
    <cellStyle name="Currency 15 5" xfId="10850"/>
    <cellStyle name="Currency 16" xfId="6518"/>
    <cellStyle name="Currency 16 2" xfId="10851"/>
    <cellStyle name="Currency 16 3" xfId="10852"/>
    <cellStyle name="Currency 16 3 2" xfId="10853"/>
    <cellStyle name="Currency 16 3 3" xfId="10854"/>
    <cellStyle name="Currency 16 4" xfId="10855"/>
    <cellStyle name="Currency 16 5" xfId="10856"/>
    <cellStyle name="Currency 17" xfId="6519"/>
    <cellStyle name="Currency 17 2" xfId="10857"/>
    <cellStyle name="Currency 18" xfId="6520"/>
    <cellStyle name="Currency 18 2" xfId="6521"/>
    <cellStyle name="Currency 19" xfId="6522"/>
    <cellStyle name="Currency 19 2" xfId="10858"/>
    <cellStyle name="Currency 2" xfId="100"/>
    <cellStyle name="Currency 2 2" xfId="6523"/>
    <cellStyle name="Currency 2 2 2" xfId="6524"/>
    <cellStyle name="Currency 2 2 2 2" xfId="6525"/>
    <cellStyle name="Currency 2 2 2 3" xfId="10859"/>
    <cellStyle name="Currency 2 2 3" xfId="6526"/>
    <cellStyle name="Currency 2 2 4" xfId="10860"/>
    <cellStyle name="Currency 2 3" xfId="6527"/>
    <cellStyle name="Currency 2 3 2" xfId="6528"/>
    <cellStyle name="Currency 2 3 3" xfId="10861"/>
    <cellStyle name="Currency 2 4" xfId="6529"/>
    <cellStyle name="Currency 2 4 2" xfId="10862"/>
    <cellStyle name="Currency 2 5" xfId="6530"/>
    <cellStyle name="Currency 2 5 2" xfId="10863"/>
    <cellStyle name="Currency 2 6" xfId="6531"/>
    <cellStyle name="Currency 2 6 2" xfId="10864"/>
    <cellStyle name="Currency 2 7" xfId="6532"/>
    <cellStyle name="Currency 2 7 2" xfId="10865"/>
    <cellStyle name="Currency 2 8" xfId="6533"/>
    <cellStyle name="Currency 2 8 2" xfId="10866"/>
    <cellStyle name="Currency 2 9" xfId="10867"/>
    <cellStyle name="Currency 20" xfId="6534"/>
    <cellStyle name="Currency 21" xfId="6535"/>
    <cellStyle name="Currency 22" xfId="8091"/>
    <cellStyle name="Currency 23" xfId="8107"/>
    <cellStyle name="Currency 24" xfId="10868"/>
    <cellStyle name="Currency 24 2" xfId="10869"/>
    <cellStyle name="Currency 25" xfId="10870"/>
    <cellStyle name="Currency 25 2" xfId="10871"/>
    <cellStyle name="Currency 25 3" xfId="10872"/>
    <cellStyle name="Currency 25 3 2" xfId="10873"/>
    <cellStyle name="Currency 26" xfId="10874"/>
    <cellStyle name="Currency 27" xfId="10875"/>
    <cellStyle name="Currency 27 2" xfId="10876"/>
    <cellStyle name="Currency 27 2 2" xfId="10877"/>
    <cellStyle name="Currency 27 2 3" xfId="10878"/>
    <cellStyle name="Currency 28" xfId="10879"/>
    <cellStyle name="Currency 3" xfId="101"/>
    <cellStyle name="Currency 3 2" xfId="6536"/>
    <cellStyle name="Currency 3 2 2" xfId="6537"/>
    <cellStyle name="Currency 3 2 2 2" xfId="6538"/>
    <cellStyle name="Currency 3 2 3" xfId="6539"/>
    <cellStyle name="Currency 3 3" xfId="6540"/>
    <cellStyle name="Currency 3 3 2" xfId="6541"/>
    <cellStyle name="Currency 3 4" xfId="6542"/>
    <cellStyle name="Currency 3 5" xfId="10880"/>
    <cellStyle name="Currency 4" xfId="102"/>
    <cellStyle name="Currency 4 2" xfId="6543"/>
    <cellStyle name="Currency 4 2 2" xfId="6544"/>
    <cellStyle name="Currency 4 2 2 2" xfId="6545"/>
    <cellStyle name="Currency 4 2 3" xfId="6546"/>
    <cellStyle name="Currency 4 2 4" xfId="10881"/>
    <cellStyle name="Currency 4 3" xfId="6547"/>
    <cellStyle name="Currency 4 3 2" xfId="6548"/>
    <cellStyle name="Currency 4 3 2 2" xfId="6549"/>
    <cellStyle name="Currency 4 3 3" xfId="6550"/>
    <cellStyle name="Currency 4 3 3 2" xfId="6551"/>
    <cellStyle name="Currency 4 3 4" xfId="6552"/>
    <cellStyle name="Currency 4 3 4 2" xfId="6553"/>
    <cellStyle name="Currency 4 3 5" xfId="10882"/>
    <cellStyle name="Currency 4 4" xfId="6554"/>
    <cellStyle name="Currency 4 4 2" xfId="6555"/>
    <cellStyle name="Currency 4 5" xfId="6556"/>
    <cellStyle name="Currency 4 6" xfId="10883"/>
    <cellStyle name="Currency 4_2009 GRC Compliance Filing (Electric) for Exh A-1" xfId="10884"/>
    <cellStyle name="Currency 5" xfId="103"/>
    <cellStyle name="Currency 5 2" xfId="6557"/>
    <cellStyle name="Currency 5 2 2" xfId="6558"/>
    <cellStyle name="Currency 5 3" xfId="6559"/>
    <cellStyle name="Currency 5 4" xfId="10885"/>
    <cellStyle name="Currency 6" xfId="104"/>
    <cellStyle name="Currency 6 2" xfId="6560"/>
    <cellStyle name="Currency 6 2 2" xfId="6561"/>
    <cellStyle name="Currency 6 3" xfId="6562"/>
    <cellStyle name="Currency 6 4" xfId="10886"/>
    <cellStyle name="Currency 7" xfId="105"/>
    <cellStyle name="Currency 7 2" xfId="6563"/>
    <cellStyle name="Currency 7 2 2" xfId="6564"/>
    <cellStyle name="Currency 7 3" xfId="6565"/>
    <cellStyle name="Currency 7 4" xfId="10887"/>
    <cellStyle name="Currency 8" xfId="106"/>
    <cellStyle name="Currency 8 2" xfId="6566"/>
    <cellStyle name="Currency 8 2 2" xfId="6567"/>
    <cellStyle name="Currency 8 2 2 2" xfId="6568"/>
    <cellStyle name="Currency 8 2 2 2 2" xfId="10888"/>
    <cellStyle name="Currency 8 2 2 3" xfId="6569"/>
    <cellStyle name="Currency 8 2 2 4" xfId="6570"/>
    <cellStyle name="Currency 8 2 3" xfId="6571"/>
    <cellStyle name="Currency 8 2 3 2" xfId="6572"/>
    <cellStyle name="Currency 8 2 4" xfId="6573"/>
    <cellStyle name="Currency 8 2 4 2" xfId="10889"/>
    <cellStyle name="Currency 8 2 5" xfId="6574"/>
    <cellStyle name="Currency 8 2 6" xfId="6575"/>
    <cellStyle name="Currency 8 2 7" xfId="10890"/>
    <cellStyle name="Currency 8 3" xfId="6576"/>
    <cellStyle name="Currency 8 3 2" xfId="6577"/>
    <cellStyle name="Currency 8 4" xfId="6578"/>
    <cellStyle name="Currency 8 4 2" xfId="6579"/>
    <cellStyle name="Currency 8 5" xfId="6580"/>
    <cellStyle name="Currency 8 6" xfId="10891"/>
    <cellStyle name="Currency 9" xfId="107"/>
    <cellStyle name="Currency 9 2" xfId="6581"/>
    <cellStyle name="Currency 9 2 2" xfId="6582"/>
    <cellStyle name="Currency 9 2 2 2" xfId="6583"/>
    <cellStyle name="Currency 9 2 3" xfId="6584"/>
    <cellStyle name="Currency 9 3" xfId="6585"/>
    <cellStyle name="Currency 9 3 2" xfId="6586"/>
    <cellStyle name="Currency 9 3 2 2" xfId="10892"/>
    <cellStyle name="Currency 9 3 3" xfId="6587"/>
    <cellStyle name="Currency 9 3 4" xfId="6588"/>
    <cellStyle name="Currency 9 4" xfId="6589"/>
    <cellStyle name="Currency 9 4 2" xfId="6590"/>
    <cellStyle name="Currency 9 5" xfId="6591"/>
    <cellStyle name="Currency 9 5 2" xfId="6592"/>
    <cellStyle name="Currency 9 6" xfId="6593"/>
    <cellStyle name="Currency 9 6 2" xfId="10893"/>
    <cellStyle name="Currency 9 7" xfId="6594"/>
    <cellStyle name="Currency 9 8" xfId="6595"/>
    <cellStyle name="Currency 9 9" xfId="10894"/>
    <cellStyle name="Currency0" xfId="108"/>
    <cellStyle name="Currency0 2" xfId="6596"/>
    <cellStyle name="Currency0 2 2" xfId="6597"/>
    <cellStyle name="Currency0 2 2 2" xfId="6598"/>
    <cellStyle name="Currency0 2 3" xfId="6599"/>
    <cellStyle name="Currency0 2 4" xfId="10895"/>
    <cellStyle name="Currency0 3" xfId="6600"/>
    <cellStyle name="Currency0 3 2" xfId="10896"/>
    <cellStyle name="Currency0 3 3" xfId="10897"/>
    <cellStyle name="Currency0 4" xfId="6601"/>
    <cellStyle name="Currency0 4 2" xfId="6602"/>
    <cellStyle name="Currency0 4 3" xfId="10898"/>
    <cellStyle name="Currency0 5" xfId="10899"/>
    <cellStyle name="Currency0 5 2" xfId="10900"/>
    <cellStyle name="Currency0 6" xfId="10901"/>
    <cellStyle name="Currency0 7" xfId="10902"/>
    <cellStyle name="Currency0 7 2" xfId="10903"/>
    <cellStyle name="Currency0 8" xfId="10904"/>
    <cellStyle name="Currency0 8 2" xfId="10905"/>
    <cellStyle name="Currency0 9" xfId="10906"/>
    <cellStyle name="Currency0_ACCOUNTS" xfId="10907"/>
    <cellStyle name="Date" xfId="109"/>
    <cellStyle name="Date 2" xfId="6603"/>
    <cellStyle name="Date 2 2" xfId="10908"/>
    <cellStyle name="Date 2 3" xfId="10909"/>
    <cellStyle name="Date 3" xfId="6604"/>
    <cellStyle name="Date 3 2" xfId="10910"/>
    <cellStyle name="Date 3 3" xfId="10911"/>
    <cellStyle name="Date 4" xfId="6605"/>
    <cellStyle name="Date 4 2" xfId="10912"/>
    <cellStyle name="Date 5" xfId="6606"/>
    <cellStyle name="Date 5 2" xfId="6607"/>
    <cellStyle name="Date 5 3" xfId="10913"/>
    <cellStyle name="Date 5 4" xfId="10914"/>
    <cellStyle name="Date 6" xfId="10915"/>
    <cellStyle name="Date 7" xfId="10916"/>
    <cellStyle name="Date 8" xfId="10917"/>
    <cellStyle name="Date_903 SAP 2-6-09" xfId="6608"/>
    <cellStyle name="drp-sh - Style2" xfId="10918"/>
    <cellStyle name="Emphasis 1" xfId="110"/>
    <cellStyle name="Emphasis 1 2" xfId="10919"/>
    <cellStyle name="Emphasis 2" xfId="111"/>
    <cellStyle name="Emphasis 2 2" xfId="10920"/>
    <cellStyle name="Emphasis 3" xfId="112"/>
    <cellStyle name="Emphasis 3 2" xfId="10921"/>
    <cellStyle name="Entered" xfId="113"/>
    <cellStyle name="Entered 2" xfId="6609"/>
    <cellStyle name="Entered 2 2" xfId="6610"/>
    <cellStyle name="Entered 2 2 2" xfId="6611"/>
    <cellStyle name="Entered 2 3" xfId="6612"/>
    <cellStyle name="Entered 3" xfId="6613"/>
    <cellStyle name="Entered 3 2" xfId="6614"/>
    <cellStyle name="Entered 3 2 2" xfId="6615"/>
    <cellStyle name="Entered 3 3" xfId="6616"/>
    <cellStyle name="Entered 3 3 2" xfId="6617"/>
    <cellStyle name="Entered 3 4" xfId="6618"/>
    <cellStyle name="Entered 3 4 2" xfId="6619"/>
    <cellStyle name="Entered 4" xfId="6620"/>
    <cellStyle name="Entered 4 2" xfId="6621"/>
    <cellStyle name="Entered 4 3" xfId="10922"/>
    <cellStyle name="Entered 5" xfId="6622"/>
    <cellStyle name="Entered 5 2" xfId="6623"/>
    <cellStyle name="Entered 6" xfId="6624"/>
    <cellStyle name="Entered 7" xfId="10923"/>
    <cellStyle name="Entered 7 2" xfId="10924"/>
    <cellStyle name="Entered 8" xfId="10925"/>
    <cellStyle name="Entered 8 2" xfId="10926"/>
    <cellStyle name="Entered_4.32E Depreciation Study Robs file" xfId="10927"/>
    <cellStyle name="Euro" xfId="6625"/>
    <cellStyle name="Euro 2" xfId="6626"/>
    <cellStyle name="Euro 2 2" xfId="6627"/>
    <cellStyle name="Euro 2 2 2" xfId="6628"/>
    <cellStyle name="Euro 2 3" xfId="6629"/>
    <cellStyle name="Euro 3" xfId="6630"/>
    <cellStyle name="Euro 3 2" xfId="6631"/>
    <cellStyle name="Euro 4" xfId="6632"/>
    <cellStyle name="Euro 4 2" xfId="10928"/>
    <cellStyle name="Euro 5" xfId="10929"/>
    <cellStyle name="Euro 5 2" xfId="10930"/>
    <cellStyle name="Euro 6" xfId="10931"/>
    <cellStyle name="Euro 7" xfId="10932"/>
    <cellStyle name="Euro 7 2" xfId="10933"/>
    <cellStyle name="Euro 8" xfId="10934"/>
    <cellStyle name="Euro 8 2" xfId="10935"/>
    <cellStyle name="Explanatory Text 2" xfId="6633"/>
    <cellStyle name="Explanatory Text 2 2" xfId="6634"/>
    <cellStyle name="Explanatory Text 2 2 2" xfId="10936"/>
    <cellStyle name="Explanatory Text 2 3" xfId="6635"/>
    <cellStyle name="Explanatory Text 2 4" xfId="10937"/>
    <cellStyle name="Explanatory Text 3" xfId="6636"/>
    <cellStyle name="Explanatory Text 3 2" xfId="10938"/>
    <cellStyle name="Explanatory Text 3 3" xfId="10939"/>
    <cellStyle name="Explanatory Text 4" xfId="10940"/>
    <cellStyle name="Explanatory Text 5" xfId="10941"/>
    <cellStyle name="Explanatory Text 6" xfId="10942"/>
    <cellStyle name="Fixed" xfId="114"/>
    <cellStyle name="Fixed 2" xfId="6637"/>
    <cellStyle name="Fixed 2 2" xfId="6638"/>
    <cellStyle name="Fixed 3" xfId="6639"/>
    <cellStyle name="Fixed 4" xfId="6640"/>
    <cellStyle name="Fixed 5" xfId="10943"/>
    <cellStyle name="Fixed 6" xfId="10944"/>
    <cellStyle name="Fixed 7" xfId="10945"/>
    <cellStyle name="Fixed_ACCOUNTS" xfId="10946"/>
    <cellStyle name="Fixed3 - Style3" xfId="115"/>
    <cellStyle name="Fixed3 - Style3 2" xfId="10947"/>
    <cellStyle name="Good 2" xfId="6641"/>
    <cellStyle name="Good 2 2" xfId="6642"/>
    <cellStyle name="Good 2 2 2" xfId="10948"/>
    <cellStyle name="Good 2 3" xfId="6643"/>
    <cellStyle name="Good 2 4" xfId="10949"/>
    <cellStyle name="Good 3" xfId="6644"/>
    <cellStyle name="Good 3 2" xfId="6645"/>
    <cellStyle name="Good 3 2 2" xfId="10950"/>
    <cellStyle name="Good 3 3" xfId="6646"/>
    <cellStyle name="Good 3 4" xfId="6647"/>
    <cellStyle name="Good 3 5" xfId="10951"/>
    <cellStyle name="Good 4" xfId="10952"/>
    <cellStyle name="Good 5" xfId="10953"/>
    <cellStyle name="Good 6" xfId="10954"/>
    <cellStyle name="Good 7" xfId="10955"/>
    <cellStyle name="Grey" xfId="116"/>
    <cellStyle name="Grey 2" xfId="6648"/>
    <cellStyle name="Grey 2 2" xfId="6649"/>
    <cellStyle name="Grey 2 2 2" xfId="10956"/>
    <cellStyle name="Grey 2 3" xfId="6650"/>
    <cellStyle name="Grey 2 3 2" xfId="10957"/>
    <cellStyle name="Grey 2 4" xfId="10958"/>
    <cellStyle name="Grey 3" xfId="6651"/>
    <cellStyle name="Grey 3 2" xfId="6652"/>
    <cellStyle name="Grey 3 2 2" xfId="10959"/>
    <cellStyle name="Grey 3 3" xfId="6653"/>
    <cellStyle name="Grey 3 3 2" xfId="10960"/>
    <cellStyle name="Grey 3 4" xfId="10961"/>
    <cellStyle name="Grey 4" xfId="6654"/>
    <cellStyle name="Grey 4 2" xfId="6655"/>
    <cellStyle name="Grey 4 3" xfId="6656"/>
    <cellStyle name="Grey 4 3 2" xfId="10962"/>
    <cellStyle name="Grey 4 4" xfId="10963"/>
    <cellStyle name="Grey 5" xfId="6657"/>
    <cellStyle name="Grey 5 2" xfId="6658"/>
    <cellStyle name="Grey 6" xfId="6659"/>
    <cellStyle name="Grey 6 2" xfId="10964"/>
    <cellStyle name="Grey 7" xfId="10965"/>
    <cellStyle name="Grey 8" xfId="10966"/>
    <cellStyle name="Grey_(C) WHE Proforma with ITC cash grant 10 Yr Amort_for deferral_102809" xfId="6660"/>
    <cellStyle name="g-tota - Style7" xfId="10967"/>
    <cellStyle name="Header" xfId="117"/>
    <cellStyle name="Header1" xfId="118"/>
    <cellStyle name="Header1 2" xfId="6661"/>
    <cellStyle name="Header1 2 2" xfId="10968"/>
    <cellStyle name="Header1 3" xfId="6662"/>
    <cellStyle name="Header1 3 2" xfId="6663"/>
    <cellStyle name="Header1 4" xfId="10969"/>
    <cellStyle name="Header1_AURORA Total New" xfId="6664"/>
    <cellStyle name="Header2" xfId="119"/>
    <cellStyle name="Header2 2" xfId="6665"/>
    <cellStyle name="Header2 2 2" xfId="10970"/>
    <cellStyle name="Header2 2 3" xfId="10971"/>
    <cellStyle name="Header2 2 4" xfId="10972"/>
    <cellStyle name="Header2 2 5" xfId="10973"/>
    <cellStyle name="Header2 3" xfId="6666"/>
    <cellStyle name="Header2 3 2" xfId="6667"/>
    <cellStyle name="Header2 3 2 2" xfId="10974"/>
    <cellStyle name="Header2 3 2 3" xfId="10975"/>
    <cellStyle name="Header2 3 2 4" xfId="10976"/>
    <cellStyle name="Header2 3 2 5" xfId="10977"/>
    <cellStyle name="Header2 4" xfId="6668"/>
    <cellStyle name="Header2 4 2" xfId="10978"/>
    <cellStyle name="Header2 4 3" xfId="10979"/>
    <cellStyle name="Header2 4 4" xfId="10980"/>
    <cellStyle name="Header2 4 5" xfId="10981"/>
    <cellStyle name="Header2 5" xfId="10982"/>
    <cellStyle name="Header2 6" xfId="10983"/>
    <cellStyle name="Header2_AURORA Total New" xfId="6669"/>
    <cellStyle name="Heading" xfId="120"/>
    <cellStyle name="Heading 1 2" xfId="6670"/>
    <cellStyle name="Heading 1 2 2" xfId="6671"/>
    <cellStyle name="Heading 1 2 2 2" xfId="10984"/>
    <cellStyle name="Heading 1 2 3" xfId="6672"/>
    <cellStyle name="Heading 1 2 3 2" xfId="6673"/>
    <cellStyle name="Heading 1 2 3 2 2" xfId="10985"/>
    <cellStyle name="Heading 1 2 3 3" xfId="6674"/>
    <cellStyle name="Heading 1 2 3 4" xfId="6675"/>
    <cellStyle name="Heading 1 2 3 5" xfId="10986"/>
    <cellStyle name="Heading 1 2 4" xfId="10987"/>
    <cellStyle name="Heading 1 3" xfId="6676"/>
    <cellStyle name="Heading 1 3 2" xfId="6677"/>
    <cellStyle name="Heading 1 3 2 2" xfId="10988"/>
    <cellStyle name="Heading 1 3 3" xfId="6678"/>
    <cellStyle name="Heading 1 3 4" xfId="6679"/>
    <cellStyle name="Heading 1 4" xfId="6680"/>
    <cellStyle name="Heading 1 4 2" xfId="6681"/>
    <cellStyle name="Heading 1 4 3" xfId="10989"/>
    <cellStyle name="Heading 1 5" xfId="10990"/>
    <cellStyle name="Heading 1 6" xfId="10991"/>
    <cellStyle name="Heading 1 9" xfId="10992"/>
    <cellStyle name="Heading 1 9 2" xfId="10993"/>
    <cellStyle name="Heading 2 2" xfId="6682"/>
    <cellStyle name="Heading 2 2 2" xfId="6683"/>
    <cellStyle name="Heading 2 2 2 2" xfId="10994"/>
    <cellStyle name="Heading 2 2 3" xfId="6684"/>
    <cellStyle name="Heading 2 2 3 2" xfId="6685"/>
    <cellStyle name="Heading 2 2 3 2 2" xfId="10995"/>
    <cellStyle name="Heading 2 2 3 3" xfId="6686"/>
    <cellStyle name="Heading 2 2 3 4" xfId="6687"/>
    <cellStyle name="Heading 2 2 3 5" xfId="10996"/>
    <cellStyle name="Heading 2 2 4" xfId="10997"/>
    <cellStyle name="Heading 2 3" xfId="6688"/>
    <cellStyle name="Heading 2 3 2" xfId="6689"/>
    <cellStyle name="Heading 2 3 2 2" xfId="10998"/>
    <cellStyle name="Heading 2 3 3" xfId="6690"/>
    <cellStyle name="Heading 2 3 4" xfId="6691"/>
    <cellStyle name="Heading 2 4" xfId="6692"/>
    <cellStyle name="Heading 2 4 2" xfId="6693"/>
    <cellStyle name="Heading 2 4 3" xfId="10999"/>
    <cellStyle name="Heading 2 5" xfId="11000"/>
    <cellStyle name="Heading 2 6" xfId="11001"/>
    <cellStyle name="Heading 2 9" xfId="11002"/>
    <cellStyle name="Heading 2 9 2" xfId="11003"/>
    <cellStyle name="Heading 3 2" xfId="6694"/>
    <cellStyle name="Heading 3 2 2" xfId="6695"/>
    <cellStyle name="Heading 3 2 2 2" xfId="11004"/>
    <cellStyle name="Heading 3 2 3" xfId="6696"/>
    <cellStyle name="Heading 3 2 4" xfId="11005"/>
    <cellStyle name="Heading 3 3" xfId="6697"/>
    <cellStyle name="Heading 3 3 2" xfId="6698"/>
    <cellStyle name="Heading 3 3 2 2" xfId="11006"/>
    <cellStyle name="Heading 3 3 3" xfId="6699"/>
    <cellStyle name="Heading 3 3 4" xfId="6700"/>
    <cellStyle name="Heading 3 3 5" xfId="11007"/>
    <cellStyle name="Heading 3 4" xfId="11008"/>
    <cellStyle name="Heading 3 5" xfId="11009"/>
    <cellStyle name="Heading 3 6" xfId="11010"/>
    <cellStyle name="Heading 3 7" xfId="11011"/>
    <cellStyle name="Heading 4 2" xfId="6701"/>
    <cellStyle name="Heading 4 2 2" xfId="6702"/>
    <cellStyle name="Heading 4 2 2 2" xfId="11012"/>
    <cellStyle name="Heading 4 2 3" xfId="6703"/>
    <cellStyle name="Heading 4 2 4" xfId="11013"/>
    <cellStyle name="Heading 4 3" xfId="6704"/>
    <cellStyle name="Heading 4 3 2" xfId="6705"/>
    <cellStyle name="Heading 4 3 2 2" xfId="11014"/>
    <cellStyle name="Heading 4 3 3" xfId="6706"/>
    <cellStyle name="Heading 4 3 4" xfId="6707"/>
    <cellStyle name="Heading 4 3 5" xfId="11015"/>
    <cellStyle name="Heading 4 4" xfId="11016"/>
    <cellStyle name="Heading 4 5" xfId="11017"/>
    <cellStyle name="Heading 4 6" xfId="11018"/>
    <cellStyle name="Heading 4 7" xfId="11019"/>
    <cellStyle name="Heading1" xfId="121"/>
    <cellStyle name="Heading1 2" xfId="6708"/>
    <cellStyle name="Heading1 2 2" xfId="11020"/>
    <cellStyle name="Heading1 3" xfId="6709"/>
    <cellStyle name="Heading1 3 2" xfId="6710"/>
    <cellStyle name="Heading1 4" xfId="11021"/>
    <cellStyle name="Heading1 5" xfId="11022"/>
    <cellStyle name="Heading1 6" xfId="11023"/>
    <cellStyle name="Heading1 7" xfId="11024"/>
    <cellStyle name="Heading1 8" xfId="11025"/>
    <cellStyle name="Heading1_4.32E Depreciation Study Robs file" xfId="11026"/>
    <cellStyle name="Heading2" xfId="122"/>
    <cellStyle name="Heading2 2" xfId="6711"/>
    <cellStyle name="Heading2 2 2" xfId="11027"/>
    <cellStyle name="Heading2 3" xfId="6712"/>
    <cellStyle name="Heading2 3 2" xfId="6713"/>
    <cellStyle name="Heading2 4" xfId="11028"/>
    <cellStyle name="Heading2 5" xfId="11029"/>
    <cellStyle name="Heading2 6" xfId="11030"/>
    <cellStyle name="Heading2 7" xfId="11031"/>
    <cellStyle name="Heading2 8" xfId="11032"/>
    <cellStyle name="Heading2_4.32E Depreciation Study Robs file" xfId="11033"/>
    <cellStyle name="HeadlineStyle" xfId="11034"/>
    <cellStyle name="HeadlineStyle 2" xfId="11035"/>
    <cellStyle name="HeadlineStyleJustified" xfId="11036"/>
    <cellStyle name="HeadlineStyleJustified 2" xfId="11037"/>
    <cellStyle name="Hyperlink 2" xfId="6714"/>
    <cellStyle name="Hyperlink 3" xfId="6715"/>
    <cellStyle name="Hyperlink_Net of cust chrg" xfId="11038"/>
    <cellStyle name="Input [yellow]" xfId="123"/>
    <cellStyle name="Input [yellow] 2" xfId="6716"/>
    <cellStyle name="Input [yellow] 2 2" xfId="6717"/>
    <cellStyle name="Input [yellow] 2 2 2" xfId="11039"/>
    <cellStyle name="Input [yellow] 2 2 3" xfId="11040"/>
    <cellStyle name="Input [yellow] 2 2 4" xfId="11041"/>
    <cellStyle name="Input [yellow] 2 2 5" xfId="11042"/>
    <cellStyle name="Input [yellow] 2 3" xfId="6718"/>
    <cellStyle name="Input [yellow] 2 3 2" xfId="11043"/>
    <cellStyle name="Input [yellow] 2 3 3" xfId="11044"/>
    <cellStyle name="Input [yellow] 2 3 4" xfId="11045"/>
    <cellStyle name="Input [yellow] 2 3 5" xfId="11046"/>
    <cellStyle name="Input [yellow] 2 3 6" xfId="11047"/>
    <cellStyle name="Input [yellow] 2 4" xfId="11048"/>
    <cellStyle name="Input [yellow] 2 5" xfId="11049"/>
    <cellStyle name="Input [yellow] 3" xfId="6719"/>
    <cellStyle name="Input [yellow] 3 2" xfId="6720"/>
    <cellStyle name="Input [yellow] 3 2 2" xfId="11050"/>
    <cellStyle name="Input [yellow] 3 2 3" xfId="11051"/>
    <cellStyle name="Input [yellow] 3 2 4" xfId="11052"/>
    <cellStyle name="Input [yellow] 3 2 5" xfId="11053"/>
    <cellStyle name="Input [yellow] 3 3" xfId="6721"/>
    <cellStyle name="Input [yellow] 3 3 2" xfId="11054"/>
    <cellStyle name="Input [yellow] 3 3 3" xfId="11055"/>
    <cellStyle name="Input [yellow] 3 3 4" xfId="11056"/>
    <cellStyle name="Input [yellow] 3 3 5" xfId="11057"/>
    <cellStyle name="Input [yellow] 3 3 6" xfId="11058"/>
    <cellStyle name="Input [yellow] 3 4" xfId="11059"/>
    <cellStyle name="Input [yellow] 3 5" xfId="11060"/>
    <cellStyle name="Input [yellow] 4" xfId="6722"/>
    <cellStyle name="Input [yellow] 4 2" xfId="6723"/>
    <cellStyle name="Input [yellow] 4 2 2" xfId="11061"/>
    <cellStyle name="Input [yellow] 4 2 3" xfId="11062"/>
    <cellStyle name="Input [yellow] 4 2 4" xfId="11063"/>
    <cellStyle name="Input [yellow] 4 2 5" xfId="11064"/>
    <cellStyle name="Input [yellow] 4 3" xfId="6724"/>
    <cellStyle name="Input [yellow] 4 3 2" xfId="11065"/>
    <cellStyle name="Input [yellow] 4 3 3" xfId="11066"/>
    <cellStyle name="Input [yellow] 4 3 4" xfId="11067"/>
    <cellStyle name="Input [yellow] 4 3 5" xfId="11068"/>
    <cellStyle name="Input [yellow] 4 3 6" xfId="11069"/>
    <cellStyle name="Input [yellow] 4 4" xfId="11070"/>
    <cellStyle name="Input [yellow] 4 5" xfId="11071"/>
    <cellStyle name="Input [yellow] 5" xfId="6725"/>
    <cellStyle name="Input [yellow] 5 2" xfId="6726"/>
    <cellStyle name="Input [yellow] 5 2 2" xfId="11072"/>
    <cellStyle name="Input [yellow] 5 2 3" xfId="11073"/>
    <cellStyle name="Input [yellow] 5 2 4" xfId="11074"/>
    <cellStyle name="Input [yellow] 5 2 5" xfId="11075"/>
    <cellStyle name="Input [yellow] 6" xfId="6727"/>
    <cellStyle name="Input [yellow] 6 2" xfId="11076"/>
    <cellStyle name="Input [yellow] 6 3" xfId="11077"/>
    <cellStyle name="Input [yellow] 6 4" xfId="11078"/>
    <cellStyle name="Input [yellow] 6 5" xfId="11079"/>
    <cellStyle name="Input [yellow] 7" xfId="11080"/>
    <cellStyle name="Input [yellow] 8" xfId="11081"/>
    <cellStyle name="Input [yellow] 9" xfId="11082"/>
    <cellStyle name="Input [yellow]_(C) WHE Proforma with ITC cash grant 10 Yr Amort_for deferral_102809" xfId="6728"/>
    <cellStyle name="Input 10" xfId="6729"/>
    <cellStyle name="Input 10 2" xfId="11083"/>
    <cellStyle name="Input 10 3" xfId="11084"/>
    <cellStyle name="Input 10 4" xfId="11085"/>
    <cellStyle name="Input 10 5" xfId="11086"/>
    <cellStyle name="Input 11" xfId="6730"/>
    <cellStyle name="Input 12" xfId="6731"/>
    <cellStyle name="Input 13" xfId="6732"/>
    <cellStyle name="Input 13 2" xfId="11087"/>
    <cellStyle name="Input 13 3" xfId="11088"/>
    <cellStyle name="Input 13 4" xfId="11089"/>
    <cellStyle name="Input 13 5" xfId="11090"/>
    <cellStyle name="Input 14" xfId="6733"/>
    <cellStyle name="Input 14 2" xfId="11091"/>
    <cellStyle name="Input 14 3" xfId="11092"/>
    <cellStyle name="Input 14 4" xfId="11093"/>
    <cellStyle name="Input 14 5" xfId="11094"/>
    <cellStyle name="Input 15" xfId="6734"/>
    <cellStyle name="Input 16" xfId="6735"/>
    <cellStyle name="Input 17" xfId="6736"/>
    <cellStyle name="Input 18" xfId="11095"/>
    <cellStyle name="Input 19" xfId="11096"/>
    <cellStyle name="Input 2" xfId="6737"/>
    <cellStyle name="Input 2 2" xfId="6738"/>
    <cellStyle name="Input 2 2 2" xfId="6739"/>
    <cellStyle name="Input 2 2 2 2" xfId="11097"/>
    <cellStyle name="Input 2 2 2 3" xfId="11098"/>
    <cellStyle name="Input 2 2 2 4" xfId="11099"/>
    <cellStyle name="Input 2 2 2 5" xfId="11100"/>
    <cellStyle name="Input 2 2 3" xfId="11101"/>
    <cellStyle name="Input 2 3" xfId="6740"/>
    <cellStyle name="Input 2 4" xfId="11102"/>
    <cellStyle name="Input 2 5" xfId="11103"/>
    <cellStyle name="Input 2 6" xfId="11104"/>
    <cellStyle name="Input 2 7" xfId="11105"/>
    <cellStyle name="Input 20" xfId="11106"/>
    <cellStyle name="Input 21" xfId="11107"/>
    <cellStyle name="Input 22" xfId="11108"/>
    <cellStyle name="Input 23" xfId="11109"/>
    <cellStyle name="Input 24" xfId="11110"/>
    <cellStyle name="Input 25" xfId="11111"/>
    <cellStyle name="Input 26" xfId="11112"/>
    <cellStyle name="Input 27" xfId="11113"/>
    <cellStyle name="Input 28" xfId="11114"/>
    <cellStyle name="Input 29" xfId="11115"/>
    <cellStyle name="Input 3" xfId="6741"/>
    <cellStyle name="Input 3 2" xfId="6742"/>
    <cellStyle name="Input 3 2 2" xfId="11116"/>
    <cellStyle name="Input 3 3" xfId="6743"/>
    <cellStyle name="Input 3 4" xfId="6744"/>
    <cellStyle name="Input 3 5" xfId="11117"/>
    <cellStyle name="Input 3 6" xfId="11118"/>
    <cellStyle name="Input 3 7" xfId="11119"/>
    <cellStyle name="Input 3 8" xfId="11120"/>
    <cellStyle name="Input 4" xfId="6745"/>
    <cellStyle name="Input 4 2" xfId="6746"/>
    <cellStyle name="Input 4 2 2" xfId="11121"/>
    <cellStyle name="Input 4 3" xfId="6747"/>
    <cellStyle name="Input 4 4" xfId="11122"/>
    <cellStyle name="Input 4 5" xfId="11123"/>
    <cellStyle name="Input 5" xfId="6748"/>
    <cellStyle name="Input 5 2" xfId="11124"/>
    <cellStyle name="Input 6" xfId="6749"/>
    <cellStyle name="Input 6 2" xfId="11125"/>
    <cellStyle name="Input 6 3" xfId="11126"/>
    <cellStyle name="Input 7" xfId="6750"/>
    <cellStyle name="Input 7 2" xfId="11127"/>
    <cellStyle name="Input 7 3" xfId="11128"/>
    <cellStyle name="Input 8" xfId="6751"/>
    <cellStyle name="Input 8 2" xfId="11129"/>
    <cellStyle name="Input 8 3" xfId="11130"/>
    <cellStyle name="Input 9" xfId="6752"/>
    <cellStyle name="Input 9 2" xfId="11131"/>
    <cellStyle name="Input Cells" xfId="124"/>
    <cellStyle name="Input Cells 2" xfId="6753"/>
    <cellStyle name="Input Cells 3" xfId="11132"/>
    <cellStyle name="Input Cells Percent" xfId="125"/>
    <cellStyle name="Input Cells Percent 2" xfId="6754"/>
    <cellStyle name="Input Cells Percent 3" xfId="11133"/>
    <cellStyle name="Input Cells Percent_AURORA Total New" xfId="6755"/>
    <cellStyle name="Input Cells_4.34E Mint Farm Deferral" xfId="6756"/>
    <cellStyle name="line b - Style6" xfId="11134"/>
    <cellStyle name="Lines" xfId="126"/>
    <cellStyle name="Lines 2" xfId="6757"/>
    <cellStyle name="Lines 3" xfId="6758"/>
    <cellStyle name="Lines 3 2" xfId="11135"/>
    <cellStyle name="Lines 4" xfId="11136"/>
    <cellStyle name="Lines_Electric Rev Req Model (2009 GRC) Rebuttal" xfId="6759"/>
    <cellStyle name="LINKED" xfId="127"/>
    <cellStyle name="LINKED 2" xfId="6760"/>
    <cellStyle name="LINKED 2 2" xfId="6761"/>
    <cellStyle name="LINKED 3" xfId="11137"/>
    <cellStyle name="LINKED 4" xfId="11138"/>
    <cellStyle name="Linked Cell 2" xfId="6762"/>
    <cellStyle name="Linked Cell 2 2" xfId="6763"/>
    <cellStyle name="Linked Cell 2 2 2" xfId="11139"/>
    <cellStyle name="Linked Cell 2 3" xfId="6764"/>
    <cellStyle name="Linked Cell 2 4" xfId="11140"/>
    <cellStyle name="Linked Cell 3" xfId="6765"/>
    <cellStyle name="Linked Cell 3 2" xfId="6766"/>
    <cellStyle name="Linked Cell 3 2 2" xfId="11141"/>
    <cellStyle name="Linked Cell 3 3" xfId="6767"/>
    <cellStyle name="Linked Cell 3 4" xfId="6768"/>
    <cellStyle name="Linked Cell 3 5" xfId="11142"/>
    <cellStyle name="Linked Cell 4" xfId="11143"/>
    <cellStyle name="Linked Cell 5" xfId="11144"/>
    <cellStyle name="Linked Cell 6" xfId="11145"/>
    <cellStyle name="Linked Cell 7" xfId="11146"/>
    <cellStyle name="Millares [0]_2AV_M_M " xfId="11147"/>
    <cellStyle name="Millares_2AV_M_M " xfId="11148"/>
    <cellStyle name="modified border" xfId="128"/>
    <cellStyle name="modified border 2" xfId="6769"/>
    <cellStyle name="modified border 2 2" xfId="11149"/>
    <cellStyle name="modified border 2 3" xfId="11150"/>
    <cellStyle name="modified border 3" xfId="6770"/>
    <cellStyle name="modified border 3 2" xfId="11151"/>
    <cellStyle name="modified border 3 3" xfId="11152"/>
    <cellStyle name="modified border 4" xfId="6771"/>
    <cellStyle name="modified border 4 2" xfId="11153"/>
    <cellStyle name="modified border 4 3" xfId="11154"/>
    <cellStyle name="modified border 5" xfId="6772"/>
    <cellStyle name="modified border 5 2" xfId="6773"/>
    <cellStyle name="modified border 6" xfId="11155"/>
    <cellStyle name="modified border 7" xfId="11156"/>
    <cellStyle name="modified border 8" xfId="11157"/>
    <cellStyle name="modified border_4.34E Mint Farm Deferral" xfId="6774"/>
    <cellStyle name="modified border1" xfId="129"/>
    <cellStyle name="modified border1 2" xfId="6775"/>
    <cellStyle name="modified border1 2 2" xfId="11158"/>
    <cellStyle name="modified border1 2 3" xfId="11159"/>
    <cellStyle name="modified border1 3" xfId="6776"/>
    <cellStyle name="modified border1 3 2" xfId="11160"/>
    <cellStyle name="modified border1 3 3" xfId="11161"/>
    <cellStyle name="modified border1 4" xfId="6777"/>
    <cellStyle name="modified border1 4 2" xfId="11162"/>
    <cellStyle name="modified border1 4 3" xfId="11163"/>
    <cellStyle name="modified border1 5" xfId="6778"/>
    <cellStyle name="modified border1 5 2" xfId="6779"/>
    <cellStyle name="modified border1 6" xfId="11164"/>
    <cellStyle name="modified border1 7" xfId="11165"/>
    <cellStyle name="modified border1 8" xfId="11166"/>
    <cellStyle name="modified border1_4.34E Mint Farm Deferral" xfId="6780"/>
    <cellStyle name="Moneda [0]_2AV_M_M " xfId="11167"/>
    <cellStyle name="Moneda_2AV_M_M " xfId="11168"/>
    <cellStyle name="Neutral 2" xfId="6781"/>
    <cellStyle name="Neutral 2 2" xfId="6782"/>
    <cellStyle name="Neutral 2 2 2" xfId="11169"/>
    <cellStyle name="Neutral 2 3" xfId="6783"/>
    <cellStyle name="Neutral 2 4" xfId="11170"/>
    <cellStyle name="Neutral 3" xfId="6784"/>
    <cellStyle name="Neutral 3 2" xfId="6785"/>
    <cellStyle name="Neutral 3 2 2" xfId="11171"/>
    <cellStyle name="Neutral 3 3" xfId="6786"/>
    <cellStyle name="Neutral 3 4" xfId="6787"/>
    <cellStyle name="Neutral 3 5" xfId="11172"/>
    <cellStyle name="Neutral 4" xfId="11173"/>
    <cellStyle name="Neutral 5" xfId="11174"/>
    <cellStyle name="Neutral 6" xfId="11175"/>
    <cellStyle name="Neutral 7" xfId="11176"/>
    <cellStyle name="no dec" xfId="130"/>
    <cellStyle name="no dec 2" xfId="6788"/>
    <cellStyle name="no dec 2 2" xfId="6789"/>
    <cellStyle name="no dec 3" xfId="6790"/>
    <cellStyle name="no dec 4" xfId="11177"/>
    <cellStyle name="Normal" xfId="0" builtinId="0"/>
    <cellStyle name="Normal - Style1" xfId="131"/>
    <cellStyle name="Normal - Style1 2" xfId="6791"/>
    <cellStyle name="Normal - Style1 2 2" xfId="6792"/>
    <cellStyle name="Normal - Style1 2 2 2" xfId="6793"/>
    <cellStyle name="Normal - Style1 2 2 2 2" xfId="8100"/>
    <cellStyle name="Normal - Style1 2 2 3" xfId="11178"/>
    <cellStyle name="Normal - Style1 2 3" xfId="6794"/>
    <cellStyle name="Normal - Style1 2 4" xfId="11179"/>
    <cellStyle name="Normal - Style1 3" xfId="6795"/>
    <cellStyle name="Normal - Style1 3 2" xfId="6796"/>
    <cellStyle name="Normal - Style1 3 2 2" xfId="6797"/>
    <cellStyle name="Normal - Style1 3 3" xfId="6798"/>
    <cellStyle name="Normal - Style1 3 4" xfId="11180"/>
    <cellStyle name="Normal - Style1 4" xfId="6799"/>
    <cellStyle name="Normal - Style1 4 2" xfId="6800"/>
    <cellStyle name="Normal - Style1 4 2 2" xfId="6801"/>
    <cellStyle name="Normal - Style1 4 3" xfId="6802"/>
    <cellStyle name="Normal - Style1 4 4" xfId="11181"/>
    <cellStyle name="Normal - Style1 5" xfId="6803"/>
    <cellStyle name="Normal - Style1 5 2" xfId="6804"/>
    <cellStyle name="Normal - Style1 5 2 2" xfId="11182"/>
    <cellStyle name="Normal - Style1 5 2 3" xfId="11183"/>
    <cellStyle name="Normal - Style1 5 2 4" xfId="11184"/>
    <cellStyle name="Normal - Style1 5 3" xfId="6805"/>
    <cellStyle name="Normal - Style1 5 3 2" xfId="11185"/>
    <cellStyle name="Normal - Style1 5 4" xfId="11186"/>
    <cellStyle name="Normal - Style1 5 5" xfId="11187"/>
    <cellStyle name="Normal - Style1 6" xfId="6806"/>
    <cellStyle name="Normal - Style1 6 2" xfId="6807"/>
    <cellStyle name="Normal - Style1 6 2 2" xfId="6808"/>
    <cellStyle name="Normal - Style1 6 3" xfId="6809"/>
    <cellStyle name="Normal - Style1 6 4" xfId="6810"/>
    <cellStyle name="Normal - Style1 6 5" xfId="11188"/>
    <cellStyle name="Normal - Style1 7" xfId="11189"/>
    <cellStyle name="Normal - Style1 7 2" xfId="11190"/>
    <cellStyle name="Normal - Style1 7 2 2" xfId="11191"/>
    <cellStyle name="Normal - Style1 7 3" xfId="11192"/>
    <cellStyle name="Normal - Style1 8" xfId="11193"/>
    <cellStyle name="Normal - Style1 9" xfId="11194"/>
    <cellStyle name="Normal - Style1_(C) WHE Proforma with ITC cash grant 10 Yr Amort_for deferral_102809" xfId="6811"/>
    <cellStyle name="Normal 1" xfId="6812"/>
    <cellStyle name="Normal 1 2" xfId="11195"/>
    <cellStyle name="Normal 1 2 2" xfId="11196"/>
    <cellStyle name="Normal 1 3" xfId="11197"/>
    <cellStyle name="Normal 1 3 2" xfId="11198"/>
    <cellStyle name="Normal 1 4" xfId="11199"/>
    <cellStyle name="Normal 10" xfId="132"/>
    <cellStyle name="Normal 10 2" xfId="6813"/>
    <cellStyle name="Normal 10 2 2" xfId="6814"/>
    <cellStyle name="Normal 10 2 2 2" xfId="6815"/>
    <cellStyle name="Normal 10 2 2 3" xfId="11200"/>
    <cellStyle name="Normal 10 2 3" xfId="6816"/>
    <cellStyle name="Normal 10 2 4" xfId="11201"/>
    <cellStyle name="Normal 10 3" xfId="6817"/>
    <cellStyle name="Normal 10 3 2" xfId="6818"/>
    <cellStyle name="Normal 10 3 2 2" xfId="6819"/>
    <cellStyle name="Normal 10 3 3" xfId="6820"/>
    <cellStyle name="Normal 10 3 4" xfId="11202"/>
    <cellStyle name="Normal 10 4" xfId="6821"/>
    <cellStyle name="Normal 10 4 2" xfId="6822"/>
    <cellStyle name="Normal 10 4 2 2" xfId="6823"/>
    <cellStyle name="Normal 10 4 3" xfId="6824"/>
    <cellStyle name="Normal 10 4 4" xfId="11203"/>
    <cellStyle name="Normal 10 5" xfId="6825"/>
    <cellStyle name="Normal 10 5 2" xfId="6826"/>
    <cellStyle name="Normal 10 5 2 2" xfId="6827"/>
    <cellStyle name="Normal 10 5 3" xfId="6828"/>
    <cellStyle name="Normal 10 5 3 2" xfId="6829"/>
    <cellStyle name="Normal 10 5 4" xfId="11204"/>
    <cellStyle name="Normal 10 6" xfId="6830"/>
    <cellStyle name="Normal 10 6 2" xfId="6831"/>
    <cellStyle name="Normal 10 6 2 2" xfId="6832"/>
    <cellStyle name="Normal 10 6 3" xfId="6833"/>
    <cellStyle name="Normal 10 7" xfId="6834"/>
    <cellStyle name="Normal 10 7 2" xfId="6835"/>
    <cellStyle name="Normal 10 8" xfId="6836"/>
    <cellStyle name="Normal 10 8 2" xfId="6837"/>
    <cellStyle name="Normal 10 9" xfId="11205"/>
    <cellStyle name="Normal 10_ Price Inputs" xfId="11206"/>
    <cellStyle name="Normal 100" xfId="6838"/>
    <cellStyle name="Normal 101" xfId="6839"/>
    <cellStyle name="Normal 102" xfId="6840"/>
    <cellStyle name="Normal 103" xfId="6841"/>
    <cellStyle name="Normal 104" xfId="6842"/>
    <cellStyle name="Normal 105" xfId="6843"/>
    <cellStyle name="Normal 106" xfId="6844"/>
    <cellStyle name="Normal 107" xfId="6845"/>
    <cellStyle name="Normal 108" xfId="6846"/>
    <cellStyle name="Normal 109" xfId="6847"/>
    <cellStyle name="Normal 11" xfId="133"/>
    <cellStyle name="Normal 11 2" xfId="6848"/>
    <cellStyle name="Normal 11 2 2" xfId="6849"/>
    <cellStyle name="Normal 11 2 2 2" xfId="6850"/>
    <cellStyle name="Normal 11 2 3" xfId="6851"/>
    <cellStyle name="Normal 11 2 4" xfId="11207"/>
    <cellStyle name="Normal 11 3" xfId="6852"/>
    <cellStyle name="Normal 11 3 2" xfId="6853"/>
    <cellStyle name="Normal 11 3 2 2" xfId="6854"/>
    <cellStyle name="Normal 11 3 3" xfId="6855"/>
    <cellStyle name="Normal 11 3 3 2" xfId="6856"/>
    <cellStyle name="Normal 11 3 4" xfId="11208"/>
    <cellStyle name="Normal 11 4" xfId="6857"/>
    <cellStyle name="Normal 11 4 2" xfId="6858"/>
    <cellStyle name="Normal 11 4 2 2" xfId="6859"/>
    <cellStyle name="Normal 11 4 3" xfId="6860"/>
    <cellStyle name="Normal 11 5" xfId="6861"/>
    <cellStyle name="Normal 11 5 2" xfId="6862"/>
    <cellStyle name="Normal 11 6" xfId="6863"/>
    <cellStyle name="Normal 11 6 2" xfId="6864"/>
    <cellStyle name="Normal 11 7" xfId="11209"/>
    <cellStyle name="Normal 11_16.37E Wild Horse Expansion DeferralRevwrkingfile SF" xfId="6865"/>
    <cellStyle name="Normal 110" xfId="6866"/>
    <cellStyle name="Normal 111" xfId="11210"/>
    <cellStyle name="Normal 112" xfId="11211"/>
    <cellStyle name="Normal 112 2" xfId="11212"/>
    <cellStyle name="Normal 113" xfId="11213"/>
    <cellStyle name="Normal 114" xfId="11214"/>
    <cellStyle name="Normal 115" xfId="11215"/>
    <cellStyle name="Normal 116" xfId="11216"/>
    <cellStyle name="Normal 116 2" xfId="11217"/>
    <cellStyle name="Normal 117" xfId="11218"/>
    <cellStyle name="Normal 118" xfId="11219"/>
    <cellStyle name="Normal 119" xfId="11220"/>
    <cellStyle name="Normal 12" xfId="134"/>
    <cellStyle name="Normal 12 2" xfId="6867"/>
    <cellStyle name="Normal 12 2 2" xfId="6868"/>
    <cellStyle name="Normal 12 2 2 2" xfId="6869"/>
    <cellStyle name="Normal 12 2 3" xfId="6870"/>
    <cellStyle name="Normal 12 3" xfId="6871"/>
    <cellStyle name="Normal 12 3 2" xfId="6872"/>
    <cellStyle name="Normal 12 3 2 2" xfId="6873"/>
    <cellStyle name="Normal 12 3 3" xfId="6874"/>
    <cellStyle name="Normal 12 3 3 2" xfId="6875"/>
    <cellStyle name="Normal 12 3 4" xfId="11221"/>
    <cellStyle name="Normal 12 4" xfId="6876"/>
    <cellStyle name="Normal 12 4 2" xfId="6877"/>
    <cellStyle name="Normal 12 4 2 2" xfId="6878"/>
    <cellStyle name="Normal 12 4 3" xfId="6879"/>
    <cellStyle name="Normal 12 5" xfId="6880"/>
    <cellStyle name="Normal 12 5 2" xfId="6881"/>
    <cellStyle name="Normal 12 6" xfId="6882"/>
    <cellStyle name="Normal 12 6 2" xfId="6883"/>
    <cellStyle name="Normal 12 7" xfId="11222"/>
    <cellStyle name="Normal 12_2011 CBR Rev Calc by schedule" xfId="11223"/>
    <cellStyle name="Normal 120" xfId="11224"/>
    <cellStyle name="Normal 121" xfId="11225"/>
    <cellStyle name="Normal 122" xfId="11226"/>
    <cellStyle name="Normal 123" xfId="11227"/>
    <cellStyle name="Normal 124" xfId="11228"/>
    <cellStyle name="Normal 125" xfId="11229"/>
    <cellStyle name="Normal 126" xfId="11230"/>
    <cellStyle name="Normal 127" xfId="11231"/>
    <cellStyle name="Normal 128" xfId="11232"/>
    <cellStyle name="Normal 129" xfId="11233"/>
    <cellStyle name="Normal 13" xfId="135"/>
    <cellStyle name="Normal 13 2" xfId="6884"/>
    <cellStyle name="Normal 13 2 2" xfId="6885"/>
    <cellStyle name="Normal 13 2 2 2" xfId="6886"/>
    <cellStyle name="Normal 13 2 3" xfId="6887"/>
    <cellStyle name="Normal 13 2 4" xfId="11234"/>
    <cellStyle name="Normal 13 3" xfId="6888"/>
    <cellStyle name="Normal 13 3 2" xfId="6889"/>
    <cellStyle name="Normal 13 3 2 2" xfId="6890"/>
    <cellStyle name="Normal 13 3 3" xfId="6891"/>
    <cellStyle name="Normal 13 3 3 2" xfId="6892"/>
    <cellStyle name="Normal 13 3 4" xfId="6893"/>
    <cellStyle name="Normal 13 4" xfId="6894"/>
    <cellStyle name="Normal 13 4 2" xfId="6895"/>
    <cellStyle name="Normal 13 4 2 2" xfId="6896"/>
    <cellStyle name="Normal 13 4 3" xfId="6897"/>
    <cellStyle name="Normal 13 5" xfId="6898"/>
    <cellStyle name="Normal 13 5 2" xfId="6899"/>
    <cellStyle name="Normal 13 6" xfId="6900"/>
    <cellStyle name="Normal 13 6 2" xfId="6901"/>
    <cellStyle name="Normal 13 7" xfId="11235"/>
    <cellStyle name="Normal 13_2011 CBR Rev Calc by schedule" xfId="11236"/>
    <cellStyle name="Normal 130" xfId="11237"/>
    <cellStyle name="Normal 131" xfId="11238"/>
    <cellStyle name="Normal 132" xfId="11239"/>
    <cellStyle name="Normal 133" xfId="11240"/>
    <cellStyle name="Normal 134" xfId="11241"/>
    <cellStyle name="Normal 135" xfId="11242"/>
    <cellStyle name="Normal 136" xfId="11243"/>
    <cellStyle name="Normal 137" xfId="11244"/>
    <cellStyle name="Normal 138" xfId="11245"/>
    <cellStyle name="Normal 139" xfId="11246"/>
    <cellStyle name="Normal 14" xfId="259"/>
    <cellStyle name="Normal 14 2" xfId="6902"/>
    <cellStyle name="Normal 14 2 2" xfId="6903"/>
    <cellStyle name="Normal 14 2 3" xfId="11247"/>
    <cellStyle name="Normal 14 3" xfId="6904"/>
    <cellStyle name="Normal 14 4" xfId="11248"/>
    <cellStyle name="Normal 14_2011 CBR Rev Calc by schedule" xfId="11249"/>
    <cellStyle name="Normal 140" xfId="11250"/>
    <cellStyle name="Normal 141" xfId="11251"/>
    <cellStyle name="Normal 142" xfId="11252"/>
    <cellStyle name="Normal 143" xfId="11253"/>
    <cellStyle name="Normal 144" xfId="11254"/>
    <cellStyle name="Normal 145" xfId="11255"/>
    <cellStyle name="Normal 146" xfId="11256"/>
    <cellStyle name="Normal 147" xfId="11257"/>
    <cellStyle name="Normal 148" xfId="11258"/>
    <cellStyle name="Normal 149" xfId="11259"/>
    <cellStyle name="Normal 15" xfId="260"/>
    <cellStyle name="Normal 15 2" xfId="6905"/>
    <cellStyle name="Normal 15 2 2" xfId="6906"/>
    <cellStyle name="Normal 15 2 3" xfId="11260"/>
    <cellStyle name="Normal 15 3" xfId="6907"/>
    <cellStyle name="Normal 15 3 2" xfId="6908"/>
    <cellStyle name="Normal 15 3 2 2" xfId="6909"/>
    <cellStyle name="Normal 15 3 3" xfId="6910"/>
    <cellStyle name="Normal 15 3 3 2" xfId="6911"/>
    <cellStyle name="Normal 15 3 4" xfId="6912"/>
    <cellStyle name="Normal 15 4" xfId="6913"/>
    <cellStyle name="Normal 15 4 2" xfId="6914"/>
    <cellStyle name="Normal 15 4 2 2" xfId="6915"/>
    <cellStyle name="Normal 15 4 3" xfId="6916"/>
    <cellStyle name="Normal 15 5" xfId="6917"/>
    <cellStyle name="Normal 15 5 2" xfId="6918"/>
    <cellStyle name="Normal 15 6" xfId="6919"/>
    <cellStyle name="Normal 15 6 2" xfId="6920"/>
    <cellStyle name="Normal 15 7" xfId="6921"/>
    <cellStyle name="Normal 15 8" xfId="11261"/>
    <cellStyle name="Normal 15 9" xfId="11262"/>
    <cellStyle name="Normal 15_2011 CBR Rev Calc by schedule" xfId="11263"/>
    <cellStyle name="Normal 150" xfId="11264"/>
    <cellStyle name="Normal 150 2" xfId="11265"/>
    <cellStyle name="Normal 151" xfId="11266"/>
    <cellStyle name="Normal 152" xfId="11267"/>
    <cellStyle name="Normal 153" xfId="11268"/>
    <cellStyle name="Normal 154" xfId="11269"/>
    <cellStyle name="Normal 16" xfId="261"/>
    <cellStyle name="Normal 16 2" xfId="6922"/>
    <cellStyle name="Normal 16 2 2" xfId="11270"/>
    <cellStyle name="Normal 16 2 3" xfId="11271"/>
    <cellStyle name="Normal 16 3" xfId="6923"/>
    <cellStyle name="Normal 16 3 2" xfId="6924"/>
    <cellStyle name="Normal 16 3 2 2" xfId="6925"/>
    <cellStyle name="Normal 16 3 3" xfId="6926"/>
    <cellStyle name="Normal 16 3 3 2" xfId="6927"/>
    <cellStyle name="Normal 16 3 4" xfId="6928"/>
    <cellStyle name="Normal 16 4" xfId="6929"/>
    <cellStyle name="Normal 16 4 2" xfId="6930"/>
    <cellStyle name="Normal 16 4 2 2" xfId="6931"/>
    <cellStyle name="Normal 16 4 3" xfId="6932"/>
    <cellStyle name="Normal 16 5" xfId="6933"/>
    <cellStyle name="Normal 16 5 2" xfId="6934"/>
    <cellStyle name="Normal 16 6" xfId="6935"/>
    <cellStyle name="Normal 16 6 2" xfId="6936"/>
    <cellStyle name="Normal 16 7" xfId="11272"/>
    <cellStyle name="Normal 16_2011 CBR Rev Calc by schedule" xfId="11273"/>
    <cellStyle name="Normal 17" xfId="6937"/>
    <cellStyle name="Normal 17 2" xfId="6938"/>
    <cellStyle name="Normal 17 2 2" xfId="11274"/>
    <cellStyle name="Normal 17 2 3" xfId="11275"/>
    <cellStyle name="Normal 17 3" xfId="6939"/>
    <cellStyle name="Normal 17 3 2" xfId="6940"/>
    <cellStyle name="Normal 17 4" xfId="6941"/>
    <cellStyle name="Normal 17 5" xfId="11276"/>
    <cellStyle name="Normal 18" xfId="6942"/>
    <cellStyle name="Normal 18 2" xfId="6943"/>
    <cellStyle name="Normal 18 2 2" xfId="11277"/>
    <cellStyle name="Normal 18 2 3" xfId="11278"/>
    <cellStyle name="Normal 18 3" xfId="6944"/>
    <cellStyle name="Normal 18 3 2" xfId="6945"/>
    <cellStyle name="Normal 18 4" xfId="6946"/>
    <cellStyle name="Normal 18 5" xfId="11279"/>
    <cellStyle name="Normal 19" xfId="6947"/>
    <cellStyle name="Normal 19 2" xfId="6948"/>
    <cellStyle name="Normal 19 2 2" xfId="11280"/>
    <cellStyle name="Normal 19 2 3" xfId="11281"/>
    <cellStyle name="Normal 19 3" xfId="6949"/>
    <cellStyle name="Normal 19 3 2" xfId="6950"/>
    <cellStyle name="Normal 19 4" xfId="11282"/>
    <cellStyle name="Normal 2" xfId="136"/>
    <cellStyle name="Normal 2 10" xfId="6951"/>
    <cellStyle name="Normal 2 10 2" xfId="11283"/>
    <cellStyle name="Normal 2 10 2 2" xfId="8101"/>
    <cellStyle name="Normal 2 10 3" xfId="11284"/>
    <cellStyle name="Normal 2 11" xfId="6952"/>
    <cellStyle name="Normal 2 11 2" xfId="11285"/>
    <cellStyle name="Normal 2 12" xfId="11286"/>
    <cellStyle name="Normal 2 12 2" xfId="11287"/>
    <cellStyle name="Normal 2 13" xfId="11288"/>
    <cellStyle name="Normal 2 13 2" xfId="11289"/>
    <cellStyle name="Normal 2 14" xfId="11290"/>
    <cellStyle name="Normal 2 15" xfId="11291"/>
    <cellStyle name="Normal 2 16" xfId="11292"/>
    <cellStyle name="Normal 2 2" xfId="137"/>
    <cellStyle name="Normal 2 2 10" xfId="11293"/>
    <cellStyle name="Normal 2 2 11" xfId="11294"/>
    <cellStyle name="Normal 2 2 2" xfId="138"/>
    <cellStyle name="Normal 2 2 2 2" xfId="6953"/>
    <cellStyle name="Normal 2 2 2 2 2" xfId="11295"/>
    <cellStyle name="Normal 2 2 2 2 2 2" xfId="11296"/>
    <cellStyle name="Normal 2 2 2 2 3" xfId="11297"/>
    <cellStyle name="Normal 2 2 2 2 3 2" xfId="11298"/>
    <cellStyle name="Normal 2 2 2 2 4" xfId="11299"/>
    <cellStyle name="Normal 2 2 2 2 5" xfId="11300"/>
    <cellStyle name="Normal 2 2 2 3" xfId="6954"/>
    <cellStyle name="Normal 2 2 2 3 2" xfId="11301"/>
    <cellStyle name="Normal 2 2 2 3 2 2" xfId="11302"/>
    <cellStyle name="Normal 2 2 2 3 3" xfId="11303"/>
    <cellStyle name="Normal 2 2 2 3 3 2" xfId="11304"/>
    <cellStyle name="Normal 2 2 2 3 4" xfId="11305"/>
    <cellStyle name="Normal 2 2 2 4" xfId="11306"/>
    <cellStyle name="Normal 2 2 2 4 2" xfId="11307"/>
    <cellStyle name="Normal 2 2 2 5" xfId="11308"/>
    <cellStyle name="Normal 2 2 2 5 2" xfId="11309"/>
    <cellStyle name="Normal 2 2 2 6" xfId="11310"/>
    <cellStyle name="Normal 2 2 2 7" xfId="11311"/>
    <cellStyle name="Normal 2 2 2_Chelan PUD Power Costs (8-10)" xfId="11312"/>
    <cellStyle name="Normal 2 2 3" xfId="139"/>
    <cellStyle name="Normal 2 2 3 2" xfId="6955"/>
    <cellStyle name="Normal 2 2 3 2 2" xfId="11313"/>
    <cellStyle name="Normal 2 2 3 3" xfId="6956"/>
    <cellStyle name="Normal 2 2 3 3 2" xfId="11314"/>
    <cellStyle name="Normal 2 2 3 4" xfId="11315"/>
    <cellStyle name="Normal 2 2 4" xfId="6957"/>
    <cellStyle name="Normal 2 2 4 2" xfId="6958"/>
    <cellStyle name="Normal 2 2 5" xfId="6959"/>
    <cellStyle name="Normal 2 2 6" xfId="11316"/>
    <cellStyle name="Normal 2 2 7" xfId="11317"/>
    <cellStyle name="Normal 2 2 8" xfId="11318"/>
    <cellStyle name="Normal 2 2 9" xfId="11319"/>
    <cellStyle name="Normal 2 2_ Price Inputs" xfId="11320"/>
    <cellStyle name="Normal 2 3" xfId="140"/>
    <cellStyle name="Normal 2 3 2" xfId="6960"/>
    <cellStyle name="Normal 2 3 2 2" xfId="11321"/>
    <cellStyle name="Normal 2 3 2 3" xfId="11322"/>
    <cellStyle name="Normal 2 3 3" xfId="6961"/>
    <cellStyle name="Normal 2 3 3 2" xfId="11323"/>
    <cellStyle name="Normal 2 3 4" xfId="6962"/>
    <cellStyle name="Normal 2 4" xfId="141"/>
    <cellStyle name="Normal 2 4 2" xfId="6963"/>
    <cellStyle name="Normal 2 4 2 2" xfId="11324"/>
    <cellStyle name="Normal 2 4 2 3" xfId="11325"/>
    <cellStyle name="Normal 2 4 3" xfId="6964"/>
    <cellStyle name="Normal 2 4 3 2" xfId="11326"/>
    <cellStyle name="Normal 2 4 4" xfId="11327"/>
    <cellStyle name="Normal 2 5" xfId="142"/>
    <cellStyle name="Normal 2 5 2" xfId="6965"/>
    <cellStyle name="Normal 2 5 2 2" xfId="11328"/>
    <cellStyle name="Normal 2 5 2 3" xfId="11329"/>
    <cellStyle name="Normal 2 5 3" xfId="6966"/>
    <cellStyle name="Normal 2 5 3 2" xfId="11330"/>
    <cellStyle name="Normal 2 5 4" xfId="11331"/>
    <cellStyle name="Normal 2 6" xfId="143"/>
    <cellStyle name="Normal 2 6 2" xfId="6967"/>
    <cellStyle name="Normal 2 6 2 2" xfId="6968"/>
    <cellStyle name="Normal 2 6 3" xfId="6969"/>
    <cellStyle name="Normal 2 6 4" xfId="11332"/>
    <cellStyle name="Normal 2 6 5" xfId="11333"/>
    <cellStyle name="Normal 2 6 6" xfId="11334"/>
    <cellStyle name="Normal 2 7" xfId="144"/>
    <cellStyle name="Normal 2 7 2" xfId="6970"/>
    <cellStyle name="Normal 2 7 2 2" xfId="6971"/>
    <cellStyle name="Normal 2 7 3" xfId="6972"/>
    <cellStyle name="Normal 2 7 4" xfId="11335"/>
    <cellStyle name="Normal 2 8" xfId="262"/>
    <cellStyle name="Normal 2 8 2" xfId="6973"/>
    <cellStyle name="Normal 2 8 2 2" xfId="6974"/>
    <cellStyle name="Normal 2 8 2 2 2" xfId="6975"/>
    <cellStyle name="Normal 2 8 2 3" xfId="6976"/>
    <cellStyle name="Normal 2 8 2 4" xfId="11336"/>
    <cellStyle name="Normal 2 8 3" xfId="6977"/>
    <cellStyle name="Normal 2 8 3 2" xfId="6978"/>
    <cellStyle name="Normal 2 8 4" xfId="6979"/>
    <cellStyle name="Normal 2 8 5" xfId="11337"/>
    <cellStyle name="Normal 2 8 6" xfId="11338"/>
    <cellStyle name="Normal 2 9" xfId="6980"/>
    <cellStyle name="Normal 2 9 2" xfId="6981"/>
    <cellStyle name="Normal 2 9 2 2" xfId="6982"/>
    <cellStyle name="Normal 2 9 3" xfId="6983"/>
    <cellStyle name="Normal 2 9 4" xfId="11339"/>
    <cellStyle name="Normal 2_16.37E Wild Horse Expansion DeferralRevwrkingfile SF" xfId="6984"/>
    <cellStyle name="Normal 20" xfId="6985"/>
    <cellStyle name="Normal 20 2" xfId="6986"/>
    <cellStyle name="Normal 20 2 2" xfId="6987"/>
    <cellStyle name="Normal 20 3" xfId="6988"/>
    <cellStyle name="Normal 20 3 2" xfId="6989"/>
    <cellStyle name="Normal 20 3 3" xfId="6990"/>
    <cellStyle name="Normal 20 4" xfId="6991"/>
    <cellStyle name="Normal 20 4 2" xfId="6992"/>
    <cellStyle name="Normal 20 5" xfId="6993"/>
    <cellStyle name="Normal 20 6" xfId="11340"/>
    <cellStyle name="Normal 21" xfId="6994"/>
    <cellStyle name="Normal 21 2" xfId="6995"/>
    <cellStyle name="Normal 21 2 2" xfId="6996"/>
    <cellStyle name="Normal 21 2 2 2" xfId="6997"/>
    <cellStyle name="Normal 21 2 3" xfId="6998"/>
    <cellStyle name="Normal 21 2 3 2" xfId="6999"/>
    <cellStyle name="Normal 21 2 4" xfId="7000"/>
    <cellStyle name="Normal 21 3" xfId="7001"/>
    <cellStyle name="Normal 21 3 2" xfId="7002"/>
    <cellStyle name="Normal 21 3 2 2" xfId="7003"/>
    <cellStyle name="Normal 21 3 3" xfId="7004"/>
    <cellStyle name="Normal 21 4" xfId="7005"/>
    <cellStyle name="Normal 21 4 2" xfId="7006"/>
    <cellStyle name="Normal 21 5" xfId="7007"/>
    <cellStyle name="Normal 21 5 2" xfId="7008"/>
    <cellStyle name="Normal 21 6" xfId="7009"/>
    <cellStyle name="Normal 21_4 31E Reg Asset  Liab and EXH D" xfId="11341"/>
    <cellStyle name="Normal 22" xfId="7010"/>
    <cellStyle name="Normal 22 2" xfId="7011"/>
    <cellStyle name="Normal 22 2 2" xfId="7012"/>
    <cellStyle name="Normal 22 2 2 2" xfId="7013"/>
    <cellStyle name="Normal 22 2 3" xfId="7014"/>
    <cellStyle name="Normal 22 2 3 2" xfId="7015"/>
    <cellStyle name="Normal 22 2 4" xfId="7016"/>
    <cellStyle name="Normal 22 3" xfId="7017"/>
    <cellStyle name="Normal 22 3 2" xfId="7018"/>
    <cellStyle name="Normal 22 3 2 2" xfId="7019"/>
    <cellStyle name="Normal 22 3 3" xfId="7020"/>
    <cellStyle name="Normal 22 4" xfId="7021"/>
    <cellStyle name="Normal 22 4 2" xfId="7022"/>
    <cellStyle name="Normal 22 5" xfId="7023"/>
    <cellStyle name="Normal 22 5 2" xfId="7024"/>
    <cellStyle name="Normal 22 6" xfId="7025"/>
    <cellStyle name="Normal 23" xfId="7026"/>
    <cellStyle name="Normal 23 2" xfId="7027"/>
    <cellStyle name="Normal 23 2 2" xfId="7028"/>
    <cellStyle name="Normal 23 2 2 2" xfId="7029"/>
    <cellStyle name="Normal 23 2 3" xfId="7030"/>
    <cellStyle name="Normal 23 2 3 2" xfId="7031"/>
    <cellStyle name="Normal 23 2 4" xfId="7032"/>
    <cellStyle name="Normal 23 3" xfId="7033"/>
    <cellStyle name="Normal 23 3 2" xfId="7034"/>
    <cellStyle name="Normal 23 3 2 2" xfId="7035"/>
    <cellStyle name="Normal 23 3 3" xfId="7036"/>
    <cellStyle name="Normal 23 4" xfId="7037"/>
    <cellStyle name="Normal 23 4 2" xfId="7038"/>
    <cellStyle name="Normal 23 5" xfId="7039"/>
    <cellStyle name="Normal 23 5 2" xfId="7040"/>
    <cellStyle name="Normal 23 6" xfId="7041"/>
    <cellStyle name="Normal 24" xfId="7042"/>
    <cellStyle name="Normal 24 2" xfId="7043"/>
    <cellStyle name="Normal 24 2 2" xfId="7044"/>
    <cellStyle name="Normal 24 2 2 2" xfId="7045"/>
    <cellStyle name="Normal 24 2 3" xfId="7046"/>
    <cellStyle name="Normal 24 2 3 2" xfId="7047"/>
    <cellStyle name="Normal 24 3" xfId="7048"/>
    <cellStyle name="Normal 24 3 2" xfId="7049"/>
    <cellStyle name="Normal 24 3 2 2" xfId="7050"/>
    <cellStyle name="Normal 24 3 3" xfId="7051"/>
    <cellStyle name="Normal 24 4" xfId="7052"/>
    <cellStyle name="Normal 24 4 2" xfId="7053"/>
    <cellStyle name="Normal 24 5" xfId="7054"/>
    <cellStyle name="Normal 24 5 2" xfId="7055"/>
    <cellStyle name="Normal 24 6" xfId="7056"/>
    <cellStyle name="Normal 25" xfId="7057"/>
    <cellStyle name="Normal 25 2" xfId="7058"/>
    <cellStyle name="Normal 25 2 2" xfId="7059"/>
    <cellStyle name="Normal 25 2 2 2" xfId="7060"/>
    <cellStyle name="Normal 25 2 3" xfId="7061"/>
    <cellStyle name="Normal 25 2 3 2" xfId="7062"/>
    <cellStyle name="Normal 25 2 4" xfId="7063"/>
    <cellStyle name="Normal 25 3" xfId="7064"/>
    <cellStyle name="Normal 25 3 2" xfId="7065"/>
    <cellStyle name="Normal 25 3 2 2" xfId="7066"/>
    <cellStyle name="Normal 25 3 3" xfId="7067"/>
    <cellStyle name="Normal 25 4" xfId="7068"/>
    <cellStyle name="Normal 25 4 2" xfId="7069"/>
    <cellStyle name="Normal 25 5" xfId="7070"/>
    <cellStyle name="Normal 25 5 2" xfId="7071"/>
    <cellStyle name="Normal 25 6" xfId="7072"/>
    <cellStyle name="Normal 26" xfId="7073"/>
    <cellStyle name="Normal 26 2" xfId="7074"/>
    <cellStyle name="Normal 26 2 2" xfId="7075"/>
    <cellStyle name="Normal 26 2 2 2" xfId="7076"/>
    <cellStyle name="Normal 26 2 3" xfId="7077"/>
    <cellStyle name="Normal 26 2 3 2" xfId="7078"/>
    <cellStyle name="Normal 26 2 4" xfId="7079"/>
    <cellStyle name="Normal 26 3" xfId="7080"/>
    <cellStyle name="Normal 26 3 2" xfId="7081"/>
    <cellStyle name="Normal 26 3 2 2" xfId="7082"/>
    <cellStyle name="Normal 26 3 3" xfId="7083"/>
    <cellStyle name="Normal 26 4" xfId="7084"/>
    <cellStyle name="Normal 26 4 2" xfId="7085"/>
    <cellStyle name="Normal 26 5" xfId="7086"/>
    <cellStyle name="Normal 26 5 2" xfId="7087"/>
    <cellStyle name="Normal 26 6" xfId="7088"/>
    <cellStyle name="Normal 26 7" xfId="11342"/>
    <cellStyle name="Normal 27" xfId="7089"/>
    <cellStyle name="Normal 27 2" xfId="7090"/>
    <cellStyle name="Normal 27 2 2" xfId="7091"/>
    <cellStyle name="Normal 27 2 2 2" xfId="7092"/>
    <cellStyle name="Normal 27 2 3" xfId="7093"/>
    <cellStyle name="Normal 27 2 3 2" xfId="7094"/>
    <cellStyle name="Normal 27 2 4" xfId="7095"/>
    <cellStyle name="Normal 27 3" xfId="7096"/>
    <cellStyle name="Normal 27 3 2" xfId="7097"/>
    <cellStyle name="Normal 27 3 2 2" xfId="7098"/>
    <cellStyle name="Normal 27 3 3" xfId="7099"/>
    <cellStyle name="Normal 27 4" xfId="7100"/>
    <cellStyle name="Normal 27 4 2" xfId="7101"/>
    <cellStyle name="Normal 27 5" xfId="7102"/>
    <cellStyle name="Normal 27 5 2" xfId="7103"/>
    <cellStyle name="Normal 27 6" xfId="7104"/>
    <cellStyle name="Normal 28" xfId="7105"/>
    <cellStyle name="Normal 28 2" xfId="7106"/>
    <cellStyle name="Normal 28 2 2" xfId="7107"/>
    <cellStyle name="Normal 28 2 2 2" xfId="7108"/>
    <cellStyle name="Normal 28 2 3" xfId="7109"/>
    <cellStyle name="Normal 28 2 3 2" xfId="7110"/>
    <cellStyle name="Normal 28 2 4" xfId="7111"/>
    <cellStyle name="Normal 28 3" xfId="7112"/>
    <cellStyle name="Normal 28 3 2" xfId="7113"/>
    <cellStyle name="Normal 28 3 2 2" xfId="7114"/>
    <cellStyle name="Normal 28 3 3" xfId="7115"/>
    <cellStyle name="Normal 28 4" xfId="7116"/>
    <cellStyle name="Normal 28 4 2" xfId="7117"/>
    <cellStyle name="Normal 28 5" xfId="7118"/>
    <cellStyle name="Normal 28 5 2" xfId="7119"/>
    <cellStyle name="Normal 28 6" xfId="7120"/>
    <cellStyle name="Normal 29" xfId="7121"/>
    <cellStyle name="Normal 29 2" xfId="7122"/>
    <cellStyle name="Normal 29 2 2" xfId="7123"/>
    <cellStyle name="Normal 29 2 2 2" xfId="7124"/>
    <cellStyle name="Normal 29 2 3" xfId="7125"/>
    <cellStyle name="Normal 29 2 3 2" xfId="7126"/>
    <cellStyle name="Normal 29 2 4" xfId="7127"/>
    <cellStyle name="Normal 29 3" xfId="7128"/>
    <cellStyle name="Normal 29 3 2" xfId="7129"/>
    <cellStyle name="Normal 29 3 2 2" xfId="7130"/>
    <cellStyle name="Normal 29 3 3" xfId="7131"/>
    <cellStyle name="Normal 29 4" xfId="7132"/>
    <cellStyle name="Normal 29 4 2" xfId="7133"/>
    <cellStyle name="Normal 29 5" xfId="7134"/>
    <cellStyle name="Normal 29 5 2" xfId="7135"/>
    <cellStyle name="Normal 29 6" xfId="7136"/>
    <cellStyle name="Normal 3" xfId="145"/>
    <cellStyle name="Normal 3 10" xfId="11343"/>
    <cellStyle name="Normal 3 10 2" xfId="11344"/>
    <cellStyle name="Normal 3 11" xfId="11345"/>
    <cellStyle name="Normal 3 11 2" xfId="11346"/>
    <cellStyle name="Normal 3 12" xfId="11347"/>
    <cellStyle name="Normal 3 13" xfId="11348"/>
    <cellStyle name="Normal 3 2" xfId="146"/>
    <cellStyle name="Normal 3 2 2" xfId="7137"/>
    <cellStyle name="Normal 3 2 2 2" xfId="7138"/>
    <cellStyle name="Normal 3 2 3" xfId="7139"/>
    <cellStyle name="Normal 3 2 3 2" xfId="11349"/>
    <cellStyle name="Normal 3 2 4" xfId="11350"/>
    <cellStyle name="Normal 3 2 5" xfId="11351"/>
    <cellStyle name="Normal 3 2 6" xfId="11352"/>
    <cellStyle name="Normal 3 2_Chelan PUD Power Costs (8-10)" xfId="11353"/>
    <cellStyle name="Normal 3 3" xfId="147"/>
    <cellStyle name="Normal 3 3 2" xfId="7140"/>
    <cellStyle name="Normal 3 3 2 2" xfId="7141"/>
    <cellStyle name="Normal 3 3 2 3" xfId="11354"/>
    <cellStyle name="Normal 3 3 3" xfId="7142"/>
    <cellStyle name="Normal 3 3 4" xfId="11355"/>
    <cellStyle name="Normal 3 3 5" xfId="11356"/>
    <cellStyle name="Normal 3 3 6" xfId="11357"/>
    <cellStyle name="Normal 3 4" xfId="148"/>
    <cellStyle name="Normal 3 4 2" xfId="7143"/>
    <cellStyle name="Normal 3 4 2 2" xfId="7144"/>
    <cellStyle name="Normal 3 4 2 3" xfId="11358"/>
    <cellStyle name="Normal 3 4 3" xfId="7145"/>
    <cellStyle name="Normal 3 4 3 2" xfId="7146"/>
    <cellStyle name="Normal 3 4 4" xfId="7147"/>
    <cellStyle name="Normal 3 4 4 2" xfId="7148"/>
    <cellStyle name="Normal 3 4 5" xfId="11359"/>
    <cellStyle name="Normal 3 5" xfId="149"/>
    <cellStyle name="Normal 3 5 2" xfId="7149"/>
    <cellStyle name="Normal 3 5 2 2" xfId="7150"/>
    <cellStyle name="Normal 3 5 3" xfId="11360"/>
    <cellStyle name="Normal 3 6" xfId="7151"/>
    <cellStyle name="Normal 3 6 2" xfId="7152"/>
    <cellStyle name="Normal 3 6 2 2" xfId="11361"/>
    <cellStyle name="Normal 3 7" xfId="11362"/>
    <cellStyle name="Normal 3 7 2" xfId="11363"/>
    <cellStyle name="Normal 3 8" xfId="11364"/>
    <cellStyle name="Normal 3 8 2" xfId="11365"/>
    <cellStyle name="Normal 3 9" xfId="11366"/>
    <cellStyle name="Normal 3 9 2" xfId="11367"/>
    <cellStyle name="Normal 3_ Price Inputs" xfId="11368"/>
    <cellStyle name="Normal 30" xfId="7153"/>
    <cellStyle name="Normal 30 2" xfId="7154"/>
    <cellStyle name="Normal 30 2 2" xfId="7155"/>
    <cellStyle name="Normal 30 2 2 2" xfId="7156"/>
    <cellStyle name="Normal 30 2 3" xfId="7157"/>
    <cellStyle name="Normal 30 2 3 2" xfId="7158"/>
    <cellStyle name="Normal 30 2 4" xfId="7159"/>
    <cellStyle name="Normal 30 3" xfId="7160"/>
    <cellStyle name="Normal 30 3 2" xfId="7161"/>
    <cellStyle name="Normal 30 3 2 2" xfId="7162"/>
    <cellStyle name="Normal 30 3 3" xfId="7163"/>
    <cellStyle name="Normal 30 4" xfId="7164"/>
    <cellStyle name="Normal 30 4 2" xfId="7165"/>
    <cellStyle name="Normal 30 5" xfId="7166"/>
    <cellStyle name="Normal 30 5 2" xfId="7167"/>
    <cellStyle name="Normal 30 6" xfId="7168"/>
    <cellStyle name="Normal 31" xfId="7169"/>
    <cellStyle name="Normal 31 2" xfId="7170"/>
    <cellStyle name="Normal 31 2 2" xfId="7171"/>
    <cellStyle name="Normal 31 2 2 2" xfId="7172"/>
    <cellStyle name="Normal 31 2 3" xfId="7173"/>
    <cellStyle name="Normal 31 2 3 2" xfId="7174"/>
    <cellStyle name="Normal 31 2 4" xfId="7175"/>
    <cellStyle name="Normal 31 3" xfId="7176"/>
    <cellStyle name="Normal 31 3 2" xfId="7177"/>
    <cellStyle name="Normal 31 3 2 2" xfId="7178"/>
    <cellStyle name="Normal 31 3 3" xfId="7179"/>
    <cellStyle name="Normal 31 4" xfId="7180"/>
    <cellStyle name="Normal 31 4 2" xfId="7181"/>
    <cellStyle name="Normal 31 5" xfId="7182"/>
    <cellStyle name="Normal 31 5 2" xfId="7183"/>
    <cellStyle name="Normal 31 6" xfId="7184"/>
    <cellStyle name="Normal 32" xfId="7185"/>
    <cellStyle name="Normal 32 2" xfId="7186"/>
    <cellStyle name="Normal 32 2 2" xfId="7187"/>
    <cellStyle name="Normal 32 2 2 2" xfId="7188"/>
    <cellStyle name="Normal 32 2 3" xfId="7189"/>
    <cellStyle name="Normal 32 2 3 2" xfId="7190"/>
    <cellStyle name="Normal 32 2 4" xfId="7191"/>
    <cellStyle name="Normal 32 3" xfId="7192"/>
    <cellStyle name="Normal 32 3 2" xfId="7193"/>
    <cellStyle name="Normal 32 3 2 2" xfId="7194"/>
    <cellStyle name="Normal 32 3 3" xfId="7195"/>
    <cellStyle name="Normal 32 4" xfId="7196"/>
    <cellStyle name="Normal 32 4 2" xfId="7197"/>
    <cellStyle name="Normal 32 5" xfId="7198"/>
    <cellStyle name="Normal 32 5 2" xfId="7199"/>
    <cellStyle name="Normal 32 6" xfId="7200"/>
    <cellStyle name="Normal 33" xfId="7201"/>
    <cellStyle name="Normal 33 2" xfId="7202"/>
    <cellStyle name="Normal 33 2 2" xfId="7203"/>
    <cellStyle name="Normal 33 2 2 2" xfId="7204"/>
    <cellStyle name="Normal 33 2 3" xfId="7205"/>
    <cellStyle name="Normal 33 2 3 2" xfId="7206"/>
    <cellStyle name="Normal 33 2 4" xfId="7207"/>
    <cellStyle name="Normal 33 3" xfId="7208"/>
    <cellStyle name="Normal 33 3 2" xfId="7209"/>
    <cellStyle name="Normal 33 3 2 2" xfId="7210"/>
    <cellStyle name="Normal 33 3 3" xfId="7211"/>
    <cellStyle name="Normal 33 4" xfId="7212"/>
    <cellStyle name="Normal 33 4 2" xfId="7213"/>
    <cellStyle name="Normal 33 5" xfId="7214"/>
    <cellStyle name="Normal 33 5 2" xfId="7215"/>
    <cellStyle name="Normal 33 6" xfId="7216"/>
    <cellStyle name="Normal 34" xfId="7217"/>
    <cellStyle name="Normal 34 2" xfId="7218"/>
    <cellStyle name="Normal 34 2 2" xfId="7219"/>
    <cellStyle name="Normal 34 2 2 2" xfId="7220"/>
    <cellStyle name="Normal 34 2 3" xfId="7221"/>
    <cellStyle name="Normal 34 2 3 2" xfId="7222"/>
    <cellStyle name="Normal 34 2 4" xfId="7223"/>
    <cellStyle name="Normal 34 3" xfId="7224"/>
    <cellStyle name="Normal 34 3 2" xfId="7225"/>
    <cellStyle name="Normal 34 3 2 2" xfId="7226"/>
    <cellStyle name="Normal 34 3 3" xfId="7227"/>
    <cellStyle name="Normal 34 4" xfId="7228"/>
    <cellStyle name="Normal 34 4 2" xfId="7229"/>
    <cellStyle name="Normal 34 5" xfId="7230"/>
    <cellStyle name="Normal 34 5 2" xfId="7231"/>
    <cellStyle name="Normal 34 6" xfId="7232"/>
    <cellStyle name="Normal 35" xfId="7233"/>
    <cellStyle name="Normal 35 2" xfId="7234"/>
    <cellStyle name="Normal 35 2 2" xfId="7235"/>
    <cellStyle name="Normal 35 2 2 2" xfId="7236"/>
    <cellStyle name="Normal 35 2 3" xfId="7237"/>
    <cellStyle name="Normal 35 2 3 2" xfId="7238"/>
    <cellStyle name="Normal 35 2 4" xfId="7239"/>
    <cellStyle name="Normal 35 3" xfId="7240"/>
    <cellStyle name="Normal 35 3 2" xfId="7241"/>
    <cellStyle name="Normal 35 3 2 2" xfId="7242"/>
    <cellStyle name="Normal 35 3 3" xfId="7243"/>
    <cellStyle name="Normal 35 4" xfId="7244"/>
    <cellStyle name="Normal 35 4 2" xfId="7245"/>
    <cellStyle name="Normal 35 5" xfId="7246"/>
    <cellStyle name="Normal 35 5 2" xfId="7247"/>
    <cellStyle name="Normal 35 6" xfId="7248"/>
    <cellStyle name="Normal 36" xfId="7249"/>
    <cellStyle name="Normal 36 2" xfId="7250"/>
    <cellStyle name="Normal 36 2 2" xfId="7251"/>
    <cellStyle name="Normal 36 2 2 2" xfId="7252"/>
    <cellStyle name="Normal 36 2 3" xfId="7253"/>
    <cellStyle name="Normal 36 2 3 2" xfId="7254"/>
    <cellStyle name="Normal 36 2 4" xfId="7255"/>
    <cellStyle name="Normal 36 3" xfId="7256"/>
    <cellStyle name="Normal 36 3 2" xfId="7257"/>
    <cellStyle name="Normal 36 3 2 2" xfId="7258"/>
    <cellStyle name="Normal 36 3 3" xfId="7259"/>
    <cellStyle name="Normal 36 4" xfId="7260"/>
    <cellStyle name="Normal 36 4 2" xfId="7261"/>
    <cellStyle name="Normal 36 5" xfId="7262"/>
    <cellStyle name="Normal 36 5 2" xfId="7263"/>
    <cellStyle name="Normal 36 6" xfId="7264"/>
    <cellStyle name="Normal 37" xfId="7265"/>
    <cellStyle name="Normal 37 2" xfId="7266"/>
    <cellStyle name="Normal 37 2 2" xfId="7267"/>
    <cellStyle name="Normal 37 2 2 2" xfId="7268"/>
    <cellStyle name="Normal 37 2 3" xfId="7269"/>
    <cellStyle name="Normal 37 2 3 2" xfId="7270"/>
    <cellStyle name="Normal 37 2 4" xfId="7271"/>
    <cellStyle name="Normal 37 3" xfId="7272"/>
    <cellStyle name="Normal 37 3 2" xfId="7273"/>
    <cellStyle name="Normal 37 3 2 2" xfId="7274"/>
    <cellStyle name="Normal 37 3 3" xfId="7275"/>
    <cellStyle name="Normal 37 4" xfId="7276"/>
    <cellStyle name="Normal 37 4 2" xfId="7277"/>
    <cellStyle name="Normal 37 5" xfId="7278"/>
    <cellStyle name="Normal 37 5 2" xfId="7279"/>
    <cellStyle name="Normal 37 6" xfId="7280"/>
    <cellStyle name="Normal 38" xfId="7281"/>
    <cellStyle name="Normal 38 2" xfId="7282"/>
    <cellStyle name="Normal 38 2 2" xfId="7283"/>
    <cellStyle name="Normal 38 2 2 2" xfId="7284"/>
    <cellStyle name="Normal 38 2 3" xfId="7285"/>
    <cellStyle name="Normal 38 2 3 2" xfId="7286"/>
    <cellStyle name="Normal 38 2 4" xfId="7287"/>
    <cellStyle name="Normal 38 3" xfId="7288"/>
    <cellStyle name="Normal 38 3 2" xfId="7289"/>
    <cellStyle name="Normal 38 3 2 2" xfId="7290"/>
    <cellStyle name="Normal 38 3 3" xfId="7291"/>
    <cellStyle name="Normal 38 4" xfId="7292"/>
    <cellStyle name="Normal 38 4 2" xfId="7293"/>
    <cellStyle name="Normal 38 5" xfId="7294"/>
    <cellStyle name="Normal 38 5 2" xfId="7295"/>
    <cellStyle name="Normal 38 6" xfId="7296"/>
    <cellStyle name="Normal 39" xfId="7297"/>
    <cellStyle name="Normal 39 2" xfId="7298"/>
    <cellStyle name="Normal 39 2 2" xfId="7299"/>
    <cellStyle name="Normal 39 2 2 2" xfId="7300"/>
    <cellStyle name="Normal 39 2 3" xfId="7301"/>
    <cellStyle name="Normal 39 2 3 2" xfId="7302"/>
    <cellStyle name="Normal 39 2 4" xfId="7303"/>
    <cellStyle name="Normal 39 3" xfId="7304"/>
    <cellStyle name="Normal 39 3 2" xfId="7305"/>
    <cellStyle name="Normal 39 3 2 2" xfId="7306"/>
    <cellStyle name="Normal 39 3 3" xfId="7307"/>
    <cellStyle name="Normal 39 4" xfId="7308"/>
    <cellStyle name="Normal 39 4 2" xfId="7309"/>
    <cellStyle name="Normal 39 5" xfId="7310"/>
    <cellStyle name="Normal 39 5 2" xfId="7311"/>
    <cellStyle name="Normal 39 6" xfId="7312"/>
    <cellStyle name="Normal 4" xfId="150"/>
    <cellStyle name="Normal 4 2" xfId="151"/>
    <cellStyle name="Normal 4 2 2" xfId="7313"/>
    <cellStyle name="Normal 4 2 2 2" xfId="7314"/>
    <cellStyle name="Normal 4 2 2 2 2" xfId="7315"/>
    <cellStyle name="Normal 4 2 2 3" xfId="7316"/>
    <cellStyle name="Normal 4 2 2 3 2" xfId="7317"/>
    <cellStyle name="Normal 4 2 2 4" xfId="7318"/>
    <cellStyle name="Normal 4 2 2 5" xfId="11369"/>
    <cellStyle name="Normal 4 2 3" xfId="7319"/>
    <cellStyle name="Normal 4 2 3 2" xfId="7320"/>
    <cellStyle name="Normal 4 2 3 2 2" xfId="7321"/>
    <cellStyle name="Normal 4 2 3 3" xfId="7322"/>
    <cellStyle name="Normal 4 2 4" xfId="7323"/>
    <cellStyle name="Normal 4 2 4 2" xfId="7324"/>
    <cellStyle name="Normal 4 2 4 3" xfId="11370"/>
    <cellStyle name="Normal 4 2 5" xfId="7325"/>
    <cellStyle name="Normal 4 2 5 2" xfId="7326"/>
    <cellStyle name="Normal 4 2 6" xfId="11371"/>
    <cellStyle name="Normal 4 3" xfId="7327"/>
    <cellStyle name="Normal 4 3 2" xfId="7328"/>
    <cellStyle name="Normal 4 3 3" xfId="11372"/>
    <cellStyle name="Normal 4 4" xfId="7329"/>
    <cellStyle name="Normal 4 4 2" xfId="11373"/>
    <cellStyle name="Normal 4 5" xfId="11374"/>
    <cellStyle name="Normal 4 5 2" xfId="11375"/>
    <cellStyle name="Normal 4 6" xfId="11376"/>
    <cellStyle name="Normal 4 7" xfId="11377"/>
    <cellStyle name="Normal 4_ Price Inputs" xfId="11378"/>
    <cellStyle name="Normal 40" xfId="7330"/>
    <cellStyle name="Normal 40 2" xfId="11379"/>
    <cellStyle name="Normal 40 3" xfId="11380"/>
    <cellStyle name="Normal 41" xfId="7331"/>
    <cellStyle name="Normal 41 2" xfId="7332"/>
    <cellStyle name="Normal 41 2 2" xfId="7333"/>
    <cellStyle name="Normal 41 3" xfId="7334"/>
    <cellStyle name="Normal 41 3 2" xfId="7335"/>
    <cellStyle name="Normal 41 4" xfId="7336"/>
    <cellStyle name="Normal 41 4 2" xfId="7337"/>
    <cellStyle name="Normal 41 5" xfId="11381"/>
    <cellStyle name="Normal 42" xfId="7338"/>
    <cellStyle name="Normal 42 2" xfId="7339"/>
    <cellStyle name="Normal 42 2 2" xfId="7340"/>
    <cellStyle name="Normal 42 2 2 2" xfId="7341"/>
    <cellStyle name="Normal 42 2 3" xfId="7342"/>
    <cellStyle name="Normal 42 3" xfId="7343"/>
    <cellStyle name="Normal 42 3 2" xfId="7344"/>
    <cellStyle name="Normal 42 4" xfId="7345"/>
    <cellStyle name="Normal 42 4 2" xfId="7346"/>
    <cellStyle name="Normal 42 5" xfId="7347"/>
    <cellStyle name="Normal 42 5 2" xfId="7348"/>
    <cellStyle name="Normal 43" xfId="7349"/>
    <cellStyle name="Normal 43 2" xfId="7350"/>
    <cellStyle name="Normal 43 2 2" xfId="11382"/>
    <cellStyle name="Normal 43 3" xfId="7351"/>
    <cellStyle name="Normal 43 3 2" xfId="7352"/>
    <cellStyle name="Normal 43 4" xfId="11383"/>
    <cellStyle name="Normal 44" xfId="7353"/>
    <cellStyle name="Normal 44 2" xfId="7354"/>
    <cellStyle name="Normal 44 2 2" xfId="7355"/>
    <cellStyle name="Normal 44 2 2 2" xfId="7356"/>
    <cellStyle name="Normal 44 2 3" xfId="7357"/>
    <cellStyle name="Normal 44 2 4" xfId="7358"/>
    <cellStyle name="Normal 44 3" xfId="7359"/>
    <cellStyle name="Normal 44 3 2" xfId="7360"/>
    <cellStyle name="Normal 44 3 3" xfId="7361"/>
    <cellStyle name="Normal 44 4" xfId="7362"/>
    <cellStyle name="Normal 44 4 2" xfId="7363"/>
    <cellStyle name="Normal 44 5" xfId="7364"/>
    <cellStyle name="Normal 44 5 2" xfId="7365"/>
    <cellStyle name="Normal 44 6" xfId="11384"/>
    <cellStyle name="Normal 44 7" xfId="11385"/>
    <cellStyle name="Normal 45" xfId="7366"/>
    <cellStyle name="Normal 45 2" xfId="7367"/>
    <cellStyle name="Normal 45 2 2" xfId="7368"/>
    <cellStyle name="Normal 45 2 2 2" xfId="11386"/>
    <cellStyle name="Normal 45 2 3" xfId="11387"/>
    <cellStyle name="Normal 45 3" xfId="7369"/>
    <cellStyle name="Normal 45 3 2" xfId="11388"/>
    <cellStyle name="Normal 45 4" xfId="7370"/>
    <cellStyle name="Normal 45 4 2" xfId="11389"/>
    <cellStyle name="Normal 45 5" xfId="7371"/>
    <cellStyle name="Normal 45 6" xfId="11390"/>
    <cellStyle name="Normal 45 7" xfId="11391"/>
    <cellStyle name="Normal 46" xfId="7372"/>
    <cellStyle name="Normal 46 2" xfId="7373"/>
    <cellStyle name="Normal 46 2 2" xfId="7374"/>
    <cellStyle name="Normal 46 2 2 2" xfId="7375"/>
    <cellStyle name="Normal 46 2 3" xfId="7376"/>
    <cellStyle name="Normal 46 2 3 2" xfId="7377"/>
    <cellStyle name="Normal 46 2 4" xfId="7378"/>
    <cellStyle name="Normal 46 3" xfId="7379"/>
    <cellStyle name="Normal 46 3 2" xfId="7380"/>
    <cellStyle name="Normal 46 4" xfId="7381"/>
    <cellStyle name="Normal 46 4 2" xfId="7382"/>
    <cellStyle name="Normal 46 5" xfId="7383"/>
    <cellStyle name="Normal 46 6" xfId="11392"/>
    <cellStyle name="Normal 47" xfId="7384"/>
    <cellStyle name="Normal 47 2" xfId="7385"/>
    <cellStyle name="Normal 47 2 2" xfId="7386"/>
    <cellStyle name="Normal 47 3" xfId="7387"/>
    <cellStyle name="Normal 47 3 2" xfId="7388"/>
    <cellStyle name="Normal 47 4" xfId="7389"/>
    <cellStyle name="Normal 47 4 2" xfId="7390"/>
    <cellStyle name="Normal 47 5" xfId="11393"/>
    <cellStyle name="Normal 48" xfId="7391"/>
    <cellStyle name="Normal 48 2" xfId="7392"/>
    <cellStyle name="Normal 48 2 2" xfId="7393"/>
    <cellStyle name="Normal 48 3" xfId="7394"/>
    <cellStyle name="Normal 48 3 2" xfId="7395"/>
    <cellStyle name="Normal 48 4" xfId="7396"/>
    <cellStyle name="Normal 48 4 2" xfId="7397"/>
    <cellStyle name="Normal 49" xfId="7398"/>
    <cellStyle name="Normal 49 2" xfId="7399"/>
    <cellStyle name="Normal 49 2 2" xfId="7400"/>
    <cellStyle name="Normal 49 3" xfId="7401"/>
    <cellStyle name="Normal 49 3 2" xfId="7402"/>
    <cellStyle name="Normal 49 4" xfId="7403"/>
    <cellStyle name="Normal 49 4 2" xfId="7404"/>
    <cellStyle name="Normal 5" xfId="152"/>
    <cellStyle name="Normal 5 2" xfId="7405"/>
    <cellStyle name="Normal 5 2 2" xfId="7406"/>
    <cellStyle name="Normal 5 2 3" xfId="11394"/>
    <cellStyle name="Normal 5 3" xfId="7407"/>
    <cellStyle name="Normal 5 3 2" xfId="11395"/>
    <cellStyle name="Normal 5 4" xfId="11396"/>
    <cellStyle name="Normal 5 4 2" xfId="11397"/>
    <cellStyle name="Normal 5 5" xfId="11398"/>
    <cellStyle name="Normal 5 5 2" xfId="11399"/>
    <cellStyle name="Normal 5 6" xfId="11400"/>
    <cellStyle name="Normal 5_2011 CBR Rev Calc by schedule" xfId="11401"/>
    <cellStyle name="Normal 50" xfId="7408"/>
    <cellStyle name="Normal 50 2" xfId="7409"/>
    <cellStyle name="Normal 50 2 2" xfId="7410"/>
    <cellStyle name="Normal 50 3" xfId="7411"/>
    <cellStyle name="Normal 50 3 2" xfId="7412"/>
    <cellStyle name="Normal 50 4" xfId="7413"/>
    <cellStyle name="Normal 50 4 2" xfId="7414"/>
    <cellStyle name="Normal 51" xfId="7415"/>
    <cellStyle name="Normal 51 2" xfId="7416"/>
    <cellStyle name="Normal 51 2 2" xfId="7417"/>
    <cellStyle name="Normal 51 2 2 2" xfId="7418"/>
    <cellStyle name="Normal 51 2 3" xfId="7419"/>
    <cellStyle name="Normal 51 2 3 2" xfId="7420"/>
    <cellStyle name="Normal 51 2 4" xfId="7421"/>
    <cellStyle name="Normal 51 3" xfId="7422"/>
    <cellStyle name="Normal 51 3 2" xfId="7423"/>
    <cellStyle name="Normal 51 4" xfId="7424"/>
    <cellStyle name="Normal 51 4 2" xfId="7425"/>
    <cellStyle name="Normal 51 5" xfId="7426"/>
    <cellStyle name="Normal 51 6" xfId="11402"/>
    <cellStyle name="Normal 52" xfId="7427"/>
    <cellStyle name="Normal 53" xfId="7428"/>
    <cellStyle name="Normal 53 2" xfId="7429"/>
    <cellStyle name="Normal 53 2 2" xfId="11403"/>
    <cellStyle name="Normal 53 3" xfId="7430"/>
    <cellStyle name="Normal 53 3 2" xfId="7431"/>
    <cellStyle name="Normal 53 4" xfId="7432"/>
    <cellStyle name="Normal 53 4 2" xfId="11404"/>
    <cellStyle name="Normal 54" xfId="7433"/>
    <cellStyle name="Normal 54 2" xfId="7434"/>
    <cellStyle name="Normal 54 2 2" xfId="11405"/>
    <cellStyle name="Normal 54 3" xfId="7435"/>
    <cellStyle name="Normal 54 3 2" xfId="7436"/>
    <cellStyle name="Normal 54 4" xfId="7437"/>
    <cellStyle name="Normal 54 4 2" xfId="11406"/>
    <cellStyle name="Normal 54 5" xfId="11407"/>
    <cellStyle name="Normal 55" xfId="7438"/>
    <cellStyle name="Normal 55 2" xfId="7439"/>
    <cellStyle name="Normal 55 2 2" xfId="7440"/>
    <cellStyle name="Normal 55 3" xfId="7441"/>
    <cellStyle name="Normal 56" xfId="7442"/>
    <cellStyle name="Normal 56 2" xfId="7443"/>
    <cellStyle name="Normal 56 2 2" xfId="7444"/>
    <cellStyle name="Normal 56 3" xfId="7445"/>
    <cellStyle name="Normal 57" xfId="7446"/>
    <cellStyle name="Normal 57 2" xfId="7447"/>
    <cellStyle name="Normal 58" xfId="7448"/>
    <cellStyle name="Normal 58 2" xfId="7449"/>
    <cellStyle name="Normal 59" xfId="7450"/>
    <cellStyle name="Normal 59 2" xfId="7451"/>
    <cellStyle name="Normal 6" xfId="153"/>
    <cellStyle name="Normal 6 2" xfId="7452"/>
    <cellStyle name="Normal 6 2 2" xfId="7453"/>
    <cellStyle name="Normal 6 2 2 2" xfId="7454"/>
    <cellStyle name="Normal 6 2 2 3" xfId="11408"/>
    <cellStyle name="Normal 6 2 3" xfId="7455"/>
    <cellStyle name="Normal 6 2 4" xfId="11409"/>
    <cellStyle name="Normal 6 3" xfId="8099"/>
    <cellStyle name="Normal 6 3 2" xfId="11410"/>
    <cellStyle name="Normal 6 4" xfId="11411"/>
    <cellStyle name="Normal 6 5" xfId="11412"/>
    <cellStyle name="Normal 6 5 2" xfId="11413"/>
    <cellStyle name="Normal 6 6" xfId="11414"/>
    <cellStyle name="Normal 6_Scenario 1 REC vs PTC Offset" xfId="11415"/>
    <cellStyle name="Normal 60" xfId="7456"/>
    <cellStyle name="Normal 60 2" xfId="7457"/>
    <cellStyle name="Normal 61" xfId="7458"/>
    <cellStyle name="Normal 61 2" xfId="7459"/>
    <cellStyle name="Normal 62" xfId="7460"/>
    <cellStyle name="Normal 62 2" xfId="7461"/>
    <cellStyle name="Normal 63" xfId="7462"/>
    <cellStyle name="Normal 63 2" xfId="7463"/>
    <cellStyle name="Normal 64" xfId="7464"/>
    <cellStyle name="Normal 64 2" xfId="7465"/>
    <cellStyle name="Normal 65" xfId="7466"/>
    <cellStyle name="Normal 65 2" xfId="7467"/>
    <cellStyle name="Normal 66" xfId="7468"/>
    <cellStyle name="Normal 66 2" xfId="7469"/>
    <cellStyle name="Normal 67" xfId="7470"/>
    <cellStyle name="Normal 67 2" xfId="7471"/>
    <cellStyle name="Normal 68" xfId="7472"/>
    <cellStyle name="Normal 68 2" xfId="7473"/>
    <cellStyle name="Normal 69" xfId="7474"/>
    <cellStyle name="Normal 69 2" xfId="7475"/>
    <cellStyle name="Normal 7" xfId="154"/>
    <cellStyle name="Normal 7 2" xfId="7476"/>
    <cellStyle name="Normal 7 2 2" xfId="7477"/>
    <cellStyle name="Normal 7 2 2 2" xfId="7478"/>
    <cellStyle name="Normal 7 2 2 3" xfId="11416"/>
    <cellStyle name="Normal 7 2 3" xfId="7479"/>
    <cellStyle name="Normal 7 3" xfId="7480"/>
    <cellStyle name="Normal 7 4" xfId="11417"/>
    <cellStyle name="Normal 7 4 2" xfId="11418"/>
    <cellStyle name="Normal 7 5" xfId="11419"/>
    <cellStyle name="Normal 7 6" xfId="11420"/>
    <cellStyle name="Normal 70" xfId="7481"/>
    <cellStyle name="Normal 70 2" xfId="7482"/>
    <cellStyle name="Normal 71" xfId="7483"/>
    <cellStyle name="Normal 71 2" xfId="7484"/>
    <cellStyle name="Normal 72" xfId="7485"/>
    <cellStyle name="Normal 72 2" xfId="7486"/>
    <cellStyle name="Normal 73" xfId="7487"/>
    <cellStyle name="Normal 73 2" xfId="7488"/>
    <cellStyle name="Normal 74" xfId="7489"/>
    <cellStyle name="Normal 74 2" xfId="11421"/>
    <cellStyle name="Normal 75" xfId="7490"/>
    <cellStyle name="Normal 75 2" xfId="11422"/>
    <cellStyle name="Normal 76" xfId="7491"/>
    <cellStyle name="Normal 76 2" xfId="11423"/>
    <cellStyle name="Normal 77" xfId="7492"/>
    <cellStyle name="Normal 77 2" xfId="11424"/>
    <cellStyle name="Normal 78" xfId="7493"/>
    <cellStyle name="Normal 78 2" xfId="11425"/>
    <cellStyle name="Normal 79" xfId="7494"/>
    <cellStyle name="Normal 79 2" xfId="11426"/>
    <cellStyle name="Normal 8" xfId="155"/>
    <cellStyle name="Normal 8 2" xfId="7495"/>
    <cellStyle name="Normal 8 2 2" xfId="7496"/>
    <cellStyle name="Normal 8 2 2 2" xfId="7497"/>
    <cellStyle name="Normal 8 2 3" xfId="7498"/>
    <cellStyle name="Normal 8 2 4" xfId="11427"/>
    <cellStyle name="Normal 8 3" xfId="7499"/>
    <cellStyle name="Normal 8 4" xfId="11428"/>
    <cellStyle name="Normal 8 4 2" xfId="11429"/>
    <cellStyle name="Normal 8 5" xfId="11430"/>
    <cellStyle name="Normal 8 6" xfId="11431"/>
    <cellStyle name="Normal 80" xfId="7500"/>
    <cellStyle name="Normal 80 2" xfId="11432"/>
    <cellStyle name="Normal 81" xfId="7501"/>
    <cellStyle name="Normal 81 2" xfId="11433"/>
    <cellStyle name="Normal 82" xfId="7502"/>
    <cellStyle name="Normal 82 2" xfId="11434"/>
    <cellStyle name="Normal 83" xfId="7503"/>
    <cellStyle name="Normal 83 2" xfId="11435"/>
    <cellStyle name="Normal 84" xfId="7504"/>
    <cellStyle name="Normal 84 2" xfId="11436"/>
    <cellStyle name="Normal 85" xfId="7505"/>
    <cellStyle name="Normal 85 2" xfId="11437"/>
    <cellStyle name="Normal 86" xfId="7506"/>
    <cellStyle name="Normal 86 2" xfId="11438"/>
    <cellStyle name="Normal 87" xfId="7507"/>
    <cellStyle name="Normal 87 2" xfId="11439"/>
    <cellStyle name="Normal 88" xfId="7508"/>
    <cellStyle name="Normal 88 2" xfId="11440"/>
    <cellStyle name="Normal 89" xfId="7509"/>
    <cellStyle name="Normal 89 2" xfId="11441"/>
    <cellStyle name="Normal 9" xfId="156"/>
    <cellStyle name="Normal 9 2" xfId="7510"/>
    <cellStyle name="Normal 9 2 2" xfId="7511"/>
    <cellStyle name="Normal 9 2 2 2" xfId="7512"/>
    <cellStyle name="Normal 9 2 3" xfId="7513"/>
    <cellStyle name="Normal 9 3" xfId="11442"/>
    <cellStyle name="Normal 9 3 2" xfId="11443"/>
    <cellStyle name="Normal 9 4" xfId="11444"/>
    <cellStyle name="Normal 9 5" xfId="11445"/>
    <cellStyle name="Normal 90" xfId="7514"/>
    <cellStyle name="Normal 90 2" xfId="11446"/>
    <cellStyle name="Normal 91" xfId="7515"/>
    <cellStyle name="Normal 91 2" xfId="11447"/>
    <cellStyle name="Normal 92" xfId="7516"/>
    <cellStyle name="Normal 92 2" xfId="11448"/>
    <cellStyle name="Normal 93" xfId="7517"/>
    <cellStyle name="Normal 93 2" xfId="11449"/>
    <cellStyle name="Normal 94" xfId="7518"/>
    <cellStyle name="Normal 94 2" xfId="11450"/>
    <cellStyle name="Normal 95" xfId="7519"/>
    <cellStyle name="Normal 95 2" xfId="11451"/>
    <cellStyle name="Normal 96" xfId="7520"/>
    <cellStyle name="Normal 96 2" xfId="11452"/>
    <cellStyle name="Normal 96 3" xfId="11453"/>
    <cellStyle name="Normal 97" xfId="7521"/>
    <cellStyle name="Normal 98" xfId="7522"/>
    <cellStyle name="Normal 99" xfId="7523"/>
    <cellStyle name="Normal_2.01G Revenue &amp; Purchased Gas" xfId="8095"/>
    <cellStyle name="Normal_BASECOST" xfId="8096"/>
    <cellStyle name="Normal_Book2" xfId="12597"/>
    <cellStyle name="Normal_Gas Cust Count Report 12-2010" xfId="257"/>
    <cellStyle name="Normal_RESCOST" xfId="8097"/>
    <cellStyle name="Note 10" xfId="157"/>
    <cellStyle name="Note 10 2" xfId="7524"/>
    <cellStyle name="Note 10 2 2" xfId="11454"/>
    <cellStyle name="Note 10 3" xfId="11455"/>
    <cellStyle name="Note 10 3 2" xfId="11456"/>
    <cellStyle name="Note 10 4" xfId="11457"/>
    <cellStyle name="Note 11" xfId="158"/>
    <cellStyle name="Note 11 2" xfId="7525"/>
    <cellStyle name="Note 11 2 2" xfId="11458"/>
    <cellStyle name="Note 11 3" xfId="11459"/>
    <cellStyle name="Note 12" xfId="159"/>
    <cellStyle name="Note 12 2" xfId="7526"/>
    <cellStyle name="Note 12 2 2" xfId="11460"/>
    <cellStyle name="Note 12 3" xfId="7527"/>
    <cellStyle name="Note 12 3 2" xfId="7528"/>
    <cellStyle name="Note 12 3 2 2" xfId="11461"/>
    <cellStyle name="Note 12 3 2 3" xfId="11462"/>
    <cellStyle name="Note 12 3 2 4" xfId="11463"/>
    <cellStyle name="Note 12 3 2 5" xfId="11464"/>
    <cellStyle name="Note 12 3 3" xfId="11465"/>
    <cellStyle name="Note 12 3 4" xfId="11466"/>
    <cellStyle name="Note 12 3 5" xfId="11467"/>
    <cellStyle name="Note 12 3 6" xfId="11468"/>
    <cellStyle name="Note 12 4" xfId="7529"/>
    <cellStyle name="Note 12 4 2" xfId="11469"/>
    <cellStyle name="Note 12 4 3" xfId="11470"/>
    <cellStyle name="Note 12 4 4" xfId="11471"/>
    <cellStyle name="Note 12 4 5" xfId="11472"/>
    <cellStyle name="Note 13" xfId="11473"/>
    <cellStyle name="Note 13 2" xfId="11474"/>
    <cellStyle name="Note 13 3" xfId="11475"/>
    <cellStyle name="Note 14" xfId="11476"/>
    <cellStyle name="Note 15" xfId="11477"/>
    <cellStyle name="Note 16" xfId="11478"/>
    <cellStyle name="Note 2" xfId="160"/>
    <cellStyle name="Note 2 2" xfId="263"/>
    <cellStyle name="Note 2 2 2" xfId="7530"/>
    <cellStyle name="Note 2 2 2 2" xfId="11479"/>
    <cellStyle name="Note 2 2 2 3" xfId="11480"/>
    <cellStyle name="Note 2 2 2 4" xfId="11481"/>
    <cellStyle name="Note 2 2 2 5" xfId="11482"/>
    <cellStyle name="Note 2 2 3" xfId="7531"/>
    <cellStyle name="Note 2 2 3 2" xfId="11483"/>
    <cellStyle name="Note 2 2 3 3" xfId="11484"/>
    <cellStyle name="Note 2 2 3 4" xfId="11485"/>
    <cellStyle name="Note 2 2 3 5" xfId="11486"/>
    <cellStyle name="Note 2 2 4" xfId="11487"/>
    <cellStyle name="Note 2 2 5" xfId="11488"/>
    <cellStyle name="Note 2 3" xfId="7532"/>
    <cellStyle name="Note 2 3 2" xfId="11489"/>
    <cellStyle name="Note 2 3 2 2" xfId="11490"/>
    <cellStyle name="Note 2 3 3" xfId="11491"/>
    <cellStyle name="Note 2 3 3 2" xfId="11492"/>
    <cellStyle name="Note 2 3 4" xfId="11493"/>
    <cellStyle name="Note 2 3 5" xfId="11494"/>
    <cellStyle name="Note 2 4" xfId="7533"/>
    <cellStyle name="Note 2 4 2" xfId="11495"/>
    <cellStyle name="Note 2 4 3" xfId="11496"/>
    <cellStyle name="Note 2 4 4" xfId="11497"/>
    <cellStyle name="Note 2 4 5" xfId="11498"/>
    <cellStyle name="Note 2 5" xfId="11499"/>
    <cellStyle name="Note 2 5 2" xfId="11500"/>
    <cellStyle name="Note 2 6" xfId="11501"/>
    <cellStyle name="Note 2 7" xfId="11502"/>
    <cellStyle name="Note 2_AURORA Total New" xfId="7534"/>
    <cellStyle name="Note 3" xfId="161"/>
    <cellStyle name="Note 3 2" xfId="7535"/>
    <cellStyle name="Note 3 2 2" xfId="11503"/>
    <cellStyle name="Note 3 2 3" xfId="11504"/>
    <cellStyle name="Note 3 2 4" xfId="11505"/>
    <cellStyle name="Note 3 2 5" xfId="11506"/>
    <cellStyle name="Note 3 3" xfId="7536"/>
    <cellStyle name="Note 3 3 2" xfId="11507"/>
    <cellStyle name="Note 3 3 3" xfId="11508"/>
    <cellStyle name="Note 3 3 4" xfId="11509"/>
    <cellStyle name="Note 3 3 5" xfId="11510"/>
    <cellStyle name="Note 3 4" xfId="11511"/>
    <cellStyle name="Note 3 5" xfId="11512"/>
    <cellStyle name="Note 4" xfId="162"/>
    <cellStyle name="Note 4 2" xfId="7537"/>
    <cellStyle name="Note 4 2 2" xfId="11513"/>
    <cellStyle name="Note 4 2 3" xfId="11514"/>
    <cellStyle name="Note 4 2 4" xfId="11515"/>
    <cellStyle name="Note 4 2 5" xfId="11516"/>
    <cellStyle name="Note 4 3" xfId="7538"/>
    <cellStyle name="Note 4 3 2" xfId="11517"/>
    <cellStyle name="Note 4 3 3" xfId="11518"/>
    <cellStyle name="Note 4 3 4" xfId="11519"/>
    <cellStyle name="Note 4 3 5" xfId="11520"/>
    <cellStyle name="Note 4 4" xfId="11521"/>
    <cellStyle name="Note 5" xfId="163"/>
    <cellStyle name="Note 5 2" xfId="7539"/>
    <cellStyle name="Note 5 2 2" xfId="11522"/>
    <cellStyle name="Note 5 2 3" xfId="11523"/>
    <cellStyle name="Note 5 2 4" xfId="11524"/>
    <cellStyle name="Note 5 2 5" xfId="11525"/>
    <cellStyle name="Note 5 3" xfId="7540"/>
    <cellStyle name="Note 5 3 2" xfId="11526"/>
    <cellStyle name="Note 5 3 3" xfId="11527"/>
    <cellStyle name="Note 5 3 4" xfId="11528"/>
    <cellStyle name="Note 5 3 5" xfId="11529"/>
    <cellStyle name="Note 5 4" xfId="11530"/>
    <cellStyle name="Note 6" xfId="164"/>
    <cellStyle name="Note 6 2" xfId="7541"/>
    <cellStyle name="Note 6 2 2" xfId="11531"/>
    <cellStyle name="Note 6 2 3" xfId="11532"/>
    <cellStyle name="Note 6 2 4" xfId="11533"/>
    <cellStyle name="Note 6 2 5" xfId="11534"/>
    <cellStyle name="Note 6 3" xfId="7542"/>
    <cellStyle name="Note 6 3 2" xfId="11535"/>
    <cellStyle name="Note 6 3 3" xfId="11536"/>
    <cellStyle name="Note 6 3 4" xfId="11537"/>
    <cellStyle name="Note 6 3 5" xfId="11538"/>
    <cellStyle name="Note 6 4" xfId="11539"/>
    <cellStyle name="Note 7" xfId="165"/>
    <cellStyle name="Note 7 2" xfId="7543"/>
    <cellStyle name="Note 7 2 2" xfId="11540"/>
    <cellStyle name="Note 7 2 3" xfId="11541"/>
    <cellStyle name="Note 7 2 4" xfId="11542"/>
    <cellStyle name="Note 7 2 5" xfId="11543"/>
    <cellStyle name="Note 7 3" xfId="7544"/>
    <cellStyle name="Note 7 3 2" xfId="11544"/>
    <cellStyle name="Note 7 3 3" xfId="11545"/>
    <cellStyle name="Note 7 3 4" xfId="11546"/>
    <cellStyle name="Note 7 3 5" xfId="11547"/>
    <cellStyle name="Note 7 4" xfId="11548"/>
    <cellStyle name="Note 8" xfId="166"/>
    <cellStyle name="Note 8 2" xfId="7545"/>
    <cellStyle name="Note 8 2 2" xfId="11549"/>
    <cellStyle name="Note 8 2 3" xfId="11550"/>
    <cellStyle name="Note 8 2 4" xfId="11551"/>
    <cellStyle name="Note 8 2 5" xfId="11552"/>
    <cellStyle name="Note 8 3" xfId="7546"/>
    <cellStyle name="Note 8 3 2" xfId="11553"/>
    <cellStyle name="Note 8 3 3" xfId="11554"/>
    <cellStyle name="Note 8 3 4" xfId="11555"/>
    <cellStyle name="Note 8 3 5" xfId="11556"/>
    <cellStyle name="Note 8 4" xfId="11557"/>
    <cellStyle name="Note 9" xfId="167"/>
    <cellStyle name="Note 9 2" xfId="7547"/>
    <cellStyle name="Note 9 2 2" xfId="11558"/>
    <cellStyle name="Note 9 2 3" xfId="11559"/>
    <cellStyle name="Note 9 2 4" xfId="11560"/>
    <cellStyle name="Note 9 2 5" xfId="11561"/>
    <cellStyle name="Note 9 3" xfId="7548"/>
    <cellStyle name="Note 9 3 2" xfId="11562"/>
    <cellStyle name="Note 9 3 3" xfId="11563"/>
    <cellStyle name="Note 9 3 4" xfId="11564"/>
    <cellStyle name="Note 9 3 5" xfId="11565"/>
    <cellStyle name="Note 9 4" xfId="11566"/>
    <cellStyle name="Output 2" xfId="7549"/>
    <cellStyle name="Output 2 2" xfId="7550"/>
    <cellStyle name="Output 2 2 2" xfId="7551"/>
    <cellStyle name="Output 2 2 2 2" xfId="11567"/>
    <cellStyle name="Output 2 2 2 3" xfId="11568"/>
    <cellStyle name="Output 2 2 2 4" xfId="11569"/>
    <cellStyle name="Output 2 2 2 5" xfId="11570"/>
    <cellStyle name="Output 2 2 3" xfId="11571"/>
    <cellStyle name="Output 2 2 3 2" xfId="11572"/>
    <cellStyle name="Output 2 3" xfId="7552"/>
    <cellStyle name="Output 2 4" xfId="11573"/>
    <cellStyle name="Output 2 4 2" xfId="11574"/>
    <cellStyle name="Output 2 5" xfId="11575"/>
    <cellStyle name="Output 2 6" xfId="11576"/>
    <cellStyle name="Output 2 7" xfId="11577"/>
    <cellStyle name="Output 3" xfId="7553"/>
    <cellStyle name="Output 3 2" xfId="7554"/>
    <cellStyle name="Output 3 2 2" xfId="11578"/>
    <cellStyle name="Output 3 3" xfId="7555"/>
    <cellStyle name="Output 3 3 2" xfId="11579"/>
    <cellStyle name="Output 3 4" xfId="7556"/>
    <cellStyle name="Output 3 5" xfId="11580"/>
    <cellStyle name="Output 3 6" xfId="11581"/>
    <cellStyle name="Output 3 7" xfId="11582"/>
    <cellStyle name="Output 3 8" xfId="11583"/>
    <cellStyle name="Output 3 9" xfId="11584"/>
    <cellStyle name="Output 4" xfId="11585"/>
    <cellStyle name="Output 4 2" xfId="11586"/>
    <cellStyle name="Output 5" xfId="11587"/>
    <cellStyle name="Output 6" xfId="11588"/>
    <cellStyle name="Output 6 2" xfId="11589"/>
    <cellStyle name="Output 7" xfId="11590"/>
    <cellStyle name="Output 8" xfId="11591"/>
    <cellStyle name="Percen - Style1" xfId="168"/>
    <cellStyle name="Percen - Style1 2" xfId="11592"/>
    <cellStyle name="Percen - Style1 2 2" xfId="11593"/>
    <cellStyle name="Percen - Style1 3" xfId="11594"/>
    <cellStyle name="Percen - Style2" xfId="169"/>
    <cellStyle name="Percen - Style2 2" xfId="11595"/>
    <cellStyle name="Percen - Style2 2 2" xfId="11596"/>
    <cellStyle name="Percen - Style2 3" xfId="11597"/>
    <cellStyle name="Percen - Style3" xfId="170"/>
    <cellStyle name="Percen - Style3 2" xfId="7557"/>
    <cellStyle name="Percen - Style3 2 2" xfId="11598"/>
    <cellStyle name="Percen - Style3 3" xfId="11599"/>
    <cellStyle name="Percen - Style3 4" xfId="11600"/>
    <cellStyle name="Percen - Style3_ACCOUNTS" xfId="11601"/>
    <cellStyle name="Percent" xfId="12596" builtinId="5"/>
    <cellStyle name="Percent (0)" xfId="171"/>
    <cellStyle name="Percent [2]" xfId="172"/>
    <cellStyle name="Percent [2] 2" xfId="7558"/>
    <cellStyle name="Percent [2] 2 2" xfId="7559"/>
    <cellStyle name="Percent [2] 2 2 2" xfId="7560"/>
    <cellStyle name="Percent [2] 2 3" xfId="7561"/>
    <cellStyle name="Percent [2] 3" xfId="7562"/>
    <cellStyle name="Percent [2] 3 2" xfId="7563"/>
    <cellStyle name="Percent [2] 3 2 2" xfId="7564"/>
    <cellStyle name="Percent [2] 3 3" xfId="7565"/>
    <cellStyle name="Percent [2] 3 3 2" xfId="7566"/>
    <cellStyle name="Percent [2] 3 4" xfId="7567"/>
    <cellStyle name="Percent [2] 3 4 2" xfId="7568"/>
    <cellStyle name="Percent [2] 4" xfId="7569"/>
    <cellStyle name="Percent [2] 4 2" xfId="7570"/>
    <cellStyle name="Percent [2] 5" xfId="7571"/>
    <cellStyle name="Percent [2] 6" xfId="11602"/>
    <cellStyle name="Percent [2] 6 2" xfId="11603"/>
    <cellStyle name="Percent [2] 7" xfId="11604"/>
    <cellStyle name="Percent [2] 7 2" xfId="11605"/>
    <cellStyle name="Percent [2] 8" xfId="11606"/>
    <cellStyle name="Percent 10" xfId="265"/>
    <cellStyle name="Percent 10 2" xfId="7572"/>
    <cellStyle name="Percent 10 2 2" xfId="11607"/>
    <cellStyle name="Percent 10 3" xfId="7573"/>
    <cellStyle name="Percent 10 3 2" xfId="7574"/>
    <cellStyle name="Percent 10 4" xfId="11608"/>
    <cellStyle name="Percent 100" xfId="11609"/>
    <cellStyle name="Percent 101" xfId="11610"/>
    <cellStyle name="Percent 102" xfId="11611"/>
    <cellStyle name="Percent 103" xfId="11612"/>
    <cellStyle name="Percent 104" xfId="11613"/>
    <cellStyle name="Percent 105" xfId="11614"/>
    <cellStyle name="Percent 106" xfId="11615"/>
    <cellStyle name="Percent 107" xfId="11616"/>
    <cellStyle name="Percent 108" xfId="11617"/>
    <cellStyle name="Percent 109" xfId="11618"/>
    <cellStyle name="Percent 11" xfId="7575"/>
    <cellStyle name="Percent 11 2" xfId="7576"/>
    <cellStyle name="Percent 11 2 2" xfId="7577"/>
    <cellStyle name="Percent 11 3" xfId="7578"/>
    <cellStyle name="Percent 11 3 2" xfId="7579"/>
    <cellStyle name="Percent 11 4" xfId="7580"/>
    <cellStyle name="Percent 11 4 2" xfId="7581"/>
    <cellStyle name="Percent 11 5" xfId="11619"/>
    <cellStyle name="Percent 110" xfId="11620"/>
    <cellStyle name="Percent 111" xfId="11621"/>
    <cellStyle name="Percent 112" xfId="11622"/>
    <cellStyle name="Percent 113" xfId="11623"/>
    <cellStyle name="Percent 114" xfId="11624"/>
    <cellStyle name="Percent 115" xfId="11625"/>
    <cellStyle name="Percent 116" xfId="11626"/>
    <cellStyle name="Percent 117" xfId="11627"/>
    <cellStyle name="Percent 118" xfId="11628"/>
    <cellStyle name="Percent 119" xfId="11629"/>
    <cellStyle name="Percent 12" xfId="7582"/>
    <cellStyle name="Percent 12 2" xfId="7583"/>
    <cellStyle name="Percent 12 2 2" xfId="7584"/>
    <cellStyle name="Percent 12 2 2 2" xfId="7585"/>
    <cellStyle name="Percent 12 2 3" xfId="7586"/>
    <cellStyle name="Percent 12 3" xfId="7587"/>
    <cellStyle name="Percent 12 3 2" xfId="7588"/>
    <cellStyle name="Percent 12 4" xfId="7589"/>
    <cellStyle name="Percent 12 4 2" xfId="7590"/>
    <cellStyle name="Percent 12 5" xfId="7591"/>
    <cellStyle name="Percent 12 5 2" xfId="7592"/>
    <cellStyle name="Percent 120" xfId="11630"/>
    <cellStyle name="Percent 121" xfId="11631"/>
    <cellStyle name="Percent 121 2" xfId="11632"/>
    <cellStyle name="Percent 122" xfId="11633"/>
    <cellStyle name="Percent 123" xfId="11634"/>
    <cellStyle name="Percent 124" xfId="11635"/>
    <cellStyle name="Percent 13" xfId="7593"/>
    <cellStyle name="Percent 13 2" xfId="7594"/>
    <cellStyle name="Percent 13 2 2" xfId="7595"/>
    <cellStyle name="Percent 13 2 2 2" xfId="11636"/>
    <cellStyle name="Percent 13 2 3" xfId="7596"/>
    <cellStyle name="Percent 13 2 4" xfId="11637"/>
    <cellStyle name="Percent 13 3" xfId="7597"/>
    <cellStyle name="Percent 13 3 2" xfId="7598"/>
    <cellStyle name="Percent 13 4" xfId="7599"/>
    <cellStyle name="Percent 13 4 2" xfId="11638"/>
    <cellStyle name="Percent 13 5" xfId="7600"/>
    <cellStyle name="Percent 13 6" xfId="11639"/>
    <cellStyle name="Percent 14" xfId="7601"/>
    <cellStyle name="Percent 14 2" xfId="7602"/>
    <cellStyle name="Percent 14 2 2" xfId="7603"/>
    <cellStyle name="Percent 14 2 2 2" xfId="11640"/>
    <cellStyle name="Percent 14 2 3" xfId="11641"/>
    <cellStyle name="Percent 14 3" xfId="7604"/>
    <cellStyle name="Percent 14 3 2" xfId="11642"/>
    <cellStyle name="Percent 14 4" xfId="7605"/>
    <cellStyle name="Percent 14 4 2" xfId="7606"/>
    <cellStyle name="Percent 14 5" xfId="7607"/>
    <cellStyle name="Percent 14 5 2" xfId="11643"/>
    <cellStyle name="Percent 14 6" xfId="11644"/>
    <cellStyle name="Percent 15" xfId="7608"/>
    <cellStyle name="Percent 15 2" xfId="7609"/>
    <cellStyle name="Percent 15 2 2" xfId="7610"/>
    <cellStyle name="Percent 15 2 2 2" xfId="11645"/>
    <cellStyle name="Percent 15 2 3" xfId="7611"/>
    <cellStyle name="Percent 15 2 4" xfId="7612"/>
    <cellStyle name="Percent 15 3" xfId="7613"/>
    <cellStyle name="Percent 15 3 2" xfId="7614"/>
    <cellStyle name="Percent 15 4" xfId="7615"/>
    <cellStyle name="Percent 15 4 2" xfId="7616"/>
    <cellStyle name="Percent 15 5" xfId="7617"/>
    <cellStyle name="Percent 15 5 2" xfId="11646"/>
    <cellStyle name="Percent 15 6" xfId="7618"/>
    <cellStyle name="Percent 16" xfId="7619"/>
    <cellStyle name="Percent 16 2" xfId="7620"/>
    <cellStyle name="Percent 16 2 2" xfId="7621"/>
    <cellStyle name="Percent 16 3" xfId="7622"/>
    <cellStyle name="Percent 16 3 2" xfId="7623"/>
    <cellStyle name="Percent 16 4" xfId="7624"/>
    <cellStyle name="Percent 16 4 2" xfId="7625"/>
    <cellStyle name="Percent 16 5" xfId="11647"/>
    <cellStyle name="Percent 17" xfId="7626"/>
    <cellStyle name="Percent 17 2" xfId="7627"/>
    <cellStyle name="Percent 17 2 2" xfId="7628"/>
    <cellStyle name="Percent 17 2 3" xfId="8102"/>
    <cellStyle name="Percent 17 3" xfId="7629"/>
    <cellStyle name="Percent 17 3 2" xfId="7630"/>
    <cellStyle name="Percent 17 4" xfId="7631"/>
    <cellStyle name="Percent 17 4 2" xfId="7632"/>
    <cellStyle name="Percent 17 5" xfId="11648"/>
    <cellStyle name="Percent 18" xfId="7633"/>
    <cellStyle name="Percent 18 2" xfId="7634"/>
    <cellStyle name="Percent 18 2 2" xfId="7635"/>
    <cellStyle name="Percent 18 3" xfId="7636"/>
    <cellStyle name="Percent 18 3 2" xfId="7637"/>
    <cellStyle name="Percent 18 4" xfId="7638"/>
    <cellStyle name="Percent 18 4 2" xfId="7639"/>
    <cellStyle name="Percent 18 5" xfId="11649"/>
    <cellStyle name="Percent 19" xfId="7640"/>
    <cellStyle name="Percent 19 2" xfId="7641"/>
    <cellStyle name="Percent 19 2 2" xfId="7642"/>
    <cellStyle name="Percent 19 3" xfId="7643"/>
    <cellStyle name="Percent 19 3 2" xfId="7644"/>
    <cellStyle name="Percent 19 4" xfId="7645"/>
    <cellStyle name="Percent 19 4 2" xfId="7646"/>
    <cellStyle name="Percent 2" xfId="173"/>
    <cellStyle name="Percent 2 2" xfId="7647"/>
    <cellStyle name="Percent 2 2 2" xfId="7648"/>
    <cellStyle name="Percent 2 2 2 2" xfId="7649"/>
    <cellStyle name="Percent 2 2 2 2 2" xfId="11650"/>
    <cellStyle name="Percent 2 2 3" xfId="7650"/>
    <cellStyle name="Percent 2 2 3 2" xfId="11651"/>
    <cellStyle name="Percent 2 2 3 2 2" xfId="11652"/>
    <cellStyle name="Percent 2 2 4" xfId="11653"/>
    <cellStyle name="Percent 2 2 4 2" xfId="11654"/>
    <cellStyle name="Percent 2 3" xfId="7651"/>
    <cellStyle name="Percent 2 3 2" xfId="7652"/>
    <cellStyle name="Percent 2 3 2 2" xfId="11655"/>
    <cellStyle name="Percent 2 3 3" xfId="11656"/>
    <cellStyle name="Percent 2 3 4" xfId="11657"/>
    <cellStyle name="Percent 2 4" xfId="7653"/>
    <cellStyle name="Percent 2 4 2" xfId="7654"/>
    <cellStyle name="Percent 2 5" xfId="7655"/>
    <cellStyle name="Percent 2 6" xfId="11658"/>
    <cellStyle name="Percent 20" xfId="7656"/>
    <cellStyle name="Percent 20 2" xfId="7657"/>
    <cellStyle name="Percent 20 2 2" xfId="7658"/>
    <cellStyle name="Percent 20 2 2 2" xfId="11659"/>
    <cellStyle name="Percent 20 2 3" xfId="7659"/>
    <cellStyle name="Percent 20 2 4" xfId="7660"/>
    <cellStyle name="Percent 20 3" xfId="7661"/>
    <cellStyle name="Percent 20 3 2" xfId="11660"/>
    <cellStyle name="Percent 20 4" xfId="7662"/>
    <cellStyle name="Percent 20 5" xfId="7663"/>
    <cellStyle name="Percent 21" xfId="7664"/>
    <cellStyle name="Percent 21 2" xfId="7665"/>
    <cellStyle name="Percent 21 3" xfId="7666"/>
    <cellStyle name="Percent 22" xfId="7667"/>
    <cellStyle name="Percent 22 2" xfId="7668"/>
    <cellStyle name="Percent 22 2 2" xfId="11661"/>
    <cellStyle name="Percent 22 3" xfId="7669"/>
    <cellStyle name="Percent 22 3 2" xfId="7670"/>
    <cellStyle name="Percent 22 4" xfId="7671"/>
    <cellStyle name="Percent 22 4 2" xfId="11662"/>
    <cellStyle name="Percent 23" xfId="7672"/>
    <cellStyle name="Percent 23 2" xfId="7673"/>
    <cellStyle name="Percent 23 2 2" xfId="11663"/>
    <cellStyle name="Percent 23 3" xfId="7674"/>
    <cellStyle name="Percent 23 3 2" xfId="7675"/>
    <cellStyle name="Percent 23 4" xfId="7676"/>
    <cellStyle name="Percent 23 4 2" xfId="11664"/>
    <cellStyle name="Percent 24" xfId="7677"/>
    <cellStyle name="Percent 24 2" xfId="7678"/>
    <cellStyle name="Percent 24 2 2" xfId="7679"/>
    <cellStyle name="Percent 24 3" xfId="7680"/>
    <cellStyle name="Percent 24 3 2" xfId="7681"/>
    <cellStyle name="Percent 24 4" xfId="7682"/>
    <cellStyle name="Percent 24 4 2" xfId="7683"/>
    <cellStyle name="Percent 24 5" xfId="7684"/>
    <cellStyle name="Percent 25" xfId="7685"/>
    <cellStyle name="Percent 25 2" xfId="7686"/>
    <cellStyle name="Percent 25 2 2" xfId="7687"/>
    <cellStyle name="Percent 25 3" xfId="7688"/>
    <cellStyle name="Percent 26" xfId="7689"/>
    <cellStyle name="Percent 26 2" xfId="7690"/>
    <cellStyle name="Percent 27" xfId="7691"/>
    <cellStyle name="Percent 27 2" xfId="7692"/>
    <cellStyle name="Percent 28" xfId="7693"/>
    <cellStyle name="Percent 28 2" xfId="7694"/>
    <cellStyle name="Percent 29" xfId="7695"/>
    <cellStyle name="Percent 29 2" xfId="7696"/>
    <cellStyle name="Percent 3" xfId="174"/>
    <cellStyle name="Percent 3 2" xfId="175"/>
    <cellStyle name="Percent 3 2 2" xfId="7697"/>
    <cellStyle name="Percent 3 2 2 2" xfId="7698"/>
    <cellStyle name="Percent 3 2 2 3" xfId="11665"/>
    <cellStyle name="Percent 3 2 3" xfId="7699"/>
    <cellStyle name="Percent 3 3" xfId="7700"/>
    <cellStyle name="Percent 3 3 2" xfId="7701"/>
    <cellStyle name="Percent 3 3 2 2" xfId="11666"/>
    <cellStyle name="Percent 3 4" xfId="7702"/>
    <cellStyle name="Percent 3 5" xfId="11667"/>
    <cellStyle name="Percent 3 5 2" xfId="11668"/>
    <cellStyle name="Percent 3 5 3" xfId="11669"/>
    <cellStyle name="Percent 3 6" xfId="11670"/>
    <cellStyle name="Percent 3 6 2" xfId="11671"/>
    <cellStyle name="Percent 3 7" xfId="11672"/>
    <cellStyle name="Percent 30" xfId="7703"/>
    <cellStyle name="Percent 30 2" xfId="7704"/>
    <cellStyle name="Percent 31" xfId="7705"/>
    <cellStyle name="Percent 31 2" xfId="7706"/>
    <cellStyle name="Percent 32" xfId="7707"/>
    <cellStyle name="Percent 32 2" xfId="7708"/>
    <cellStyle name="Percent 33" xfId="7709"/>
    <cellStyle name="Percent 33 2" xfId="7710"/>
    <cellStyle name="Percent 34" xfId="7711"/>
    <cellStyle name="Percent 34 2" xfId="7712"/>
    <cellStyle name="Percent 35" xfId="7713"/>
    <cellStyle name="Percent 35 2" xfId="7714"/>
    <cellStyle name="Percent 36" xfId="7715"/>
    <cellStyle name="Percent 36 2" xfId="7716"/>
    <cellStyle name="Percent 37" xfId="7717"/>
    <cellStyle name="Percent 37 2" xfId="7718"/>
    <cellStyle name="Percent 38" xfId="7719"/>
    <cellStyle name="Percent 38 2" xfId="7720"/>
    <cellStyle name="Percent 39" xfId="7721"/>
    <cellStyle name="Percent 39 2" xfId="7722"/>
    <cellStyle name="Percent 4" xfId="176"/>
    <cellStyle name="Percent 4 2" xfId="7723"/>
    <cellStyle name="Percent 4 2 2" xfId="7724"/>
    <cellStyle name="Percent 4 2 3" xfId="7725"/>
    <cellStyle name="Percent 4 2 3 2" xfId="7726"/>
    <cellStyle name="Percent 4 2 4" xfId="7727"/>
    <cellStyle name="Percent 4 2 5" xfId="11673"/>
    <cellStyle name="Percent 4 3" xfId="7728"/>
    <cellStyle name="Percent 4 3 2" xfId="7729"/>
    <cellStyle name="Percent 4 4" xfId="7730"/>
    <cellStyle name="Percent 4 4 2" xfId="11674"/>
    <cellStyle name="Percent 4 5" xfId="11675"/>
    <cellStyle name="Percent 40" xfId="7731"/>
    <cellStyle name="Percent 40 2" xfId="7732"/>
    <cellStyle name="Percent 41" xfId="7733"/>
    <cellStyle name="Percent 41 2" xfId="7734"/>
    <cellStyle name="Percent 42" xfId="7735"/>
    <cellStyle name="Percent 42 2" xfId="7736"/>
    <cellStyle name="Percent 43" xfId="7737"/>
    <cellStyle name="Percent 43 2" xfId="7738"/>
    <cellStyle name="Percent 44" xfId="7739"/>
    <cellStyle name="Percent 44 2" xfId="7740"/>
    <cellStyle name="Percent 45" xfId="7741"/>
    <cellStyle name="Percent 45 2" xfId="7742"/>
    <cellStyle name="Percent 46" xfId="7743"/>
    <cellStyle name="Percent 46 2" xfId="11676"/>
    <cellStyle name="Percent 47" xfId="7744"/>
    <cellStyle name="Percent 47 2" xfId="11677"/>
    <cellStyle name="Percent 48" xfId="7745"/>
    <cellStyle name="Percent 48 2" xfId="11678"/>
    <cellStyle name="Percent 49" xfId="7746"/>
    <cellStyle name="Percent 49 2" xfId="11679"/>
    <cellStyle name="Percent 5" xfId="177"/>
    <cellStyle name="Percent 5 2" xfId="7747"/>
    <cellStyle name="Percent 5 2 2" xfId="7748"/>
    <cellStyle name="Percent 5 3" xfId="7749"/>
    <cellStyle name="Percent 5 3 2" xfId="11680"/>
    <cellStyle name="Percent 5 4" xfId="11681"/>
    <cellStyle name="Percent 50" xfId="7750"/>
    <cellStyle name="Percent 50 2" xfId="11682"/>
    <cellStyle name="Percent 51" xfId="7751"/>
    <cellStyle name="Percent 51 2" xfId="11683"/>
    <cellStyle name="Percent 52" xfId="7752"/>
    <cellStyle name="Percent 52 2" xfId="11684"/>
    <cellStyle name="Percent 53" xfId="7753"/>
    <cellStyle name="Percent 53 2" xfId="11685"/>
    <cellStyle name="Percent 54" xfId="7754"/>
    <cellStyle name="Percent 54 2" xfId="11686"/>
    <cellStyle name="Percent 55" xfId="7755"/>
    <cellStyle name="Percent 55 2" xfId="11687"/>
    <cellStyle name="Percent 56" xfId="7756"/>
    <cellStyle name="Percent 56 2" xfId="11688"/>
    <cellStyle name="Percent 57" xfId="7757"/>
    <cellStyle name="Percent 57 2" xfId="11689"/>
    <cellStyle name="Percent 58" xfId="7758"/>
    <cellStyle name="Percent 58 2" xfId="11690"/>
    <cellStyle name="Percent 59" xfId="7759"/>
    <cellStyle name="Percent 59 2" xfId="11691"/>
    <cellStyle name="Percent 6" xfId="178"/>
    <cellStyle name="Percent 6 2" xfId="7760"/>
    <cellStyle name="Percent 6 2 2" xfId="7761"/>
    <cellStyle name="Percent 6 2 2 2" xfId="7762"/>
    <cellStyle name="Percent 6 2 3" xfId="7763"/>
    <cellStyle name="Percent 6 3" xfId="7764"/>
    <cellStyle name="Percent 6 3 2" xfId="7765"/>
    <cellStyle name="Percent 6 4" xfId="7766"/>
    <cellStyle name="Percent 6 5" xfId="11692"/>
    <cellStyle name="Percent 60" xfId="7767"/>
    <cellStyle name="Percent 60 2" xfId="11693"/>
    <cellStyle name="Percent 61" xfId="7768"/>
    <cellStyle name="Percent 61 2" xfId="11694"/>
    <cellStyle name="Percent 62" xfId="7769"/>
    <cellStyle name="Percent 62 2" xfId="11695"/>
    <cellStyle name="Percent 63" xfId="7770"/>
    <cellStyle name="Percent 63 2" xfId="11696"/>
    <cellStyle name="Percent 64" xfId="7771"/>
    <cellStyle name="Percent 64 2" xfId="11697"/>
    <cellStyle name="Percent 65" xfId="7772"/>
    <cellStyle name="Percent 65 2" xfId="11698"/>
    <cellStyle name="Percent 66" xfId="7773"/>
    <cellStyle name="Percent 66 2" xfId="11699"/>
    <cellStyle name="Percent 67" xfId="7774"/>
    <cellStyle name="Percent 67 2" xfId="11700"/>
    <cellStyle name="Percent 68" xfId="7775"/>
    <cellStyle name="Percent 69" xfId="7776"/>
    <cellStyle name="Percent 7" xfId="179"/>
    <cellStyle name="Percent 7 2" xfId="7777"/>
    <cellStyle name="Percent 7 2 2" xfId="11701"/>
    <cellStyle name="Percent 7 2 3" xfId="11702"/>
    <cellStyle name="Percent 7 3" xfId="7778"/>
    <cellStyle name="Percent 7 3 2" xfId="7779"/>
    <cellStyle name="Percent 7 3 2 2" xfId="11703"/>
    <cellStyle name="Percent 7 3 3" xfId="7780"/>
    <cellStyle name="Percent 7 3 4" xfId="7781"/>
    <cellStyle name="Percent 7 4" xfId="7782"/>
    <cellStyle name="Percent 7 4 2" xfId="7783"/>
    <cellStyle name="Percent 7 5" xfId="7784"/>
    <cellStyle name="Percent 7 5 2" xfId="7785"/>
    <cellStyle name="Percent 7 6" xfId="7786"/>
    <cellStyle name="Percent 7 6 2" xfId="11704"/>
    <cellStyle name="Percent 7 7" xfId="7787"/>
    <cellStyle name="Percent 7 8" xfId="7788"/>
    <cellStyle name="Percent 7 9" xfId="11705"/>
    <cellStyle name="Percent 70" xfId="7789"/>
    <cellStyle name="Percent 71" xfId="7790"/>
    <cellStyle name="Percent 72" xfId="7791"/>
    <cellStyle name="Percent 73" xfId="7792"/>
    <cellStyle name="Percent 74" xfId="7793"/>
    <cellStyle name="Percent 75" xfId="7794"/>
    <cellStyle name="Percent 76" xfId="7795"/>
    <cellStyle name="Percent 77" xfId="7796"/>
    <cellStyle name="Percent 78" xfId="7797"/>
    <cellStyle name="Percent 79" xfId="7798"/>
    <cellStyle name="Percent 8" xfId="180"/>
    <cellStyle name="Percent 8 2" xfId="7799"/>
    <cellStyle name="Percent 8 2 2" xfId="11706"/>
    <cellStyle name="Percent 8 3" xfId="7800"/>
    <cellStyle name="Percent 8 3 2" xfId="11707"/>
    <cellStyle name="Percent 8 4" xfId="11708"/>
    <cellStyle name="Percent 80" xfId="7801"/>
    <cellStyle name="Percent 81" xfId="7802"/>
    <cellStyle name="Percent 82" xfId="7803"/>
    <cellStyle name="Percent 83" xfId="11709"/>
    <cellStyle name="Percent 84" xfId="11710"/>
    <cellStyle name="Percent 85" xfId="11711"/>
    <cellStyle name="Percent 86" xfId="11712"/>
    <cellStyle name="Percent 87" xfId="11713"/>
    <cellStyle name="Percent 88" xfId="11714"/>
    <cellStyle name="Percent 89" xfId="11715"/>
    <cellStyle name="Percent 9" xfId="181"/>
    <cellStyle name="Percent 9 2" xfId="7804"/>
    <cellStyle name="Percent 9 2 2" xfId="7805"/>
    <cellStyle name="Percent 9 2 3" xfId="11716"/>
    <cellStyle name="Percent 9 3" xfId="7806"/>
    <cellStyle name="Percent 9 4" xfId="8105"/>
    <cellStyle name="Percent 90" xfId="11717"/>
    <cellStyle name="Percent 91" xfId="11718"/>
    <cellStyle name="Percent 92" xfId="11719"/>
    <cellStyle name="Percent 93" xfId="11720"/>
    <cellStyle name="Percent 94" xfId="11721"/>
    <cellStyle name="Percent 95" xfId="11722"/>
    <cellStyle name="Percent 96" xfId="11723"/>
    <cellStyle name="Percent 97" xfId="11724"/>
    <cellStyle name="Percent 98" xfId="11725"/>
    <cellStyle name="Percent 99" xfId="11726"/>
    <cellStyle name="Processing" xfId="182"/>
    <cellStyle name="Processing 2" xfId="7807"/>
    <cellStyle name="Processing 2 2" xfId="7808"/>
    <cellStyle name="Processing 2 3" xfId="11727"/>
    <cellStyle name="Processing 3" xfId="7809"/>
    <cellStyle name="Processing 4" xfId="11728"/>
    <cellStyle name="Processing 4 2" xfId="11729"/>
    <cellStyle name="Processing 5" xfId="11730"/>
    <cellStyle name="Processing_AURORA Total New" xfId="7810"/>
    <cellStyle name="PSChar" xfId="183"/>
    <cellStyle name="PSChar 2" xfId="7811"/>
    <cellStyle name="PSChar 2 2" xfId="7812"/>
    <cellStyle name="PSChar 3" xfId="7813"/>
    <cellStyle name="PSChar 4" xfId="11731"/>
    <cellStyle name="PSDate" xfId="184"/>
    <cellStyle name="PSDate 2" xfId="7814"/>
    <cellStyle name="PSDate 2 2" xfId="7815"/>
    <cellStyle name="PSDate 3" xfId="7816"/>
    <cellStyle name="PSDate 4" xfId="11732"/>
    <cellStyle name="PSDec" xfId="185"/>
    <cellStyle name="PSDec 2" xfId="7817"/>
    <cellStyle name="PSDec 2 2" xfId="7818"/>
    <cellStyle name="PSDec 3" xfId="7819"/>
    <cellStyle name="PSDec 4" xfId="11733"/>
    <cellStyle name="PSHeading" xfId="186"/>
    <cellStyle name="PSHeading 2" xfId="7820"/>
    <cellStyle name="PSHeading 2 2" xfId="7821"/>
    <cellStyle name="PSHeading 3" xfId="7822"/>
    <cellStyle name="PSHeading 4" xfId="11734"/>
    <cellStyle name="PSInt" xfId="187"/>
    <cellStyle name="PSInt 2" xfId="7823"/>
    <cellStyle name="PSInt 2 2" xfId="7824"/>
    <cellStyle name="PSInt 3" xfId="7825"/>
    <cellStyle name="PSInt 4" xfId="11735"/>
    <cellStyle name="PSSpacer" xfId="188"/>
    <cellStyle name="PSSpacer 2" xfId="7826"/>
    <cellStyle name="PSSpacer 2 2" xfId="7827"/>
    <cellStyle name="PSSpacer 3" xfId="7828"/>
    <cellStyle name="PSSpacer 4" xfId="11736"/>
    <cellStyle name="purple - Style8" xfId="189"/>
    <cellStyle name="purple - Style8 2" xfId="7829"/>
    <cellStyle name="purple - Style8 2 2" xfId="11737"/>
    <cellStyle name="purple - Style8 3" xfId="11738"/>
    <cellStyle name="purple - Style8_ACCOUNTS" xfId="11739"/>
    <cellStyle name="RED" xfId="190"/>
    <cellStyle name="Red - Style7" xfId="191"/>
    <cellStyle name="Red - Style7 2" xfId="7830"/>
    <cellStyle name="Red - Style7 2 2" xfId="11740"/>
    <cellStyle name="Red - Style7 3" xfId="11741"/>
    <cellStyle name="Red - Style7_ACCOUNTS" xfId="11742"/>
    <cellStyle name="RED 10" xfId="11743"/>
    <cellStyle name="RED 11" xfId="11744"/>
    <cellStyle name="RED 12" xfId="11745"/>
    <cellStyle name="RED 13" xfId="11746"/>
    <cellStyle name="RED 14" xfId="11747"/>
    <cellStyle name="RED 15" xfId="11748"/>
    <cellStyle name="RED 16" xfId="11749"/>
    <cellStyle name="RED 17" xfId="11750"/>
    <cellStyle name="RED 18" xfId="11751"/>
    <cellStyle name="RED 19" xfId="11752"/>
    <cellStyle name="RED 2" xfId="7831"/>
    <cellStyle name="RED 2 2" xfId="7832"/>
    <cellStyle name="RED 20" xfId="11753"/>
    <cellStyle name="RED 21" xfId="11754"/>
    <cellStyle name="RED 22" xfId="11755"/>
    <cellStyle name="RED 23" xfId="11756"/>
    <cellStyle name="RED 24" xfId="11757"/>
    <cellStyle name="RED 3" xfId="11758"/>
    <cellStyle name="RED 3 2" xfId="11759"/>
    <cellStyle name="RED 4" xfId="11760"/>
    <cellStyle name="RED 4 2" xfId="11761"/>
    <cellStyle name="RED 5" xfId="11762"/>
    <cellStyle name="RED 5 2" xfId="11763"/>
    <cellStyle name="RED 6" xfId="11764"/>
    <cellStyle name="RED 6 2" xfId="11765"/>
    <cellStyle name="RED 7" xfId="11766"/>
    <cellStyle name="RED 8" xfId="11767"/>
    <cellStyle name="RED 9" xfId="11768"/>
    <cellStyle name="RED_04 07E Wild Horse Wind Expansion (C) (2)" xfId="7833"/>
    <cellStyle name="Report" xfId="192"/>
    <cellStyle name="Report - Style5" xfId="7834"/>
    <cellStyle name="Report - Style5 2" xfId="11769"/>
    <cellStyle name="Report - Style6" xfId="7835"/>
    <cellStyle name="Report - Style6 2" xfId="11770"/>
    <cellStyle name="Report - Style7" xfId="7836"/>
    <cellStyle name="Report - Style7 2" xfId="11771"/>
    <cellStyle name="Report - Style7 3" xfId="11772"/>
    <cellStyle name="Report - Style7 4" xfId="11773"/>
    <cellStyle name="Report - Style7 5" xfId="11774"/>
    <cellStyle name="Report - Style7 6" xfId="11775"/>
    <cellStyle name="Report - Style8" xfId="7837"/>
    <cellStyle name="Report - Style8 2" xfId="11776"/>
    <cellStyle name="Report - Style8 3" xfId="11777"/>
    <cellStyle name="Report - Style8 4" xfId="11778"/>
    <cellStyle name="Report - Style8 5" xfId="11779"/>
    <cellStyle name="Report - Style8 6" xfId="11780"/>
    <cellStyle name="Report 2" xfId="7838"/>
    <cellStyle name="Report 2 2" xfId="7839"/>
    <cellStyle name="Report 2 3" xfId="11781"/>
    <cellStyle name="Report 3" xfId="7840"/>
    <cellStyle name="Report 4" xfId="7841"/>
    <cellStyle name="Report 4 2" xfId="11782"/>
    <cellStyle name="Report 5" xfId="11783"/>
    <cellStyle name="Report 6" xfId="11784"/>
    <cellStyle name="Report Bar" xfId="193"/>
    <cellStyle name="Report Bar 2" xfId="7842"/>
    <cellStyle name="Report Bar 2 2" xfId="7843"/>
    <cellStyle name="Report Bar 2 2 2" xfId="11785"/>
    <cellStyle name="Report Bar 2 2 3" xfId="11786"/>
    <cellStyle name="Report Bar 2 2 4" xfId="11787"/>
    <cellStyle name="Report Bar 2 3" xfId="11788"/>
    <cellStyle name="Report Bar 2 4" xfId="11789"/>
    <cellStyle name="Report Bar 2 5" xfId="11790"/>
    <cellStyle name="Report Bar 3" xfId="7844"/>
    <cellStyle name="Report Bar 3 2" xfId="11791"/>
    <cellStyle name="Report Bar 3 3" xfId="11792"/>
    <cellStyle name="Report Bar 3 4" xfId="11793"/>
    <cellStyle name="Report Bar 4" xfId="7845"/>
    <cellStyle name="Report Bar 4 2" xfId="11794"/>
    <cellStyle name="Report Bar 4 3" xfId="11795"/>
    <cellStyle name="Report Bar 4 4" xfId="11796"/>
    <cellStyle name="Report Bar 4 5" xfId="11797"/>
    <cellStyle name="Report Bar 5" xfId="11798"/>
    <cellStyle name="Report Bar_AURORA Total New" xfId="7846"/>
    <cellStyle name="Report Heading" xfId="194"/>
    <cellStyle name="Report Heading 2" xfId="7847"/>
    <cellStyle name="Report Heading 2 2" xfId="11799"/>
    <cellStyle name="Report Heading 3" xfId="11800"/>
    <cellStyle name="Report Heading_Electric Rev Req Model (2009 GRC) Rebuttal" xfId="7848"/>
    <cellStyle name="Report Percent" xfId="195"/>
    <cellStyle name="Report Percent 2" xfId="7849"/>
    <cellStyle name="Report Percent 2 2" xfId="7850"/>
    <cellStyle name="Report Percent 2 2 2" xfId="7851"/>
    <cellStyle name="Report Percent 2 3" xfId="7852"/>
    <cellStyle name="Report Percent 3" xfId="7853"/>
    <cellStyle name="Report Percent 3 2" xfId="7854"/>
    <cellStyle name="Report Percent 3 2 2" xfId="7855"/>
    <cellStyle name="Report Percent 3 3" xfId="7856"/>
    <cellStyle name="Report Percent 3 3 2" xfId="7857"/>
    <cellStyle name="Report Percent 3 4" xfId="7858"/>
    <cellStyle name="Report Percent 3 4 2" xfId="7859"/>
    <cellStyle name="Report Percent 4" xfId="7860"/>
    <cellStyle name="Report Percent 4 2" xfId="7861"/>
    <cellStyle name="Report Percent 5" xfId="7862"/>
    <cellStyle name="Report Percent 6" xfId="11801"/>
    <cellStyle name="Report Percent 6 2" xfId="11802"/>
    <cellStyle name="Report Percent 7" xfId="11803"/>
    <cellStyle name="Report Percent 7 2" xfId="11804"/>
    <cellStyle name="Report Percent 8" xfId="11805"/>
    <cellStyle name="Report Percent_ACCOUNTS" xfId="11806"/>
    <cellStyle name="Report Unit Cost" xfId="196"/>
    <cellStyle name="Report Unit Cost 2" xfId="7863"/>
    <cellStyle name="Report Unit Cost 2 2" xfId="7864"/>
    <cellStyle name="Report Unit Cost 2 2 2" xfId="7865"/>
    <cellStyle name="Report Unit Cost 2 3" xfId="7866"/>
    <cellStyle name="Report Unit Cost 3" xfId="7867"/>
    <cellStyle name="Report Unit Cost 3 2" xfId="7868"/>
    <cellStyle name="Report Unit Cost 3 2 2" xfId="7869"/>
    <cellStyle name="Report Unit Cost 3 3" xfId="7870"/>
    <cellStyle name="Report Unit Cost 3 3 2" xfId="7871"/>
    <cellStyle name="Report Unit Cost 3 4" xfId="7872"/>
    <cellStyle name="Report Unit Cost 3 4 2" xfId="7873"/>
    <cellStyle name="Report Unit Cost 4" xfId="7874"/>
    <cellStyle name="Report Unit Cost 4 2" xfId="7875"/>
    <cellStyle name="Report Unit Cost 5" xfId="7876"/>
    <cellStyle name="Report Unit Cost 5 2" xfId="11807"/>
    <cellStyle name="Report Unit Cost 6" xfId="11808"/>
    <cellStyle name="Report Unit Cost 7" xfId="11809"/>
    <cellStyle name="Report Unit Cost 7 2" xfId="11810"/>
    <cellStyle name="Report Unit Cost 8" xfId="11811"/>
    <cellStyle name="Report Unit Cost 8 2" xfId="11812"/>
    <cellStyle name="Report Unit Cost 9" xfId="11813"/>
    <cellStyle name="Report Unit Cost_ACCOUNTS" xfId="11814"/>
    <cellStyle name="Report_Adj Bench DR 3 for Initial Briefs (Electric)" xfId="7877"/>
    <cellStyle name="Reports" xfId="197"/>
    <cellStyle name="Reports 2" xfId="7878"/>
    <cellStyle name="Reports 2 2" xfId="11815"/>
    <cellStyle name="Reports 3" xfId="11816"/>
    <cellStyle name="Reports Total" xfId="198"/>
    <cellStyle name="Reports Total 2" xfId="7879"/>
    <cellStyle name="Reports Total 2 2" xfId="7880"/>
    <cellStyle name="Reports Total 2 2 2" xfId="11817"/>
    <cellStyle name="Reports Total 2 2 3" xfId="11818"/>
    <cellStyle name="Reports Total 2 2 4" xfId="11819"/>
    <cellStyle name="Reports Total 2 2 5" xfId="11820"/>
    <cellStyle name="Reports Total 2 3" xfId="11821"/>
    <cellStyle name="Reports Total 2 4" xfId="11822"/>
    <cellStyle name="Reports Total 2 5" xfId="11823"/>
    <cellStyle name="Reports Total 2 6" xfId="11824"/>
    <cellStyle name="Reports Total 3" xfId="7881"/>
    <cellStyle name="Reports Total 3 2" xfId="11825"/>
    <cellStyle name="Reports Total 3 3" xfId="11826"/>
    <cellStyle name="Reports Total 3 4" xfId="11827"/>
    <cellStyle name="Reports Total 3 5" xfId="11828"/>
    <cellStyle name="Reports Total 4" xfId="7882"/>
    <cellStyle name="Reports Total 4 2" xfId="11829"/>
    <cellStyle name="Reports Total 4 3" xfId="11830"/>
    <cellStyle name="Reports Total 4 4" xfId="11831"/>
    <cellStyle name="Reports Total 4 5" xfId="11832"/>
    <cellStyle name="Reports Total 5" xfId="11833"/>
    <cellStyle name="Reports Total_AURORA Total New" xfId="7883"/>
    <cellStyle name="Reports Unit Cost Total" xfId="199"/>
    <cellStyle name="Reports Unit Cost Total 2" xfId="7884"/>
    <cellStyle name="Reports Unit Cost Total 2 2" xfId="11834"/>
    <cellStyle name="Reports Unit Cost Total 2 3" xfId="11835"/>
    <cellStyle name="Reports Unit Cost Total 2 4" xfId="11836"/>
    <cellStyle name="Reports Unit Cost Total 2 5" xfId="11837"/>
    <cellStyle name="Reports Unit Cost Total 3" xfId="11838"/>
    <cellStyle name="Reports Unit Cost Total 3 2" xfId="11839"/>
    <cellStyle name="Reports Unit Cost Total 4" xfId="11840"/>
    <cellStyle name="Reports_14.21G &amp; 16.28E Incentive Pay" xfId="11841"/>
    <cellStyle name="RevList" xfId="200"/>
    <cellStyle name="RevList 2" xfId="11842"/>
    <cellStyle name="RevList 2 2" xfId="11843"/>
    <cellStyle name="RevList 3" xfId="11844"/>
    <cellStyle name="round100" xfId="201"/>
    <cellStyle name="round100 2" xfId="7885"/>
    <cellStyle name="round100 2 2" xfId="7886"/>
    <cellStyle name="round100 2 2 2" xfId="7887"/>
    <cellStyle name="round100 2 3" xfId="7888"/>
    <cellStyle name="round100 3" xfId="7889"/>
    <cellStyle name="round100 3 2" xfId="7890"/>
    <cellStyle name="round100 3 2 2" xfId="7891"/>
    <cellStyle name="round100 3 3" xfId="7892"/>
    <cellStyle name="round100 3 3 2" xfId="7893"/>
    <cellStyle name="round100 3 4" xfId="7894"/>
    <cellStyle name="round100 3 4 2" xfId="7895"/>
    <cellStyle name="round100 4" xfId="7896"/>
    <cellStyle name="round100 4 2" xfId="7897"/>
    <cellStyle name="round100 5" xfId="7898"/>
    <cellStyle name="round100 6" xfId="11845"/>
    <cellStyle name="round100 6 2" xfId="11846"/>
    <cellStyle name="round100 7" xfId="11847"/>
    <cellStyle name="round100 7 2" xfId="11848"/>
    <cellStyle name="round100 8" xfId="11849"/>
    <cellStyle name="SAPBEXaggData" xfId="202"/>
    <cellStyle name="SAPBEXaggData 2" xfId="7899"/>
    <cellStyle name="SAPBEXaggData 2 2" xfId="11850"/>
    <cellStyle name="SAPBEXaggData 2 3" xfId="11851"/>
    <cellStyle name="SAPBEXaggData 2 4" xfId="11852"/>
    <cellStyle name="SAPBEXaggData 2 5" xfId="11853"/>
    <cellStyle name="SAPBEXaggData 3" xfId="11854"/>
    <cellStyle name="SAPBEXaggDataEmph" xfId="203"/>
    <cellStyle name="SAPBEXaggDataEmph 2" xfId="7900"/>
    <cellStyle name="SAPBEXaggDataEmph 2 2" xfId="11855"/>
    <cellStyle name="SAPBEXaggDataEmph 2 3" xfId="11856"/>
    <cellStyle name="SAPBEXaggDataEmph 2 4" xfId="11857"/>
    <cellStyle name="SAPBEXaggDataEmph 2 5" xfId="11858"/>
    <cellStyle name="SAPBEXaggDataEmph 3" xfId="11859"/>
    <cellStyle name="SAPBEXaggItem" xfId="204"/>
    <cellStyle name="SAPBEXaggItem 2" xfId="7901"/>
    <cellStyle name="SAPBEXaggItem 2 2" xfId="11860"/>
    <cellStyle name="SAPBEXaggItem 2 3" xfId="11861"/>
    <cellStyle name="SAPBEXaggItem 2 4" xfId="11862"/>
    <cellStyle name="SAPBEXaggItem 2 5" xfId="11863"/>
    <cellStyle name="SAPBEXaggItem 3" xfId="11864"/>
    <cellStyle name="SAPBEXaggItemX" xfId="205"/>
    <cellStyle name="SAPBEXaggItemX 2" xfId="7902"/>
    <cellStyle name="SAPBEXaggItemX 2 2" xfId="11865"/>
    <cellStyle name="SAPBEXaggItemX 2 3" xfId="11866"/>
    <cellStyle name="SAPBEXaggItemX 2 4" xfId="11867"/>
    <cellStyle name="SAPBEXaggItemX 2 5" xfId="11868"/>
    <cellStyle name="SAPBEXaggItemX 3" xfId="11869"/>
    <cellStyle name="SAPBEXchaText" xfId="206"/>
    <cellStyle name="SAPBEXchaText 2" xfId="207"/>
    <cellStyle name="SAPBEXchaText 2 2" xfId="7903"/>
    <cellStyle name="SAPBEXchaText 2 2 2" xfId="7904"/>
    <cellStyle name="SAPBEXchaText 2 2 2 2" xfId="11870"/>
    <cellStyle name="SAPBEXchaText 2 2 2 3" xfId="11871"/>
    <cellStyle name="SAPBEXchaText 2 2 2 4" xfId="11872"/>
    <cellStyle name="SAPBEXchaText 2 2 2 5" xfId="11873"/>
    <cellStyle name="SAPBEXchaText 2 2 3" xfId="11874"/>
    <cellStyle name="SAPBEXchaText 2 2 4" xfId="11875"/>
    <cellStyle name="SAPBEXchaText 2 2 5" xfId="11876"/>
    <cellStyle name="SAPBEXchaText 2 2 6" xfId="11877"/>
    <cellStyle name="SAPBEXchaText 2 3" xfId="7905"/>
    <cellStyle name="SAPBEXchaText 2 3 2" xfId="11878"/>
    <cellStyle name="SAPBEXchaText 2 3 3" xfId="11879"/>
    <cellStyle name="SAPBEXchaText 2 3 4" xfId="11880"/>
    <cellStyle name="SAPBEXchaText 2 3 5" xfId="11881"/>
    <cellStyle name="SAPBEXchaText 2 4" xfId="11882"/>
    <cellStyle name="SAPBEXchaText 2 5" xfId="11883"/>
    <cellStyle name="SAPBEXchaText 2 6" xfId="11884"/>
    <cellStyle name="SAPBEXchaText 2 7" xfId="11885"/>
    <cellStyle name="SAPBEXchaText 3" xfId="7906"/>
    <cellStyle name="SAPBEXchaText 3 2" xfId="7907"/>
    <cellStyle name="SAPBEXchaText 3 2 2" xfId="7908"/>
    <cellStyle name="SAPBEXchaText 3 2 2 2" xfId="11886"/>
    <cellStyle name="SAPBEXchaText 3 2 2 3" xfId="11887"/>
    <cellStyle name="SAPBEXchaText 3 2 2 4" xfId="11888"/>
    <cellStyle name="SAPBEXchaText 3 2 2 5" xfId="11889"/>
    <cellStyle name="SAPBEXchaText 3 2 3" xfId="11890"/>
    <cellStyle name="SAPBEXchaText 3 2 4" xfId="11891"/>
    <cellStyle name="SAPBEXchaText 3 2 5" xfId="11892"/>
    <cellStyle name="SAPBEXchaText 3 2 6" xfId="11893"/>
    <cellStyle name="SAPBEXchaText 3 3" xfId="7909"/>
    <cellStyle name="SAPBEXchaText 3 3 2" xfId="7910"/>
    <cellStyle name="SAPBEXchaText 3 3 2 2" xfId="11894"/>
    <cellStyle name="SAPBEXchaText 3 3 2 3" xfId="11895"/>
    <cellStyle name="SAPBEXchaText 3 3 2 4" xfId="11896"/>
    <cellStyle name="SAPBEXchaText 3 3 2 5" xfId="11897"/>
    <cellStyle name="SAPBEXchaText 3 3 3" xfId="11898"/>
    <cellStyle name="SAPBEXchaText 3 3 4" xfId="11899"/>
    <cellStyle name="SAPBEXchaText 3 3 5" xfId="11900"/>
    <cellStyle name="SAPBEXchaText 3 3 6" xfId="11901"/>
    <cellStyle name="SAPBEXchaText 3 4" xfId="7911"/>
    <cellStyle name="SAPBEXchaText 3 4 2" xfId="7912"/>
    <cellStyle name="SAPBEXchaText 3 4 2 2" xfId="11902"/>
    <cellStyle name="SAPBEXchaText 3 4 2 3" xfId="11903"/>
    <cellStyle name="SAPBEXchaText 3 4 2 4" xfId="11904"/>
    <cellStyle name="SAPBEXchaText 3 4 2 5" xfId="11905"/>
    <cellStyle name="SAPBEXchaText 3 4 3" xfId="11906"/>
    <cellStyle name="SAPBEXchaText 3 4 4" xfId="11907"/>
    <cellStyle name="SAPBEXchaText 3 4 5" xfId="11908"/>
    <cellStyle name="SAPBEXchaText 3 4 6" xfId="11909"/>
    <cellStyle name="SAPBEXchaText 3 5" xfId="11910"/>
    <cellStyle name="SAPBEXchaText 3 6" xfId="11911"/>
    <cellStyle name="SAPBEXchaText 3 7" xfId="11912"/>
    <cellStyle name="SAPBEXchaText 3 8" xfId="11913"/>
    <cellStyle name="SAPBEXchaText 4" xfId="7913"/>
    <cellStyle name="SAPBEXchaText 4 2" xfId="7914"/>
    <cellStyle name="SAPBEXchaText 4 2 2" xfId="11914"/>
    <cellStyle name="SAPBEXchaText 4 2 3" xfId="11915"/>
    <cellStyle name="SAPBEXchaText 4 2 4" xfId="11916"/>
    <cellStyle name="SAPBEXchaText 4 2 5" xfId="11917"/>
    <cellStyle name="SAPBEXchaText 4 3" xfId="11918"/>
    <cellStyle name="SAPBEXchaText 4 4" xfId="11919"/>
    <cellStyle name="SAPBEXchaText 4 5" xfId="11920"/>
    <cellStyle name="SAPBEXchaText 4 6" xfId="11921"/>
    <cellStyle name="SAPBEXchaText 5" xfId="7915"/>
    <cellStyle name="SAPBEXchaText 5 2" xfId="11922"/>
    <cellStyle name="SAPBEXchaText 5 3" xfId="11923"/>
    <cellStyle name="SAPBEXchaText 5 4" xfId="11924"/>
    <cellStyle name="SAPBEXchaText 5 5" xfId="11925"/>
    <cellStyle name="SAPBEXchaText 6" xfId="11926"/>
    <cellStyle name="SAPBEXchaText 7" xfId="11927"/>
    <cellStyle name="SAPBEXchaText 8" xfId="11928"/>
    <cellStyle name="SAPBEXchaText 9" xfId="11929"/>
    <cellStyle name="SAPBEXexcBad7" xfId="208"/>
    <cellStyle name="SAPBEXexcBad7 2" xfId="7916"/>
    <cellStyle name="SAPBEXexcBad7 2 2" xfId="11930"/>
    <cellStyle name="SAPBEXexcBad7 2 3" xfId="11931"/>
    <cellStyle name="SAPBEXexcBad7 2 4" xfId="11932"/>
    <cellStyle name="SAPBEXexcBad7 2 5" xfId="11933"/>
    <cellStyle name="SAPBEXexcBad7 3" xfId="11934"/>
    <cellStyle name="SAPBEXexcBad8" xfId="209"/>
    <cellStyle name="SAPBEXexcBad8 2" xfId="7917"/>
    <cellStyle name="SAPBEXexcBad8 2 2" xfId="11935"/>
    <cellStyle name="SAPBEXexcBad8 2 3" xfId="11936"/>
    <cellStyle name="SAPBEXexcBad8 2 4" xfId="11937"/>
    <cellStyle name="SAPBEXexcBad8 2 5" xfId="11938"/>
    <cellStyle name="SAPBEXexcBad8 3" xfId="11939"/>
    <cellStyle name="SAPBEXexcBad9" xfId="210"/>
    <cellStyle name="SAPBEXexcBad9 2" xfId="7918"/>
    <cellStyle name="SAPBEXexcBad9 2 2" xfId="11940"/>
    <cellStyle name="SAPBEXexcBad9 2 3" xfId="11941"/>
    <cellStyle name="SAPBEXexcBad9 2 4" xfId="11942"/>
    <cellStyle name="SAPBEXexcBad9 2 5" xfId="11943"/>
    <cellStyle name="SAPBEXexcBad9 3" xfId="11944"/>
    <cellStyle name="SAPBEXexcCritical4" xfId="211"/>
    <cellStyle name="SAPBEXexcCritical4 2" xfId="7919"/>
    <cellStyle name="SAPBEXexcCritical4 2 2" xfId="11945"/>
    <cellStyle name="SAPBEXexcCritical4 2 3" xfId="11946"/>
    <cellStyle name="SAPBEXexcCritical4 2 4" xfId="11947"/>
    <cellStyle name="SAPBEXexcCritical4 2 5" xfId="11948"/>
    <cellStyle name="SAPBEXexcCritical4 3" xfId="11949"/>
    <cellStyle name="SAPBEXexcCritical5" xfId="212"/>
    <cellStyle name="SAPBEXexcCritical5 2" xfId="7920"/>
    <cellStyle name="SAPBEXexcCritical5 2 2" xfId="11950"/>
    <cellStyle name="SAPBEXexcCritical5 2 3" xfId="11951"/>
    <cellStyle name="SAPBEXexcCritical5 2 4" xfId="11952"/>
    <cellStyle name="SAPBEXexcCritical5 2 5" xfId="11953"/>
    <cellStyle name="SAPBEXexcCritical5 3" xfId="11954"/>
    <cellStyle name="SAPBEXexcCritical6" xfId="213"/>
    <cellStyle name="SAPBEXexcCritical6 2" xfId="7921"/>
    <cellStyle name="SAPBEXexcCritical6 2 2" xfId="11955"/>
    <cellStyle name="SAPBEXexcCritical6 2 3" xfId="11956"/>
    <cellStyle name="SAPBEXexcCritical6 2 4" xfId="11957"/>
    <cellStyle name="SAPBEXexcCritical6 2 5" xfId="11958"/>
    <cellStyle name="SAPBEXexcCritical6 3" xfId="11959"/>
    <cellStyle name="SAPBEXexcGood1" xfId="214"/>
    <cellStyle name="SAPBEXexcGood1 2" xfId="7922"/>
    <cellStyle name="SAPBEXexcGood1 2 2" xfId="11960"/>
    <cellStyle name="SAPBEXexcGood1 2 3" xfId="11961"/>
    <cellStyle name="SAPBEXexcGood1 2 4" xfId="11962"/>
    <cellStyle name="SAPBEXexcGood1 2 5" xfId="11963"/>
    <cellStyle name="SAPBEXexcGood1 3" xfId="11964"/>
    <cellStyle name="SAPBEXexcGood2" xfId="215"/>
    <cellStyle name="SAPBEXexcGood2 2" xfId="7923"/>
    <cellStyle name="SAPBEXexcGood2 2 2" xfId="11965"/>
    <cellStyle name="SAPBEXexcGood2 2 3" xfId="11966"/>
    <cellStyle name="SAPBEXexcGood2 2 4" xfId="11967"/>
    <cellStyle name="SAPBEXexcGood2 2 5" xfId="11968"/>
    <cellStyle name="SAPBEXexcGood2 3" xfId="11969"/>
    <cellStyle name="SAPBEXexcGood3" xfId="216"/>
    <cellStyle name="SAPBEXexcGood3 2" xfId="7924"/>
    <cellStyle name="SAPBEXexcGood3 2 2" xfId="11970"/>
    <cellStyle name="SAPBEXexcGood3 2 3" xfId="11971"/>
    <cellStyle name="SAPBEXexcGood3 2 4" xfId="11972"/>
    <cellStyle name="SAPBEXexcGood3 2 5" xfId="11973"/>
    <cellStyle name="SAPBEXexcGood3 3" xfId="11974"/>
    <cellStyle name="SAPBEXfilterDrill" xfId="217"/>
    <cellStyle name="SAPBEXfilterDrill 2" xfId="7925"/>
    <cellStyle name="SAPBEXfilterDrill 2 2" xfId="11975"/>
    <cellStyle name="SAPBEXfilterDrill 2 3" xfId="11976"/>
    <cellStyle name="SAPBEXfilterDrill 2 4" xfId="11977"/>
    <cellStyle name="SAPBEXfilterDrill 2 5" xfId="11978"/>
    <cellStyle name="SAPBEXfilterDrill 3" xfId="11979"/>
    <cellStyle name="SAPBEXfilterDrill 4" xfId="11980"/>
    <cellStyle name="SAPBEXfilterItem" xfId="218"/>
    <cellStyle name="SAPBEXfilterItem 2" xfId="7926"/>
    <cellStyle name="SAPBEXfilterItem 2 2" xfId="11981"/>
    <cellStyle name="SAPBEXfilterItem 2 3" xfId="11982"/>
    <cellStyle name="SAPBEXfilterItem 2 4" xfId="11983"/>
    <cellStyle name="SAPBEXfilterItem 2 5" xfId="11984"/>
    <cellStyle name="SAPBEXfilterItem 3" xfId="11985"/>
    <cellStyle name="SAPBEXfilterText" xfId="219"/>
    <cellStyle name="SAPBEXfilterText 2" xfId="11986"/>
    <cellStyle name="SAPBEXfilterText 2 2" xfId="11987"/>
    <cellStyle name="SAPBEXfilterText 3" xfId="11988"/>
    <cellStyle name="SAPBEXformats" xfId="220"/>
    <cellStyle name="SAPBEXformats 2" xfId="7927"/>
    <cellStyle name="SAPBEXformats 2 2" xfId="7928"/>
    <cellStyle name="SAPBEXformats 2 2 2" xfId="11989"/>
    <cellStyle name="SAPBEXformats 2 2 3" xfId="11990"/>
    <cellStyle name="SAPBEXformats 2 2 4" xfId="11991"/>
    <cellStyle name="SAPBEXformats 2 2 5" xfId="11992"/>
    <cellStyle name="SAPBEXformats 2 3" xfId="11993"/>
    <cellStyle name="SAPBEXformats 2 4" xfId="11994"/>
    <cellStyle name="SAPBEXformats 2 5" xfId="11995"/>
    <cellStyle name="SAPBEXformats 2 6" xfId="11996"/>
    <cellStyle name="SAPBEXformats 3" xfId="7929"/>
    <cellStyle name="SAPBEXformats 3 2" xfId="11997"/>
    <cellStyle name="SAPBEXformats 3 3" xfId="11998"/>
    <cellStyle name="SAPBEXformats 3 4" xfId="11999"/>
    <cellStyle name="SAPBEXformats 3 5" xfId="12000"/>
    <cellStyle name="SAPBEXformats 4" xfId="12001"/>
    <cellStyle name="SAPBEXheaderItem" xfId="221"/>
    <cellStyle name="SAPBEXheaderItem 2" xfId="7930"/>
    <cellStyle name="SAPBEXheaderItem 2 2" xfId="12002"/>
    <cellStyle name="SAPBEXheaderItem 2 3" xfId="12003"/>
    <cellStyle name="SAPBEXheaderItem 2 4" xfId="12004"/>
    <cellStyle name="SAPBEXheaderItem 2 5" xfId="12005"/>
    <cellStyle name="SAPBEXheaderItem 3" xfId="12006"/>
    <cellStyle name="SAPBEXheaderItem 4" xfId="12007"/>
    <cellStyle name="SAPBEXheaderText" xfId="222"/>
    <cellStyle name="SAPBEXheaderText 2" xfId="7931"/>
    <cellStyle name="SAPBEXheaderText 2 2" xfId="12008"/>
    <cellStyle name="SAPBEXheaderText 2 3" xfId="12009"/>
    <cellStyle name="SAPBEXheaderText 2 4" xfId="12010"/>
    <cellStyle name="SAPBEXheaderText 2 5" xfId="12011"/>
    <cellStyle name="SAPBEXheaderText 3" xfId="12012"/>
    <cellStyle name="SAPBEXheaderText 4" xfId="12013"/>
    <cellStyle name="SAPBEXHLevel0" xfId="223"/>
    <cellStyle name="SAPBEXHLevel0 2" xfId="7932"/>
    <cellStyle name="SAPBEXHLevel0 2 2" xfId="7933"/>
    <cellStyle name="SAPBEXHLevel0 2 2 2" xfId="12014"/>
    <cellStyle name="SAPBEXHLevel0 2 2 3" xfId="12015"/>
    <cellStyle name="SAPBEXHLevel0 2 2 4" xfId="12016"/>
    <cellStyle name="SAPBEXHLevel0 2 2 5" xfId="12017"/>
    <cellStyle name="SAPBEXHLevel0 2 3" xfId="12018"/>
    <cellStyle name="SAPBEXHLevel0 2 4" xfId="12019"/>
    <cellStyle name="SAPBEXHLevel0 2 5" xfId="12020"/>
    <cellStyle name="SAPBEXHLevel0 2 6" xfId="12021"/>
    <cellStyle name="SAPBEXHLevel0 3" xfId="7934"/>
    <cellStyle name="SAPBEXHLevel0 3 2" xfId="12022"/>
    <cellStyle name="SAPBEXHLevel0 3 3" xfId="12023"/>
    <cellStyle name="SAPBEXHLevel0 3 4" xfId="12024"/>
    <cellStyle name="SAPBEXHLevel0 3 5" xfId="12025"/>
    <cellStyle name="SAPBEXHLevel0 4" xfId="12026"/>
    <cellStyle name="SAPBEXHLevel0X" xfId="224"/>
    <cellStyle name="SAPBEXHLevel0X 2" xfId="7935"/>
    <cellStyle name="SAPBEXHLevel0X 2 2" xfId="7936"/>
    <cellStyle name="SAPBEXHLevel0X 2 2 2" xfId="7937"/>
    <cellStyle name="SAPBEXHLevel0X 2 2 2 2" xfId="12027"/>
    <cellStyle name="SAPBEXHLevel0X 2 2 2 3" xfId="12028"/>
    <cellStyle name="SAPBEXHLevel0X 2 2 2 4" xfId="12029"/>
    <cellStyle name="SAPBEXHLevel0X 2 2 2 5" xfId="12030"/>
    <cellStyle name="SAPBEXHLevel0X 2 2 3" xfId="12031"/>
    <cellStyle name="SAPBEXHLevel0X 2 2 4" xfId="12032"/>
    <cellStyle name="SAPBEXHLevel0X 2 2 5" xfId="12033"/>
    <cellStyle name="SAPBEXHLevel0X 2 2 6" xfId="12034"/>
    <cellStyle name="SAPBEXHLevel0X 2 3" xfId="7938"/>
    <cellStyle name="SAPBEXHLevel0X 2 3 2" xfId="12035"/>
    <cellStyle name="SAPBEXHLevel0X 2 3 3" xfId="12036"/>
    <cellStyle name="SAPBEXHLevel0X 2 3 4" xfId="12037"/>
    <cellStyle name="SAPBEXHLevel0X 2 3 5" xfId="12038"/>
    <cellStyle name="SAPBEXHLevel0X 2 4" xfId="12039"/>
    <cellStyle name="SAPBEXHLevel0X 2 5" xfId="12040"/>
    <cellStyle name="SAPBEXHLevel0X 2 6" xfId="12041"/>
    <cellStyle name="SAPBEXHLevel0X 2 7" xfId="12042"/>
    <cellStyle name="SAPBEXHLevel0X 3" xfId="7939"/>
    <cellStyle name="SAPBEXHLevel0X 3 2" xfId="7940"/>
    <cellStyle name="SAPBEXHLevel0X 3 2 2" xfId="7941"/>
    <cellStyle name="SAPBEXHLevel0X 3 2 2 2" xfId="12043"/>
    <cellStyle name="SAPBEXHLevel0X 3 2 2 3" xfId="12044"/>
    <cellStyle name="SAPBEXHLevel0X 3 2 2 4" xfId="12045"/>
    <cellStyle name="SAPBEXHLevel0X 3 2 2 5" xfId="12046"/>
    <cellStyle name="SAPBEXHLevel0X 3 2 3" xfId="12047"/>
    <cellStyle name="SAPBEXHLevel0X 3 2 4" xfId="12048"/>
    <cellStyle name="SAPBEXHLevel0X 3 2 5" xfId="12049"/>
    <cellStyle name="SAPBEXHLevel0X 3 2 6" xfId="12050"/>
    <cellStyle name="SAPBEXHLevel0X 3 3" xfId="7942"/>
    <cellStyle name="SAPBEXHLevel0X 3 3 2" xfId="7943"/>
    <cellStyle name="SAPBEXHLevel0X 3 3 2 2" xfId="12051"/>
    <cellStyle name="SAPBEXHLevel0X 3 3 2 3" xfId="12052"/>
    <cellStyle name="SAPBEXHLevel0X 3 3 2 4" xfId="12053"/>
    <cellStyle name="SAPBEXHLevel0X 3 3 2 5" xfId="12054"/>
    <cellStyle name="SAPBEXHLevel0X 3 3 3" xfId="12055"/>
    <cellStyle name="SAPBEXHLevel0X 3 3 4" xfId="12056"/>
    <cellStyle name="SAPBEXHLevel0X 3 3 5" xfId="12057"/>
    <cellStyle name="SAPBEXHLevel0X 3 3 6" xfId="12058"/>
    <cellStyle name="SAPBEXHLevel0X 3 4" xfId="7944"/>
    <cellStyle name="SAPBEXHLevel0X 3 4 2" xfId="7945"/>
    <cellStyle name="SAPBEXHLevel0X 3 4 2 2" xfId="12059"/>
    <cellStyle name="SAPBEXHLevel0X 3 4 2 3" xfId="12060"/>
    <cellStyle name="SAPBEXHLevel0X 3 4 2 4" xfId="12061"/>
    <cellStyle name="SAPBEXHLevel0X 3 4 2 5" xfId="12062"/>
    <cellStyle name="SAPBEXHLevel0X 3 4 3" xfId="12063"/>
    <cellStyle name="SAPBEXHLevel0X 3 4 4" xfId="12064"/>
    <cellStyle name="SAPBEXHLevel0X 3 4 5" xfId="12065"/>
    <cellStyle name="SAPBEXHLevel0X 3 4 6" xfId="12066"/>
    <cellStyle name="SAPBEXHLevel0X 3 5" xfId="12067"/>
    <cellStyle name="SAPBEXHLevel0X 3 6" xfId="12068"/>
    <cellStyle name="SAPBEXHLevel0X 3 7" xfId="12069"/>
    <cellStyle name="SAPBEXHLevel0X 3 8" xfId="12070"/>
    <cellStyle name="SAPBEXHLevel0X 4" xfId="7946"/>
    <cellStyle name="SAPBEXHLevel0X 4 2" xfId="7947"/>
    <cellStyle name="SAPBEXHLevel0X 4 2 2" xfId="12071"/>
    <cellStyle name="SAPBEXHLevel0X 4 2 3" xfId="12072"/>
    <cellStyle name="SAPBEXHLevel0X 4 2 4" xfId="12073"/>
    <cellStyle name="SAPBEXHLevel0X 4 2 5" xfId="12074"/>
    <cellStyle name="SAPBEXHLevel0X 4 3" xfId="12075"/>
    <cellStyle name="SAPBEXHLevel0X 4 4" xfId="12076"/>
    <cellStyle name="SAPBEXHLevel0X 4 5" xfId="12077"/>
    <cellStyle name="SAPBEXHLevel0X 4 6" xfId="12078"/>
    <cellStyle name="SAPBEXHLevel0X 5" xfId="7948"/>
    <cellStyle name="SAPBEXHLevel0X 5 2" xfId="12079"/>
    <cellStyle name="SAPBEXHLevel0X 5 3" xfId="12080"/>
    <cellStyle name="SAPBEXHLevel0X 5 4" xfId="12081"/>
    <cellStyle name="SAPBEXHLevel0X 5 5" xfId="12082"/>
    <cellStyle name="SAPBEXHLevel0X 6" xfId="12083"/>
    <cellStyle name="SAPBEXHLevel0X 7" xfId="12084"/>
    <cellStyle name="SAPBEXHLevel0X 8" xfId="12085"/>
    <cellStyle name="SAPBEXHLevel1" xfId="225"/>
    <cellStyle name="SAPBEXHLevel1 2" xfId="7949"/>
    <cellStyle name="SAPBEXHLevel1 2 2" xfId="7950"/>
    <cellStyle name="SAPBEXHLevel1 2 2 2" xfId="12086"/>
    <cellStyle name="SAPBEXHLevel1 2 2 3" xfId="12087"/>
    <cellStyle name="SAPBEXHLevel1 2 2 4" xfId="12088"/>
    <cellStyle name="SAPBEXHLevel1 2 2 5" xfId="12089"/>
    <cellStyle name="SAPBEXHLevel1 2 3" xfId="12090"/>
    <cellStyle name="SAPBEXHLevel1 2 4" xfId="12091"/>
    <cellStyle name="SAPBEXHLevel1 2 5" xfId="12092"/>
    <cellStyle name="SAPBEXHLevel1 2 6" xfId="12093"/>
    <cellStyle name="SAPBEXHLevel1 3" xfId="7951"/>
    <cellStyle name="SAPBEXHLevel1 3 2" xfId="12094"/>
    <cellStyle name="SAPBEXHLevel1 3 3" xfId="12095"/>
    <cellStyle name="SAPBEXHLevel1 3 4" xfId="12096"/>
    <cellStyle name="SAPBEXHLevel1 3 5" xfId="12097"/>
    <cellStyle name="SAPBEXHLevel1 4" xfId="12098"/>
    <cellStyle name="SAPBEXHLevel1X" xfId="226"/>
    <cellStyle name="SAPBEXHLevel1X 2" xfId="7952"/>
    <cellStyle name="SAPBEXHLevel1X 2 2" xfId="7953"/>
    <cellStyle name="SAPBEXHLevel1X 2 2 2" xfId="12099"/>
    <cellStyle name="SAPBEXHLevel1X 2 2 3" xfId="12100"/>
    <cellStyle name="SAPBEXHLevel1X 2 2 4" xfId="12101"/>
    <cellStyle name="SAPBEXHLevel1X 2 2 5" xfId="12102"/>
    <cellStyle name="SAPBEXHLevel1X 2 3" xfId="12103"/>
    <cellStyle name="SAPBEXHLevel1X 2 4" xfId="12104"/>
    <cellStyle name="SAPBEXHLevel1X 2 5" xfId="12105"/>
    <cellStyle name="SAPBEXHLevel1X 2 6" xfId="12106"/>
    <cellStyle name="SAPBEXHLevel1X 3" xfId="7954"/>
    <cellStyle name="SAPBEXHLevel1X 3 2" xfId="12107"/>
    <cellStyle name="SAPBEXHLevel1X 3 3" xfId="12108"/>
    <cellStyle name="SAPBEXHLevel1X 3 4" xfId="12109"/>
    <cellStyle name="SAPBEXHLevel1X 3 5" xfId="12110"/>
    <cellStyle name="SAPBEXHLevel1X 4" xfId="12111"/>
    <cellStyle name="SAPBEXHLevel2" xfId="227"/>
    <cellStyle name="SAPBEXHLevel2 2" xfId="7955"/>
    <cellStyle name="SAPBEXHLevel2 2 2" xfId="7956"/>
    <cellStyle name="SAPBEXHLevel2 2 2 2" xfId="12112"/>
    <cellStyle name="SAPBEXHLevel2 2 2 3" xfId="12113"/>
    <cellStyle name="SAPBEXHLevel2 2 2 4" xfId="12114"/>
    <cellStyle name="SAPBEXHLevel2 2 2 5" xfId="12115"/>
    <cellStyle name="SAPBEXHLevel2 2 3" xfId="12116"/>
    <cellStyle name="SAPBEXHLevel2 2 4" xfId="12117"/>
    <cellStyle name="SAPBEXHLevel2 2 5" xfId="12118"/>
    <cellStyle name="SAPBEXHLevel2 2 6" xfId="12119"/>
    <cellStyle name="SAPBEXHLevel2 3" xfId="7957"/>
    <cellStyle name="SAPBEXHLevel2 3 2" xfId="12120"/>
    <cellStyle name="SAPBEXHLevel2 3 3" xfId="12121"/>
    <cellStyle name="SAPBEXHLevel2 3 4" xfId="12122"/>
    <cellStyle name="SAPBEXHLevel2 3 5" xfId="12123"/>
    <cellStyle name="SAPBEXHLevel2 4" xfId="12124"/>
    <cellStyle name="SAPBEXHLevel2X" xfId="228"/>
    <cellStyle name="SAPBEXHLevel2X 2" xfId="7958"/>
    <cellStyle name="SAPBEXHLevel2X 2 2" xfId="7959"/>
    <cellStyle name="SAPBEXHLevel2X 2 2 2" xfId="12125"/>
    <cellStyle name="SAPBEXHLevel2X 2 2 3" xfId="12126"/>
    <cellStyle name="SAPBEXHLevel2X 2 2 4" xfId="12127"/>
    <cellStyle name="SAPBEXHLevel2X 2 2 5" xfId="12128"/>
    <cellStyle name="SAPBEXHLevel2X 2 3" xfId="12129"/>
    <cellStyle name="SAPBEXHLevel2X 2 4" xfId="12130"/>
    <cellStyle name="SAPBEXHLevel2X 2 5" xfId="12131"/>
    <cellStyle name="SAPBEXHLevel2X 2 6" xfId="12132"/>
    <cellStyle name="SAPBEXHLevel2X 3" xfId="7960"/>
    <cellStyle name="SAPBEXHLevel2X 3 2" xfId="12133"/>
    <cellStyle name="SAPBEXHLevel2X 3 3" xfId="12134"/>
    <cellStyle name="SAPBEXHLevel2X 3 4" xfId="12135"/>
    <cellStyle name="SAPBEXHLevel2X 3 5" xfId="12136"/>
    <cellStyle name="SAPBEXHLevel2X 4" xfId="12137"/>
    <cellStyle name="SAPBEXHLevel3" xfId="229"/>
    <cellStyle name="SAPBEXHLevel3 2" xfId="7961"/>
    <cellStyle name="SAPBEXHLevel3 2 2" xfId="7962"/>
    <cellStyle name="SAPBEXHLevel3 2 2 2" xfId="12138"/>
    <cellStyle name="SAPBEXHLevel3 2 2 3" xfId="12139"/>
    <cellStyle name="SAPBEXHLevel3 2 2 4" xfId="12140"/>
    <cellStyle name="SAPBEXHLevel3 2 2 5" xfId="12141"/>
    <cellStyle name="SAPBEXHLevel3 2 3" xfId="12142"/>
    <cellStyle name="SAPBEXHLevel3 2 4" xfId="12143"/>
    <cellStyle name="SAPBEXHLevel3 2 5" xfId="12144"/>
    <cellStyle name="SAPBEXHLevel3 2 6" xfId="12145"/>
    <cellStyle name="SAPBEXHLevel3 3" xfId="7963"/>
    <cellStyle name="SAPBEXHLevel3 3 2" xfId="12146"/>
    <cellStyle name="SAPBEXHLevel3 3 3" xfId="12147"/>
    <cellStyle name="SAPBEXHLevel3 3 4" xfId="12148"/>
    <cellStyle name="SAPBEXHLevel3 3 5" xfId="12149"/>
    <cellStyle name="SAPBEXHLevel3 4" xfId="12150"/>
    <cellStyle name="SAPBEXHLevel3X" xfId="230"/>
    <cellStyle name="SAPBEXHLevel3X 2" xfId="7964"/>
    <cellStyle name="SAPBEXHLevel3X 2 2" xfId="7965"/>
    <cellStyle name="SAPBEXHLevel3X 2 2 2" xfId="12151"/>
    <cellStyle name="SAPBEXHLevel3X 2 2 3" xfId="12152"/>
    <cellStyle name="SAPBEXHLevel3X 2 2 4" xfId="12153"/>
    <cellStyle name="SAPBEXHLevel3X 2 2 5" xfId="12154"/>
    <cellStyle name="SAPBEXHLevel3X 2 3" xfId="12155"/>
    <cellStyle name="SAPBEXHLevel3X 2 4" xfId="12156"/>
    <cellStyle name="SAPBEXHLevel3X 2 5" xfId="12157"/>
    <cellStyle name="SAPBEXHLevel3X 2 6" xfId="12158"/>
    <cellStyle name="SAPBEXHLevel3X 3" xfId="7966"/>
    <cellStyle name="SAPBEXHLevel3X 3 2" xfId="12159"/>
    <cellStyle name="SAPBEXHLevel3X 3 3" xfId="12160"/>
    <cellStyle name="SAPBEXHLevel3X 3 4" xfId="12161"/>
    <cellStyle name="SAPBEXHLevel3X 3 5" xfId="12162"/>
    <cellStyle name="SAPBEXHLevel3X 4" xfId="12163"/>
    <cellStyle name="SAPBEXinputData" xfId="231"/>
    <cellStyle name="SAPBEXinputData 2" xfId="7967"/>
    <cellStyle name="SAPBEXinputData 2 2" xfId="7968"/>
    <cellStyle name="SAPBEXinputData 2 2 2" xfId="12164"/>
    <cellStyle name="SAPBEXinputData 2 2 3" xfId="12165"/>
    <cellStyle name="SAPBEXinputData 2 2 4" xfId="12166"/>
    <cellStyle name="SAPBEXinputData 2 2 5" xfId="12167"/>
    <cellStyle name="SAPBEXinputData 2 3" xfId="12168"/>
    <cellStyle name="SAPBEXinputData 2 4" xfId="12169"/>
    <cellStyle name="SAPBEXinputData 2 5" xfId="12170"/>
    <cellStyle name="SAPBEXinputData 2 6" xfId="12171"/>
    <cellStyle name="SAPBEXinputData 3" xfId="7969"/>
    <cellStyle name="SAPBEXinputData 3 2" xfId="12172"/>
    <cellStyle name="SAPBEXinputData 3 3" xfId="12173"/>
    <cellStyle name="SAPBEXinputData 3 4" xfId="12174"/>
    <cellStyle name="SAPBEXinputData 3 5" xfId="12175"/>
    <cellStyle name="SAPBEXItemHeader" xfId="7970"/>
    <cellStyle name="SAPBEXresData" xfId="232"/>
    <cellStyle name="SAPBEXresData 2" xfId="7971"/>
    <cellStyle name="SAPBEXresData 2 2" xfId="12176"/>
    <cellStyle name="SAPBEXresData 2 3" xfId="12177"/>
    <cellStyle name="SAPBEXresData 2 4" xfId="12178"/>
    <cellStyle name="SAPBEXresData 2 5" xfId="12179"/>
    <cellStyle name="SAPBEXresData 3" xfId="12180"/>
    <cellStyle name="SAPBEXresDataEmph" xfId="233"/>
    <cellStyle name="SAPBEXresDataEmph 2" xfId="7972"/>
    <cellStyle name="SAPBEXresDataEmph 2 2" xfId="12181"/>
    <cellStyle name="SAPBEXresDataEmph 2 3" xfId="12182"/>
    <cellStyle name="SAPBEXresDataEmph 2 4" xfId="12183"/>
    <cellStyle name="SAPBEXresDataEmph 2 5" xfId="12184"/>
    <cellStyle name="SAPBEXresDataEmph 3" xfId="12185"/>
    <cellStyle name="SAPBEXresItem" xfId="234"/>
    <cellStyle name="SAPBEXresItem 2" xfId="7973"/>
    <cellStyle name="SAPBEXresItem 2 2" xfId="12186"/>
    <cellStyle name="SAPBEXresItem 2 3" xfId="12187"/>
    <cellStyle name="SAPBEXresItem 2 4" xfId="12188"/>
    <cellStyle name="SAPBEXresItem 2 5" xfId="12189"/>
    <cellStyle name="SAPBEXresItem 3" xfId="12190"/>
    <cellStyle name="SAPBEXresItemX" xfId="235"/>
    <cellStyle name="SAPBEXresItemX 2" xfId="7974"/>
    <cellStyle name="SAPBEXresItemX 2 2" xfId="12191"/>
    <cellStyle name="SAPBEXresItemX 2 3" xfId="12192"/>
    <cellStyle name="SAPBEXresItemX 2 4" xfId="12193"/>
    <cellStyle name="SAPBEXresItemX 2 5" xfId="12194"/>
    <cellStyle name="SAPBEXresItemX 3" xfId="12195"/>
    <cellStyle name="SAPBEXstdData" xfId="236"/>
    <cellStyle name="SAPBEXstdData 2" xfId="7975"/>
    <cellStyle name="SAPBEXstdData 2 2" xfId="12196"/>
    <cellStyle name="SAPBEXstdData 2 3" xfId="12197"/>
    <cellStyle name="SAPBEXstdData 2 4" xfId="12198"/>
    <cellStyle name="SAPBEXstdData 2 5" xfId="12199"/>
    <cellStyle name="SAPBEXstdData 3" xfId="7976"/>
    <cellStyle name="SAPBEXstdData 3 2" xfId="12200"/>
    <cellStyle name="SAPBEXstdData 3 3" xfId="12201"/>
    <cellStyle name="SAPBEXstdData 3 4" xfId="12202"/>
    <cellStyle name="SAPBEXstdData 3 5" xfId="12203"/>
    <cellStyle name="SAPBEXstdData 4" xfId="12204"/>
    <cellStyle name="SAPBEXstdDataEmph" xfId="237"/>
    <cellStyle name="SAPBEXstdDataEmph 2" xfId="7977"/>
    <cellStyle name="SAPBEXstdDataEmph 2 2" xfId="12205"/>
    <cellStyle name="SAPBEXstdDataEmph 2 3" xfId="12206"/>
    <cellStyle name="SAPBEXstdDataEmph 2 4" xfId="12207"/>
    <cellStyle name="SAPBEXstdDataEmph 2 5" xfId="12208"/>
    <cellStyle name="SAPBEXstdDataEmph 3" xfId="12209"/>
    <cellStyle name="SAPBEXstdItem" xfId="238"/>
    <cellStyle name="SAPBEXstdItem 2" xfId="7978"/>
    <cellStyle name="SAPBEXstdItem 2 2" xfId="7979"/>
    <cellStyle name="SAPBEXstdItem 2 2 2" xfId="7980"/>
    <cellStyle name="SAPBEXstdItem 2 2 2 2" xfId="12210"/>
    <cellStyle name="SAPBEXstdItem 2 2 2 3" xfId="12211"/>
    <cellStyle name="SAPBEXstdItem 2 2 2 4" xfId="12212"/>
    <cellStyle name="SAPBEXstdItem 2 2 2 5" xfId="12213"/>
    <cellStyle name="SAPBEXstdItem 2 2 3" xfId="12214"/>
    <cellStyle name="SAPBEXstdItem 2 2 4" xfId="12215"/>
    <cellStyle name="SAPBEXstdItem 2 2 5" xfId="12216"/>
    <cellStyle name="SAPBEXstdItem 2 2 6" xfId="12217"/>
    <cellStyle name="SAPBEXstdItem 2 3" xfId="7981"/>
    <cellStyle name="SAPBEXstdItem 2 3 2" xfId="12218"/>
    <cellStyle name="SAPBEXstdItem 2 3 3" xfId="12219"/>
    <cellStyle name="SAPBEXstdItem 2 3 4" xfId="12220"/>
    <cellStyle name="SAPBEXstdItem 2 3 5" xfId="12221"/>
    <cellStyle name="SAPBEXstdItem 2 4" xfId="12222"/>
    <cellStyle name="SAPBEXstdItem 2 5" xfId="12223"/>
    <cellStyle name="SAPBEXstdItem 2 6" xfId="12224"/>
    <cellStyle name="SAPBEXstdItem 2 7" xfId="12225"/>
    <cellStyle name="SAPBEXstdItem 3" xfId="7982"/>
    <cellStyle name="SAPBEXstdItem 3 2" xfId="7983"/>
    <cellStyle name="SAPBEXstdItem 3 2 2" xfId="7984"/>
    <cellStyle name="SAPBEXstdItem 3 2 2 2" xfId="12226"/>
    <cellStyle name="SAPBEXstdItem 3 2 2 3" xfId="12227"/>
    <cellStyle name="SAPBEXstdItem 3 2 2 4" xfId="12228"/>
    <cellStyle name="SAPBEXstdItem 3 2 2 5" xfId="12229"/>
    <cellStyle name="SAPBEXstdItem 3 2 3" xfId="12230"/>
    <cellStyle name="SAPBEXstdItem 3 2 4" xfId="12231"/>
    <cellStyle name="SAPBEXstdItem 3 2 5" xfId="12232"/>
    <cellStyle name="SAPBEXstdItem 3 2 6" xfId="12233"/>
    <cellStyle name="SAPBEXstdItem 3 3" xfId="7985"/>
    <cellStyle name="SAPBEXstdItem 3 3 2" xfId="7986"/>
    <cellStyle name="SAPBEXstdItem 3 3 2 2" xfId="12234"/>
    <cellStyle name="SAPBEXstdItem 3 3 2 3" xfId="12235"/>
    <cellStyle name="SAPBEXstdItem 3 3 2 4" xfId="12236"/>
    <cellStyle name="SAPBEXstdItem 3 3 2 5" xfId="12237"/>
    <cellStyle name="SAPBEXstdItem 3 3 3" xfId="12238"/>
    <cellStyle name="SAPBEXstdItem 3 3 4" xfId="12239"/>
    <cellStyle name="SAPBEXstdItem 3 3 5" xfId="12240"/>
    <cellStyle name="SAPBEXstdItem 3 3 6" xfId="12241"/>
    <cellStyle name="SAPBEXstdItem 3 4" xfId="7987"/>
    <cellStyle name="SAPBEXstdItem 3 4 2" xfId="7988"/>
    <cellStyle name="SAPBEXstdItem 3 4 2 2" xfId="12242"/>
    <cellStyle name="SAPBEXstdItem 3 4 2 3" xfId="12243"/>
    <cellStyle name="SAPBEXstdItem 3 4 2 4" xfId="12244"/>
    <cellStyle name="SAPBEXstdItem 3 4 2 5" xfId="12245"/>
    <cellStyle name="SAPBEXstdItem 3 4 3" xfId="12246"/>
    <cellStyle name="SAPBEXstdItem 3 4 4" xfId="12247"/>
    <cellStyle name="SAPBEXstdItem 3 4 5" xfId="12248"/>
    <cellStyle name="SAPBEXstdItem 3 4 6" xfId="12249"/>
    <cellStyle name="SAPBEXstdItem 3 5" xfId="12250"/>
    <cellStyle name="SAPBEXstdItem 3 6" xfId="12251"/>
    <cellStyle name="SAPBEXstdItem 3 7" xfId="12252"/>
    <cellStyle name="SAPBEXstdItem 3 8" xfId="12253"/>
    <cellStyle name="SAPBEXstdItem 4" xfId="7989"/>
    <cellStyle name="SAPBEXstdItem 4 2" xfId="7990"/>
    <cellStyle name="SAPBEXstdItem 4 2 2" xfId="12254"/>
    <cellStyle name="SAPBEXstdItem 4 2 3" xfId="12255"/>
    <cellStyle name="SAPBEXstdItem 4 2 4" xfId="12256"/>
    <cellStyle name="SAPBEXstdItem 4 2 5" xfId="12257"/>
    <cellStyle name="SAPBEXstdItem 4 3" xfId="12258"/>
    <cellStyle name="SAPBEXstdItem 4 4" xfId="12259"/>
    <cellStyle name="SAPBEXstdItem 4 5" xfId="12260"/>
    <cellStyle name="SAPBEXstdItem 4 6" xfId="12261"/>
    <cellStyle name="SAPBEXstdItem 5" xfId="7991"/>
    <cellStyle name="SAPBEXstdItem 5 2" xfId="12262"/>
    <cellStyle name="SAPBEXstdItem 5 3" xfId="12263"/>
    <cellStyle name="SAPBEXstdItem 5 4" xfId="12264"/>
    <cellStyle name="SAPBEXstdItem 5 5" xfId="12265"/>
    <cellStyle name="SAPBEXstdItem 6" xfId="12266"/>
    <cellStyle name="SAPBEXstdItem 7" xfId="12267"/>
    <cellStyle name="SAPBEXstdItem 8" xfId="12268"/>
    <cellStyle name="SAPBEXstdItemX" xfId="239"/>
    <cellStyle name="SAPBEXstdItemX 2" xfId="7992"/>
    <cellStyle name="SAPBEXstdItemX 2 2" xfId="7993"/>
    <cellStyle name="SAPBEXstdItemX 2 2 2" xfId="7994"/>
    <cellStyle name="SAPBEXstdItemX 2 2 2 2" xfId="12269"/>
    <cellStyle name="SAPBEXstdItemX 2 2 2 3" xfId="12270"/>
    <cellStyle name="SAPBEXstdItemX 2 2 2 4" xfId="12271"/>
    <cellStyle name="SAPBEXstdItemX 2 2 2 5" xfId="12272"/>
    <cellStyle name="SAPBEXstdItemX 2 2 3" xfId="12273"/>
    <cellStyle name="SAPBEXstdItemX 2 2 4" xfId="12274"/>
    <cellStyle name="SAPBEXstdItemX 2 2 5" xfId="12275"/>
    <cellStyle name="SAPBEXstdItemX 2 2 6" xfId="12276"/>
    <cellStyle name="SAPBEXstdItemX 2 3" xfId="7995"/>
    <cellStyle name="SAPBEXstdItemX 2 3 2" xfId="12277"/>
    <cellStyle name="SAPBEXstdItemX 2 3 3" xfId="12278"/>
    <cellStyle name="SAPBEXstdItemX 2 3 4" xfId="12279"/>
    <cellStyle name="SAPBEXstdItemX 2 3 5" xfId="12280"/>
    <cellStyle name="SAPBEXstdItemX 2 4" xfId="12281"/>
    <cellStyle name="SAPBEXstdItemX 2 5" xfId="12282"/>
    <cellStyle name="SAPBEXstdItemX 2 6" xfId="12283"/>
    <cellStyle name="SAPBEXstdItemX 2 7" xfId="12284"/>
    <cellStyle name="SAPBEXstdItemX 3" xfId="7996"/>
    <cellStyle name="SAPBEXstdItemX 3 2" xfId="7997"/>
    <cellStyle name="SAPBEXstdItemX 3 2 2" xfId="7998"/>
    <cellStyle name="SAPBEXstdItemX 3 2 2 2" xfId="12285"/>
    <cellStyle name="SAPBEXstdItemX 3 2 2 3" xfId="12286"/>
    <cellStyle name="SAPBEXstdItemX 3 2 2 4" xfId="12287"/>
    <cellStyle name="SAPBEXstdItemX 3 2 2 5" xfId="12288"/>
    <cellStyle name="SAPBEXstdItemX 3 2 3" xfId="12289"/>
    <cellStyle name="SAPBEXstdItemX 3 2 4" xfId="12290"/>
    <cellStyle name="SAPBEXstdItemX 3 2 5" xfId="12291"/>
    <cellStyle name="SAPBEXstdItemX 3 2 6" xfId="12292"/>
    <cellStyle name="SAPBEXstdItemX 3 3" xfId="7999"/>
    <cellStyle name="SAPBEXstdItemX 3 3 2" xfId="8000"/>
    <cellStyle name="SAPBEXstdItemX 3 3 2 2" xfId="12293"/>
    <cellStyle name="SAPBEXstdItemX 3 3 2 3" xfId="12294"/>
    <cellStyle name="SAPBEXstdItemX 3 3 2 4" xfId="12295"/>
    <cellStyle name="SAPBEXstdItemX 3 3 2 5" xfId="12296"/>
    <cellStyle name="SAPBEXstdItemX 3 3 3" xfId="12297"/>
    <cellStyle name="SAPBEXstdItemX 3 3 4" xfId="12298"/>
    <cellStyle name="SAPBEXstdItemX 3 3 5" xfId="12299"/>
    <cellStyle name="SAPBEXstdItemX 3 3 6" xfId="12300"/>
    <cellStyle name="SAPBEXstdItemX 3 4" xfId="8001"/>
    <cellStyle name="SAPBEXstdItemX 3 4 2" xfId="8002"/>
    <cellStyle name="SAPBEXstdItemX 3 4 2 2" xfId="12301"/>
    <cellStyle name="SAPBEXstdItemX 3 4 2 3" xfId="12302"/>
    <cellStyle name="SAPBEXstdItemX 3 4 2 4" xfId="12303"/>
    <cellStyle name="SAPBEXstdItemX 3 4 2 5" xfId="12304"/>
    <cellStyle name="SAPBEXstdItemX 3 4 3" xfId="12305"/>
    <cellStyle name="SAPBEXstdItemX 3 4 4" xfId="12306"/>
    <cellStyle name="SAPBEXstdItemX 3 4 5" xfId="12307"/>
    <cellStyle name="SAPBEXstdItemX 3 4 6" xfId="12308"/>
    <cellStyle name="SAPBEXstdItemX 3 5" xfId="12309"/>
    <cellStyle name="SAPBEXstdItemX 3 6" xfId="12310"/>
    <cellStyle name="SAPBEXstdItemX 3 7" xfId="12311"/>
    <cellStyle name="SAPBEXstdItemX 3 8" xfId="12312"/>
    <cellStyle name="SAPBEXstdItemX 4" xfId="8003"/>
    <cellStyle name="SAPBEXstdItemX 4 2" xfId="8004"/>
    <cellStyle name="SAPBEXstdItemX 4 2 2" xfId="12313"/>
    <cellStyle name="SAPBEXstdItemX 4 2 3" xfId="12314"/>
    <cellStyle name="SAPBEXstdItemX 4 2 4" xfId="12315"/>
    <cellStyle name="SAPBEXstdItemX 4 2 5" xfId="12316"/>
    <cellStyle name="SAPBEXstdItemX 4 3" xfId="12317"/>
    <cellStyle name="SAPBEXstdItemX 4 4" xfId="12318"/>
    <cellStyle name="SAPBEXstdItemX 4 5" xfId="12319"/>
    <cellStyle name="SAPBEXstdItemX 4 6" xfId="12320"/>
    <cellStyle name="SAPBEXstdItemX 5" xfId="8005"/>
    <cellStyle name="SAPBEXstdItemX 5 2" xfId="12321"/>
    <cellStyle name="SAPBEXstdItemX 5 3" xfId="12322"/>
    <cellStyle name="SAPBEXstdItemX 5 4" xfId="12323"/>
    <cellStyle name="SAPBEXstdItemX 5 5" xfId="12324"/>
    <cellStyle name="SAPBEXstdItemX 6" xfId="12325"/>
    <cellStyle name="SAPBEXstdItemX 7" xfId="12326"/>
    <cellStyle name="SAPBEXstdItemX 8" xfId="12327"/>
    <cellStyle name="SAPBEXtitle" xfId="240"/>
    <cellStyle name="SAPBEXtitle 2" xfId="12328"/>
    <cellStyle name="SAPBEXtitle 2 2" xfId="12329"/>
    <cellStyle name="SAPBEXtitle 3" xfId="12330"/>
    <cellStyle name="SAPBEXunassignedItem" xfId="8006"/>
    <cellStyle name="SAPBEXundefined" xfId="241"/>
    <cellStyle name="SAPBEXundefined 2" xfId="8007"/>
    <cellStyle name="SAPBEXundefined 2 2" xfId="12331"/>
    <cellStyle name="SAPBEXundefined 2 3" xfId="12332"/>
    <cellStyle name="SAPBEXundefined 2 4" xfId="12333"/>
    <cellStyle name="SAPBEXundefined 2 5" xfId="12334"/>
    <cellStyle name="SAPBEXundefined 3" xfId="12335"/>
    <cellStyle name="shade" xfId="242"/>
    <cellStyle name="shade 2" xfId="8008"/>
    <cellStyle name="shade 2 2" xfId="8009"/>
    <cellStyle name="shade 2 2 2" xfId="8010"/>
    <cellStyle name="shade 2 3" xfId="8011"/>
    <cellStyle name="shade 3" xfId="8012"/>
    <cellStyle name="shade 3 2" xfId="8013"/>
    <cellStyle name="shade 3 2 2" xfId="8014"/>
    <cellStyle name="shade 3 3" xfId="8015"/>
    <cellStyle name="shade 3 3 2" xfId="8016"/>
    <cellStyle name="shade 3 4" xfId="8017"/>
    <cellStyle name="shade 3 4 2" xfId="8018"/>
    <cellStyle name="shade 4" xfId="8019"/>
    <cellStyle name="shade 4 2" xfId="8020"/>
    <cellStyle name="shade 5" xfId="8021"/>
    <cellStyle name="shade 6" xfId="12336"/>
    <cellStyle name="shade 6 2" xfId="12337"/>
    <cellStyle name="shade 7" xfId="12338"/>
    <cellStyle name="shade 7 2" xfId="12339"/>
    <cellStyle name="shade 8" xfId="12340"/>
    <cellStyle name="shade_ACCOUNTS" xfId="12341"/>
    <cellStyle name="Sheet Title" xfId="243"/>
    <cellStyle name="StmtTtl1" xfId="244"/>
    <cellStyle name="StmtTtl1 2" xfId="8022"/>
    <cellStyle name="StmtTtl1 2 2" xfId="8023"/>
    <cellStyle name="StmtTtl1 2 2 2" xfId="12342"/>
    <cellStyle name="StmtTtl1 2 3" xfId="8024"/>
    <cellStyle name="StmtTtl1 2 3 2" xfId="12343"/>
    <cellStyle name="StmtTtl1 2 4" xfId="12344"/>
    <cellStyle name="StmtTtl1 3" xfId="8025"/>
    <cellStyle name="StmtTtl1 3 2" xfId="8026"/>
    <cellStyle name="StmtTtl1 3 2 2" xfId="12345"/>
    <cellStyle name="StmtTtl1 3 3" xfId="8027"/>
    <cellStyle name="StmtTtl1 3 3 2" xfId="12346"/>
    <cellStyle name="StmtTtl1 3 4" xfId="12347"/>
    <cellStyle name="StmtTtl1 4" xfId="8028"/>
    <cellStyle name="StmtTtl1 4 2" xfId="8029"/>
    <cellStyle name="StmtTtl1 4 2 2" xfId="12348"/>
    <cellStyle name="StmtTtl1 4 3" xfId="8030"/>
    <cellStyle name="StmtTtl1 4 3 2" xfId="12349"/>
    <cellStyle name="StmtTtl1 4 4" xfId="12350"/>
    <cellStyle name="StmtTtl1 5" xfId="8031"/>
    <cellStyle name="StmtTtl1 5 2" xfId="8032"/>
    <cellStyle name="StmtTtl1 6" xfId="12351"/>
    <cellStyle name="StmtTtl1 6 2" xfId="12352"/>
    <cellStyle name="StmtTtl1 7" xfId="12353"/>
    <cellStyle name="StmtTtl1 8" xfId="12354"/>
    <cellStyle name="StmtTtl1_(C) WHE Proforma with ITC cash grant 10 Yr Amort_for deferral_102809" xfId="8033"/>
    <cellStyle name="StmtTtl2" xfId="245"/>
    <cellStyle name="StmtTtl2 2" xfId="8034"/>
    <cellStyle name="StmtTtl2 2 2" xfId="12355"/>
    <cellStyle name="StmtTtl2 2 3" xfId="12356"/>
    <cellStyle name="StmtTtl2 2 4" xfId="12357"/>
    <cellStyle name="StmtTtl2 2 5" xfId="12358"/>
    <cellStyle name="StmtTtl2 3" xfId="8035"/>
    <cellStyle name="StmtTtl2 3 2" xfId="8036"/>
    <cellStyle name="StmtTtl2 3 2 2" xfId="12359"/>
    <cellStyle name="StmtTtl2 3 2 3" xfId="12360"/>
    <cellStyle name="StmtTtl2 3 2 4" xfId="12361"/>
    <cellStyle name="StmtTtl2 3 2 5" xfId="12362"/>
    <cellStyle name="StmtTtl2 4" xfId="8037"/>
    <cellStyle name="StmtTtl2 4 2" xfId="12363"/>
    <cellStyle name="StmtTtl2 4 3" xfId="12364"/>
    <cellStyle name="StmtTtl2 4 4" xfId="12365"/>
    <cellStyle name="StmtTtl2 4 5" xfId="12366"/>
    <cellStyle name="StmtTtl2 5" xfId="12367"/>
    <cellStyle name="StmtTtl2 6" xfId="12368"/>
    <cellStyle name="StmtTtl2 7" xfId="12369"/>
    <cellStyle name="StmtTtl2 8" xfId="12370"/>
    <cellStyle name="StmtTtl2 9" xfId="12371"/>
    <cellStyle name="StmtTtl2_4.32E Depreciation Study Robs file" xfId="12372"/>
    <cellStyle name="STYL1 - Style1" xfId="246"/>
    <cellStyle name="STYL1 - Style1 2" xfId="12373"/>
    <cellStyle name="STYL1 - Style1 2 2" xfId="12374"/>
    <cellStyle name="STYL1 - Style1 3" xfId="12375"/>
    <cellStyle name="Style 1" xfId="247"/>
    <cellStyle name="Style 1 10" xfId="12376"/>
    <cellStyle name="Style 1 10 2" xfId="12377"/>
    <cellStyle name="Style 1 11" xfId="12378"/>
    <cellStyle name="Style 1 12" xfId="12379"/>
    <cellStyle name="Style 1 12 2" xfId="12380"/>
    <cellStyle name="Style 1 13" xfId="12381"/>
    <cellStyle name="Style 1 14" xfId="12382"/>
    <cellStyle name="Style 1 15" xfId="12383"/>
    <cellStyle name="Style 1 2" xfId="248"/>
    <cellStyle name="Style 1 2 2" xfId="8038"/>
    <cellStyle name="Style 1 2 2 2" xfId="8039"/>
    <cellStyle name="Style 1 2 2 2 2" xfId="12384"/>
    <cellStyle name="Style 1 2 2 3" xfId="12385"/>
    <cellStyle name="Style 1 2 2 4" xfId="12386"/>
    <cellStyle name="Style 1 2 3" xfId="8040"/>
    <cellStyle name="Style 1 2 3 2" xfId="12387"/>
    <cellStyle name="Style 1 2 4" xfId="8093"/>
    <cellStyle name="Style 1 2 4 2" xfId="12388"/>
    <cellStyle name="Style 1 2 4 3" xfId="12389"/>
    <cellStyle name="Style 1 2 5" xfId="12390"/>
    <cellStyle name="Style 1 2 5 2" xfId="12391"/>
    <cellStyle name="Style 1 2 6" xfId="12392"/>
    <cellStyle name="Style 1 2 7" xfId="12393"/>
    <cellStyle name="Style 1 2_4 31E Reg Asset  Liab and EXH D" xfId="12394"/>
    <cellStyle name="Style 1 3" xfId="8041"/>
    <cellStyle name="Style 1 3 2" xfId="8042"/>
    <cellStyle name="Style 1 3 2 2" xfId="8043"/>
    <cellStyle name="Style 1 3 2 2 2" xfId="12395"/>
    <cellStyle name="Style 1 3 2 3" xfId="12396"/>
    <cellStyle name="Style 1 3 2 4" xfId="12397"/>
    <cellStyle name="Style 1 3 3" xfId="8044"/>
    <cellStyle name="Style 1 3 3 2" xfId="12398"/>
    <cellStyle name="Style 1 3 3 2 2" xfId="12399"/>
    <cellStyle name="Style 1 3 4" xfId="8094"/>
    <cellStyle name="Style 1 3 4 2" xfId="12400"/>
    <cellStyle name="Style 1 3 5" xfId="12401"/>
    <cellStyle name="Style 1 4" xfId="8045"/>
    <cellStyle name="Style 1 4 2" xfId="8046"/>
    <cellStyle name="Style 1 4 2 2" xfId="8047"/>
    <cellStyle name="Style 1 4 3" xfId="8048"/>
    <cellStyle name="Style 1 4 3 2" xfId="12402"/>
    <cellStyle name="Style 1 4 4" xfId="12403"/>
    <cellStyle name="Style 1 5" xfId="8049"/>
    <cellStyle name="Style 1 5 2" xfId="8050"/>
    <cellStyle name="Style 1 5 2 2" xfId="8051"/>
    <cellStyle name="Style 1 5 3" xfId="8052"/>
    <cellStyle name="Style 1 5 3 2" xfId="12404"/>
    <cellStyle name="Style 1 5 4" xfId="12405"/>
    <cellStyle name="Style 1 5 4 2" xfId="12406"/>
    <cellStyle name="Style 1 6" xfId="8053"/>
    <cellStyle name="Style 1 6 2" xfId="8054"/>
    <cellStyle name="Style 1 6 2 2" xfId="8055"/>
    <cellStyle name="Style 1 6 2 2 2" xfId="12407"/>
    <cellStyle name="Style 1 6 2 3" xfId="12408"/>
    <cellStyle name="Style 1 6 3" xfId="8056"/>
    <cellStyle name="Style 1 6 3 2" xfId="12409"/>
    <cellStyle name="Style 1 6 3 2 2" xfId="12410"/>
    <cellStyle name="Style 1 6 4" xfId="8057"/>
    <cellStyle name="Style 1 6 4 2" xfId="12411"/>
    <cellStyle name="Style 1 6 4 2 2" xfId="12412"/>
    <cellStyle name="Style 1 6 5" xfId="8058"/>
    <cellStyle name="Style 1 6 5 2" xfId="12413"/>
    <cellStyle name="Style 1 6 5 2 2" xfId="12414"/>
    <cellStyle name="Style 1 6 6" xfId="12415"/>
    <cellStyle name="Style 1 6 6 2" xfId="12416"/>
    <cellStyle name="Style 1 6 7" xfId="12417"/>
    <cellStyle name="Style 1 7" xfId="8059"/>
    <cellStyle name="Style 1 7 2" xfId="12418"/>
    <cellStyle name="Style 1 7 3" xfId="12419"/>
    <cellStyle name="Style 1 8" xfId="8092"/>
    <cellStyle name="Style 1 8 2" xfId="12420"/>
    <cellStyle name="Style 1 9" xfId="12421"/>
    <cellStyle name="Style 1 9 2" xfId="12422"/>
    <cellStyle name="Style 1_ Price Inputs" xfId="12423"/>
    <cellStyle name="Style 21" xfId="12424"/>
    <cellStyle name="Style 22" xfId="12425"/>
    <cellStyle name="Style 23" xfId="12426"/>
    <cellStyle name="Style 24" xfId="12427"/>
    <cellStyle name="Style 25" xfId="12428"/>
    <cellStyle name="Style 26" xfId="12429"/>
    <cellStyle name="Style 27" xfId="12430"/>
    <cellStyle name="Style 28" xfId="12431"/>
    <cellStyle name="Style 29" xfId="12432"/>
    <cellStyle name="Style 29 2" xfId="12433"/>
    <cellStyle name="Style 30" xfId="12434"/>
    <cellStyle name="Style 30 2" xfId="12435"/>
    <cellStyle name="Style 31" xfId="12436"/>
    <cellStyle name="Style 32" xfId="12437"/>
    <cellStyle name="Style 33" xfId="12438"/>
    <cellStyle name="Style 33 2" xfId="12439"/>
    <cellStyle name="Style 34" xfId="12440"/>
    <cellStyle name="Style 34 2" xfId="12441"/>
    <cellStyle name="Style 35" xfId="12442"/>
    <cellStyle name="Style 35 2" xfId="12443"/>
    <cellStyle name="Style 36" xfId="12444"/>
    <cellStyle name="Style 36 2" xfId="12445"/>
    <cellStyle name="Style 39" xfId="12446"/>
    <cellStyle name="Style 39 2" xfId="12447"/>
    <cellStyle name="STYLE1" xfId="12448"/>
    <cellStyle name="STYLE2" xfId="12449"/>
    <cellStyle name="STYLE3" xfId="12450"/>
    <cellStyle name="sub-tl - Style3" xfId="12451"/>
    <cellStyle name="subtot - Style5" xfId="12452"/>
    <cellStyle name="Subtotal" xfId="249"/>
    <cellStyle name="Sub-total" xfId="250"/>
    <cellStyle name="Subtotal 2" xfId="12453"/>
    <cellStyle name="Sub-total 2" xfId="12454"/>
    <cellStyle name="Subtotal 2 2" xfId="12455"/>
    <cellStyle name="Sub-total 2 2" xfId="12456"/>
    <cellStyle name="Subtotal 2 3" xfId="12457"/>
    <cellStyle name="Sub-total 2 3" xfId="12458"/>
    <cellStyle name="Subtotal 3" xfId="12459"/>
    <cellStyle name="Sub-total 3" xfId="12460"/>
    <cellStyle name="Subtotal 3 2" xfId="12461"/>
    <cellStyle name="Sub-total 3 2" xfId="12462"/>
    <cellStyle name="Subtotal 3 3" xfId="12463"/>
    <cellStyle name="Sub-total 3 3" xfId="12464"/>
    <cellStyle name="Subtotal 4" xfId="12465"/>
    <cellStyle name="Sub-total 4" xfId="12466"/>
    <cellStyle name="Subtotal 4 2" xfId="12467"/>
    <cellStyle name="Sub-total 4 2" xfId="12468"/>
    <cellStyle name="Subtotal 4 3" xfId="12469"/>
    <cellStyle name="Sub-total 4 3" xfId="12470"/>
    <cellStyle name="Subtotal 5" xfId="12471"/>
    <cellStyle name="Sub-total 5" xfId="12472"/>
    <cellStyle name="Subtotal 5 2" xfId="12473"/>
    <cellStyle name="Sub-total 5 2" xfId="12474"/>
    <cellStyle name="Subtotal 5 3" xfId="12475"/>
    <cellStyle name="Sub-total 5 3" xfId="12476"/>
    <cellStyle name="Subtotal 6" xfId="12477"/>
    <cellStyle name="Sub-total 6" xfId="12478"/>
    <cellStyle name="Subtotal 6 2" xfId="12479"/>
    <cellStyle name="Sub-total 6 2" xfId="12480"/>
    <cellStyle name="Subtotal 6 3" xfId="12481"/>
    <cellStyle name="Sub-total 6 3" xfId="12482"/>
    <cellStyle name="Subtotal 7" xfId="12483"/>
    <cellStyle name="Sub-total 7" xfId="12484"/>
    <cellStyle name="taples Plaza" xfId="251"/>
    <cellStyle name="Test" xfId="8060"/>
    <cellStyle name="Test 2" xfId="12485"/>
    <cellStyle name="Tickmark" xfId="252"/>
    <cellStyle name="Title 2" xfId="8061"/>
    <cellStyle name="Title 2 2" xfId="8062"/>
    <cellStyle name="Title 2 2 2" xfId="12486"/>
    <cellStyle name="Title 2 2 3" xfId="12487"/>
    <cellStyle name="Title 2 2 3 2" xfId="12488"/>
    <cellStyle name="Title 2 3" xfId="8063"/>
    <cellStyle name="Title 2 4" xfId="12489"/>
    <cellStyle name="Title 2 4 2" xfId="12490"/>
    <cellStyle name="Title 2 5" xfId="12491"/>
    <cellStyle name="Title 3" xfId="8064"/>
    <cellStyle name="Title 3 2" xfId="8065"/>
    <cellStyle name="Title 3 2 2" xfId="12492"/>
    <cellStyle name="Title 3 3" xfId="8066"/>
    <cellStyle name="Title 3 3 2" xfId="12493"/>
    <cellStyle name="Title 3 4" xfId="8067"/>
    <cellStyle name="Title 3 5" xfId="12494"/>
    <cellStyle name="Title 4" xfId="12495"/>
    <cellStyle name="Title 4 2" xfId="12496"/>
    <cellStyle name="Title 5" xfId="12497"/>
    <cellStyle name="Title 6" xfId="12498"/>
    <cellStyle name="Title 6 2" xfId="12499"/>
    <cellStyle name="Title 7" xfId="12500"/>
    <cellStyle name="Title 8" xfId="12501"/>
    <cellStyle name="Title: - Style3" xfId="8068"/>
    <cellStyle name="Title: - Style3 2" xfId="12502"/>
    <cellStyle name="Title: - Style4" xfId="8069"/>
    <cellStyle name="Title: - Style4 2" xfId="12503"/>
    <cellStyle name="Title: Major" xfId="253"/>
    <cellStyle name="Title: Major 2" xfId="12504"/>
    <cellStyle name="Title: Major 3" xfId="12505"/>
    <cellStyle name="Title: Major 3 2" xfId="12506"/>
    <cellStyle name="Title: Major 4" xfId="12507"/>
    <cellStyle name="Title: Minor" xfId="254"/>
    <cellStyle name="Title: Minor 2" xfId="8070"/>
    <cellStyle name="Title: Minor 2 2" xfId="12508"/>
    <cellStyle name="Title: Minor 3" xfId="12509"/>
    <cellStyle name="Title: Minor_Electric Rev Req Model (2009 GRC) Rebuttal" xfId="8071"/>
    <cellStyle name="Title: Worksheet" xfId="255"/>
    <cellStyle name="Title: Worksheet 2" xfId="12510"/>
    <cellStyle name="Title: Worksheet 2 2" xfId="12511"/>
    <cellStyle name="Title: Worksheet 3" xfId="12512"/>
    <cellStyle name="Total 2" xfId="8072"/>
    <cellStyle name="Total 2 2" xfId="8073"/>
    <cellStyle name="Total 2 2 2" xfId="8074"/>
    <cellStyle name="Total 2 2 2 2" xfId="12513"/>
    <cellStyle name="Total 2 2 2 3" xfId="12514"/>
    <cellStyle name="Total 2 2 2 4" xfId="12515"/>
    <cellStyle name="Total 2 2 2 5" xfId="12516"/>
    <cellStyle name="Total 2 2 3" xfId="12517"/>
    <cellStyle name="Total 2 2 3 2" xfId="12518"/>
    <cellStyle name="Total 2 3" xfId="8075"/>
    <cellStyle name="Total 2 3 2" xfId="8076"/>
    <cellStyle name="Total 2 3 2 2" xfId="12519"/>
    <cellStyle name="Total 2 3 2 3" xfId="12520"/>
    <cellStyle name="Total 2 3 2 4" xfId="12521"/>
    <cellStyle name="Total 2 3 2 5" xfId="12522"/>
    <cellStyle name="Total 2 3 2 6" xfId="12523"/>
    <cellStyle name="Total 2 3 3" xfId="8077"/>
    <cellStyle name="Total 2 3 3 2" xfId="12524"/>
    <cellStyle name="Total 2 3 3 3" xfId="12525"/>
    <cellStyle name="Total 2 3 3 4" xfId="12526"/>
    <cellStyle name="Total 2 3 3 5" xfId="12527"/>
    <cellStyle name="Total 2 3 4" xfId="8078"/>
    <cellStyle name="Total 2 3 4 2" xfId="12528"/>
    <cellStyle name="Total 2 3 4 3" xfId="12529"/>
    <cellStyle name="Total 2 3 4 4" xfId="12530"/>
    <cellStyle name="Total 2 3 4 5" xfId="12531"/>
    <cellStyle name="Total 2 3 5" xfId="12532"/>
    <cellStyle name="Total 2 3 6" xfId="12533"/>
    <cellStyle name="Total 2 3 7" xfId="12534"/>
    <cellStyle name="Total 2 3 8" xfId="12535"/>
    <cellStyle name="Total 2 3 9" xfId="12536"/>
    <cellStyle name="Total 2 4" xfId="12537"/>
    <cellStyle name="Total 2 4 2" xfId="12538"/>
    <cellStyle name="Total 2 5" xfId="12539"/>
    <cellStyle name="Total 3" xfId="8079"/>
    <cellStyle name="Total 3 2" xfId="8080"/>
    <cellStyle name="Total 3 2 2" xfId="12540"/>
    <cellStyle name="Total 3 2 3" xfId="12541"/>
    <cellStyle name="Total 3 2 4" xfId="12542"/>
    <cellStyle name="Total 3 2 5" xfId="12543"/>
    <cellStyle name="Total 3 2 6" xfId="12544"/>
    <cellStyle name="Total 3 3" xfId="8081"/>
    <cellStyle name="Total 3 3 2" xfId="12545"/>
    <cellStyle name="Total 3 3 3" xfId="12546"/>
    <cellStyle name="Total 3 3 4" xfId="12547"/>
    <cellStyle name="Total 3 3 5" xfId="12548"/>
    <cellStyle name="Total 3 4" xfId="8082"/>
    <cellStyle name="Total 3 4 2" xfId="12549"/>
    <cellStyle name="Total 3 4 3" xfId="12550"/>
    <cellStyle name="Total 3 4 4" xfId="12551"/>
    <cellStyle name="Total 3 4 5" xfId="12552"/>
    <cellStyle name="Total 4" xfId="8083"/>
    <cellStyle name="Total 4 2" xfId="8084"/>
    <cellStyle name="Total 4 2 2" xfId="12553"/>
    <cellStyle name="Total 4 2 3" xfId="12554"/>
    <cellStyle name="Total 4 2 4" xfId="12555"/>
    <cellStyle name="Total 4 2 5" xfId="12556"/>
    <cellStyle name="Total 4 2 6" xfId="12557"/>
    <cellStyle name="Total 4 2 7" xfId="12558"/>
    <cellStyle name="Total 4 3" xfId="12559"/>
    <cellStyle name="Total 5" xfId="8085"/>
    <cellStyle name="Total 5 2" xfId="12560"/>
    <cellStyle name="Total 5 3" xfId="12561"/>
    <cellStyle name="Total 5 4" xfId="12562"/>
    <cellStyle name="Total 5 5" xfId="12563"/>
    <cellStyle name="Total 5 6" xfId="12564"/>
    <cellStyle name="Total 5 7" xfId="12565"/>
    <cellStyle name="Total 6" xfId="12566"/>
    <cellStyle name="Total 7" xfId="12567"/>
    <cellStyle name="Total 9" xfId="12568"/>
    <cellStyle name="Total 9 2" xfId="12569"/>
    <cellStyle name="Total4 - Style4" xfId="256"/>
    <cellStyle name="Total4 - Style4 2" xfId="8086"/>
    <cellStyle name="Total4 - Style4 2 2" xfId="12570"/>
    <cellStyle name="Total4 - Style4 2 3" xfId="12571"/>
    <cellStyle name="Total4 - Style4 2 4" xfId="12572"/>
    <cellStyle name="Total4 - Style4 2 5" xfId="12573"/>
    <cellStyle name="Total4 - Style4 2 6" xfId="12574"/>
    <cellStyle name="Total4 - Style4 2 7" xfId="12575"/>
    <cellStyle name="Total4 - Style4 3" xfId="12576"/>
    <cellStyle name="Total4 - Style4_ACCOUNTS" xfId="12577"/>
    <cellStyle name="Warning Text 2" xfId="8087"/>
    <cellStyle name="Warning Text 2 2" xfId="8088"/>
    <cellStyle name="Warning Text 2 2 2" xfId="12578"/>
    <cellStyle name="Warning Text 2 2 3" xfId="12579"/>
    <cellStyle name="Warning Text 2 2 3 2" xfId="12580"/>
    <cellStyle name="Warning Text 2 3" xfId="8089"/>
    <cellStyle name="Warning Text 2 4" xfId="12581"/>
    <cellStyle name="Warning Text 2 4 2" xfId="12582"/>
    <cellStyle name="Warning Text 2 5" xfId="12583"/>
    <cellStyle name="Warning Text 3" xfId="8090"/>
    <cellStyle name="Warning Text 3 2" xfId="12584"/>
    <cellStyle name="Warning Text 3 3" xfId="12585"/>
    <cellStyle name="Warning Text 3 3 2" xfId="12586"/>
    <cellStyle name="Warning Text 3 4" xfId="12587"/>
    <cellStyle name="Warning Text 3 5" xfId="12588"/>
    <cellStyle name="Warning Text 4" xfId="12589"/>
    <cellStyle name="Warning Text 4 2" xfId="12590"/>
    <cellStyle name="Warning Text 5" xfId="12591"/>
    <cellStyle name="Warning Text 6" xfId="12592"/>
    <cellStyle name="Warning Text 6 2" xfId="12593"/>
    <cellStyle name="Warning Text 7" xfId="12594"/>
  </cellStyles>
  <dxfs count="27">
    <dxf>
      <fill>
        <patternFill>
          <bgColor indexed="10"/>
        </patternFill>
      </fill>
    </dxf>
    <dxf>
      <fill>
        <patternFill>
          <bgColor indexed="5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0"/>
        </patternFill>
      </fill>
    </dxf>
    <dxf>
      <fill>
        <patternFill>
          <bgColor indexed="5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0"/>
        </patternFill>
      </fill>
    </dxf>
    <dxf>
      <fill>
        <patternFill>
          <bgColor indexed="5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0"/>
        </patternFill>
      </fill>
    </dxf>
    <dxf>
      <fill>
        <patternFill>
          <bgColor indexed="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ower%20Costs\Outlook\2011%20Outlook\Actuals\12%202011\Copy%20of%20Margin_2011_12_final_20120111_120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GrpRevnu/PUBLIC/# Commission Basis Report/June_30_14/Enhanced Reporting/CBR ELEC Unit Cost for 2011_2012_2013 s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GrpRevnu/PUBLIC/# Commission Basis Report/June_30_14/Enhanced Reporting/CBR Unit Cost for 2011_2012_201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GrpRevnu/PUBLIC/# Commission Basis Report/June_30_14/Enhanced Reporting/EL 1211 (CB Report)wrking fil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GrpRevnu/PUBLIC/# Commission Basis Report/Dec_31_12/Workpapers/2.05 Allocation Method 2012 December For Distribution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GrpRevnu/PUBLIC/# Commission Basis Report/Jun_30_13/Workpapers Dirty Working File June 2013 CBR/2.05 Allocation Method 2013 June CBR WF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GrpRevnu/PUBLIC/# Commission Basis Report/Dec_31_13/Workpapers Dirty Working File December 2013 CBR/2.05 Allocation Method 2013 Dec CBR WF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GrpRevnu/PUBLIC/# Commission Basis Report/Dec_31_14/December 2014 CBR To File/2.05 Allocation Method 2014 December CBR W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Monthly"/>
      <sheetName val="QTD"/>
      <sheetName val="YTD"/>
      <sheetName val="12ME"/>
      <sheetName val="QTD Attach A"/>
      <sheetName val="YTD Attach A"/>
      <sheetName val="Footnotes"/>
      <sheetName val="Strings"/>
      <sheetName val="ZZCOOM_M03_Q005"/>
      <sheetName val="ZZCOOM_M03_Q005SKF"/>
      <sheetName val="ZZCOOM_M03_Q005ORDERS"/>
      <sheetName val="Revision History"/>
      <sheetName val="Grap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per Customer"/>
      <sheetName val="Elec Unit Cost"/>
      <sheetName val="2011 Elec CBR"/>
      <sheetName val="2012 Elec CBR"/>
      <sheetName val="2013 Elec CBR"/>
      <sheetName val="KJB-16 P2 Elec Growth-Cust Adj"/>
      <sheetName val="Pg 6a 2011 "/>
      <sheetName val="Pg 6a 2012"/>
      <sheetName val="Pg 6a 2013"/>
      <sheetName val="Pg 6a June 2014"/>
    </sheetNames>
    <sheetDataSet>
      <sheetData sheetId="0"/>
      <sheetData sheetId="1"/>
      <sheetData sheetId="2">
        <row r="4">
          <cell r="A4" t="str">
            <v>PUGET SOUND ENERGY-ELECTRIC</v>
          </cell>
        </row>
        <row r="7">
          <cell r="A7" t="str">
            <v>COMMISSION BASIS REPORT</v>
          </cell>
        </row>
        <row r="13">
          <cell r="CR13">
            <v>2E-3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t Cost"/>
      <sheetName val="2011 Elec CBR"/>
      <sheetName val="2012 Elec CBR"/>
      <sheetName val="2013 Elec CBR"/>
      <sheetName val="Pg 6a 2011 "/>
      <sheetName val="Pg 6a 2012"/>
      <sheetName val="Pg 6a 2013"/>
    </sheetNames>
    <sheetDataSet>
      <sheetData sheetId="0" refreshError="1"/>
      <sheetData sheetId="1" refreshError="1">
        <row r="4">
          <cell r="A4" t="str">
            <v>PUGET SOUND ENERGY-ELECTRIC</v>
          </cell>
        </row>
        <row r="7">
          <cell r="A7" t="str">
            <v>COMMISSION BASIS REPORT</v>
          </cell>
        </row>
        <row r="13">
          <cell r="CR13">
            <v>2E-3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01 ROR ROE"/>
      <sheetName val="1.02 COC"/>
      <sheetName val="2.01 IS"/>
      <sheetName val="2.02 BS"/>
      <sheetName val="2.03 RB"/>
      <sheetName val="2.04 WC"/>
      <sheetName val="2.05 AM"/>
      <sheetName val="Summaries &amp; 3.01-3.18 &amp; 4.01"/>
      <sheetName val="Restating Print Macros"/>
      <sheetName val="Module13"/>
      <sheetName val="Module14"/>
      <sheetName val="Module15"/>
      <sheetName val="Module1"/>
      <sheetName val="Calculate Effective Tax Rate"/>
      <sheetName val="UIP Summary"/>
      <sheetName val="Intere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>
        <row r="12">
          <cell r="CR12">
            <v>4.9490000000000003E-3</v>
          </cell>
        </row>
        <row r="13">
          <cell r="CR13">
            <v>2E-3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 ME Dec 2012"/>
    </sheetNames>
    <sheetDataSet>
      <sheetData sheetId="0">
        <row r="9">
          <cell r="E9">
            <v>1089296</v>
          </cell>
          <cell r="F9">
            <v>763655</v>
          </cell>
        </row>
        <row r="12">
          <cell r="E12">
            <v>717700</v>
          </cell>
          <cell r="F12">
            <v>417533</v>
          </cell>
        </row>
        <row r="16">
          <cell r="E16">
            <v>3176775040</v>
          </cell>
          <cell r="F16">
            <v>2749020760</v>
          </cell>
        </row>
        <row r="17">
          <cell r="E17">
            <v>1119834432</v>
          </cell>
        </row>
        <row r="18">
          <cell r="E18">
            <v>172284213</v>
          </cell>
          <cell r="F18">
            <v>33226574</v>
          </cell>
        </row>
        <row r="26">
          <cell r="E26">
            <v>50996299.344380595</v>
          </cell>
          <cell r="F26">
            <v>24551761.102428459</v>
          </cell>
        </row>
        <row r="29">
          <cell r="E29">
            <v>65820174.883430339</v>
          </cell>
          <cell r="F29">
            <v>28021569.673643224</v>
          </cell>
        </row>
        <row r="32">
          <cell r="E32">
            <v>4697077630.0008373</v>
          </cell>
          <cell r="F32">
            <v>1826708795.1416669</v>
          </cell>
        </row>
        <row r="39">
          <cell r="E39">
            <v>50999244.689999998</v>
          </cell>
          <cell r="F39">
            <v>25256983.140000001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05 Lead"/>
      <sheetName val="2012"/>
      <sheetName val="Meter count"/>
      <sheetName val="E &amp; G RB"/>
      <sheetName val="Summary"/>
      <sheetName val="ERB"/>
      <sheetName val="GRB"/>
      <sheetName val="2013 June IS"/>
      <sheetName val="FERC.P354,5"/>
      <sheetName val="SAP DL Downld"/>
      <sheetName val="ZRW_DLF1"/>
      <sheetName val="Electric"/>
      <sheetName val="Gas"/>
      <sheetName val="Electric Rtrmt"/>
      <sheetName val="Gas Rtrmt"/>
      <sheetName val="6 ME JUN 2013"/>
      <sheetName val="6 ME DEC 2012"/>
      <sheetName val="Pg 6a CCount_El"/>
      <sheetName val="Pg 6b CCount_Gas"/>
      <sheetName val="DLReconBBS"/>
      <sheetName val="Allocations"/>
    </sheetNames>
    <sheetDataSet>
      <sheetData sheetId="0">
        <row r="9">
          <cell r="E9">
            <v>1088678</v>
          </cell>
          <cell r="F9">
            <v>767875</v>
          </cell>
        </row>
        <row r="12">
          <cell r="E12">
            <v>724042</v>
          </cell>
          <cell r="F12">
            <v>430896</v>
          </cell>
        </row>
        <row r="16">
          <cell r="E16">
            <v>3231023707</v>
          </cell>
          <cell r="F16">
            <v>2816514420</v>
          </cell>
        </row>
        <row r="17">
          <cell r="E17">
            <v>1153130146</v>
          </cell>
          <cell r="F17">
            <v>0</v>
          </cell>
        </row>
        <row r="18">
          <cell r="E18">
            <v>184272411</v>
          </cell>
          <cell r="F18">
            <v>35519580</v>
          </cell>
        </row>
        <row r="26">
          <cell r="E26">
            <v>52152106.242691204</v>
          </cell>
          <cell r="F26">
            <v>25292255.923127696</v>
          </cell>
        </row>
        <row r="29">
          <cell r="E29">
            <v>58617263.854977466</v>
          </cell>
          <cell r="F29">
            <v>27590889.002024636</v>
          </cell>
        </row>
        <row r="32">
          <cell r="E32">
            <v>5034669807.5666676</v>
          </cell>
          <cell r="F32">
            <v>1853630438.5337503</v>
          </cell>
        </row>
        <row r="39">
          <cell r="E39">
            <v>51866896.650000013</v>
          </cell>
          <cell r="F39">
            <v>25471794.739999998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ew "/>
      <sheetName val="3.05 Lead"/>
      <sheetName val="Meter count"/>
      <sheetName val="E &amp; G RB"/>
      <sheetName val="Summary"/>
      <sheetName val="ERB"/>
      <sheetName val="GRB"/>
      <sheetName val="2013 Dec IS"/>
      <sheetName val="FERC.P354,5"/>
      <sheetName val="SAP DL Downld"/>
      <sheetName val="ZRW_DLF1"/>
      <sheetName val="Electric"/>
      <sheetName val="Gas"/>
      <sheetName val="Electric Rtrmt"/>
      <sheetName val="Gas Rtrmt"/>
      <sheetName val="Pg 6a CCount_El"/>
      <sheetName val="Pg 6b CCount_Gas"/>
      <sheetName val="Combined-2013"/>
      <sheetName val="DLReconBBS"/>
      <sheetName val="Allocations"/>
    </sheetNames>
    <sheetDataSet>
      <sheetData sheetId="0"/>
      <sheetData sheetId="1">
        <row r="9">
          <cell r="E9">
            <v>1085381</v>
          </cell>
          <cell r="F9">
            <v>773385</v>
          </cell>
        </row>
        <row r="12">
          <cell r="E12">
            <v>728367</v>
          </cell>
          <cell r="F12">
            <v>437346</v>
          </cell>
        </row>
        <row r="16">
          <cell r="E16">
            <v>3244593411</v>
          </cell>
          <cell r="F16">
            <v>2888252868</v>
          </cell>
        </row>
        <row r="17">
          <cell r="E17">
            <v>1185923090</v>
          </cell>
          <cell r="F17">
            <v>0</v>
          </cell>
        </row>
        <row r="18">
          <cell r="E18">
            <v>195592101</v>
          </cell>
          <cell r="F18">
            <v>36637831</v>
          </cell>
        </row>
        <row r="26">
          <cell r="E26">
            <v>48419471.469999999</v>
          </cell>
          <cell r="F26">
            <v>22039412.440000001</v>
          </cell>
        </row>
        <row r="29">
          <cell r="E29">
            <v>64873481.341389373</v>
          </cell>
          <cell r="F29">
            <v>26212453.890885551</v>
          </cell>
        </row>
        <row r="32">
          <cell r="E32">
            <v>5243415293.7304182</v>
          </cell>
          <cell r="F32">
            <v>1882673392.9354162</v>
          </cell>
        </row>
        <row r="39">
          <cell r="E39">
            <v>54586072.800000004</v>
          </cell>
          <cell r="F39">
            <v>25333557.59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ew "/>
      <sheetName val="3.05 Lead"/>
      <sheetName val="Meter count"/>
      <sheetName val="E &amp; G RB"/>
      <sheetName val="Summary"/>
      <sheetName val="ERB"/>
      <sheetName val="GRB"/>
      <sheetName val="2014 Dec IS"/>
      <sheetName val="FERC.P354,5"/>
      <sheetName val="SAP DL Downld"/>
      <sheetName val="ZRW_DLF1"/>
      <sheetName val="Electric"/>
      <sheetName val="Gas"/>
      <sheetName val="Electric Rtrmt"/>
      <sheetName val="Gas Rtrmt"/>
      <sheetName val="Pg 6a CCount_El"/>
      <sheetName val="Pg 6b CCount_Gas"/>
      <sheetName val="Combined-2014"/>
    </sheetNames>
    <sheetDataSet>
      <sheetData sheetId="0"/>
      <sheetData sheetId="1">
        <row r="8">
          <cell r="E8">
            <v>1091517</v>
          </cell>
          <cell r="F8">
            <v>784612</v>
          </cell>
        </row>
        <row r="11">
          <cell r="E11">
            <v>740273</v>
          </cell>
          <cell r="F11">
            <v>448567</v>
          </cell>
        </row>
        <row r="15">
          <cell r="E15">
            <v>3278842368</v>
          </cell>
          <cell r="F15">
            <v>3032182241</v>
          </cell>
        </row>
        <row r="16">
          <cell r="E16">
            <v>1306458064</v>
          </cell>
          <cell r="F16">
            <v>0</v>
          </cell>
        </row>
        <row r="17">
          <cell r="E17">
            <v>207011382</v>
          </cell>
          <cell r="F17">
            <v>32663137</v>
          </cell>
        </row>
        <row r="25">
          <cell r="E25">
            <v>51462987.549999997</v>
          </cell>
          <cell r="F25">
            <v>21989432.210000001</v>
          </cell>
        </row>
        <row r="28">
          <cell r="E28">
            <v>71941935.240100116</v>
          </cell>
          <cell r="F28">
            <v>27897147.382223777</v>
          </cell>
        </row>
        <row r="31">
          <cell r="E31">
            <v>5454343424.7908382</v>
          </cell>
          <cell r="F31">
            <v>1925619726.717083</v>
          </cell>
        </row>
        <row r="38">
          <cell r="E38">
            <v>57273701.519999996</v>
          </cell>
          <cell r="F38">
            <v>25032079.510000002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tabSelected="1" workbookViewId="0">
      <pane xSplit="2" ySplit="8" topLeftCell="C9" activePane="bottomRight" state="frozen"/>
      <selection activeCell="F11" sqref="F11"/>
      <selection pane="topRight" activeCell="F11" sqref="F11"/>
      <selection pane="bottomLeft" activeCell="F11" sqref="F11"/>
      <selection pane="bottomRight" activeCell="B40" sqref="B40"/>
    </sheetView>
  </sheetViews>
  <sheetFormatPr defaultRowHeight="10.199999999999999"/>
  <cols>
    <col min="1" max="1" width="7" bestFit="1" customWidth="1"/>
    <col min="2" max="2" width="40.85546875" bestFit="1" customWidth="1"/>
    <col min="3" max="5" width="15.85546875" bestFit="1" customWidth="1"/>
    <col min="6" max="6" width="16.85546875" bestFit="1" customWidth="1"/>
    <col min="7" max="7" width="17.85546875" customWidth="1"/>
    <col min="10" max="10" width="22.42578125" bestFit="1" customWidth="1"/>
  </cols>
  <sheetData>
    <row r="1" spans="1:11" ht="13.2">
      <c r="A1" s="145" t="s">
        <v>23</v>
      </c>
      <c r="B1" s="145"/>
      <c r="C1" s="145"/>
      <c r="D1" s="145"/>
      <c r="E1" s="145"/>
      <c r="F1" s="145"/>
      <c r="G1" s="145"/>
      <c r="H1" s="656"/>
      <c r="I1" s="656"/>
      <c r="J1" s="656"/>
      <c r="K1" s="656"/>
    </row>
    <row r="2" spans="1:11" ht="13.2">
      <c r="A2" s="145" t="s">
        <v>54</v>
      </c>
      <c r="B2" s="145"/>
      <c r="C2" s="145"/>
      <c r="D2" s="145"/>
      <c r="E2" s="145"/>
      <c r="F2" s="145"/>
      <c r="G2" s="145"/>
      <c r="H2" s="656"/>
      <c r="I2" s="656"/>
      <c r="J2" s="656"/>
      <c r="K2" s="656"/>
    </row>
    <row r="3" spans="1:11" ht="13.2">
      <c r="A3" s="148" t="s">
        <v>311</v>
      </c>
      <c r="B3" s="148"/>
      <c r="C3" s="148"/>
      <c r="D3" s="148"/>
      <c r="E3" s="148"/>
      <c r="F3" s="148"/>
      <c r="G3" s="148"/>
      <c r="H3" s="657"/>
      <c r="I3" s="657"/>
      <c r="J3" s="657"/>
      <c r="K3" s="657"/>
    </row>
    <row r="4" spans="1:11" ht="16.95" customHeight="1"/>
    <row r="5" spans="1:11" ht="13.2">
      <c r="A5" s="755"/>
      <c r="B5" s="756"/>
      <c r="C5" s="740" t="s">
        <v>25</v>
      </c>
      <c r="D5" s="740" t="s">
        <v>26</v>
      </c>
      <c r="E5" s="740" t="s">
        <v>27</v>
      </c>
      <c r="F5" s="740" t="s">
        <v>377</v>
      </c>
      <c r="G5" s="740"/>
    </row>
    <row r="6" spans="1:11" ht="13.2">
      <c r="A6" s="757"/>
      <c r="B6" s="758"/>
      <c r="C6" s="634" t="s">
        <v>28</v>
      </c>
      <c r="D6" s="634" t="s">
        <v>28</v>
      </c>
      <c r="E6" s="634" t="s">
        <v>28</v>
      </c>
      <c r="F6" s="634" t="s">
        <v>28</v>
      </c>
      <c r="G6" s="635" t="s">
        <v>366</v>
      </c>
    </row>
    <row r="7" spans="1:11" ht="16.2" customHeight="1">
      <c r="A7" s="759" t="s">
        <v>29</v>
      </c>
      <c r="B7" s="758"/>
      <c r="C7" s="635" t="s">
        <v>30</v>
      </c>
      <c r="D7" s="635" t="s">
        <v>30</v>
      </c>
      <c r="E7" s="635" t="s">
        <v>30</v>
      </c>
      <c r="F7" s="635" t="s">
        <v>30</v>
      </c>
      <c r="G7" s="635" t="s">
        <v>367</v>
      </c>
    </row>
    <row r="8" spans="1:11" ht="13.95" customHeight="1">
      <c r="A8" s="760" t="s">
        <v>31</v>
      </c>
      <c r="B8" s="761" t="s">
        <v>105</v>
      </c>
      <c r="C8" s="636" t="s">
        <v>32</v>
      </c>
      <c r="D8" s="636" t="s">
        <v>32</v>
      </c>
      <c r="E8" s="636" t="s">
        <v>32</v>
      </c>
      <c r="F8" s="636" t="s">
        <v>32</v>
      </c>
      <c r="G8" s="636" t="s">
        <v>113</v>
      </c>
    </row>
    <row r="9" spans="1:11" ht="13.95" customHeight="1">
      <c r="A9" s="745"/>
      <c r="B9" s="735"/>
      <c r="C9" s="735"/>
      <c r="D9" s="735"/>
      <c r="E9" s="735"/>
      <c r="F9" s="746"/>
      <c r="G9" s="741"/>
    </row>
    <row r="10" spans="1:11" ht="13.2">
      <c r="A10" s="745">
        <v>1</v>
      </c>
      <c r="B10" s="151" t="s">
        <v>364</v>
      </c>
      <c r="C10" s="735"/>
      <c r="D10" s="738"/>
      <c r="E10" s="735"/>
      <c r="F10" s="746"/>
      <c r="G10" s="741"/>
    </row>
    <row r="11" spans="1:11" ht="13.2">
      <c r="A11" s="745">
        <f>A10+1</f>
        <v>2</v>
      </c>
      <c r="B11" s="152" t="s">
        <v>40</v>
      </c>
      <c r="C11" s="737">
        <f>'2011 GAS CBR'!CW29</f>
        <v>49692</v>
      </c>
      <c r="D11" s="737">
        <f>'2012 GAS CBR'!$CW$29</f>
        <v>15004.7299999999</v>
      </c>
      <c r="E11" s="737">
        <f>'2013 GAS CBR'!$CW$29</f>
        <v>27893.159999999902</v>
      </c>
      <c r="F11" s="747">
        <f>'Dec 2014 GAS CBR'!E29</f>
        <v>334.94</v>
      </c>
      <c r="G11" s="741"/>
      <c r="J11" s="737"/>
    </row>
    <row r="12" spans="1:11" ht="13.2">
      <c r="A12" s="745">
        <f t="shared" ref="A12:A16" si="0">A11+1</f>
        <v>3</v>
      </c>
      <c r="B12" s="152" t="s">
        <v>41</v>
      </c>
      <c r="C12" s="737">
        <f>'2011 GAS CBR'!CW30</f>
        <v>52286164</v>
      </c>
      <c r="D12" s="737">
        <f>'2012 GAS CBR'!$CW$30</f>
        <v>51578669.069999903</v>
      </c>
      <c r="E12" s="737">
        <f>'2013 GAS CBR'!$CW$30</f>
        <v>50241924.590000004</v>
      </c>
      <c r="F12" s="747">
        <f>'Dec 2014 GAS CBR'!E30</f>
        <v>51905731.789999999</v>
      </c>
      <c r="G12" s="741"/>
      <c r="J12" s="737"/>
    </row>
    <row r="13" spans="1:11" ht="13.2">
      <c r="A13" s="745">
        <f t="shared" si="0"/>
        <v>4</v>
      </c>
      <c r="B13" s="152" t="s">
        <v>42</v>
      </c>
      <c r="C13" s="737">
        <f>'2011 GAS CBR'!CW31</f>
        <v>30371781.553854682</v>
      </c>
      <c r="D13" s="739">
        <f>'2012 GAS CBR'!$CW$31</f>
        <v>30792302.218545437</v>
      </c>
      <c r="E13" s="739">
        <f>'2013 GAS CBR'!$CW$31</f>
        <v>31660511.002574448</v>
      </c>
      <c r="F13" s="747">
        <f>'Dec 2014 GAS CBR'!E31</f>
        <v>31631336.912505738</v>
      </c>
      <c r="G13" s="741"/>
      <c r="J13" s="737"/>
    </row>
    <row r="14" spans="1:11" ht="13.2">
      <c r="A14" s="745">
        <f t="shared" si="0"/>
        <v>5</v>
      </c>
      <c r="B14" s="152" t="s">
        <v>43</v>
      </c>
      <c r="C14" s="737">
        <f>'2011 GAS CBR'!CW32</f>
        <v>1080045</v>
      </c>
      <c r="D14" s="739">
        <f>'2012 GAS CBR'!$CW$32</f>
        <v>1216995.1655560001</v>
      </c>
      <c r="E14" s="739">
        <f>'2013 GAS CBR'!$CW$32</f>
        <v>1823917.7472270001</v>
      </c>
      <c r="F14" s="747">
        <f>'Dec 2014 GAS CBR'!E32</f>
        <v>3027682.0502300002</v>
      </c>
      <c r="G14" s="741"/>
      <c r="J14" s="737"/>
    </row>
    <row r="15" spans="1:11" ht="13.2">
      <c r="A15" s="745">
        <f t="shared" si="0"/>
        <v>6</v>
      </c>
      <c r="B15" s="152" t="s">
        <v>45</v>
      </c>
      <c r="C15" s="659">
        <f>'2011 GAS CBR'!CW34</f>
        <v>46383523.277082354</v>
      </c>
      <c r="D15" s="659">
        <f>'2012 GAS CBR'!$CW$34</f>
        <v>45907620.182091698</v>
      </c>
      <c r="E15" s="659">
        <f>'2013 GAS CBR'!$CW$34</f>
        <v>48006092.965356037</v>
      </c>
      <c r="F15" s="748">
        <f>'Dec 2014 GAS CBR'!E34</f>
        <v>48861723.036314279</v>
      </c>
      <c r="G15" s="741"/>
      <c r="J15" s="737"/>
    </row>
    <row r="16" spans="1:11" ht="13.2">
      <c r="A16" s="745">
        <f t="shared" si="0"/>
        <v>7</v>
      </c>
      <c r="B16" s="152" t="s">
        <v>312</v>
      </c>
      <c r="C16" s="737">
        <f>SUM(C11:C15)</f>
        <v>130171205.83093703</v>
      </c>
      <c r="D16" s="737">
        <f>SUM(D11:D15)</f>
        <v>129510591.36619303</v>
      </c>
      <c r="E16" s="737">
        <f>SUM(E11:E15)</f>
        <v>131760339.46515748</v>
      </c>
      <c r="F16" s="747">
        <f>SUM(F11:F15)</f>
        <v>135426808.72905001</v>
      </c>
      <c r="G16" s="741"/>
      <c r="J16" s="737"/>
    </row>
    <row r="17" spans="1:10" ht="13.2" customHeight="1">
      <c r="A17" s="745">
        <f>A16+1</f>
        <v>8</v>
      </c>
      <c r="B17" s="736"/>
      <c r="C17" s="244"/>
      <c r="D17" s="736"/>
      <c r="E17" s="735"/>
      <c r="F17" s="746"/>
      <c r="G17" s="741"/>
      <c r="J17" s="737"/>
    </row>
    <row r="18" spans="1:10" ht="13.2">
      <c r="A18" s="745">
        <f t="shared" ref="A18" si="1">A17+1</f>
        <v>9</v>
      </c>
      <c r="B18" s="152" t="s">
        <v>313</v>
      </c>
      <c r="C18" s="737">
        <f>'Pg 6b 2011'!D53</f>
        <v>756711</v>
      </c>
      <c r="D18" s="737">
        <f>'Pg 6b 2012'!D53</f>
        <v>763655</v>
      </c>
      <c r="E18" s="737">
        <f>'Pg 6b 2013'!C53</f>
        <v>773385</v>
      </c>
      <c r="F18" s="747">
        <f>'Pg 6b Dec 2014'!C41</f>
        <v>784612</v>
      </c>
      <c r="G18" s="742"/>
      <c r="J18" s="737"/>
    </row>
    <row r="19" spans="1:10" ht="13.8" thickBot="1">
      <c r="A19" s="745"/>
      <c r="B19" s="152"/>
      <c r="C19" s="737"/>
      <c r="D19" s="737"/>
      <c r="E19" s="737"/>
      <c r="F19" s="747"/>
      <c r="G19" s="742"/>
      <c r="J19" s="737"/>
    </row>
    <row r="20" spans="1:10" ht="13.2" customHeight="1">
      <c r="A20" s="749"/>
      <c r="B20" s="750"/>
      <c r="C20" s="753"/>
      <c r="D20" s="753"/>
      <c r="E20" s="753"/>
      <c r="F20" s="753"/>
      <c r="G20" s="743" t="s">
        <v>368</v>
      </c>
      <c r="J20" s="737"/>
    </row>
    <row r="21" spans="1:10" ht="19.5" customHeight="1" thickBot="1">
      <c r="A21" s="751">
        <f>A18+1</f>
        <v>10</v>
      </c>
      <c r="B21" s="752" t="s">
        <v>365</v>
      </c>
      <c r="C21" s="754">
        <f>C16/C18</f>
        <v>172.02235177093635</v>
      </c>
      <c r="D21" s="754">
        <f>D16/D18</f>
        <v>169.59306410118839</v>
      </c>
      <c r="E21" s="754">
        <f>E16/E18</f>
        <v>170.36836693905039</v>
      </c>
      <c r="F21" s="754">
        <f>F16/F18</f>
        <v>172.60354000327553</v>
      </c>
      <c r="G21" s="744">
        <f>+IFERROR((F21/C21)^(1/3)-1,0)</f>
        <v>1.1249215102031584E-3</v>
      </c>
      <c r="J21" s="737"/>
    </row>
    <row r="22" spans="1:10" ht="15" customHeight="1">
      <c r="A22" s="749"/>
      <c r="B22" s="750"/>
      <c r="C22" s="753"/>
      <c r="D22" s="753"/>
      <c r="E22" s="753"/>
      <c r="F22" s="753"/>
      <c r="G22" s="743" t="s">
        <v>369</v>
      </c>
      <c r="J22" s="737"/>
    </row>
    <row r="23" spans="1:10" ht="18.600000000000001" customHeight="1" thickBot="1">
      <c r="A23" s="751">
        <f>+A21+1</f>
        <v>11</v>
      </c>
      <c r="B23" s="752" t="s">
        <v>370</v>
      </c>
      <c r="C23" s="754">
        <f>C21</f>
        <v>172.02235177093635</v>
      </c>
      <c r="D23" s="754">
        <f>C23*(1+G$23)</f>
        <v>175.77473651237915</v>
      </c>
      <c r="E23" s="754">
        <f>D23*(1+$G$23)</f>
        <v>179.60897335677751</v>
      </c>
      <c r="F23" s="754">
        <f>E23*(1+($G$23/2))</f>
        <v>181.5679105649713</v>
      </c>
      <c r="G23" s="744">
        <f>'KJB-16 P3 Gas Growth-Cust Adj'!J60</f>
        <v>2.1813355664614065E-2</v>
      </c>
      <c r="J23" s="737"/>
    </row>
    <row r="24" spans="1:10" ht="13.2">
      <c r="A24" s="658"/>
      <c r="C24" s="660"/>
      <c r="J24" s="737"/>
    </row>
    <row r="25" spans="1:10" ht="13.2">
      <c r="A25" s="658"/>
      <c r="C25" s="660"/>
      <c r="J25" s="737"/>
    </row>
    <row r="26" spans="1:10" ht="13.2">
      <c r="A26" s="658"/>
      <c r="C26" s="660"/>
      <c r="D26" s="660"/>
      <c r="E26" s="660"/>
      <c r="F26" s="660"/>
      <c r="J26" s="737"/>
    </row>
    <row r="27" spans="1:10" ht="13.2">
      <c r="A27" s="658"/>
      <c r="C27" s="660"/>
      <c r="D27" s="660"/>
      <c r="E27" s="660"/>
      <c r="F27" s="660"/>
    </row>
    <row r="28" spans="1:10" ht="13.2">
      <c r="A28" s="658"/>
      <c r="C28" s="660"/>
    </row>
    <row r="29" spans="1:10" ht="13.2">
      <c r="A29" s="658"/>
      <c r="C29" s="660"/>
    </row>
    <row r="30" spans="1:10" ht="12">
      <c r="A30" s="658"/>
    </row>
  </sheetData>
  <pageMargins left="0.45" right="0.45" top="0.75" bottom="0.75" header="0.3" footer="0.3"/>
  <pageSetup scale="9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abSelected="1" zoomScale="70" zoomScaleNormal="85" workbookViewId="0">
      <pane ySplit="5" topLeftCell="A6" activePane="bottomLeft" state="frozen"/>
      <selection activeCell="B40" sqref="B40"/>
      <selection pane="bottomLeft" activeCell="B40" sqref="B40"/>
    </sheetView>
  </sheetViews>
  <sheetFormatPr defaultColWidth="10.28515625" defaultRowHeight="14.4"/>
  <cols>
    <col min="1" max="1" width="42.85546875" style="638" customWidth="1"/>
    <col min="2" max="2" width="1.28515625" style="638" customWidth="1"/>
    <col min="3" max="4" width="15.28515625" style="638" bestFit="1" customWidth="1"/>
    <col min="5" max="5" width="18.42578125" style="638" customWidth="1"/>
    <col min="6" max="6" width="17" style="638" customWidth="1"/>
    <col min="7" max="7" width="18.28515625" style="638" customWidth="1"/>
    <col min="8" max="8" width="18.140625" style="638" customWidth="1"/>
    <col min="9" max="9" width="20.7109375" style="638" customWidth="1"/>
    <col min="10" max="10" width="11.140625" style="638" customWidth="1"/>
    <col min="11" max="16384" width="10.28515625" style="638"/>
  </cols>
  <sheetData>
    <row r="1" spans="1:10">
      <c r="A1" s="2"/>
      <c r="B1" s="2"/>
      <c r="C1" s="637"/>
      <c r="D1" s="637"/>
      <c r="E1" s="637"/>
      <c r="F1" s="637"/>
      <c r="G1" s="637"/>
      <c r="H1" s="637"/>
      <c r="I1" s="637"/>
      <c r="J1" s="637"/>
    </row>
    <row r="2" spans="1:10" ht="21">
      <c r="A2" s="889" t="s">
        <v>0</v>
      </c>
      <c r="B2" s="889"/>
      <c r="C2" s="889"/>
      <c r="D2" s="889"/>
      <c r="E2" s="889"/>
      <c r="F2" s="889"/>
      <c r="G2" s="889"/>
      <c r="H2" s="889"/>
      <c r="I2" s="889"/>
      <c r="J2" s="639"/>
    </row>
    <row r="3" spans="1:10" ht="21">
      <c r="A3" s="889" t="s">
        <v>2</v>
      </c>
      <c r="B3" s="889"/>
      <c r="C3" s="889"/>
      <c r="D3" s="889"/>
      <c r="E3" s="889"/>
      <c r="F3" s="889"/>
      <c r="G3" s="889"/>
      <c r="H3" s="889"/>
      <c r="I3" s="889"/>
      <c r="J3" s="639"/>
    </row>
    <row r="4" spans="1:10" ht="21">
      <c r="A4" s="878">
        <v>42004</v>
      </c>
      <c r="B4" s="878"/>
      <c r="C4" s="878"/>
      <c r="D4" s="878"/>
      <c r="E4" s="878"/>
      <c r="F4" s="878"/>
      <c r="G4" s="878"/>
      <c r="H4" s="878"/>
      <c r="I4" s="878"/>
      <c r="J4" s="632"/>
    </row>
    <row r="5" spans="1:10" ht="15.6">
      <c r="A5" s="7"/>
      <c r="B5" s="7"/>
      <c r="C5" s="60"/>
      <c r="D5" s="60"/>
      <c r="E5" s="60"/>
      <c r="F5" s="60"/>
      <c r="G5" s="60"/>
      <c r="H5" s="60"/>
      <c r="I5" s="60"/>
      <c r="J5" s="60"/>
    </row>
    <row r="6" spans="1:10" ht="17.399999999999999">
      <c r="A6" s="890" t="s">
        <v>3</v>
      </c>
      <c r="B6" s="890"/>
      <c r="C6" s="890"/>
      <c r="D6" s="890"/>
      <c r="E6" s="890"/>
      <c r="F6" s="890"/>
      <c r="G6" s="890"/>
      <c r="H6" s="890"/>
      <c r="I6" s="890"/>
      <c r="J6" s="640"/>
    </row>
    <row r="8" spans="1:10" s="641" customFormat="1" ht="17.399999999999999">
      <c r="A8" s="880" t="s">
        <v>4</v>
      </c>
      <c r="B8" s="880"/>
      <c r="C8" s="880"/>
      <c r="D8" s="880"/>
      <c r="E8" s="880"/>
      <c r="F8" s="880"/>
      <c r="G8" s="880"/>
      <c r="H8" s="880"/>
      <c r="I8" s="880"/>
      <c r="J8" s="633"/>
    </row>
    <row r="9" spans="1:10" s="641" customFormat="1" ht="17.399999999999999">
      <c r="A9" s="64"/>
      <c r="B9" s="64"/>
      <c r="C9" s="64"/>
      <c r="D9" s="64"/>
      <c r="E9" s="642" t="s">
        <v>21</v>
      </c>
      <c r="F9" s="64"/>
      <c r="G9" s="869" t="s">
        <v>5</v>
      </c>
      <c r="H9" s="869"/>
      <c r="I9" s="869"/>
      <c r="J9" s="631"/>
    </row>
    <row r="10" spans="1:10" s="641" customFormat="1" ht="17.399999999999999">
      <c r="A10" s="642" t="s">
        <v>6</v>
      </c>
      <c r="B10" s="642"/>
      <c r="C10" s="15" t="s">
        <v>7</v>
      </c>
      <c r="D10" s="15" t="s">
        <v>22</v>
      </c>
      <c r="E10" s="15" t="s">
        <v>9</v>
      </c>
      <c r="F10" s="15" t="s">
        <v>10</v>
      </c>
      <c r="G10" s="16" t="s">
        <v>8</v>
      </c>
      <c r="H10" s="15" t="s">
        <v>9</v>
      </c>
      <c r="I10" s="15" t="s">
        <v>10</v>
      </c>
      <c r="J10" s="15"/>
    </row>
    <row r="11" spans="1:10" ht="17.399999999999999">
      <c r="A11" s="643" t="s">
        <v>11</v>
      </c>
      <c r="B11" s="643"/>
      <c r="C11" s="94">
        <v>733135</v>
      </c>
      <c r="D11" s="96">
        <v>739507</v>
      </c>
      <c r="E11" s="96">
        <f t="shared" ref="E11:E17" si="0">C11-D11</f>
        <v>-6372</v>
      </c>
      <c r="F11" s="644">
        <f t="shared" ref="F11:F17" si="1">E11/D11</f>
        <v>-8.6165512970127391E-3</v>
      </c>
      <c r="G11" s="94">
        <v>722680</v>
      </c>
      <c r="H11" s="96">
        <f t="shared" ref="H11:H16" si="2">+C11-G11</f>
        <v>10455</v>
      </c>
      <c r="I11" s="21">
        <f t="shared" ref="I11:I17" si="3">+H11/G11</f>
        <v>1.4466984003985167E-2</v>
      </c>
      <c r="J11" s="21"/>
    </row>
    <row r="12" spans="1:10" ht="17.399999999999999">
      <c r="A12" s="643" t="s">
        <v>12</v>
      </c>
      <c r="B12" s="643"/>
      <c r="C12" s="94">
        <v>54593</v>
      </c>
      <c r="D12" s="96">
        <v>55448</v>
      </c>
      <c r="E12" s="96">
        <f t="shared" si="0"/>
        <v>-855</v>
      </c>
      <c r="F12" s="644">
        <f t="shared" si="1"/>
        <v>-1.5419852835088732E-2</v>
      </c>
      <c r="G12" s="94">
        <v>54125</v>
      </c>
      <c r="H12" s="96">
        <f t="shared" si="2"/>
        <v>468</v>
      </c>
      <c r="I12" s="21">
        <f t="shared" si="3"/>
        <v>8.6466512702078526E-3</v>
      </c>
      <c r="J12" s="21"/>
    </row>
    <row r="13" spans="1:10" ht="17.399999999999999">
      <c r="A13" s="643" t="s">
        <v>13</v>
      </c>
      <c r="B13" s="643"/>
      <c r="C13" s="94">
        <v>428</v>
      </c>
      <c r="D13" s="96">
        <v>308</v>
      </c>
      <c r="E13" s="96">
        <f t="shared" si="0"/>
        <v>120</v>
      </c>
      <c r="F13" s="644">
        <f t="shared" si="1"/>
        <v>0.38961038961038963</v>
      </c>
      <c r="G13" s="94">
        <v>444</v>
      </c>
      <c r="H13" s="96">
        <f t="shared" si="2"/>
        <v>-16</v>
      </c>
      <c r="I13" s="21">
        <f t="shared" si="3"/>
        <v>-3.6036036036036036E-2</v>
      </c>
      <c r="J13" s="21"/>
    </row>
    <row r="14" spans="1:10" ht="17.399999999999999">
      <c r="A14" s="643" t="s">
        <v>14</v>
      </c>
      <c r="B14" s="643"/>
      <c r="C14" s="94">
        <v>2380</v>
      </c>
      <c r="D14" s="96">
        <v>2342</v>
      </c>
      <c r="E14" s="96">
        <f t="shared" si="0"/>
        <v>38</v>
      </c>
      <c r="F14" s="644">
        <f t="shared" si="1"/>
        <v>1.6225448334756618E-2</v>
      </c>
      <c r="G14" s="94">
        <v>2396</v>
      </c>
      <c r="H14" s="96">
        <f t="shared" si="2"/>
        <v>-16</v>
      </c>
      <c r="I14" s="21">
        <f t="shared" si="3"/>
        <v>-6.6777963272120202E-3</v>
      </c>
      <c r="J14" s="21"/>
    </row>
    <row r="15" spans="1:10" ht="17.399999999999999">
      <c r="A15" s="643" t="s">
        <v>15</v>
      </c>
      <c r="B15" s="643"/>
      <c r="C15" s="94">
        <v>12</v>
      </c>
      <c r="D15" s="96">
        <v>14</v>
      </c>
      <c r="E15" s="96">
        <f t="shared" si="0"/>
        <v>-2</v>
      </c>
      <c r="F15" s="644">
        <f t="shared" si="1"/>
        <v>-0.14285714285714285</v>
      </c>
      <c r="G15" s="94">
        <v>13</v>
      </c>
      <c r="H15" s="96">
        <f t="shared" si="2"/>
        <v>-1</v>
      </c>
      <c r="I15" s="21">
        <f t="shared" si="3"/>
        <v>-7.6923076923076927E-2</v>
      </c>
      <c r="J15" s="21"/>
    </row>
    <row r="16" spans="1:10" ht="17.399999999999999">
      <c r="A16" s="643" t="s">
        <v>16</v>
      </c>
      <c r="B16" s="643"/>
      <c r="C16" s="95">
        <v>209</v>
      </c>
      <c r="D16" s="114">
        <v>203</v>
      </c>
      <c r="E16" s="114">
        <f t="shared" si="0"/>
        <v>6</v>
      </c>
      <c r="F16" s="645">
        <f t="shared" si="1"/>
        <v>2.9556650246305417E-2</v>
      </c>
      <c r="G16" s="114">
        <v>208</v>
      </c>
      <c r="H16" s="114">
        <f t="shared" si="2"/>
        <v>1</v>
      </c>
      <c r="I16" s="26">
        <f t="shared" si="3"/>
        <v>4.807692307692308E-3</v>
      </c>
      <c r="J16" s="646"/>
    </row>
    <row r="17" spans="1:10" ht="17.399999999999999">
      <c r="A17" s="643" t="s">
        <v>17</v>
      </c>
      <c r="B17" s="643"/>
      <c r="C17" s="27">
        <f>SUM(C11:C16)</f>
        <v>790757</v>
      </c>
      <c r="D17" s="27">
        <f>SUM(D11:D16)</f>
        <v>797822</v>
      </c>
      <c r="E17" s="27">
        <f t="shared" si="0"/>
        <v>-7065</v>
      </c>
      <c r="F17" s="644">
        <f t="shared" si="1"/>
        <v>-8.8553587140991347E-3</v>
      </c>
      <c r="G17" s="28">
        <f>SUM(G11:G16)</f>
        <v>779866</v>
      </c>
      <c r="H17" s="27">
        <f>SUM(H11:H16)</f>
        <v>10891</v>
      </c>
      <c r="I17" s="21">
        <f t="shared" si="3"/>
        <v>1.3965219665942611E-2</v>
      </c>
      <c r="J17" s="21"/>
    </row>
    <row r="18" spans="1:10" ht="17.399999999999999">
      <c r="A18" s="647"/>
      <c r="B18" s="647"/>
      <c r="C18" s="647"/>
      <c r="D18" s="647"/>
      <c r="E18" s="647"/>
      <c r="F18" s="647"/>
      <c r="G18" s="648"/>
      <c r="H18" s="647"/>
      <c r="I18" s="32"/>
      <c r="J18" s="36"/>
    </row>
    <row r="19" spans="1:10" ht="17.399999999999999">
      <c r="A19" s="649"/>
      <c r="B19" s="649"/>
      <c r="C19" s="649"/>
      <c r="D19" s="649"/>
      <c r="E19" s="649"/>
      <c r="F19" s="649"/>
      <c r="G19" s="650"/>
      <c r="H19" s="649"/>
      <c r="I19" s="36"/>
      <c r="J19" s="36"/>
    </row>
    <row r="20" spans="1:10" ht="17.25" customHeight="1">
      <c r="A20" s="891" t="s">
        <v>18</v>
      </c>
      <c r="B20" s="891"/>
      <c r="C20" s="891"/>
      <c r="D20" s="891"/>
      <c r="E20" s="891"/>
      <c r="F20" s="891"/>
      <c r="G20" s="891"/>
      <c r="H20" s="891"/>
      <c r="I20" s="891"/>
      <c r="J20" s="36"/>
    </row>
    <row r="21" spans="1:10" ht="17.25" customHeight="1">
      <c r="A21" s="64"/>
      <c r="B21" s="64"/>
      <c r="C21" s="64"/>
      <c r="D21" s="64"/>
      <c r="E21" s="642" t="s">
        <v>21</v>
      </c>
      <c r="F21" s="64"/>
      <c r="G21" s="869" t="s">
        <v>5</v>
      </c>
      <c r="H21" s="869"/>
      <c r="I21" s="869"/>
      <c r="J21" s="36"/>
    </row>
    <row r="22" spans="1:10" ht="17.25" customHeight="1">
      <c r="A22" s="642" t="s">
        <v>6</v>
      </c>
      <c r="B22" s="642"/>
      <c r="C22" s="15" t="s">
        <v>7</v>
      </c>
      <c r="D22" s="15" t="s">
        <v>22</v>
      </c>
      <c r="E22" s="15" t="s">
        <v>9</v>
      </c>
      <c r="F22" s="15" t="s">
        <v>10</v>
      </c>
      <c r="G22" s="16" t="s">
        <v>8</v>
      </c>
      <c r="H22" s="15" t="s">
        <v>9</v>
      </c>
      <c r="I22" s="15" t="s">
        <v>10</v>
      </c>
      <c r="J22" s="36"/>
    </row>
    <row r="23" spans="1:10" ht="17.25" customHeight="1">
      <c r="A23" s="643" t="s">
        <v>11</v>
      </c>
      <c r="B23" s="649"/>
      <c r="C23" s="96">
        <v>731011</v>
      </c>
      <c r="D23" s="96">
        <v>737078</v>
      </c>
      <c r="E23" s="96">
        <f t="shared" ref="E23:E29" si="4">C23-D23</f>
        <v>-6067</v>
      </c>
      <c r="F23" s="644">
        <f t="shared" ref="F23:F29" si="5">E23/D23</f>
        <v>-8.2311505702245893E-3</v>
      </c>
      <c r="G23" s="94">
        <v>720450</v>
      </c>
      <c r="H23" s="96">
        <f t="shared" ref="H23:H28" si="6">+C23-G23</f>
        <v>10561</v>
      </c>
      <c r="I23" s="21">
        <f t="shared" ref="I23:I29" si="7">+H23/G23</f>
        <v>1.4658893746963704E-2</v>
      </c>
      <c r="J23" s="36"/>
    </row>
    <row r="24" spans="1:10" ht="17.25" customHeight="1">
      <c r="A24" s="643" t="s">
        <v>12</v>
      </c>
      <c r="B24" s="649"/>
      <c r="C24" s="96">
        <v>54430</v>
      </c>
      <c r="D24" s="96">
        <v>55278</v>
      </c>
      <c r="E24" s="96">
        <f t="shared" si="4"/>
        <v>-848</v>
      </c>
      <c r="F24" s="644">
        <f t="shared" si="5"/>
        <v>-1.5340641846665943E-2</v>
      </c>
      <c r="G24" s="94">
        <v>53904</v>
      </c>
      <c r="H24" s="96">
        <f t="shared" si="6"/>
        <v>526</v>
      </c>
      <c r="I24" s="21">
        <f t="shared" si="7"/>
        <v>9.758088453547047E-3</v>
      </c>
      <c r="J24" s="36"/>
    </row>
    <row r="25" spans="1:10" ht="17.25" customHeight="1">
      <c r="A25" s="643" t="s">
        <v>13</v>
      </c>
      <c r="B25" s="649"/>
      <c r="C25" s="96">
        <v>431</v>
      </c>
      <c r="D25" s="96">
        <v>309</v>
      </c>
      <c r="E25" s="96">
        <f t="shared" si="4"/>
        <v>122</v>
      </c>
      <c r="F25" s="644">
        <f t="shared" si="5"/>
        <v>0.39482200647249188</v>
      </c>
      <c r="G25" s="94">
        <v>444</v>
      </c>
      <c r="H25" s="96">
        <f t="shared" si="6"/>
        <v>-13</v>
      </c>
      <c r="I25" s="21">
        <f t="shared" si="7"/>
        <v>-2.9279279279279279E-2</v>
      </c>
      <c r="J25" s="36"/>
    </row>
    <row r="26" spans="1:10" ht="17.25" customHeight="1">
      <c r="A26" s="643" t="s">
        <v>14</v>
      </c>
      <c r="B26" s="649"/>
      <c r="C26" s="96">
        <v>2367</v>
      </c>
      <c r="D26" s="96">
        <v>2344</v>
      </c>
      <c r="E26" s="96">
        <f t="shared" si="4"/>
        <v>23</v>
      </c>
      <c r="F26" s="644">
        <f t="shared" si="5"/>
        <v>9.8122866894197955E-3</v>
      </c>
      <c r="G26" s="94">
        <v>2389</v>
      </c>
      <c r="H26" s="96">
        <f t="shared" si="6"/>
        <v>-22</v>
      </c>
      <c r="I26" s="21">
        <f t="shared" si="7"/>
        <v>-9.2088740058601931E-3</v>
      </c>
      <c r="J26" s="36"/>
    </row>
    <row r="27" spans="1:10" ht="17.25" customHeight="1">
      <c r="A27" s="643" t="s">
        <v>15</v>
      </c>
      <c r="B27" s="649"/>
      <c r="C27" s="96">
        <v>12</v>
      </c>
      <c r="D27" s="96">
        <v>14</v>
      </c>
      <c r="E27" s="96">
        <f t="shared" si="4"/>
        <v>-2</v>
      </c>
      <c r="F27" s="644">
        <f t="shared" si="5"/>
        <v>-0.14285714285714285</v>
      </c>
      <c r="G27" s="94">
        <v>13</v>
      </c>
      <c r="H27" s="96">
        <f t="shared" si="6"/>
        <v>-1</v>
      </c>
      <c r="I27" s="21">
        <f t="shared" si="7"/>
        <v>-7.6923076923076927E-2</v>
      </c>
      <c r="J27" s="36"/>
    </row>
    <row r="28" spans="1:10" ht="17.25" customHeight="1">
      <c r="A28" s="643" t="s">
        <v>16</v>
      </c>
      <c r="B28" s="649"/>
      <c r="C28" s="114">
        <v>209</v>
      </c>
      <c r="D28" s="114">
        <v>203</v>
      </c>
      <c r="E28" s="114">
        <f t="shared" si="4"/>
        <v>6</v>
      </c>
      <c r="F28" s="645">
        <f t="shared" si="5"/>
        <v>2.9556650246305417E-2</v>
      </c>
      <c r="G28" s="95">
        <v>207</v>
      </c>
      <c r="H28" s="114">
        <f t="shared" si="6"/>
        <v>2</v>
      </c>
      <c r="I28" s="26">
        <f t="shared" si="7"/>
        <v>9.6618357487922701E-3</v>
      </c>
      <c r="J28" s="36"/>
    </row>
    <row r="29" spans="1:10" ht="17.25" customHeight="1">
      <c r="A29" s="643" t="s">
        <v>17</v>
      </c>
      <c r="B29" s="649"/>
      <c r="C29" s="27">
        <f>SUM(C23:C28)</f>
        <v>788460</v>
      </c>
      <c r="D29" s="27">
        <f>SUM(D23:D28)</f>
        <v>795226</v>
      </c>
      <c r="E29" s="27">
        <f t="shared" si="4"/>
        <v>-6766</v>
      </c>
      <c r="F29" s="644">
        <f t="shared" si="5"/>
        <v>-8.5082731198426603E-3</v>
      </c>
      <c r="G29" s="28">
        <f>SUM(G23:G28)</f>
        <v>777407</v>
      </c>
      <c r="H29" s="27">
        <f>SUM(H23:H28)</f>
        <v>11053</v>
      </c>
      <c r="I29" s="21">
        <f t="shared" si="7"/>
        <v>1.4217777817796855E-2</v>
      </c>
      <c r="J29" s="36"/>
    </row>
    <row r="30" spans="1:10" ht="17.25" customHeight="1">
      <c r="A30" s="647"/>
      <c r="B30" s="647"/>
      <c r="C30" s="647"/>
      <c r="D30" s="647"/>
      <c r="E30" s="647"/>
      <c r="F30" s="647"/>
      <c r="G30" s="648"/>
      <c r="H30" s="647"/>
      <c r="I30" s="32"/>
      <c r="J30" s="36"/>
    </row>
    <row r="31" spans="1:10" ht="17.25" customHeight="1">
      <c r="A31" s="649"/>
      <c r="B31" s="649"/>
      <c r="C31" s="649"/>
      <c r="D31" s="649"/>
      <c r="E31" s="649"/>
      <c r="F31" s="649"/>
      <c r="G31" s="650"/>
      <c r="H31" s="649"/>
      <c r="I31" s="36"/>
      <c r="J31" s="651"/>
    </row>
    <row r="32" spans="1:10" ht="17.25" customHeight="1">
      <c r="A32" s="891" t="s">
        <v>19</v>
      </c>
      <c r="B32" s="891"/>
      <c r="C32" s="891"/>
      <c r="D32" s="891"/>
      <c r="E32" s="891"/>
      <c r="F32" s="891"/>
      <c r="G32" s="891"/>
      <c r="H32" s="891"/>
      <c r="I32" s="891"/>
      <c r="J32" s="653"/>
    </row>
    <row r="33" spans="1:10" s="641" customFormat="1" ht="17.399999999999999">
      <c r="A33" s="64"/>
      <c r="B33" s="64"/>
      <c r="C33" s="64"/>
      <c r="D33" s="64"/>
      <c r="E33" s="642" t="s">
        <v>21</v>
      </c>
      <c r="F33" s="64"/>
      <c r="G33" s="869" t="s">
        <v>5</v>
      </c>
      <c r="H33" s="869"/>
      <c r="I33" s="869"/>
      <c r="J33" s="631"/>
    </row>
    <row r="34" spans="1:10" s="641" customFormat="1" ht="17.399999999999999">
      <c r="A34" s="642" t="s">
        <v>6</v>
      </c>
      <c r="B34" s="642"/>
      <c r="C34" s="15" t="s">
        <v>7</v>
      </c>
      <c r="D34" s="15" t="s">
        <v>22</v>
      </c>
      <c r="E34" s="15" t="s">
        <v>9</v>
      </c>
      <c r="F34" s="15" t="s">
        <v>10</v>
      </c>
      <c r="G34" s="16" t="s">
        <v>8</v>
      </c>
      <c r="H34" s="15" t="s">
        <v>9</v>
      </c>
      <c r="I34" s="15" t="s">
        <v>10</v>
      </c>
      <c r="J34" s="15"/>
    </row>
    <row r="35" spans="1:10" ht="17.399999999999999">
      <c r="A35" s="643" t="s">
        <v>11</v>
      </c>
      <c r="B35" s="649"/>
      <c r="C35" s="96">
        <v>727244</v>
      </c>
      <c r="D35" s="96">
        <v>730611</v>
      </c>
      <c r="E35" s="96">
        <f t="shared" ref="E35:E41" si="8">C35-D35</f>
        <v>-3367</v>
      </c>
      <c r="F35" s="644">
        <f t="shared" ref="F35:F41" si="9">E35/D35</f>
        <v>-4.6084715395744106E-3</v>
      </c>
      <c r="G35" s="94">
        <v>716518</v>
      </c>
      <c r="H35" s="96">
        <f t="shared" ref="H35:H40" si="10">+C35-G35</f>
        <v>10726</v>
      </c>
      <c r="I35" s="21">
        <f t="shared" ref="I35:I41" si="11">+H35/G35</f>
        <v>1.4969616953098178E-2</v>
      </c>
      <c r="J35" s="21"/>
    </row>
    <row r="36" spans="1:10" ht="17.399999999999999">
      <c r="A36" s="643" t="s">
        <v>12</v>
      </c>
      <c r="B36" s="649"/>
      <c r="C36" s="96">
        <v>54328</v>
      </c>
      <c r="D36" s="96">
        <v>54992</v>
      </c>
      <c r="E36" s="96">
        <f t="shared" si="8"/>
        <v>-664</v>
      </c>
      <c r="F36" s="644">
        <f t="shared" si="9"/>
        <v>-1.2074483561245271E-2</v>
      </c>
      <c r="G36" s="94">
        <v>53840</v>
      </c>
      <c r="H36" s="96">
        <f t="shared" si="10"/>
        <v>488</v>
      </c>
      <c r="I36" s="21">
        <f t="shared" si="11"/>
        <v>9.0638930163447259E-3</v>
      </c>
      <c r="J36" s="21"/>
    </row>
    <row r="37" spans="1:10" ht="17.399999999999999">
      <c r="A37" s="643" t="s">
        <v>13</v>
      </c>
      <c r="B37" s="649"/>
      <c r="C37" s="96">
        <v>437</v>
      </c>
      <c r="D37" s="96">
        <v>314</v>
      </c>
      <c r="E37" s="96">
        <f t="shared" si="8"/>
        <v>123</v>
      </c>
      <c r="F37" s="644">
        <f t="shared" si="9"/>
        <v>0.39171974522292996</v>
      </c>
      <c r="G37" s="94">
        <v>415</v>
      </c>
      <c r="H37" s="96">
        <f t="shared" si="10"/>
        <v>22</v>
      </c>
      <c r="I37" s="21">
        <f t="shared" si="11"/>
        <v>5.3012048192771083E-2</v>
      </c>
      <c r="J37" s="21"/>
    </row>
    <row r="38" spans="1:10" ht="17.399999999999999">
      <c r="A38" s="643" t="s">
        <v>14</v>
      </c>
      <c r="B38" s="649"/>
      <c r="C38" s="96">
        <v>2383</v>
      </c>
      <c r="D38" s="96">
        <v>2357</v>
      </c>
      <c r="E38" s="96">
        <f t="shared" si="8"/>
        <v>26</v>
      </c>
      <c r="F38" s="644">
        <f t="shared" si="9"/>
        <v>1.1030971574034791E-2</v>
      </c>
      <c r="G38" s="94">
        <v>2394</v>
      </c>
      <c r="H38" s="96">
        <f t="shared" si="10"/>
        <v>-11</v>
      </c>
      <c r="I38" s="21">
        <f t="shared" si="11"/>
        <v>-4.5948203842940682E-3</v>
      </c>
      <c r="J38" s="21"/>
    </row>
    <row r="39" spans="1:10" ht="17.399999999999999">
      <c r="A39" s="643" t="s">
        <v>15</v>
      </c>
      <c r="B39" s="649"/>
      <c r="C39" s="96">
        <v>12</v>
      </c>
      <c r="D39" s="96">
        <v>14</v>
      </c>
      <c r="E39" s="96">
        <f t="shared" si="8"/>
        <v>-2</v>
      </c>
      <c r="F39" s="644">
        <f t="shared" si="9"/>
        <v>-0.14285714285714285</v>
      </c>
      <c r="G39" s="94">
        <v>14</v>
      </c>
      <c r="H39" s="96">
        <f t="shared" si="10"/>
        <v>-2</v>
      </c>
      <c r="I39" s="21">
        <f t="shared" si="11"/>
        <v>-0.14285714285714285</v>
      </c>
      <c r="J39" s="21"/>
    </row>
    <row r="40" spans="1:10" ht="17.399999999999999">
      <c r="A40" s="643" t="s">
        <v>16</v>
      </c>
      <c r="B40" s="649"/>
      <c r="C40" s="114">
        <v>208</v>
      </c>
      <c r="D40" s="114">
        <v>203</v>
      </c>
      <c r="E40" s="114">
        <f t="shared" si="8"/>
        <v>5</v>
      </c>
      <c r="F40" s="645">
        <f t="shared" si="9"/>
        <v>2.4630541871921183E-2</v>
      </c>
      <c r="G40" s="95">
        <v>204</v>
      </c>
      <c r="H40" s="114">
        <f t="shared" si="10"/>
        <v>4</v>
      </c>
      <c r="I40" s="26">
        <f t="shared" si="11"/>
        <v>1.9607843137254902E-2</v>
      </c>
      <c r="J40" s="646"/>
    </row>
    <row r="41" spans="1:10" ht="17.399999999999999">
      <c r="A41" s="643" t="s">
        <v>17</v>
      </c>
      <c r="B41" s="649"/>
      <c r="C41" s="27">
        <f>SUM(C35:C40)</f>
        <v>784612</v>
      </c>
      <c r="D41" s="27">
        <f>SUM(D35:D40)</f>
        <v>788491</v>
      </c>
      <c r="E41" s="27">
        <f t="shared" si="8"/>
        <v>-3879</v>
      </c>
      <c r="F41" s="644">
        <f t="shared" si="9"/>
        <v>-4.9195234948781917E-3</v>
      </c>
      <c r="G41" s="28">
        <f>SUM(G35:G40)</f>
        <v>773385</v>
      </c>
      <c r="H41" s="27">
        <f>SUM(H35:H40)</f>
        <v>11227</v>
      </c>
      <c r="I41" s="21">
        <f t="shared" si="11"/>
        <v>1.451670254789012E-2</v>
      </c>
      <c r="J41" s="21"/>
    </row>
    <row r="42" spans="1:10" ht="17.399999999999999">
      <c r="A42" s="647"/>
      <c r="B42" s="647"/>
      <c r="C42" s="647"/>
      <c r="D42" s="647"/>
      <c r="E42" s="647"/>
      <c r="F42" s="647"/>
      <c r="G42" s="648"/>
      <c r="H42" s="647"/>
      <c r="I42" s="32"/>
    </row>
    <row r="43" spans="1:10" ht="18">
      <c r="A43" s="643"/>
      <c r="B43" s="643"/>
      <c r="C43" s="651"/>
      <c r="D43" s="651"/>
      <c r="E43" s="651"/>
      <c r="F43" s="651"/>
      <c r="G43" s="652"/>
      <c r="H43" s="651"/>
      <c r="I43" s="651"/>
    </row>
    <row r="44" spans="1:10" ht="17.399999999999999">
      <c r="A44" s="891" t="s">
        <v>20</v>
      </c>
      <c r="B44" s="891"/>
      <c r="C44" s="891"/>
      <c r="D44" s="891"/>
      <c r="E44" s="891"/>
      <c r="F44" s="891"/>
      <c r="G44" s="891"/>
      <c r="H44" s="891"/>
      <c r="I44" s="891"/>
    </row>
    <row r="45" spans="1:10" ht="17.399999999999999">
      <c r="A45" s="64"/>
      <c r="B45" s="64"/>
      <c r="C45" s="64"/>
      <c r="D45" s="64"/>
      <c r="E45" s="642" t="s">
        <v>21</v>
      </c>
      <c r="F45" s="64"/>
      <c r="G45" s="84"/>
      <c r="H45" s="869" t="s">
        <v>5</v>
      </c>
      <c r="I45" s="869"/>
    </row>
    <row r="46" spans="1:10" ht="17.399999999999999">
      <c r="A46" s="642" t="s">
        <v>6</v>
      </c>
      <c r="B46" s="642"/>
      <c r="C46" s="15" t="s">
        <v>7</v>
      </c>
      <c r="D46" s="15" t="s">
        <v>22</v>
      </c>
      <c r="E46" s="15" t="s">
        <v>9</v>
      </c>
      <c r="F46" s="15" t="s">
        <v>10</v>
      </c>
      <c r="G46" s="16" t="s">
        <v>8</v>
      </c>
      <c r="H46" s="15" t="s">
        <v>9</v>
      </c>
      <c r="I46" s="15" t="s">
        <v>10</v>
      </c>
    </row>
    <row r="47" spans="1:10" ht="17.399999999999999">
      <c r="A47" s="643" t="s">
        <v>11</v>
      </c>
      <c r="B47" s="643"/>
      <c r="C47" s="96">
        <v>727244</v>
      </c>
      <c r="D47" s="96">
        <v>730611</v>
      </c>
      <c r="E47" s="96">
        <f t="shared" ref="E47:E53" si="12">C47-D47</f>
        <v>-3367</v>
      </c>
      <c r="F47" s="644">
        <f t="shared" ref="F47:F53" si="13">E47/D47</f>
        <v>-4.6084715395744106E-3</v>
      </c>
      <c r="G47" s="94">
        <v>716518</v>
      </c>
      <c r="H47" s="96">
        <f t="shared" ref="H47:H52" si="14">+C47-G47</f>
        <v>10726</v>
      </c>
      <c r="I47" s="21">
        <f t="shared" ref="I47:I53" si="15">+H47/G47</f>
        <v>1.4969616953098178E-2</v>
      </c>
    </row>
    <row r="48" spans="1:10" ht="17.399999999999999">
      <c r="A48" s="643" t="s">
        <v>12</v>
      </c>
      <c r="B48" s="643"/>
      <c r="C48" s="96">
        <v>54328</v>
      </c>
      <c r="D48" s="96">
        <v>54992</v>
      </c>
      <c r="E48" s="96">
        <f t="shared" si="12"/>
        <v>-664</v>
      </c>
      <c r="F48" s="644">
        <f t="shared" si="13"/>
        <v>-1.2074483561245271E-2</v>
      </c>
      <c r="G48" s="94">
        <v>53840</v>
      </c>
      <c r="H48" s="96">
        <f t="shared" si="14"/>
        <v>488</v>
      </c>
      <c r="I48" s="21">
        <f t="shared" si="15"/>
        <v>9.0638930163447259E-3</v>
      </c>
    </row>
    <row r="49" spans="1:9" ht="17.399999999999999">
      <c r="A49" s="643" t="s">
        <v>13</v>
      </c>
      <c r="B49" s="643"/>
      <c r="C49" s="96">
        <v>437</v>
      </c>
      <c r="D49" s="96">
        <v>314</v>
      </c>
      <c r="E49" s="96">
        <f t="shared" si="12"/>
        <v>123</v>
      </c>
      <c r="F49" s="644">
        <f t="shared" si="13"/>
        <v>0.39171974522292996</v>
      </c>
      <c r="G49" s="94">
        <v>415</v>
      </c>
      <c r="H49" s="96">
        <f t="shared" si="14"/>
        <v>22</v>
      </c>
      <c r="I49" s="21">
        <f t="shared" si="15"/>
        <v>5.3012048192771083E-2</v>
      </c>
    </row>
    <row r="50" spans="1:9" ht="17.399999999999999">
      <c r="A50" s="643" t="s">
        <v>14</v>
      </c>
      <c r="B50" s="643"/>
      <c r="C50" s="96">
        <v>2383</v>
      </c>
      <c r="D50" s="96">
        <v>2357</v>
      </c>
      <c r="E50" s="96">
        <f t="shared" si="12"/>
        <v>26</v>
      </c>
      <c r="F50" s="644">
        <f t="shared" si="13"/>
        <v>1.1030971574034791E-2</v>
      </c>
      <c r="G50" s="94">
        <v>2394</v>
      </c>
      <c r="H50" s="96">
        <f t="shared" si="14"/>
        <v>-11</v>
      </c>
      <c r="I50" s="21">
        <f t="shared" si="15"/>
        <v>-4.5948203842940682E-3</v>
      </c>
    </row>
    <row r="51" spans="1:9" ht="17.399999999999999">
      <c r="A51" s="643" t="s">
        <v>15</v>
      </c>
      <c r="B51" s="643"/>
      <c r="C51" s="96">
        <v>12</v>
      </c>
      <c r="D51" s="96">
        <v>14</v>
      </c>
      <c r="E51" s="96">
        <f t="shared" si="12"/>
        <v>-2</v>
      </c>
      <c r="F51" s="644">
        <f t="shared" si="13"/>
        <v>-0.14285714285714285</v>
      </c>
      <c r="G51" s="94">
        <v>14</v>
      </c>
      <c r="H51" s="96">
        <f t="shared" si="14"/>
        <v>-2</v>
      </c>
      <c r="I51" s="21">
        <f t="shared" si="15"/>
        <v>-0.14285714285714285</v>
      </c>
    </row>
    <row r="52" spans="1:9" ht="17.399999999999999">
      <c r="A52" s="643" t="s">
        <v>16</v>
      </c>
      <c r="B52" s="643"/>
      <c r="C52" s="114">
        <v>208</v>
      </c>
      <c r="D52" s="114">
        <v>203</v>
      </c>
      <c r="E52" s="114">
        <f t="shared" si="12"/>
        <v>5</v>
      </c>
      <c r="F52" s="645">
        <f t="shared" si="13"/>
        <v>2.4630541871921183E-2</v>
      </c>
      <c r="G52" s="95">
        <v>204</v>
      </c>
      <c r="H52" s="114">
        <f t="shared" si="14"/>
        <v>4</v>
      </c>
      <c r="I52" s="26">
        <f t="shared" si="15"/>
        <v>1.9607843137254902E-2</v>
      </c>
    </row>
    <row r="53" spans="1:9" ht="17.399999999999999">
      <c r="A53" s="643" t="s">
        <v>17</v>
      </c>
      <c r="B53" s="643"/>
      <c r="C53" s="27">
        <f>SUM(C47:C52)</f>
        <v>784612</v>
      </c>
      <c r="D53" s="27">
        <f>SUM(D47:D52)</f>
        <v>788491</v>
      </c>
      <c r="E53" s="27">
        <f t="shared" si="12"/>
        <v>-3879</v>
      </c>
      <c r="F53" s="644">
        <f t="shared" si="13"/>
        <v>-4.9195234948781917E-3</v>
      </c>
      <c r="G53" s="28">
        <f>SUM(G47:G52)</f>
        <v>773385</v>
      </c>
      <c r="H53" s="27">
        <f>SUM(H47:H52)</f>
        <v>11227</v>
      </c>
      <c r="I53" s="21">
        <f t="shared" si="15"/>
        <v>1.451670254789012E-2</v>
      </c>
    </row>
    <row r="54" spans="1:9">
      <c r="G54" s="654"/>
    </row>
    <row r="55" spans="1:9">
      <c r="A55" s="655"/>
    </row>
  </sheetData>
  <mergeCells count="12">
    <mergeCell ref="A44:I44"/>
    <mergeCell ref="H45:I45"/>
    <mergeCell ref="A20:I20"/>
    <mergeCell ref="G21:I21"/>
    <mergeCell ref="A32:I32"/>
    <mergeCell ref="G9:I9"/>
    <mergeCell ref="G33:I33"/>
    <mergeCell ref="A2:I2"/>
    <mergeCell ref="A3:I3"/>
    <mergeCell ref="A4:I4"/>
    <mergeCell ref="A6:I6"/>
    <mergeCell ref="A8:I8"/>
  </mergeCells>
  <pageMargins left="0.96" right="0.75" top="1" bottom="1" header="0.5" footer="0.5"/>
  <pageSetup scale="60" orientation="portrait" r:id="rId1"/>
  <headerFooter alignWithMargins="0">
    <oddFooter xml:space="preserve">&amp;C&amp;14 6b
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2"/>
  <sheetViews>
    <sheetView tabSelected="1" zoomScale="88" zoomScaleNormal="88" workbookViewId="0">
      <pane ySplit="3" topLeftCell="A4" activePane="bottomLeft" state="frozen"/>
      <selection activeCell="B40" sqref="B40"/>
      <selection pane="bottomLeft" activeCell="B40" sqref="B40"/>
    </sheetView>
  </sheetViews>
  <sheetFormatPr defaultColWidth="9.28515625" defaultRowHeight="10.199999999999999" outlineLevelRow="1" outlineLevelCol="1"/>
  <cols>
    <col min="1" max="1" width="4.42578125" style="842" customWidth="1"/>
    <col min="2" max="2" width="30" style="864" customWidth="1"/>
    <col min="3" max="7" width="19.42578125" style="783" hidden="1" customWidth="1" outlineLevel="1"/>
    <col min="8" max="8" width="3" style="783" hidden="1" customWidth="1" outlineLevel="1"/>
    <col min="9" max="9" width="12.140625" style="153" customWidth="1" collapsed="1"/>
    <col min="10" max="10" width="12.140625" style="153" customWidth="1"/>
    <col min="11" max="11" width="12.140625" style="153" hidden="1" customWidth="1" outlineLevel="1"/>
    <col min="12" max="12" width="12.140625" style="153" customWidth="1" collapsed="1"/>
    <col min="13" max="13" width="12.140625" style="153" customWidth="1"/>
    <col min="14" max="15" width="8.85546875" style="783" hidden="1" customWidth="1"/>
    <col min="16" max="21" width="0" style="783" hidden="1" customWidth="1"/>
    <col min="22" max="16384" width="9.28515625" style="783"/>
  </cols>
  <sheetData>
    <row r="1" spans="1:21" ht="33.75" customHeight="1">
      <c r="A1" s="778" t="s">
        <v>380</v>
      </c>
      <c r="B1" s="779"/>
      <c r="C1" s="780"/>
      <c r="D1" s="780"/>
      <c r="E1" s="780"/>
      <c r="F1" s="780"/>
      <c r="G1" s="780"/>
      <c r="H1" s="779"/>
      <c r="I1" s="781"/>
      <c r="J1" s="781"/>
      <c r="K1" s="781"/>
      <c r="L1" s="781"/>
      <c r="M1" s="782"/>
    </row>
    <row r="2" spans="1:21" ht="13.2">
      <c r="A2" s="784"/>
      <c r="B2" s="785"/>
      <c r="C2" s="786" t="s">
        <v>381</v>
      </c>
      <c r="D2" s="786" t="s">
        <v>382</v>
      </c>
      <c r="E2" s="786" t="s">
        <v>383</v>
      </c>
      <c r="F2" s="786" t="s">
        <v>383</v>
      </c>
      <c r="G2" s="786" t="s">
        <v>384</v>
      </c>
      <c r="H2" s="787"/>
      <c r="I2" s="788" t="s">
        <v>381</v>
      </c>
      <c r="J2" s="788" t="s">
        <v>382</v>
      </c>
      <c r="K2" s="788" t="s">
        <v>383</v>
      </c>
      <c r="L2" s="788" t="s">
        <v>383</v>
      </c>
      <c r="M2" s="786" t="s">
        <v>384</v>
      </c>
      <c r="N2" s="789" t="s">
        <v>385</v>
      </c>
      <c r="O2" s="789" t="s">
        <v>386</v>
      </c>
      <c r="P2" s="788" t="s">
        <v>387</v>
      </c>
      <c r="Q2" s="789" t="s">
        <v>388</v>
      </c>
      <c r="R2" s="790" t="s">
        <v>389</v>
      </c>
      <c r="S2" s="786" t="s">
        <v>390</v>
      </c>
      <c r="T2" s="791" t="s">
        <v>381</v>
      </c>
    </row>
    <row r="3" spans="1:21" ht="13.2">
      <c r="A3" s="792" t="s">
        <v>391</v>
      </c>
      <c r="B3" s="793"/>
      <c r="C3" s="794">
        <v>40908</v>
      </c>
      <c r="D3" s="794">
        <v>41274</v>
      </c>
      <c r="E3" s="794">
        <v>41455</v>
      </c>
      <c r="F3" s="794">
        <v>41639</v>
      </c>
      <c r="G3" s="794">
        <v>41820</v>
      </c>
      <c r="H3" s="795"/>
      <c r="I3" s="796">
        <v>40908</v>
      </c>
      <c r="J3" s="796">
        <v>41274</v>
      </c>
      <c r="K3" s="796">
        <v>41455</v>
      </c>
      <c r="L3" s="796">
        <v>41639</v>
      </c>
      <c r="M3" s="794">
        <v>42004</v>
      </c>
    </row>
    <row r="4" spans="1:21" ht="13.2">
      <c r="A4" s="784"/>
      <c r="B4" s="785"/>
      <c r="C4" s="788"/>
      <c r="D4" s="788"/>
      <c r="E4" s="788"/>
      <c r="F4" s="788"/>
      <c r="G4" s="788"/>
      <c r="H4" s="787"/>
      <c r="I4" s="797"/>
      <c r="J4" s="797"/>
      <c r="K4" s="797"/>
      <c r="L4" s="797"/>
      <c r="M4" s="798"/>
    </row>
    <row r="5" spans="1:21" ht="13.2">
      <c r="A5" s="799">
        <v>1</v>
      </c>
      <c r="B5" s="800" t="s">
        <v>392</v>
      </c>
      <c r="C5" s="801"/>
      <c r="D5" s="801"/>
      <c r="E5" s="801"/>
      <c r="F5" s="801"/>
      <c r="G5" s="801"/>
      <c r="H5" s="802"/>
      <c r="I5" s="801"/>
      <c r="J5" s="801"/>
      <c r="K5" s="801"/>
      <c r="L5" s="801"/>
      <c r="M5" s="803"/>
    </row>
    <row r="6" spans="1:21" ht="15.6">
      <c r="A6" s="784">
        <f>A5+1</f>
        <v>2</v>
      </c>
      <c r="B6" s="785" t="s">
        <v>328</v>
      </c>
      <c r="C6" s="804">
        <v>756711</v>
      </c>
      <c r="D6" s="804">
        <f>'[6]12 ME Dec 2012'!$F$9</f>
        <v>763655</v>
      </c>
      <c r="E6" s="804">
        <f>'[7]3.05 Lead'!$F$9</f>
        <v>767875</v>
      </c>
      <c r="F6" s="804">
        <f>'[8]3.05 Lead'!$F$9</f>
        <v>773385</v>
      </c>
      <c r="G6" s="804">
        <f>+'[9]3.05 Lead'!$F$8</f>
        <v>784612</v>
      </c>
      <c r="H6" s="805"/>
      <c r="I6" s="806">
        <f>I34</f>
        <v>0.41123049984946586</v>
      </c>
      <c r="J6" s="806">
        <f>J34</f>
        <v>0.4121290849029467</v>
      </c>
      <c r="K6" s="806">
        <f t="shared" ref="K6:M7" si="0">E6/E$8</f>
        <v>0.41360252036973899</v>
      </c>
      <c r="L6" s="806">
        <f t="shared" si="0"/>
        <v>0.41607442787311583</v>
      </c>
      <c r="M6" s="807">
        <f t="shared" si="0"/>
        <v>0.41820791640660104</v>
      </c>
      <c r="N6" s="808" t="e">
        <f>+#REF!-#REF!</f>
        <v>#REF!</v>
      </c>
      <c r="O6" s="808" t="e">
        <f>+#REF!-#REF!</f>
        <v>#REF!</v>
      </c>
      <c r="P6" s="808" t="e">
        <f>+#REF!-#REF!</f>
        <v>#REF!</v>
      </c>
      <c r="Q6" s="808" t="e">
        <f>+#REF!-#REF!</f>
        <v>#REF!</v>
      </c>
      <c r="R6" s="808" t="e">
        <f>+#REF!-#REF!</f>
        <v>#REF!</v>
      </c>
      <c r="S6" s="808" t="e">
        <f>+#REF!-#REF!</f>
        <v>#REF!</v>
      </c>
      <c r="T6" s="808" t="e">
        <f>+I6-#REF!</f>
        <v>#REF!</v>
      </c>
      <c r="U6" s="809" t="e">
        <f>+I6-#REF!</f>
        <v>#REF!</v>
      </c>
    </row>
    <row r="7" spans="1:21" ht="13.2">
      <c r="A7" s="784">
        <f>A6+1</f>
        <v>3</v>
      </c>
      <c r="B7" s="810" t="s">
        <v>393</v>
      </c>
      <c r="C7" s="811">
        <v>1083403</v>
      </c>
      <c r="D7" s="811">
        <f>'[6]12 ME Dec 2012'!$E$9</f>
        <v>1089296</v>
      </c>
      <c r="E7" s="811">
        <f>'[7]3.05 Lead'!$E$9</f>
        <v>1088678</v>
      </c>
      <c r="F7" s="811">
        <f>'[8]3.05 Lead'!$E$9</f>
        <v>1085381</v>
      </c>
      <c r="G7" s="811">
        <f>+'[9]3.05 Lead'!$E$8</f>
        <v>1091517</v>
      </c>
      <c r="H7" s="812"/>
      <c r="I7" s="813">
        <f>I35</f>
        <v>0.5887695001505342</v>
      </c>
      <c r="J7" s="813">
        <f>J35</f>
        <v>0.58787091509705325</v>
      </c>
      <c r="K7" s="813">
        <f t="shared" si="0"/>
        <v>0.58639747963026101</v>
      </c>
      <c r="L7" s="813">
        <f t="shared" si="0"/>
        <v>0.58392557212688423</v>
      </c>
      <c r="M7" s="814">
        <f t="shared" si="0"/>
        <v>0.58179208359339896</v>
      </c>
    </row>
    <row r="8" spans="1:21" ht="13.2">
      <c r="A8" s="815">
        <f>A7+1</f>
        <v>4</v>
      </c>
      <c r="B8" s="785" t="s">
        <v>394</v>
      </c>
      <c r="C8" s="804">
        <f t="shared" ref="C8:G8" si="1">SUM(C6:C7)</f>
        <v>1840114</v>
      </c>
      <c r="D8" s="804">
        <f t="shared" si="1"/>
        <v>1852951</v>
      </c>
      <c r="E8" s="804">
        <f t="shared" si="1"/>
        <v>1856553</v>
      </c>
      <c r="F8" s="804">
        <f t="shared" si="1"/>
        <v>1858766</v>
      </c>
      <c r="G8" s="804">
        <f t="shared" si="1"/>
        <v>1876129</v>
      </c>
      <c r="H8" s="805"/>
      <c r="I8" s="806">
        <f>SUM(I6:I7)</f>
        <v>1</v>
      </c>
      <c r="J8" s="806">
        <f t="shared" ref="J8" si="2">SUM(J6:J7)</f>
        <v>1</v>
      </c>
      <c r="K8" s="806">
        <f>SUM(K6:K7)</f>
        <v>1</v>
      </c>
      <c r="L8" s="806">
        <f>SUM(L6:L7)</f>
        <v>1</v>
      </c>
      <c r="M8" s="807">
        <f>SUM(M6:M7)</f>
        <v>1</v>
      </c>
      <c r="N8" s="816"/>
      <c r="O8" s="816"/>
      <c r="P8" s="816"/>
    </row>
    <row r="9" spans="1:21" ht="13.2">
      <c r="A9" s="784">
        <f t="shared" ref="A9:A28" si="3">A8+1</f>
        <v>5</v>
      </c>
      <c r="B9" s="785"/>
      <c r="C9" s="817"/>
      <c r="D9" s="817"/>
      <c r="E9" s="817"/>
      <c r="F9" s="817"/>
      <c r="G9" s="817"/>
      <c r="H9" s="787"/>
      <c r="I9" s="788"/>
      <c r="J9" s="788"/>
      <c r="K9" s="788"/>
      <c r="L9" s="788"/>
      <c r="M9" s="786"/>
    </row>
    <row r="10" spans="1:21" ht="13.2">
      <c r="A10" s="784">
        <f t="shared" si="3"/>
        <v>6</v>
      </c>
      <c r="B10" s="785"/>
      <c r="C10" s="817"/>
      <c r="D10" s="817"/>
      <c r="E10" s="817"/>
      <c r="F10" s="817"/>
      <c r="G10" s="817"/>
      <c r="H10" s="787"/>
      <c r="I10" s="788"/>
      <c r="J10" s="788"/>
      <c r="K10" s="788"/>
      <c r="L10" s="788"/>
      <c r="M10" s="786"/>
    </row>
    <row r="11" spans="1:21" ht="13.2">
      <c r="A11" s="799">
        <f t="shared" si="3"/>
        <v>7</v>
      </c>
      <c r="B11" s="800" t="s">
        <v>395</v>
      </c>
      <c r="C11" s="801"/>
      <c r="D11" s="801"/>
      <c r="E11" s="801"/>
      <c r="F11" s="801"/>
      <c r="G11" s="801"/>
      <c r="H11" s="802"/>
      <c r="I11" s="801"/>
      <c r="J11" s="801"/>
      <c r="K11" s="801"/>
      <c r="L11" s="801"/>
      <c r="M11" s="803"/>
    </row>
    <row r="12" spans="1:21" ht="15.6">
      <c r="A12" s="784">
        <f t="shared" si="3"/>
        <v>8</v>
      </c>
      <c r="B12" s="785" t="s">
        <v>328</v>
      </c>
      <c r="C12" s="804">
        <v>412367</v>
      </c>
      <c r="D12" s="804">
        <f>'[6]12 ME Dec 2012'!$F$12</f>
        <v>417533</v>
      </c>
      <c r="E12" s="804">
        <f>'[7]3.05 Lead'!$F$12</f>
        <v>430896</v>
      </c>
      <c r="F12" s="804">
        <f>'[8]3.05 Lead'!$F$12</f>
        <v>437346</v>
      </c>
      <c r="G12" s="804">
        <f>+'[9]3.05 Lead'!$F$11</f>
        <v>448567</v>
      </c>
      <c r="H12" s="805"/>
      <c r="I12" s="806">
        <f t="shared" ref="I12:M13" si="4">C12/C$14</f>
        <v>0.36700058917030226</v>
      </c>
      <c r="J12" s="806">
        <f t="shared" si="4"/>
        <v>0.36779498129458887</v>
      </c>
      <c r="K12" s="806">
        <f t="shared" si="4"/>
        <v>0.37309015722056077</v>
      </c>
      <c r="L12" s="806">
        <f t="shared" si="4"/>
        <v>0.37517467850148362</v>
      </c>
      <c r="M12" s="807">
        <f t="shared" si="4"/>
        <v>0.37731486154570842</v>
      </c>
      <c r="N12" s="808" t="e">
        <f>+#REF!-#REF!</f>
        <v>#REF!</v>
      </c>
      <c r="O12" s="808" t="e">
        <f>+#REF!-#REF!</f>
        <v>#REF!</v>
      </c>
      <c r="P12" s="808" t="e">
        <f>+#REF!-#REF!</f>
        <v>#REF!</v>
      </c>
      <c r="Q12" s="808" t="e">
        <f>+#REF!-#REF!</f>
        <v>#REF!</v>
      </c>
      <c r="R12" s="808" t="e">
        <f>+#REF!-#REF!</f>
        <v>#REF!</v>
      </c>
      <c r="S12" s="808" t="e">
        <f>+#REF!-#REF!</f>
        <v>#REF!</v>
      </c>
      <c r="T12" s="808" t="e">
        <f>+I12-#REF!</f>
        <v>#REF!</v>
      </c>
    </row>
    <row r="13" spans="1:21" ht="13.2">
      <c r="A13" s="784">
        <f t="shared" si="3"/>
        <v>9</v>
      </c>
      <c r="B13" s="810" t="s">
        <v>393</v>
      </c>
      <c r="C13" s="811">
        <v>711247</v>
      </c>
      <c r="D13" s="811">
        <f>'[6]12 ME Dec 2012'!$E$12</f>
        <v>717700</v>
      </c>
      <c r="E13" s="811">
        <f>'[7]3.05 Lead'!$E$12</f>
        <v>724042</v>
      </c>
      <c r="F13" s="811">
        <f>'[8]3.05 Lead'!$E$12</f>
        <v>728367</v>
      </c>
      <c r="G13" s="811">
        <f>+'[9]3.05 Lead'!$E$11</f>
        <v>740273</v>
      </c>
      <c r="H13" s="812"/>
      <c r="I13" s="813">
        <f t="shared" si="4"/>
        <v>0.6329994108296978</v>
      </c>
      <c r="J13" s="813">
        <f t="shared" si="4"/>
        <v>0.63220501870541113</v>
      </c>
      <c r="K13" s="813">
        <f t="shared" si="4"/>
        <v>0.62690984277943929</v>
      </c>
      <c r="L13" s="813">
        <f t="shared" si="4"/>
        <v>0.62482532149851633</v>
      </c>
      <c r="M13" s="814">
        <f t="shared" si="4"/>
        <v>0.62268513845429163</v>
      </c>
    </row>
    <row r="14" spans="1:21" ht="13.2">
      <c r="A14" s="815">
        <f t="shared" si="3"/>
        <v>10</v>
      </c>
      <c r="B14" s="785" t="s">
        <v>394</v>
      </c>
      <c r="C14" s="804">
        <f t="shared" ref="C14:G14" si="5">SUM(C12:C13)</f>
        <v>1123614</v>
      </c>
      <c r="D14" s="804">
        <f t="shared" si="5"/>
        <v>1135233</v>
      </c>
      <c r="E14" s="804">
        <f t="shared" si="5"/>
        <v>1154938</v>
      </c>
      <c r="F14" s="804">
        <f t="shared" si="5"/>
        <v>1165713</v>
      </c>
      <c r="G14" s="804">
        <f t="shared" si="5"/>
        <v>1188840</v>
      </c>
      <c r="H14" s="805"/>
      <c r="I14" s="806">
        <f>SUM(I12:I13)</f>
        <v>1</v>
      </c>
      <c r="J14" s="806">
        <f t="shared" ref="J14:M14" si="6">SUM(J12:J13)</f>
        <v>1</v>
      </c>
      <c r="K14" s="806">
        <f t="shared" si="6"/>
        <v>1</v>
      </c>
      <c r="L14" s="806">
        <f t="shared" si="6"/>
        <v>1</v>
      </c>
      <c r="M14" s="807">
        <f t="shared" si="6"/>
        <v>1</v>
      </c>
    </row>
    <row r="15" spans="1:21" ht="13.2">
      <c r="A15" s="818">
        <f t="shared" si="3"/>
        <v>11</v>
      </c>
      <c r="B15" s="810"/>
      <c r="C15" s="819"/>
      <c r="D15" s="819"/>
      <c r="E15" s="819"/>
      <c r="F15" s="819"/>
      <c r="G15" s="819"/>
      <c r="H15" s="820"/>
      <c r="I15" s="819"/>
      <c r="J15" s="819"/>
      <c r="K15" s="819"/>
      <c r="L15" s="819"/>
      <c r="M15" s="821"/>
    </row>
    <row r="16" spans="1:21" ht="13.2">
      <c r="A16" s="799">
        <f t="shared" si="3"/>
        <v>12</v>
      </c>
      <c r="B16" s="800" t="s">
        <v>396</v>
      </c>
      <c r="C16" s="801"/>
      <c r="D16" s="801"/>
      <c r="E16" s="801"/>
      <c r="F16" s="801"/>
      <c r="G16" s="801"/>
      <c r="H16" s="802"/>
      <c r="I16" s="801"/>
      <c r="J16" s="801"/>
      <c r="K16" s="801"/>
      <c r="L16" s="801"/>
      <c r="M16" s="803"/>
    </row>
    <row r="17" spans="1:20" ht="13.2">
      <c r="A17" s="784">
        <f t="shared" si="3"/>
        <v>13</v>
      </c>
      <c r="B17" s="785"/>
      <c r="C17" s="822"/>
      <c r="D17" s="822"/>
      <c r="E17" s="822"/>
      <c r="F17" s="822"/>
      <c r="G17" s="822"/>
      <c r="H17" s="805"/>
      <c r="I17" s="823"/>
      <c r="J17" s="823"/>
      <c r="K17" s="823"/>
      <c r="L17" s="823"/>
      <c r="M17" s="824"/>
    </row>
    <row r="18" spans="1:20" ht="13.2" hidden="1" outlineLevel="1">
      <c r="A18" s="784">
        <f t="shared" si="3"/>
        <v>14</v>
      </c>
      <c r="B18" s="825" t="s">
        <v>397</v>
      </c>
      <c r="C18" s="822">
        <v>2639163800</v>
      </c>
      <c r="D18" s="822">
        <f>'[6]12 ME Dec 2012'!$F$16</f>
        <v>2749020760</v>
      </c>
      <c r="E18" s="822">
        <f>'[7]3.05 Lead'!$F$16</f>
        <v>2816514420</v>
      </c>
      <c r="F18" s="822">
        <f>'[8]3.05 Lead'!F16</f>
        <v>2888252868</v>
      </c>
      <c r="G18" s="822">
        <f>+'[9]3.05 Lead'!$F$15</f>
        <v>3032182241</v>
      </c>
      <c r="H18" s="805"/>
      <c r="I18" s="806"/>
      <c r="J18" s="806"/>
      <c r="K18" s="806"/>
      <c r="L18" s="806"/>
      <c r="M18" s="807"/>
    </row>
    <row r="19" spans="1:20" ht="13.2" hidden="1" outlineLevel="1">
      <c r="A19" s="784">
        <f t="shared" si="3"/>
        <v>15</v>
      </c>
      <c r="B19" s="825" t="s">
        <v>398</v>
      </c>
      <c r="C19" s="822">
        <v>0</v>
      </c>
      <c r="D19" s="822">
        <v>0</v>
      </c>
      <c r="E19" s="822">
        <f>'[7]3.05 Lead'!$F$17</f>
        <v>0</v>
      </c>
      <c r="F19" s="822">
        <f>'[8]3.05 Lead'!F17</f>
        <v>0</v>
      </c>
      <c r="G19" s="822">
        <f>+'[9]3.05 Lead'!$F$16</f>
        <v>0</v>
      </c>
      <c r="H19" s="805"/>
      <c r="I19" s="806"/>
      <c r="J19" s="806"/>
      <c r="K19" s="806"/>
      <c r="L19" s="806"/>
      <c r="M19" s="807"/>
    </row>
    <row r="20" spans="1:20" ht="13.2" hidden="1" outlineLevel="1">
      <c r="A20" s="784">
        <f t="shared" si="3"/>
        <v>16</v>
      </c>
      <c r="B20" s="810" t="s">
        <v>399</v>
      </c>
      <c r="C20" s="811">
        <v>38526839</v>
      </c>
      <c r="D20" s="811">
        <f>'[6]12 ME Dec 2012'!$F$18</f>
        <v>33226574</v>
      </c>
      <c r="E20" s="811">
        <f>'[7]3.05 Lead'!$F$18</f>
        <v>35519580</v>
      </c>
      <c r="F20" s="811">
        <f>'[8]3.05 Lead'!F18</f>
        <v>36637831</v>
      </c>
      <c r="G20" s="811">
        <f>+'[9]3.05 Lead'!$F$17</f>
        <v>32663137</v>
      </c>
      <c r="H20" s="812"/>
      <c r="I20" s="806"/>
      <c r="J20" s="806"/>
      <c r="K20" s="806"/>
      <c r="L20" s="806"/>
      <c r="M20" s="807"/>
    </row>
    <row r="21" spans="1:20" ht="15.6" collapsed="1">
      <c r="A21" s="784">
        <f t="shared" si="3"/>
        <v>17</v>
      </c>
      <c r="B21" s="785" t="s">
        <v>328</v>
      </c>
      <c r="C21" s="826">
        <f t="shared" ref="C21:G21" si="7">SUM(C18:C20)</f>
        <v>2677690639</v>
      </c>
      <c r="D21" s="826">
        <f t="shared" si="7"/>
        <v>2782247334</v>
      </c>
      <c r="E21" s="826">
        <f t="shared" si="7"/>
        <v>2852034000</v>
      </c>
      <c r="F21" s="826">
        <f t="shared" si="7"/>
        <v>2924890699</v>
      </c>
      <c r="G21" s="826">
        <f t="shared" si="7"/>
        <v>3064845378</v>
      </c>
      <c r="H21" s="827"/>
      <c r="I21" s="806">
        <f>C21/C$29</f>
        <v>0.38874134800347915</v>
      </c>
      <c r="J21" s="806">
        <f>D21/D$29</f>
        <v>0.38369786585445526</v>
      </c>
      <c r="K21" s="806">
        <f>E21/E$29</f>
        <v>0.3843473178930023</v>
      </c>
      <c r="L21" s="806">
        <f>F21/F$29</f>
        <v>0.38735147262067005</v>
      </c>
      <c r="M21" s="807">
        <f>G21/G$29</f>
        <v>0.39007051826843481</v>
      </c>
      <c r="N21" s="808" t="e">
        <f>+#REF!-#REF!</f>
        <v>#REF!</v>
      </c>
      <c r="O21" s="808" t="e">
        <f>+#REF!-#REF!</f>
        <v>#REF!</v>
      </c>
      <c r="P21" s="808" t="e">
        <f>+#REF!-#REF!</f>
        <v>#REF!</v>
      </c>
      <c r="Q21" s="808" t="e">
        <f>+#REF!-#REF!</f>
        <v>#REF!</v>
      </c>
      <c r="R21" s="808" t="e">
        <f>+#REF!-#REF!</f>
        <v>#REF!</v>
      </c>
      <c r="S21" s="808" t="e">
        <f>+#REF!-#REF!</f>
        <v>#REF!</v>
      </c>
      <c r="T21" s="808" t="e">
        <f>+I21-#REF!</f>
        <v>#REF!</v>
      </c>
    </row>
    <row r="22" spans="1:20" ht="13.2" hidden="1" outlineLevel="1">
      <c r="A22" s="784">
        <f t="shared" si="3"/>
        <v>18</v>
      </c>
      <c r="B22" s="825" t="s">
        <v>397</v>
      </c>
      <c r="C22" s="822">
        <v>2995941531</v>
      </c>
      <c r="D22" s="822">
        <f>'[6]12 ME Dec 2012'!$E$16</f>
        <v>3176775040</v>
      </c>
      <c r="E22" s="822">
        <f>'[7]3.05 Lead'!$E$16</f>
        <v>3231023707</v>
      </c>
      <c r="F22" s="822">
        <f>'[8]3.05 Lead'!E16</f>
        <v>3244593411</v>
      </c>
      <c r="G22" s="822">
        <f>+'[9]3.05 Lead'!$E$15</f>
        <v>3278842368</v>
      </c>
      <c r="H22" s="805"/>
      <c r="I22" s="806"/>
      <c r="J22" s="806"/>
      <c r="K22" s="806"/>
      <c r="L22" s="806"/>
      <c r="M22" s="807"/>
    </row>
    <row r="23" spans="1:20" ht="13.2" hidden="1" outlineLevel="1">
      <c r="A23" s="784">
        <f t="shared" si="3"/>
        <v>19</v>
      </c>
      <c r="B23" s="825" t="s">
        <v>398</v>
      </c>
      <c r="C23" s="822">
        <v>1068191547</v>
      </c>
      <c r="D23" s="822">
        <f>'[6]12 ME Dec 2012'!$E$17</f>
        <v>1119834432</v>
      </c>
      <c r="E23" s="822">
        <f>'[7]3.05 Lead'!$E$17</f>
        <v>1153130146</v>
      </c>
      <c r="F23" s="822">
        <f>'[8]3.05 Lead'!E17</f>
        <v>1185923090</v>
      </c>
      <c r="G23" s="822">
        <f>+'[9]3.05 Lead'!$E$16</f>
        <v>1306458064</v>
      </c>
      <c r="H23" s="805"/>
      <c r="I23" s="806"/>
      <c r="J23" s="806"/>
      <c r="K23" s="806"/>
      <c r="L23" s="806"/>
      <c r="M23" s="807"/>
    </row>
    <row r="24" spans="1:20" ht="13.2" hidden="1" outlineLevel="1">
      <c r="A24" s="784">
        <f t="shared" si="3"/>
        <v>20</v>
      </c>
      <c r="B24" s="810" t="s">
        <v>400</v>
      </c>
      <c r="C24" s="811">
        <v>146279781</v>
      </c>
      <c r="D24" s="811">
        <f>'[6]12 ME Dec 2012'!$E$18</f>
        <v>172284213</v>
      </c>
      <c r="E24" s="811">
        <f>'[7]3.05 Lead'!$E$18</f>
        <v>184272411</v>
      </c>
      <c r="F24" s="811">
        <f>'[8]3.05 Lead'!E18</f>
        <v>195592101</v>
      </c>
      <c r="G24" s="822">
        <f>+'[9]3.05 Lead'!$E$17</f>
        <v>207011382</v>
      </c>
      <c r="H24" s="812"/>
      <c r="I24" s="806"/>
      <c r="J24" s="806"/>
      <c r="K24" s="806"/>
      <c r="L24" s="806"/>
      <c r="M24" s="807"/>
    </row>
    <row r="25" spans="1:20" ht="13.2" collapsed="1">
      <c r="A25" s="784">
        <f t="shared" si="3"/>
        <v>21</v>
      </c>
      <c r="B25" s="785" t="s">
        <v>393</v>
      </c>
      <c r="C25" s="826">
        <f t="shared" ref="C25:G25" si="8">SUM(C22:C24)</f>
        <v>4210412859</v>
      </c>
      <c r="D25" s="826">
        <f t="shared" si="8"/>
        <v>4468893685</v>
      </c>
      <c r="E25" s="826">
        <f t="shared" si="8"/>
        <v>4568426264</v>
      </c>
      <c r="F25" s="826">
        <f t="shared" si="8"/>
        <v>4626108602</v>
      </c>
      <c r="G25" s="826">
        <f t="shared" si="8"/>
        <v>4792311814</v>
      </c>
      <c r="H25" s="827"/>
      <c r="I25" s="813">
        <f>C25/C$29</f>
        <v>0.61125865199652085</v>
      </c>
      <c r="J25" s="813">
        <f>D25/D$29</f>
        <v>0.61630213414554469</v>
      </c>
      <c r="K25" s="813">
        <f>E25/E$29</f>
        <v>0.61565268210699764</v>
      </c>
      <c r="L25" s="813">
        <f>F25/F$29</f>
        <v>0.61264852737932995</v>
      </c>
      <c r="M25" s="814">
        <f>G25/G$29</f>
        <v>0.60992948173156514</v>
      </c>
    </row>
    <row r="26" spans="1:20" ht="13.2" hidden="1" outlineLevel="1">
      <c r="A26" s="784">
        <f t="shared" si="3"/>
        <v>22</v>
      </c>
      <c r="B26" s="825" t="s">
        <v>397</v>
      </c>
      <c r="C26" s="828">
        <v>5635105331</v>
      </c>
      <c r="D26" s="828">
        <f>+D18+D22</f>
        <v>5925795800</v>
      </c>
      <c r="E26" s="828">
        <f>+E18+E22</f>
        <v>6047538127</v>
      </c>
      <c r="F26" s="828">
        <f>+F18+F22</f>
        <v>6132846279</v>
      </c>
      <c r="G26" s="828">
        <f>+G18+G22</f>
        <v>6311024609</v>
      </c>
      <c r="H26" s="829"/>
      <c r="I26" s="806"/>
      <c r="J26" s="806"/>
      <c r="K26" s="806"/>
      <c r="L26" s="806"/>
      <c r="M26" s="807"/>
    </row>
    <row r="27" spans="1:20" ht="13.2" hidden="1" outlineLevel="1">
      <c r="A27" s="784">
        <f t="shared" si="3"/>
        <v>23</v>
      </c>
      <c r="B27" s="825" t="s">
        <v>398</v>
      </c>
      <c r="C27" s="828">
        <v>1068191547</v>
      </c>
      <c r="D27" s="828">
        <f t="shared" ref="D27:G28" si="9">+D19+D23</f>
        <v>1119834432</v>
      </c>
      <c r="E27" s="828">
        <f t="shared" si="9"/>
        <v>1153130146</v>
      </c>
      <c r="F27" s="828">
        <f t="shared" si="9"/>
        <v>1185923090</v>
      </c>
      <c r="G27" s="828">
        <f t="shared" si="9"/>
        <v>1306458064</v>
      </c>
      <c r="H27" s="829"/>
      <c r="I27" s="806"/>
      <c r="J27" s="806"/>
      <c r="K27" s="806"/>
      <c r="L27" s="806"/>
      <c r="M27" s="807"/>
    </row>
    <row r="28" spans="1:20" ht="13.2" hidden="1" outlineLevel="1">
      <c r="A28" s="784">
        <f t="shared" si="3"/>
        <v>24</v>
      </c>
      <c r="B28" s="810" t="s">
        <v>400</v>
      </c>
      <c r="C28" s="811">
        <v>184806620</v>
      </c>
      <c r="D28" s="811">
        <f t="shared" si="9"/>
        <v>205510787</v>
      </c>
      <c r="E28" s="811">
        <f t="shared" si="9"/>
        <v>219791991</v>
      </c>
      <c r="F28" s="811">
        <f>+F20+F24</f>
        <v>232229932</v>
      </c>
      <c r="G28" s="811">
        <f>+G20+G24</f>
        <v>239674519</v>
      </c>
      <c r="H28" s="812"/>
      <c r="I28" s="813"/>
      <c r="J28" s="813"/>
      <c r="K28" s="813"/>
      <c r="L28" s="813"/>
      <c r="M28" s="814"/>
    </row>
    <row r="29" spans="1:20" ht="13.2" collapsed="1">
      <c r="A29" s="815">
        <f>A28+1</f>
        <v>25</v>
      </c>
      <c r="B29" s="830" t="s">
        <v>394</v>
      </c>
      <c r="C29" s="831">
        <f t="shared" ref="C29:G29" si="10">C21+C25</f>
        <v>6888103498</v>
      </c>
      <c r="D29" s="831">
        <f t="shared" si="10"/>
        <v>7251141019</v>
      </c>
      <c r="E29" s="831">
        <f t="shared" si="10"/>
        <v>7420460264</v>
      </c>
      <c r="F29" s="831">
        <f t="shared" si="10"/>
        <v>7550999301</v>
      </c>
      <c r="G29" s="831">
        <f t="shared" si="10"/>
        <v>7857157192</v>
      </c>
      <c r="H29" s="832"/>
      <c r="I29" s="823">
        <f t="shared" ref="I29:M29" si="11">I21+I25</f>
        <v>1</v>
      </c>
      <c r="J29" s="823">
        <f t="shared" si="11"/>
        <v>1</v>
      </c>
      <c r="K29" s="823">
        <f t="shared" si="11"/>
        <v>1</v>
      </c>
      <c r="L29" s="823">
        <f t="shared" si="11"/>
        <v>1</v>
      </c>
      <c r="M29" s="824">
        <f t="shared" si="11"/>
        <v>1</v>
      </c>
    </row>
    <row r="30" spans="1:20" ht="13.2">
      <c r="A30" s="818">
        <f t="shared" ref="A30:A62" si="12">A29+1</f>
        <v>26</v>
      </c>
      <c r="B30" s="810"/>
      <c r="C30" s="819"/>
      <c r="D30" s="819"/>
      <c r="E30" s="819"/>
      <c r="F30" s="819"/>
      <c r="G30" s="819"/>
      <c r="H30" s="820"/>
      <c r="I30" s="819"/>
      <c r="J30" s="819"/>
      <c r="K30" s="819"/>
      <c r="L30" s="819"/>
      <c r="M30" s="821"/>
    </row>
    <row r="31" spans="1:20" ht="13.2">
      <c r="A31" s="799">
        <f t="shared" si="12"/>
        <v>27</v>
      </c>
      <c r="B31" s="800" t="s">
        <v>401</v>
      </c>
      <c r="C31" s="801"/>
      <c r="D31" s="801"/>
      <c r="E31" s="801"/>
      <c r="F31" s="801"/>
      <c r="G31" s="801"/>
      <c r="H31" s="802"/>
      <c r="I31" s="801"/>
      <c r="J31" s="801"/>
      <c r="K31" s="801"/>
      <c r="L31" s="801"/>
      <c r="M31" s="803"/>
    </row>
    <row r="32" spans="1:20" ht="13.2">
      <c r="A32" s="815">
        <f t="shared" si="12"/>
        <v>28</v>
      </c>
      <c r="B32" s="833"/>
      <c r="C32" s="834"/>
      <c r="D32" s="834"/>
      <c r="E32" s="834"/>
      <c r="F32" s="834"/>
      <c r="G32" s="834"/>
      <c r="H32" s="835"/>
      <c r="I32" s="836"/>
      <c r="J32" s="836"/>
      <c r="K32" s="836"/>
      <c r="L32" s="836"/>
      <c r="M32" s="834"/>
    </row>
    <row r="33" spans="1:20" ht="13.2">
      <c r="A33" s="784">
        <f t="shared" si="12"/>
        <v>29</v>
      </c>
      <c r="B33" s="837" t="s">
        <v>402</v>
      </c>
      <c r="C33" s="838"/>
      <c r="D33" s="838"/>
      <c r="E33" s="838"/>
      <c r="F33" s="838"/>
      <c r="G33" s="838"/>
      <c r="H33" s="839"/>
      <c r="I33" s="840"/>
      <c r="J33" s="840"/>
      <c r="K33" s="840"/>
      <c r="L33" s="840"/>
      <c r="M33" s="841"/>
      <c r="N33" s="842"/>
      <c r="O33" s="842"/>
      <c r="P33" s="842"/>
    </row>
    <row r="34" spans="1:20" ht="15.6">
      <c r="A34" s="784">
        <f t="shared" si="12"/>
        <v>30</v>
      </c>
      <c r="B34" s="785" t="s">
        <v>328</v>
      </c>
      <c r="C34" s="843">
        <v>756711</v>
      </c>
      <c r="D34" s="843">
        <f t="shared" ref="D34:G35" si="13">D6</f>
        <v>763655</v>
      </c>
      <c r="E34" s="843">
        <f t="shared" si="13"/>
        <v>767875</v>
      </c>
      <c r="F34" s="843">
        <f t="shared" si="13"/>
        <v>773385</v>
      </c>
      <c r="G34" s="843">
        <f t="shared" si="13"/>
        <v>784612</v>
      </c>
      <c r="H34" s="805"/>
      <c r="I34" s="806">
        <f t="shared" ref="I34:M35" si="14">C34/C$36</f>
        <v>0.41123049984946586</v>
      </c>
      <c r="J34" s="806">
        <f t="shared" si="14"/>
        <v>0.4121290849029467</v>
      </c>
      <c r="K34" s="806">
        <f t="shared" si="14"/>
        <v>0.41360252036973899</v>
      </c>
      <c r="L34" s="806">
        <f t="shared" si="14"/>
        <v>0.41607442787311583</v>
      </c>
      <c r="M34" s="807">
        <f t="shared" si="14"/>
        <v>0.41820791640660104</v>
      </c>
      <c r="N34" s="808" t="e">
        <f>+#REF!-#REF!</f>
        <v>#REF!</v>
      </c>
      <c r="O34" s="808" t="e">
        <f>+#REF!-#REF!</f>
        <v>#REF!</v>
      </c>
      <c r="P34" s="808" t="e">
        <f>+#REF!-#REF!</f>
        <v>#REF!</v>
      </c>
      <c r="Q34" s="808" t="e">
        <f>+#REF!-#REF!</f>
        <v>#REF!</v>
      </c>
      <c r="R34" s="808" t="e">
        <f>+#REF!-#REF!</f>
        <v>#REF!</v>
      </c>
      <c r="S34" s="808" t="e">
        <f>+#REF!-#REF!</f>
        <v>#REF!</v>
      </c>
      <c r="T34" s="808" t="e">
        <f>+I34-#REF!</f>
        <v>#REF!</v>
      </c>
    </row>
    <row r="35" spans="1:20" ht="13.2">
      <c r="A35" s="784">
        <f t="shared" si="12"/>
        <v>31</v>
      </c>
      <c r="B35" s="810" t="s">
        <v>393</v>
      </c>
      <c r="C35" s="811">
        <v>1083403</v>
      </c>
      <c r="D35" s="811">
        <f t="shared" si="13"/>
        <v>1089296</v>
      </c>
      <c r="E35" s="811">
        <f t="shared" si="13"/>
        <v>1088678</v>
      </c>
      <c r="F35" s="811">
        <f t="shared" si="13"/>
        <v>1085381</v>
      </c>
      <c r="G35" s="811">
        <f t="shared" si="13"/>
        <v>1091517</v>
      </c>
      <c r="H35" s="812"/>
      <c r="I35" s="813">
        <f t="shared" si="14"/>
        <v>0.5887695001505342</v>
      </c>
      <c r="J35" s="813">
        <f t="shared" si="14"/>
        <v>0.58787091509705325</v>
      </c>
      <c r="K35" s="813">
        <f t="shared" si="14"/>
        <v>0.58639747963026101</v>
      </c>
      <c r="L35" s="813">
        <f t="shared" si="14"/>
        <v>0.58392557212688423</v>
      </c>
      <c r="M35" s="814">
        <f t="shared" si="14"/>
        <v>0.58179208359339896</v>
      </c>
    </row>
    <row r="36" spans="1:20" ht="13.2">
      <c r="A36" s="815">
        <f t="shared" si="12"/>
        <v>32</v>
      </c>
      <c r="B36" s="785" t="s">
        <v>394</v>
      </c>
      <c r="C36" s="804">
        <f t="shared" ref="C36:M36" si="15">SUM(C34:C35)</f>
        <v>1840114</v>
      </c>
      <c r="D36" s="804">
        <f t="shared" si="15"/>
        <v>1852951</v>
      </c>
      <c r="E36" s="804">
        <f t="shared" si="15"/>
        <v>1856553</v>
      </c>
      <c r="F36" s="804">
        <f t="shared" si="15"/>
        <v>1858766</v>
      </c>
      <c r="G36" s="804">
        <f t="shared" si="15"/>
        <v>1876129</v>
      </c>
      <c r="H36" s="805"/>
      <c r="I36" s="806">
        <f t="shared" si="15"/>
        <v>1</v>
      </c>
      <c r="J36" s="806">
        <f t="shared" si="15"/>
        <v>1</v>
      </c>
      <c r="K36" s="806">
        <f t="shared" si="15"/>
        <v>1</v>
      </c>
      <c r="L36" s="806">
        <f t="shared" si="15"/>
        <v>1</v>
      </c>
      <c r="M36" s="807">
        <f t="shared" si="15"/>
        <v>1</v>
      </c>
      <c r="N36" s="816"/>
      <c r="O36" s="816"/>
      <c r="P36" s="816"/>
    </row>
    <row r="37" spans="1:20" ht="13.2">
      <c r="A37" s="784">
        <f t="shared" si="12"/>
        <v>33</v>
      </c>
      <c r="B37" s="785"/>
      <c r="C37" s="804"/>
      <c r="D37" s="804"/>
      <c r="E37" s="804"/>
      <c r="F37" s="804"/>
      <c r="G37" s="804"/>
      <c r="H37" s="805"/>
      <c r="I37" s="840"/>
      <c r="J37" s="840"/>
      <c r="K37" s="840"/>
      <c r="L37" s="840"/>
      <c r="M37" s="841"/>
    </row>
    <row r="38" spans="1:20" ht="13.2">
      <c r="A38" s="784">
        <f t="shared" si="12"/>
        <v>34</v>
      </c>
      <c r="B38" s="844" t="s">
        <v>403</v>
      </c>
      <c r="C38" s="845"/>
      <c r="D38" s="845"/>
      <c r="E38" s="845"/>
      <c r="F38" s="845"/>
      <c r="G38" s="845"/>
      <c r="H38" s="805"/>
      <c r="I38" s="840"/>
      <c r="J38" s="840"/>
      <c r="K38" s="840"/>
      <c r="L38" s="840"/>
      <c r="M38" s="841"/>
    </row>
    <row r="39" spans="1:20" ht="15.6">
      <c r="A39" s="784">
        <f t="shared" si="12"/>
        <v>35</v>
      </c>
      <c r="B39" s="785" t="s">
        <v>328</v>
      </c>
      <c r="C39" s="846">
        <v>25029768.657368839</v>
      </c>
      <c r="D39" s="846">
        <f>'[6]12 ME Dec 2012'!$F$26</f>
        <v>24551761.102428459</v>
      </c>
      <c r="E39" s="846">
        <f>'[7]3.05 Lead'!$F$26</f>
        <v>25292255.923127696</v>
      </c>
      <c r="F39" s="846">
        <f>'[8]3.05 Lead'!$F$26</f>
        <v>22039412.440000001</v>
      </c>
      <c r="G39" s="846">
        <f>+'[9]3.05 Lead'!$F$25</f>
        <v>21989432.210000001</v>
      </c>
      <c r="H39" s="847"/>
      <c r="I39" s="848">
        <f t="shared" ref="I39:M41" si="16">C39/C$41</f>
        <v>0.33437890719366747</v>
      </c>
      <c r="J39" s="848">
        <f t="shared" si="16"/>
        <v>0.3249820175028128</v>
      </c>
      <c r="K39" s="848">
        <f t="shared" si="16"/>
        <v>0.3265861479880684</v>
      </c>
      <c r="L39" s="848">
        <f t="shared" si="16"/>
        <v>0.31279820537821518</v>
      </c>
      <c r="M39" s="849">
        <f t="shared" si="16"/>
        <v>0.29936974550122031</v>
      </c>
      <c r="N39" s="808" t="e">
        <f>+#REF!-#REF!</f>
        <v>#REF!</v>
      </c>
      <c r="O39" s="808" t="e">
        <f>+#REF!-#REF!</f>
        <v>#REF!</v>
      </c>
      <c r="P39" s="808" t="e">
        <f>+#REF!-#REF!</f>
        <v>#REF!</v>
      </c>
      <c r="Q39" s="808" t="e">
        <f>+#REF!-#REF!</f>
        <v>#REF!</v>
      </c>
      <c r="R39" s="808" t="e">
        <f>+#REF!-#REF!</f>
        <v>#REF!</v>
      </c>
      <c r="S39" s="808" t="e">
        <f>+#REF!-#REF!</f>
        <v>#REF!</v>
      </c>
      <c r="T39" s="808" t="e">
        <f>+I39-#REF!</f>
        <v>#REF!</v>
      </c>
    </row>
    <row r="40" spans="1:20" ht="13.2">
      <c r="A40" s="784">
        <f t="shared" si="12"/>
        <v>36</v>
      </c>
      <c r="B40" s="810" t="s">
        <v>393</v>
      </c>
      <c r="C40" s="811">
        <v>49824739.563366368</v>
      </c>
      <c r="D40" s="811">
        <f>'[6]12 ME Dec 2012'!$E$26</f>
        <v>50996299.344380595</v>
      </c>
      <c r="E40" s="811">
        <f>'[7]3.05 Lead'!$E$26</f>
        <v>52152106.242691204</v>
      </c>
      <c r="F40" s="811">
        <f>'[8]3.05 Lead'!$E$26</f>
        <v>48419471.469999999</v>
      </c>
      <c r="G40" s="811">
        <f>+'[9]3.05 Lead'!$E$25</f>
        <v>51462987.549999997</v>
      </c>
      <c r="H40" s="812"/>
      <c r="I40" s="813">
        <f t="shared" si="16"/>
        <v>0.66562109280633253</v>
      </c>
      <c r="J40" s="813">
        <f t="shared" si="16"/>
        <v>0.67501798249718725</v>
      </c>
      <c r="K40" s="813">
        <f t="shared" si="16"/>
        <v>0.6734138520119316</v>
      </c>
      <c r="L40" s="813">
        <f t="shared" si="16"/>
        <v>0.68720179462178488</v>
      </c>
      <c r="M40" s="814">
        <f t="shared" si="16"/>
        <v>0.7006302544987798</v>
      </c>
      <c r="T40" s="783" t="e">
        <f>+I39-#REF!</f>
        <v>#REF!</v>
      </c>
    </row>
    <row r="41" spans="1:20" ht="13.2">
      <c r="A41" s="815">
        <f t="shared" si="12"/>
        <v>37</v>
      </c>
      <c r="B41" s="785" t="s">
        <v>394</v>
      </c>
      <c r="C41" s="850">
        <f t="shared" ref="C41:G41" si="17">SUM(C39:C40)</f>
        <v>74854508.220735207</v>
      </c>
      <c r="D41" s="850">
        <f t="shared" si="17"/>
        <v>75548060.446809053</v>
      </c>
      <c r="E41" s="850">
        <f t="shared" si="17"/>
        <v>77444362.1658189</v>
      </c>
      <c r="F41" s="850">
        <f t="shared" si="17"/>
        <v>70458883.909999996</v>
      </c>
      <c r="G41" s="850">
        <f t="shared" si="17"/>
        <v>73452419.75999999</v>
      </c>
      <c r="H41" s="851"/>
      <c r="I41" s="848">
        <f t="shared" si="16"/>
        <v>1</v>
      </c>
      <c r="J41" s="848">
        <f t="shared" si="16"/>
        <v>1</v>
      </c>
      <c r="K41" s="848">
        <f t="shared" si="16"/>
        <v>1</v>
      </c>
      <c r="L41" s="848">
        <f t="shared" si="16"/>
        <v>1</v>
      </c>
      <c r="M41" s="849">
        <f t="shared" si="16"/>
        <v>1</v>
      </c>
    </row>
    <row r="42" spans="1:20" ht="13.2">
      <c r="A42" s="784">
        <f t="shared" si="12"/>
        <v>38</v>
      </c>
      <c r="B42" s="785"/>
      <c r="C42" s="822"/>
      <c r="D42" s="822"/>
      <c r="E42" s="822"/>
      <c r="F42" s="822"/>
      <c r="G42" s="822"/>
      <c r="H42" s="805"/>
      <c r="I42" s="785"/>
      <c r="J42" s="785"/>
      <c r="K42" s="785"/>
      <c r="L42" s="785"/>
      <c r="M42" s="852"/>
    </row>
    <row r="43" spans="1:20" ht="13.2">
      <c r="A43" s="784">
        <f t="shared" si="12"/>
        <v>39</v>
      </c>
      <c r="B43" s="844" t="s">
        <v>404</v>
      </c>
      <c r="C43" s="845"/>
      <c r="D43" s="845"/>
      <c r="E43" s="845"/>
      <c r="F43" s="845"/>
      <c r="G43" s="845"/>
      <c r="H43" s="805"/>
      <c r="I43" s="785"/>
      <c r="J43" s="785"/>
      <c r="K43" s="785"/>
      <c r="L43" s="785"/>
      <c r="M43" s="852"/>
    </row>
    <row r="44" spans="1:20" ht="15.6">
      <c r="A44" s="784">
        <f t="shared" si="12"/>
        <v>40</v>
      </c>
      <c r="B44" s="785" t="s">
        <v>328</v>
      </c>
      <c r="C44" s="846">
        <v>28236713.239987448</v>
      </c>
      <c r="D44" s="846">
        <f>'[6]12 ME Dec 2012'!$F$29</f>
        <v>28021569.673643224</v>
      </c>
      <c r="E44" s="846">
        <f>'[7]3.05 Lead'!$F$29</f>
        <v>27590889.002024636</v>
      </c>
      <c r="F44" s="846">
        <f>'[8]3.05 Lead'!$F$29</f>
        <v>26212453.890885551</v>
      </c>
      <c r="G44" s="846">
        <f>+'[9]3.05 Lead'!$F$28</f>
        <v>27897147.382223777</v>
      </c>
      <c r="H44" s="847"/>
      <c r="I44" s="848">
        <f t="shared" ref="I44:M46" si="18">C44/C$46</f>
        <v>0.3133969365319198</v>
      </c>
      <c r="J44" s="848">
        <f t="shared" si="18"/>
        <v>0.29860452622554134</v>
      </c>
      <c r="K44" s="848">
        <f t="shared" si="18"/>
        <v>0.32004964829476235</v>
      </c>
      <c r="L44" s="848">
        <f t="shared" si="18"/>
        <v>0.28777718342620218</v>
      </c>
      <c r="M44" s="849">
        <f t="shared" si="18"/>
        <v>0.27942111094664657</v>
      </c>
      <c r="N44" s="808" t="e">
        <f>+#REF!-#REF!</f>
        <v>#REF!</v>
      </c>
      <c r="O44" s="808" t="e">
        <f>+#REF!-#REF!</f>
        <v>#REF!</v>
      </c>
      <c r="P44" s="808" t="e">
        <f>+#REF!-#REF!</f>
        <v>#REF!</v>
      </c>
      <c r="Q44" s="808" t="e">
        <f>+#REF!-#REF!</f>
        <v>#REF!</v>
      </c>
      <c r="R44" s="808" t="e">
        <f>+#REF!-#REF!</f>
        <v>#REF!</v>
      </c>
      <c r="S44" s="808" t="e">
        <f>+#REF!-#REF!</f>
        <v>#REF!</v>
      </c>
      <c r="T44" s="808" t="e">
        <f>+I44-#REF!</f>
        <v>#REF!</v>
      </c>
    </row>
    <row r="45" spans="1:20" ht="13.2">
      <c r="A45" s="784">
        <f t="shared" si="12"/>
        <v>41</v>
      </c>
      <c r="B45" s="810" t="s">
        <v>393</v>
      </c>
      <c r="C45" s="811">
        <v>61862167.599300876</v>
      </c>
      <c r="D45" s="811">
        <f>'[6]12 ME Dec 2012'!$E$29</f>
        <v>65820174.883430339</v>
      </c>
      <c r="E45" s="811">
        <f>'[7]3.05 Lead'!$E$29</f>
        <v>58617263.854977466</v>
      </c>
      <c r="F45" s="811">
        <f>'[8]3.05 Lead'!$E$29</f>
        <v>64873481.341389373</v>
      </c>
      <c r="G45" s="811">
        <f>+'[9]3.05 Lead'!$E$28</f>
        <v>71941935.240100116</v>
      </c>
      <c r="H45" s="812"/>
      <c r="I45" s="813">
        <f t="shared" si="18"/>
        <v>0.6866030634680802</v>
      </c>
      <c r="J45" s="813">
        <f t="shared" si="18"/>
        <v>0.70139547377445866</v>
      </c>
      <c r="K45" s="813">
        <f t="shared" si="18"/>
        <v>0.67995035170523754</v>
      </c>
      <c r="L45" s="813">
        <f t="shared" si="18"/>
        <v>0.71222281657379782</v>
      </c>
      <c r="M45" s="814">
        <f t="shared" si="18"/>
        <v>0.72057888905335343</v>
      </c>
      <c r="T45" s="783" t="e">
        <f>+I44-#REF!</f>
        <v>#REF!</v>
      </c>
    </row>
    <row r="46" spans="1:20" ht="13.2">
      <c r="A46" s="815">
        <f t="shared" si="12"/>
        <v>42</v>
      </c>
      <c r="B46" s="785" t="s">
        <v>394</v>
      </c>
      <c r="C46" s="850">
        <f t="shared" ref="C46:G46" si="19">SUM(C44:C45)</f>
        <v>90098880.839288324</v>
      </c>
      <c r="D46" s="850">
        <f t="shared" si="19"/>
        <v>93841744.557073563</v>
      </c>
      <c r="E46" s="850">
        <f t="shared" si="19"/>
        <v>86208152.857002109</v>
      </c>
      <c r="F46" s="850">
        <f t="shared" si="19"/>
        <v>91085935.23227492</v>
      </c>
      <c r="G46" s="850">
        <f t="shared" si="19"/>
        <v>99839082.6223239</v>
      </c>
      <c r="H46" s="851"/>
      <c r="I46" s="848">
        <f t="shared" si="18"/>
        <v>1</v>
      </c>
      <c r="J46" s="848">
        <f t="shared" si="18"/>
        <v>1</v>
      </c>
      <c r="K46" s="848">
        <f t="shared" si="18"/>
        <v>1</v>
      </c>
      <c r="L46" s="848">
        <f t="shared" si="18"/>
        <v>1</v>
      </c>
      <c r="M46" s="849">
        <f t="shared" si="18"/>
        <v>1</v>
      </c>
    </row>
    <row r="47" spans="1:20" ht="13.2">
      <c r="A47" s="784">
        <f t="shared" si="12"/>
        <v>43</v>
      </c>
      <c r="B47" s="785"/>
      <c r="C47" s="822"/>
      <c r="D47" s="822"/>
      <c r="E47" s="822"/>
      <c r="F47" s="822"/>
      <c r="G47" s="822"/>
      <c r="H47" s="805"/>
      <c r="I47" s="785"/>
      <c r="J47" s="785"/>
      <c r="K47" s="785"/>
      <c r="L47" s="785"/>
      <c r="M47" s="852"/>
    </row>
    <row r="48" spans="1:20" ht="13.2">
      <c r="A48" s="784">
        <f t="shared" si="12"/>
        <v>44</v>
      </c>
      <c r="B48" s="785" t="s">
        <v>405</v>
      </c>
      <c r="C48" s="845"/>
      <c r="D48" s="845"/>
      <c r="E48" s="845"/>
      <c r="F48" s="845"/>
      <c r="G48" s="845"/>
      <c r="H48" s="847"/>
      <c r="I48" s="785"/>
      <c r="J48" s="785"/>
      <c r="K48" s="785"/>
      <c r="L48" s="785"/>
      <c r="M48" s="852"/>
    </row>
    <row r="49" spans="1:20" ht="15.6">
      <c r="A49" s="784">
        <f t="shared" si="12"/>
        <v>45</v>
      </c>
      <c r="B49" s="785" t="s">
        <v>328</v>
      </c>
      <c r="C49" s="846">
        <v>1800043615.3608336</v>
      </c>
      <c r="D49" s="846">
        <f>'[6]12 ME Dec 2012'!$F$32</f>
        <v>1826708795.1416669</v>
      </c>
      <c r="E49" s="846">
        <f>'[7]3.05 Lead'!$F$32</f>
        <v>1853630438.5337503</v>
      </c>
      <c r="F49" s="846">
        <f>'[8]3.05 Lead'!$F$32</f>
        <v>1882673392.9354162</v>
      </c>
      <c r="G49" s="846">
        <f>+'[9]3.05 Lead'!$F$31</f>
        <v>1925619726.717083</v>
      </c>
      <c r="H49" s="847"/>
      <c r="I49" s="848">
        <f t="shared" ref="I49:M51" si="20">C49/C$51</f>
        <v>0.30305619671001688</v>
      </c>
      <c r="J49" s="848">
        <f t="shared" si="20"/>
        <v>0.28000744906387165</v>
      </c>
      <c r="K49" s="848">
        <f t="shared" si="20"/>
        <v>0.26909838019664162</v>
      </c>
      <c r="L49" s="848">
        <f t="shared" si="20"/>
        <v>0.26419449374216031</v>
      </c>
      <c r="M49" s="849">
        <f t="shared" si="20"/>
        <v>0.26092538501681112</v>
      </c>
      <c r="N49" s="808" t="e">
        <f>+#REF!-#REF!</f>
        <v>#REF!</v>
      </c>
      <c r="O49" s="808" t="e">
        <f>+#REF!-#REF!</f>
        <v>#REF!</v>
      </c>
      <c r="P49" s="808" t="e">
        <f>+#REF!-#REF!</f>
        <v>#REF!</v>
      </c>
      <c r="Q49" s="808" t="e">
        <f>+#REF!-#REF!</f>
        <v>#REF!</v>
      </c>
      <c r="R49" s="808" t="e">
        <f>+#REF!-#REF!</f>
        <v>#REF!</v>
      </c>
      <c r="S49" s="808" t="e">
        <f>+#REF!-#REF!</f>
        <v>#REF!</v>
      </c>
      <c r="T49" s="808" t="e">
        <f>+I49-#REF!</f>
        <v>#REF!</v>
      </c>
    </row>
    <row r="50" spans="1:20" ht="13.2">
      <c r="A50" s="784">
        <f t="shared" si="12"/>
        <v>46</v>
      </c>
      <c r="B50" s="810" t="s">
        <v>393</v>
      </c>
      <c r="C50" s="811">
        <v>4139592778.4900007</v>
      </c>
      <c r="D50" s="811">
        <f>'[6]12 ME Dec 2012'!$E$32</f>
        <v>4697077630.0008373</v>
      </c>
      <c r="E50" s="811">
        <f>'[7]3.05 Lead'!$E$32</f>
        <v>5034669807.5666676</v>
      </c>
      <c r="F50" s="811">
        <f>'[8]3.05 Lead'!$E$32</f>
        <v>5243415293.7304182</v>
      </c>
      <c r="G50" s="811">
        <f>+'[9]3.05 Lead'!$E$31</f>
        <v>5454343424.7908382</v>
      </c>
      <c r="H50" s="812"/>
      <c r="I50" s="813">
        <f t="shared" si="20"/>
        <v>0.69694380328998318</v>
      </c>
      <c r="J50" s="813">
        <f t="shared" si="20"/>
        <v>0.71999255093612846</v>
      </c>
      <c r="K50" s="813">
        <f t="shared" si="20"/>
        <v>0.73090161980335833</v>
      </c>
      <c r="L50" s="813">
        <f t="shared" si="20"/>
        <v>0.73580550625783969</v>
      </c>
      <c r="M50" s="814">
        <f t="shared" si="20"/>
        <v>0.73907461498318894</v>
      </c>
    </row>
    <row r="51" spans="1:20" ht="13.2">
      <c r="A51" s="815">
        <f t="shared" si="12"/>
        <v>47</v>
      </c>
      <c r="B51" s="785" t="s">
        <v>394</v>
      </c>
      <c r="C51" s="850">
        <f t="shared" ref="C51:G51" si="21">SUM(C49:C50)</f>
        <v>5939636393.8508339</v>
      </c>
      <c r="D51" s="850">
        <f t="shared" si="21"/>
        <v>6523786425.1425037</v>
      </c>
      <c r="E51" s="850">
        <f t="shared" si="21"/>
        <v>6888300246.1004181</v>
      </c>
      <c r="F51" s="850">
        <f t="shared" si="21"/>
        <v>7126088686.6658344</v>
      </c>
      <c r="G51" s="850">
        <f t="shared" si="21"/>
        <v>7379963151.5079212</v>
      </c>
      <c r="H51" s="851"/>
      <c r="I51" s="806">
        <f t="shared" si="20"/>
        <v>1</v>
      </c>
      <c r="J51" s="806">
        <f t="shared" si="20"/>
        <v>1</v>
      </c>
      <c r="K51" s="806">
        <f t="shared" si="20"/>
        <v>1</v>
      </c>
      <c r="L51" s="806">
        <f t="shared" si="20"/>
        <v>1</v>
      </c>
      <c r="M51" s="807">
        <f t="shared" si="20"/>
        <v>1</v>
      </c>
    </row>
    <row r="52" spans="1:20" ht="13.2">
      <c r="A52" s="784">
        <f t="shared" si="12"/>
        <v>48</v>
      </c>
      <c r="B52" s="785"/>
      <c r="C52" s="822"/>
      <c r="D52" s="822"/>
      <c r="E52" s="822"/>
      <c r="F52" s="822"/>
      <c r="G52" s="822"/>
      <c r="H52" s="805"/>
      <c r="I52" s="806"/>
      <c r="J52" s="806"/>
      <c r="K52" s="806"/>
      <c r="L52" s="806"/>
      <c r="M52" s="807"/>
    </row>
    <row r="53" spans="1:20" ht="13.2">
      <c r="A53" s="784">
        <f t="shared" si="12"/>
        <v>49</v>
      </c>
      <c r="B53" s="853" t="s">
        <v>401</v>
      </c>
      <c r="C53" s="854"/>
      <c r="D53" s="854"/>
      <c r="E53" s="854"/>
      <c r="F53" s="854"/>
      <c r="G53" s="854"/>
      <c r="H53" s="839"/>
      <c r="I53" s="789"/>
      <c r="J53" s="789"/>
      <c r="K53" s="789"/>
      <c r="L53" s="789"/>
      <c r="M53" s="854"/>
      <c r="N53" s="855"/>
      <c r="O53" s="855"/>
      <c r="P53" s="855"/>
      <c r="Q53" s="855"/>
    </row>
    <row r="54" spans="1:20" ht="15.6">
      <c r="A54" s="784">
        <f t="shared" si="12"/>
        <v>50</v>
      </c>
      <c r="B54" s="785" t="s">
        <v>328</v>
      </c>
      <c r="C54" s="840"/>
      <c r="D54" s="840"/>
      <c r="E54" s="840"/>
      <c r="F54" s="840"/>
      <c r="G54" s="840"/>
      <c r="H54" s="856"/>
      <c r="I54" s="806">
        <f t="shared" ref="I54:M55" si="22">(I34+I39+I44+I49)/4</f>
        <v>0.34051563507126753</v>
      </c>
      <c r="J54" s="848">
        <f t="shared" si="22"/>
        <v>0.32893076942379318</v>
      </c>
      <c r="K54" s="848">
        <f t="shared" si="22"/>
        <v>0.33233417421230282</v>
      </c>
      <c r="L54" s="848">
        <f t="shared" si="22"/>
        <v>0.3202110776049234</v>
      </c>
      <c r="M54" s="849">
        <f t="shared" si="22"/>
        <v>0.31448103946781975</v>
      </c>
      <c r="N54" s="808" t="e">
        <f>+#REF!-#REF!</f>
        <v>#REF!</v>
      </c>
      <c r="O54" s="808" t="e">
        <f>+#REF!-#REF!</f>
        <v>#REF!</v>
      </c>
      <c r="P54" s="808" t="e">
        <f>+#REF!-#REF!</f>
        <v>#REF!</v>
      </c>
      <c r="Q54" s="808" t="e">
        <f>+#REF!-#REF!</f>
        <v>#REF!</v>
      </c>
      <c r="R54" s="808" t="e">
        <f>+#REF!-#REF!</f>
        <v>#REF!</v>
      </c>
      <c r="S54" s="808" t="e">
        <f>+#REF!-#REF!</f>
        <v>#REF!</v>
      </c>
      <c r="T54" s="808" t="e">
        <f>+I54-#REF!</f>
        <v>#REF!</v>
      </c>
    </row>
    <row r="55" spans="1:20" ht="13.2">
      <c r="A55" s="784">
        <f t="shared" si="12"/>
        <v>51</v>
      </c>
      <c r="B55" s="810" t="s">
        <v>393</v>
      </c>
      <c r="C55" s="840"/>
      <c r="D55" s="840"/>
      <c r="E55" s="840"/>
      <c r="F55" s="840"/>
      <c r="G55" s="840"/>
      <c r="H55" s="856"/>
      <c r="I55" s="813">
        <f t="shared" si="22"/>
        <v>0.65948436492873252</v>
      </c>
      <c r="J55" s="857">
        <f t="shared" si="22"/>
        <v>0.67106923057620693</v>
      </c>
      <c r="K55" s="857">
        <f t="shared" si="22"/>
        <v>0.66766582578769706</v>
      </c>
      <c r="L55" s="857">
        <f t="shared" si="22"/>
        <v>0.6797889223950766</v>
      </c>
      <c r="M55" s="858">
        <f t="shared" si="22"/>
        <v>0.6855189605321802</v>
      </c>
    </row>
    <row r="56" spans="1:20" ht="13.2">
      <c r="A56" s="815">
        <f t="shared" si="12"/>
        <v>52</v>
      </c>
      <c r="B56" s="785" t="s">
        <v>394</v>
      </c>
      <c r="C56" s="840"/>
      <c r="D56" s="840"/>
      <c r="E56" s="840"/>
      <c r="F56" s="840"/>
      <c r="G56" s="840"/>
      <c r="H56" s="856"/>
      <c r="I56" s="806">
        <f>SUM(I54:I55)</f>
        <v>1</v>
      </c>
      <c r="J56" s="848">
        <f t="shared" ref="J56:M56" si="23">SUM(J54:J55)</f>
        <v>1</v>
      </c>
      <c r="K56" s="848">
        <f t="shared" si="23"/>
        <v>0.99999999999999989</v>
      </c>
      <c r="L56" s="848">
        <f t="shared" si="23"/>
        <v>1</v>
      </c>
      <c r="M56" s="849">
        <f t="shared" si="23"/>
        <v>1</v>
      </c>
    </row>
    <row r="57" spans="1:20" ht="13.2">
      <c r="A57" s="784">
        <f t="shared" si="12"/>
        <v>53</v>
      </c>
      <c r="B57" s="790"/>
      <c r="C57" s="859"/>
      <c r="D57" s="859"/>
      <c r="E57" s="859"/>
      <c r="F57" s="859"/>
      <c r="G57" s="859"/>
      <c r="H57" s="856"/>
      <c r="I57" s="813"/>
      <c r="J57" s="813"/>
      <c r="K57" s="813"/>
      <c r="L57" s="813"/>
      <c r="M57" s="814"/>
    </row>
    <row r="58" spans="1:20" ht="13.2">
      <c r="A58" s="799">
        <f t="shared" si="12"/>
        <v>54</v>
      </c>
      <c r="B58" s="800" t="s">
        <v>406</v>
      </c>
      <c r="C58" s="801"/>
      <c r="D58" s="801"/>
      <c r="E58" s="801"/>
      <c r="F58" s="801"/>
      <c r="G58" s="801"/>
      <c r="H58" s="802"/>
      <c r="I58" s="801"/>
      <c r="J58" s="801"/>
      <c r="K58" s="801"/>
      <c r="L58" s="801"/>
      <c r="M58" s="803"/>
    </row>
    <row r="59" spans="1:20" ht="15.6">
      <c r="A59" s="784">
        <f t="shared" si="12"/>
        <v>55</v>
      </c>
      <c r="B59" s="785" t="s">
        <v>328</v>
      </c>
      <c r="C59" s="822">
        <v>25705486.309999999</v>
      </c>
      <c r="D59" s="822">
        <f>'[6]12 ME Dec 2012'!$F$39</f>
        <v>25256983.140000001</v>
      </c>
      <c r="E59" s="822">
        <f>'[7]3.05 Lead'!$F$39</f>
        <v>25471794.739999998</v>
      </c>
      <c r="F59" s="822">
        <f>'[8]3.05 Lead'!$F$39</f>
        <v>25333557.59</v>
      </c>
      <c r="G59" s="822">
        <f>+'[9]3.05 Lead'!$F$38</f>
        <v>25032079.510000002</v>
      </c>
      <c r="H59" s="805"/>
      <c r="I59" s="806">
        <f t="shared" ref="I59:M60" si="24">C59/C$61</f>
        <v>0.33280228790156002</v>
      </c>
      <c r="J59" s="806">
        <f t="shared" si="24"/>
        <v>0.33121207091840488</v>
      </c>
      <c r="K59" s="806">
        <f t="shared" si="24"/>
        <v>0.32935383676912761</v>
      </c>
      <c r="L59" s="806">
        <f t="shared" si="24"/>
        <v>0.31698792232114575</v>
      </c>
      <c r="M59" s="807">
        <f t="shared" si="24"/>
        <v>0.30413513117475854</v>
      </c>
      <c r="N59" s="808" t="e">
        <f>+#REF!-#REF!</f>
        <v>#REF!</v>
      </c>
      <c r="O59" s="808" t="e">
        <f>+#REF!-#REF!</f>
        <v>#REF!</v>
      </c>
      <c r="P59" s="808" t="e">
        <f>+#REF!-#REF!</f>
        <v>#REF!</v>
      </c>
      <c r="Q59" s="808" t="e">
        <f>+#REF!-#REF!</f>
        <v>#REF!</v>
      </c>
      <c r="R59" s="808" t="e">
        <f>+#REF!-#REF!</f>
        <v>#REF!</v>
      </c>
      <c r="S59" s="808" t="e">
        <f>+#REF!-#REF!</f>
        <v>#REF!</v>
      </c>
      <c r="T59" s="808" t="e">
        <f>+I59-#REF!</f>
        <v>#REF!</v>
      </c>
    </row>
    <row r="60" spans="1:20" ht="13.2">
      <c r="A60" s="784">
        <f t="shared" si="12"/>
        <v>56</v>
      </c>
      <c r="B60" s="810" t="s">
        <v>393</v>
      </c>
      <c r="C60" s="811">
        <v>51534025.690000005</v>
      </c>
      <c r="D60" s="811">
        <f>'[6]12 ME Dec 2012'!$E$39</f>
        <v>50999244.689999998</v>
      </c>
      <c r="E60" s="811">
        <f>'[7]3.05 Lead'!$E$39</f>
        <v>51866896.650000013</v>
      </c>
      <c r="F60" s="811">
        <f>'[8]3.05 Lead'!$E$39</f>
        <v>54586072.800000004</v>
      </c>
      <c r="G60" s="811">
        <f>+'[9]3.05 Lead'!$E$38</f>
        <v>57273701.519999996</v>
      </c>
      <c r="H60" s="812"/>
      <c r="I60" s="813">
        <f t="shared" si="24"/>
        <v>0.66719771209844003</v>
      </c>
      <c r="J60" s="813">
        <f t="shared" si="24"/>
        <v>0.66878792908159512</v>
      </c>
      <c r="K60" s="813">
        <f t="shared" si="24"/>
        <v>0.67064616323087234</v>
      </c>
      <c r="L60" s="813">
        <f t="shared" si="24"/>
        <v>0.6830120776788543</v>
      </c>
      <c r="M60" s="814">
        <f t="shared" si="24"/>
        <v>0.69586486882524146</v>
      </c>
    </row>
    <row r="61" spans="1:20" ht="13.2">
      <c r="A61" s="815">
        <f t="shared" si="12"/>
        <v>57</v>
      </c>
      <c r="B61" s="785" t="s">
        <v>394</v>
      </c>
      <c r="C61" s="822">
        <f t="shared" ref="C61:G61" si="25">SUM(C59:C60)</f>
        <v>77239512</v>
      </c>
      <c r="D61" s="822">
        <f t="shared" si="25"/>
        <v>76256227.829999998</v>
      </c>
      <c r="E61" s="822">
        <f t="shared" si="25"/>
        <v>77338691.390000015</v>
      </c>
      <c r="F61" s="822">
        <f t="shared" si="25"/>
        <v>79919630.390000001</v>
      </c>
      <c r="G61" s="822">
        <f t="shared" si="25"/>
        <v>82305781.030000001</v>
      </c>
      <c r="H61" s="805"/>
      <c r="I61" s="806">
        <f>SUM(I59:I60)</f>
        <v>1</v>
      </c>
      <c r="J61" s="806">
        <f t="shared" ref="J61:M61" si="26">SUM(J59:J60)</f>
        <v>1</v>
      </c>
      <c r="K61" s="806">
        <f t="shared" si="26"/>
        <v>1</v>
      </c>
      <c r="L61" s="806">
        <f t="shared" si="26"/>
        <v>1</v>
      </c>
      <c r="M61" s="807">
        <f t="shared" si="26"/>
        <v>1</v>
      </c>
    </row>
    <row r="62" spans="1:20" ht="13.2">
      <c r="A62" s="818">
        <f t="shared" si="12"/>
        <v>58</v>
      </c>
      <c r="B62" s="793"/>
      <c r="C62" s="838"/>
      <c r="D62" s="838"/>
      <c r="E62" s="838"/>
      <c r="F62" s="838"/>
      <c r="G62" s="838"/>
      <c r="H62" s="860"/>
      <c r="I62" s="813"/>
      <c r="J62" s="813"/>
      <c r="K62" s="813"/>
      <c r="L62" s="813"/>
      <c r="M62" s="814"/>
    </row>
    <row r="63" spans="1:20" ht="13.2">
      <c r="A63" s="861"/>
      <c r="B63" s="862"/>
      <c r="C63" s="861"/>
      <c r="D63" s="861"/>
      <c r="E63" s="861"/>
      <c r="F63" s="861"/>
      <c r="G63" s="861"/>
      <c r="H63" s="861"/>
    </row>
    <row r="64" spans="1:20">
      <c r="B64" s="863"/>
      <c r="C64" s="842"/>
      <c r="D64" s="842"/>
      <c r="E64" s="842"/>
      <c r="F64" s="842"/>
      <c r="G64" s="842"/>
      <c r="H64" s="842"/>
    </row>
    <row r="65" spans="2:8">
      <c r="B65" s="863"/>
      <c r="C65" s="842"/>
      <c r="D65" s="842"/>
      <c r="E65" s="842"/>
      <c r="F65" s="842"/>
      <c r="G65" s="842"/>
      <c r="H65" s="842"/>
    </row>
    <row r="66" spans="2:8">
      <c r="B66" s="863"/>
      <c r="C66" s="842"/>
      <c r="D66" s="842"/>
      <c r="E66" s="842"/>
      <c r="F66" s="842"/>
      <c r="G66" s="842"/>
      <c r="H66" s="842"/>
    </row>
    <row r="67" spans="2:8">
      <c r="B67" s="863"/>
      <c r="C67" s="842"/>
      <c r="D67" s="842"/>
      <c r="E67" s="842"/>
      <c r="F67" s="842"/>
      <c r="G67" s="842"/>
      <c r="H67" s="842"/>
    </row>
    <row r="68" spans="2:8">
      <c r="B68" s="863"/>
      <c r="C68" s="842"/>
      <c r="D68" s="842"/>
      <c r="E68" s="842"/>
      <c r="F68" s="842"/>
      <c r="G68" s="842"/>
      <c r="H68" s="842"/>
    </row>
    <row r="69" spans="2:8">
      <c r="B69" s="863"/>
      <c r="C69" s="842"/>
      <c r="D69" s="842"/>
      <c r="E69" s="842"/>
      <c r="F69" s="842"/>
      <c r="G69" s="842"/>
      <c r="H69" s="842"/>
    </row>
    <row r="70" spans="2:8">
      <c r="B70" s="863"/>
      <c r="C70" s="842"/>
      <c r="D70" s="842"/>
      <c r="E70" s="842"/>
      <c r="F70" s="842"/>
      <c r="G70" s="842"/>
      <c r="H70" s="842"/>
    </row>
    <row r="71" spans="2:8">
      <c r="B71" s="863"/>
      <c r="C71" s="842"/>
      <c r="D71" s="842"/>
      <c r="E71" s="842"/>
      <c r="F71" s="842"/>
      <c r="G71" s="842"/>
      <c r="H71" s="842"/>
    </row>
    <row r="72" spans="2:8">
      <c r="B72" s="863"/>
      <c r="C72" s="842"/>
      <c r="D72" s="842"/>
      <c r="E72" s="842"/>
      <c r="F72" s="842"/>
      <c r="G72" s="842"/>
      <c r="H72" s="842"/>
    </row>
  </sheetData>
  <printOptions horizontalCentered="1"/>
  <pageMargins left="0.77" right="0.25" top="0.68" bottom="0.6" header="0.28999999999999998" footer="0.34"/>
  <pageSetup orientation="portrait" horizontalDpi="4294967292" r:id="rId1"/>
  <headerFooter alignWithMargins="0">
    <oddHeader xml:space="preserve">&amp;C
</oddHeader>
  </headerFooter>
  <rowBreaks count="1" manualBreakCount="1">
    <brk id="26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 fitToPage="1"/>
  </sheetPr>
  <dimension ref="A1:CW351"/>
  <sheetViews>
    <sheetView tabSelected="1" topLeftCell="CS1" zoomScale="88" zoomScaleNormal="115" workbookViewId="0">
      <pane xSplit="2" ySplit="11" topLeftCell="CU12" activePane="bottomRight" state="frozen"/>
      <selection activeCell="B40" sqref="B40"/>
      <selection pane="topRight" activeCell="B40" sqref="B40"/>
      <selection pane="bottomLeft" activeCell="B40" sqref="B40"/>
      <selection pane="bottomRight" activeCell="B40" sqref="B40"/>
    </sheetView>
  </sheetViews>
  <sheetFormatPr defaultColWidth="21.140625" defaultRowHeight="12.75" customHeight="1" outlineLevelCol="1"/>
  <cols>
    <col min="1" max="1" width="22" style="162" hidden="1" customWidth="1" outlineLevel="1"/>
    <col min="2" max="2" width="24.140625" style="162" hidden="1" customWidth="1" outlineLevel="1"/>
    <col min="3" max="3" width="20.85546875" style="162" hidden="1" customWidth="1" outlineLevel="1"/>
    <col min="4" max="4" width="19.7109375" style="162" hidden="1" customWidth="1" outlineLevel="1"/>
    <col min="5" max="5" width="18" style="162" hidden="1" customWidth="1" outlineLevel="1"/>
    <col min="6" max="6" width="17.85546875" style="162" hidden="1" customWidth="1" outlineLevel="1"/>
    <col min="7" max="7" width="6.85546875" style="165" hidden="1" customWidth="1" outlineLevel="1"/>
    <col min="8" max="8" width="50.140625" style="165" hidden="1" customWidth="1" outlineLevel="1"/>
    <col min="9" max="9" width="16" style="165" hidden="1" customWidth="1" outlineLevel="1"/>
    <col min="10" max="10" width="19.42578125" style="165" hidden="1" customWidth="1" outlineLevel="1"/>
    <col min="11" max="11" width="19" style="165" hidden="1" customWidth="1" outlineLevel="1"/>
    <col min="12" max="12" width="6.85546875" style="165" hidden="1" customWidth="1" outlineLevel="1"/>
    <col min="13" max="13" width="23" style="165" hidden="1" customWidth="1" outlineLevel="1"/>
    <col min="14" max="14" width="25.7109375" style="165" hidden="1" customWidth="1" outlineLevel="1"/>
    <col min="15" max="15" width="24" style="165" hidden="1" customWidth="1" outlineLevel="1"/>
    <col min="16" max="16" width="20" style="165" hidden="1" customWidth="1" outlineLevel="1"/>
    <col min="17" max="17" width="6.85546875" style="165" hidden="1" customWidth="1" outlineLevel="1"/>
    <col min="18" max="18" width="55" style="165" hidden="1" customWidth="1" outlineLevel="1"/>
    <col min="19" max="19" width="21.42578125" style="165" hidden="1" customWidth="1" outlineLevel="1"/>
    <col min="20" max="20" width="22.140625" style="165" hidden="1" customWidth="1" outlineLevel="1"/>
    <col min="21" max="21" width="18" style="165" hidden="1" customWidth="1" outlineLevel="1"/>
    <col min="22" max="22" width="73.28515625" style="165" hidden="1" customWidth="1" outlineLevel="1"/>
    <col min="23" max="23" width="16.140625" style="165" hidden="1" customWidth="1" outlineLevel="1"/>
    <col min="24" max="24" width="18.140625" style="165" hidden="1" customWidth="1" outlineLevel="1"/>
    <col min="25" max="25" width="6.42578125" style="165" hidden="1" customWidth="1" outlineLevel="1"/>
    <col min="26" max="26" width="73.140625" style="165" hidden="1" customWidth="1" outlineLevel="1"/>
    <col min="27" max="27" width="5.42578125" style="165" hidden="1" customWidth="1" outlineLevel="1"/>
    <col min="28" max="29" width="18.140625" style="165" hidden="1" customWidth="1" outlineLevel="1"/>
    <col min="30" max="30" width="6.85546875" style="165" hidden="1" customWidth="1" outlineLevel="1"/>
    <col min="31" max="31" width="51.140625" style="165" hidden="1" customWidth="1" outlineLevel="1"/>
    <col min="32" max="35" width="17" style="165" hidden="1" customWidth="1" outlineLevel="1"/>
    <col min="36" max="36" width="15.28515625" style="165" hidden="1" customWidth="1" outlineLevel="1"/>
    <col min="37" max="37" width="5.85546875" style="165" hidden="1" customWidth="1" outlineLevel="1"/>
    <col min="38" max="38" width="40.85546875" style="165" hidden="1" customWidth="1" outlineLevel="1"/>
    <col min="39" max="39" width="14" style="165" hidden="1" customWidth="1" outlineLevel="1"/>
    <col min="40" max="40" width="22.85546875" style="266" hidden="1" customWidth="1" outlineLevel="1"/>
    <col min="41" max="41" width="5.85546875" style="169" hidden="1" customWidth="1" outlineLevel="1"/>
    <col min="42" max="42" width="36.140625" style="169" hidden="1" customWidth="1" outlineLevel="1"/>
    <col min="43" max="43" width="16.140625" style="169" hidden="1" customWidth="1" outlineLevel="1"/>
    <col min="44" max="44" width="18.85546875" style="169" hidden="1" customWidth="1" outlineLevel="1"/>
    <col min="45" max="45" width="6.85546875" style="165" hidden="1" customWidth="1" outlineLevel="1"/>
    <col min="46" max="46" width="52" style="165" hidden="1" customWidth="1" outlineLevel="1"/>
    <col min="47" max="47" width="18.140625" style="165" hidden="1" customWidth="1" outlineLevel="1"/>
    <col min="48" max="48" width="17.140625" style="165" hidden="1" customWidth="1" outlineLevel="1"/>
    <col min="49" max="49" width="18.42578125" style="165" hidden="1" customWidth="1" outlineLevel="1"/>
    <col min="50" max="50" width="5.85546875" style="176" hidden="1" customWidth="1" outlineLevel="1"/>
    <col min="51" max="51" width="55.140625" style="176" hidden="1" customWidth="1" outlineLevel="1"/>
    <col min="52" max="54" width="17" style="176" hidden="1" customWidth="1" outlineLevel="1"/>
    <col min="55" max="55" width="6.42578125" style="176" hidden="1" customWidth="1" outlineLevel="1"/>
    <col min="56" max="56" width="71" style="176" hidden="1" customWidth="1" outlineLevel="1"/>
    <col min="57" max="59" width="17" style="176" hidden="1" customWidth="1" outlineLevel="1"/>
    <col min="60" max="60" width="11" style="176" hidden="1" customWidth="1" outlineLevel="1"/>
    <col min="61" max="61" width="43.42578125" style="176" hidden="1" customWidth="1" outlineLevel="1"/>
    <col min="62" max="64" width="17" style="176" hidden="1" customWidth="1" outlineLevel="1"/>
    <col min="65" max="65" width="5.85546875" style="176" hidden="1" customWidth="1" outlineLevel="1"/>
    <col min="66" max="66" width="55.140625" style="176" hidden="1" customWidth="1" outlineLevel="1"/>
    <col min="67" max="69" width="17" style="176" hidden="1" customWidth="1" outlineLevel="1"/>
    <col min="70" max="70" width="6.85546875" style="165" hidden="1" customWidth="1" outlineLevel="1"/>
    <col min="71" max="71" width="42.7109375" style="165" hidden="1" customWidth="1" outlineLevel="1"/>
    <col min="72" max="72" width="17.7109375" style="165" hidden="1" customWidth="1" outlineLevel="1"/>
    <col min="73" max="73" width="16.85546875" style="165" hidden="1" customWidth="1" outlineLevel="1"/>
    <col min="74" max="74" width="19.140625" style="165" hidden="1" customWidth="1" outlineLevel="1"/>
    <col min="75" max="75" width="15.140625" style="165" hidden="1" customWidth="1" outlineLevel="1"/>
    <col min="76" max="76" width="6.85546875" style="165" hidden="1" customWidth="1" outlineLevel="1"/>
    <col min="77" max="77" width="47.7109375" style="165" hidden="1" customWidth="1" outlineLevel="1"/>
    <col min="78" max="78" width="23.28515625" style="165" hidden="1" customWidth="1" outlineLevel="1"/>
    <col min="79" max="85" width="23.85546875" style="165" hidden="1" customWidth="1" outlineLevel="1"/>
    <col min="86" max="86" width="5.85546875" style="165" hidden="1" customWidth="1" outlineLevel="1"/>
    <col min="87" max="87" width="60.140625" style="165" hidden="1" customWidth="1" outlineLevel="1"/>
    <col min="88" max="88" width="17.42578125" style="165" hidden="1" customWidth="1" outlineLevel="1"/>
    <col min="89" max="89" width="23.7109375" style="165" hidden="1" customWidth="1" outlineLevel="1"/>
    <col min="90" max="94" width="18.42578125" style="165" hidden="1" customWidth="1" outlineLevel="1"/>
    <col min="95" max="95" width="22" style="165" hidden="1" customWidth="1" outlineLevel="1"/>
    <col min="96" max="96" width="20.42578125" style="165" hidden="1" customWidth="1" outlineLevel="1"/>
    <col min="97" max="97" width="6.85546875" style="165" customWidth="1" collapsed="1"/>
    <col min="98" max="98" width="60.140625" style="165" bestFit="1" customWidth="1"/>
    <col min="99" max="99" width="19.85546875" style="165" customWidth="1" outlineLevel="1"/>
    <col min="100" max="100" width="22" style="165" customWidth="1" outlineLevel="1"/>
    <col min="101" max="101" width="20.42578125" style="165" bestFit="1" customWidth="1"/>
    <col min="102" max="256" width="21.140625" style="165"/>
    <col min="257" max="257" width="22" style="165" bestFit="1" customWidth="1"/>
    <col min="258" max="258" width="24.140625" style="165" customWidth="1"/>
    <col min="259" max="259" width="20.85546875" style="165" customWidth="1"/>
    <col min="260" max="260" width="19.7109375" style="165" customWidth="1"/>
    <col min="261" max="261" width="18" style="165" customWidth="1"/>
    <col min="262" max="262" width="17.85546875" style="165" customWidth="1"/>
    <col min="263" max="263" width="6.85546875" style="165" customWidth="1"/>
    <col min="264" max="264" width="50.140625" style="165" customWidth="1"/>
    <col min="265" max="265" width="16" style="165" customWidth="1"/>
    <col min="266" max="266" width="19.42578125" style="165" bestFit="1" customWidth="1"/>
    <col min="267" max="267" width="19" style="165" bestFit="1" customWidth="1"/>
    <col min="268" max="268" width="6.85546875" style="165" customWidth="1"/>
    <col min="269" max="269" width="23" style="165" customWidth="1"/>
    <col min="270" max="270" width="25.7109375" style="165" customWidth="1"/>
    <col min="271" max="271" width="24" style="165" customWidth="1"/>
    <col min="272" max="272" width="20" style="165" customWidth="1"/>
    <col min="273" max="273" width="6.85546875" style="165" customWidth="1"/>
    <col min="274" max="274" width="55" style="165" customWidth="1"/>
    <col min="275" max="275" width="21.42578125" style="165" customWidth="1"/>
    <col min="276" max="276" width="22.140625" style="165" customWidth="1"/>
    <col min="277" max="277" width="18" style="165" bestFit="1" customWidth="1"/>
    <col min="278" max="278" width="73.28515625" style="165" bestFit="1" customWidth="1"/>
    <col min="279" max="279" width="16.140625" style="165" customWidth="1"/>
    <col min="280" max="280" width="18.140625" style="165" customWidth="1"/>
    <col min="281" max="281" width="6.42578125" style="165" bestFit="1" customWidth="1"/>
    <col min="282" max="282" width="73.140625" style="165" bestFit="1" customWidth="1"/>
    <col min="283" max="283" width="5.42578125" style="165" bestFit="1" customWidth="1"/>
    <col min="284" max="285" width="18.140625" style="165" customWidth="1"/>
    <col min="286" max="286" width="6.85546875" style="165" customWidth="1"/>
    <col min="287" max="287" width="51.140625" style="165" customWidth="1"/>
    <col min="288" max="291" width="17" style="165" customWidth="1"/>
    <col min="292" max="292" width="15.28515625" style="165" customWidth="1"/>
    <col min="293" max="293" width="5.85546875" style="165" bestFit="1" customWidth="1"/>
    <col min="294" max="294" width="40.85546875" style="165" bestFit="1" customWidth="1"/>
    <col min="295" max="295" width="14" style="165" customWidth="1"/>
    <col min="296" max="296" width="22.85546875" style="165" customWidth="1"/>
    <col min="297" max="297" width="5.85546875" style="165" customWidth="1"/>
    <col min="298" max="298" width="36.140625" style="165" bestFit="1" customWidth="1"/>
    <col min="299" max="299" width="16.140625" style="165" customWidth="1"/>
    <col min="300" max="300" width="18.85546875" style="165" customWidth="1"/>
    <col min="301" max="301" width="6.85546875" style="165" customWidth="1"/>
    <col min="302" max="302" width="52" style="165" customWidth="1"/>
    <col min="303" max="303" width="18.140625" style="165" customWidth="1"/>
    <col min="304" max="304" width="17.140625" style="165" customWidth="1"/>
    <col min="305" max="305" width="18.42578125" style="165" customWidth="1"/>
    <col min="306" max="306" width="5.85546875" style="165" bestFit="1" customWidth="1"/>
    <col min="307" max="307" width="55.140625" style="165" bestFit="1" customWidth="1"/>
    <col min="308" max="310" width="17" style="165" customWidth="1"/>
    <col min="311" max="311" width="6.42578125" style="165" bestFit="1" customWidth="1"/>
    <col min="312" max="312" width="71" style="165" bestFit="1" customWidth="1"/>
    <col min="313" max="315" width="17" style="165" customWidth="1"/>
    <col min="316" max="316" width="11" style="165" customWidth="1"/>
    <col min="317" max="317" width="43.42578125" style="165" bestFit="1" customWidth="1"/>
    <col min="318" max="320" width="17" style="165" customWidth="1"/>
    <col min="321" max="321" width="5.85546875" style="165" bestFit="1" customWidth="1"/>
    <col min="322" max="322" width="55.140625" style="165" bestFit="1" customWidth="1"/>
    <col min="323" max="325" width="17" style="165" customWidth="1"/>
    <col min="326" max="326" width="6.85546875" style="165" customWidth="1"/>
    <col min="327" max="327" width="42.7109375" style="165" customWidth="1"/>
    <col min="328" max="328" width="17.7109375" style="165" customWidth="1"/>
    <col min="329" max="329" width="16.85546875" style="165" customWidth="1"/>
    <col min="330" max="330" width="19.140625" style="165" customWidth="1"/>
    <col min="331" max="331" width="15.140625" style="165" customWidth="1"/>
    <col min="332" max="332" width="6.85546875" style="165" customWidth="1"/>
    <col min="333" max="333" width="47.7109375" style="165" customWidth="1"/>
    <col min="334" max="334" width="23.28515625" style="165" bestFit="1" customWidth="1"/>
    <col min="335" max="341" width="23.85546875" style="165" customWidth="1"/>
    <col min="342" max="342" width="5.85546875" style="165" bestFit="1" customWidth="1"/>
    <col min="343" max="343" width="60.140625" style="165" bestFit="1" customWidth="1"/>
    <col min="344" max="344" width="17.42578125" style="165" customWidth="1"/>
    <col min="345" max="345" width="23.7109375" style="165" customWidth="1"/>
    <col min="346" max="348" width="18.42578125" style="165" bestFit="1" customWidth="1"/>
    <col min="349" max="349" width="18.42578125" style="165" customWidth="1"/>
    <col min="350" max="350" width="18.42578125" style="165" bestFit="1" customWidth="1"/>
    <col min="351" max="351" width="22" style="165" bestFit="1" customWidth="1"/>
    <col min="352" max="352" width="20.42578125" style="165" bestFit="1" customWidth="1"/>
    <col min="353" max="353" width="6.85546875" style="165" customWidth="1"/>
    <col min="354" max="354" width="60.140625" style="165" bestFit="1" customWidth="1"/>
    <col min="355" max="355" width="19.85546875" style="165" bestFit="1" customWidth="1"/>
    <col min="356" max="356" width="22" style="165" bestFit="1" customWidth="1"/>
    <col min="357" max="357" width="20.42578125" style="165" bestFit="1" customWidth="1"/>
    <col min="358" max="512" width="21.140625" style="165"/>
    <col min="513" max="513" width="22" style="165" bestFit="1" customWidth="1"/>
    <col min="514" max="514" width="24.140625" style="165" customWidth="1"/>
    <col min="515" max="515" width="20.85546875" style="165" customWidth="1"/>
    <col min="516" max="516" width="19.7109375" style="165" customWidth="1"/>
    <col min="517" max="517" width="18" style="165" customWidth="1"/>
    <col min="518" max="518" width="17.85546875" style="165" customWidth="1"/>
    <col min="519" max="519" width="6.85546875" style="165" customWidth="1"/>
    <col min="520" max="520" width="50.140625" style="165" customWidth="1"/>
    <col min="521" max="521" width="16" style="165" customWidth="1"/>
    <col min="522" max="522" width="19.42578125" style="165" bestFit="1" customWidth="1"/>
    <col min="523" max="523" width="19" style="165" bestFit="1" customWidth="1"/>
    <col min="524" max="524" width="6.85546875" style="165" customWidth="1"/>
    <col min="525" max="525" width="23" style="165" customWidth="1"/>
    <col min="526" max="526" width="25.7109375" style="165" customWidth="1"/>
    <col min="527" max="527" width="24" style="165" customWidth="1"/>
    <col min="528" max="528" width="20" style="165" customWidth="1"/>
    <col min="529" max="529" width="6.85546875" style="165" customWidth="1"/>
    <col min="530" max="530" width="55" style="165" customWidth="1"/>
    <col min="531" max="531" width="21.42578125" style="165" customWidth="1"/>
    <col min="532" max="532" width="22.140625" style="165" customWidth="1"/>
    <col min="533" max="533" width="18" style="165" bestFit="1" customWidth="1"/>
    <col min="534" max="534" width="73.28515625" style="165" bestFit="1" customWidth="1"/>
    <col min="535" max="535" width="16.140625" style="165" customWidth="1"/>
    <col min="536" max="536" width="18.140625" style="165" customWidth="1"/>
    <col min="537" max="537" width="6.42578125" style="165" bestFit="1" customWidth="1"/>
    <col min="538" max="538" width="73.140625" style="165" bestFit="1" customWidth="1"/>
    <col min="539" max="539" width="5.42578125" style="165" bestFit="1" customWidth="1"/>
    <col min="540" max="541" width="18.140625" style="165" customWidth="1"/>
    <col min="542" max="542" width="6.85546875" style="165" customWidth="1"/>
    <col min="543" max="543" width="51.140625" style="165" customWidth="1"/>
    <col min="544" max="547" width="17" style="165" customWidth="1"/>
    <col min="548" max="548" width="15.28515625" style="165" customWidth="1"/>
    <col min="549" max="549" width="5.85546875" style="165" bestFit="1" customWidth="1"/>
    <col min="550" max="550" width="40.85546875" style="165" bestFit="1" customWidth="1"/>
    <col min="551" max="551" width="14" style="165" customWidth="1"/>
    <col min="552" max="552" width="22.85546875" style="165" customWidth="1"/>
    <col min="553" max="553" width="5.85546875" style="165" customWidth="1"/>
    <col min="554" max="554" width="36.140625" style="165" bestFit="1" customWidth="1"/>
    <col min="555" max="555" width="16.140625" style="165" customWidth="1"/>
    <col min="556" max="556" width="18.85546875" style="165" customWidth="1"/>
    <col min="557" max="557" width="6.85546875" style="165" customWidth="1"/>
    <col min="558" max="558" width="52" style="165" customWidth="1"/>
    <col min="559" max="559" width="18.140625" style="165" customWidth="1"/>
    <col min="560" max="560" width="17.140625" style="165" customWidth="1"/>
    <col min="561" max="561" width="18.42578125" style="165" customWidth="1"/>
    <col min="562" max="562" width="5.85546875" style="165" bestFit="1" customWidth="1"/>
    <col min="563" max="563" width="55.140625" style="165" bestFit="1" customWidth="1"/>
    <col min="564" max="566" width="17" style="165" customWidth="1"/>
    <col min="567" max="567" width="6.42578125" style="165" bestFit="1" customWidth="1"/>
    <col min="568" max="568" width="71" style="165" bestFit="1" customWidth="1"/>
    <col min="569" max="571" width="17" style="165" customWidth="1"/>
    <col min="572" max="572" width="11" style="165" customWidth="1"/>
    <col min="573" max="573" width="43.42578125" style="165" bestFit="1" customWidth="1"/>
    <col min="574" max="576" width="17" style="165" customWidth="1"/>
    <col min="577" max="577" width="5.85546875" style="165" bestFit="1" customWidth="1"/>
    <col min="578" max="578" width="55.140625" style="165" bestFit="1" customWidth="1"/>
    <col min="579" max="581" width="17" style="165" customWidth="1"/>
    <col min="582" max="582" width="6.85546875" style="165" customWidth="1"/>
    <col min="583" max="583" width="42.7109375" style="165" customWidth="1"/>
    <col min="584" max="584" width="17.7109375" style="165" customWidth="1"/>
    <col min="585" max="585" width="16.85546875" style="165" customWidth="1"/>
    <col min="586" max="586" width="19.140625" style="165" customWidth="1"/>
    <col min="587" max="587" width="15.140625" style="165" customWidth="1"/>
    <col min="588" max="588" width="6.85546875" style="165" customWidth="1"/>
    <col min="589" max="589" width="47.7109375" style="165" customWidth="1"/>
    <col min="590" max="590" width="23.28515625" style="165" bestFit="1" customWidth="1"/>
    <col min="591" max="597" width="23.85546875" style="165" customWidth="1"/>
    <col min="598" max="598" width="5.85546875" style="165" bestFit="1" customWidth="1"/>
    <col min="599" max="599" width="60.140625" style="165" bestFit="1" customWidth="1"/>
    <col min="600" max="600" width="17.42578125" style="165" customWidth="1"/>
    <col min="601" max="601" width="23.7109375" style="165" customWidth="1"/>
    <col min="602" max="604" width="18.42578125" style="165" bestFit="1" customWidth="1"/>
    <col min="605" max="605" width="18.42578125" style="165" customWidth="1"/>
    <col min="606" max="606" width="18.42578125" style="165" bestFit="1" customWidth="1"/>
    <col min="607" max="607" width="22" style="165" bestFit="1" customWidth="1"/>
    <col min="608" max="608" width="20.42578125" style="165" bestFit="1" customWidth="1"/>
    <col min="609" max="609" width="6.85546875" style="165" customWidth="1"/>
    <col min="610" max="610" width="60.140625" style="165" bestFit="1" customWidth="1"/>
    <col min="611" max="611" width="19.85546875" style="165" bestFit="1" customWidth="1"/>
    <col min="612" max="612" width="22" style="165" bestFit="1" customWidth="1"/>
    <col min="613" max="613" width="20.42578125" style="165" bestFit="1" customWidth="1"/>
    <col min="614" max="768" width="21.140625" style="165"/>
    <col min="769" max="769" width="22" style="165" bestFit="1" customWidth="1"/>
    <col min="770" max="770" width="24.140625" style="165" customWidth="1"/>
    <col min="771" max="771" width="20.85546875" style="165" customWidth="1"/>
    <col min="772" max="772" width="19.7109375" style="165" customWidth="1"/>
    <col min="773" max="773" width="18" style="165" customWidth="1"/>
    <col min="774" max="774" width="17.85546875" style="165" customWidth="1"/>
    <col min="775" max="775" width="6.85546875" style="165" customWidth="1"/>
    <col min="776" max="776" width="50.140625" style="165" customWidth="1"/>
    <col min="777" max="777" width="16" style="165" customWidth="1"/>
    <col min="778" max="778" width="19.42578125" style="165" bestFit="1" customWidth="1"/>
    <col min="779" max="779" width="19" style="165" bestFit="1" customWidth="1"/>
    <col min="780" max="780" width="6.85546875" style="165" customWidth="1"/>
    <col min="781" max="781" width="23" style="165" customWidth="1"/>
    <col min="782" max="782" width="25.7109375" style="165" customWidth="1"/>
    <col min="783" max="783" width="24" style="165" customWidth="1"/>
    <col min="784" max="784" width="20" style="165" customWidth="1"/>
    <col min="785" max="785" width="6.85546875" style="165" customWidth="1"/>
    <col min="786" max="786" width="55" style="165" customWidth="1"/>
    <col min="787" max="787" width="21.42578125" style="165" customWidth="1"/>
    <col min="788" max="788" width="22.140625" style="165" customWidth="1"/>
    <col min="789" max="789" width="18" style="165" bestFit="1" customWidth="1"/>
    <col min="790" max="790" width="73.28515625" style="165" bestFit="1" customWidth="1"/>
    <col min="791" max="791" width="16.140625" style="165" customWidth="1"/>
    <col min="792" max="792" width="18.140625" style="165" customWidth="1"/>
    <col min="793" max="793" width="6.42578125" style="165" bestFit="1" customWidth="1"/>
    <col min="794" max="794" width="73.140625" style="165" bestFit="1" customWidth="1"/>
    <col min="795" max="795" width="5.42578125" style="165" bestFit="1" customWidth="1"/>
    <col min="796" max="797" width="18.140625" style="165" customWidth="1"/>
    <col min="798" max="798" width="6.85546875" style="165" customWidth="1"/>
    <col min="799" max="799" width="51.140625" style="165" customWidth="1"/>
    <col min="800" max="803" width="17" style="165" customWidth="1"/>
    <col min="804" max="804" width="15.28515625" style="165" customWidth="1"/>
    <col min="805" max="805" width="5.85546875" style="165" bestFit="1" customWidth="1"/>
    <col min="806" max="806" width="40.85546875" style="165" bestFit="1" customWidth="1"/>
    <col min="807" max="807" width="14" style="165" customWidth="1"/>
    <col min="808" max="808" width="22.85546875" style="165" customWidth="1"/>
    <col min="809" max="809" width="5.85546875" style="165" customWidth="1"/>
    <col min="810" max="810" width="36.140625" style="165" bestFit="1" customWidth="1"/>
    <col min="811" max="811" width="16.140625" style="165" customWidth="1"/>
    <col min="812" max="812" width="18.85546875" style="165" customWidth="1"/>
    <col min="813" max="813" width="6.85546875" style="165" customWidth="1"/>
    <col min="814" max="814" width="52" style="165" customWidth="1"/>
    <col min="815" max="815" width="18.140625" style="165" customWidth="1"/>
    <col min="816" max="816" width="17.140625" style="165" customWidth="1"/>
    <col min="817" max="817" width="18.42578125" style="165" customWidth="1"/>
    <col min="818" max="818" width="5.85546875" style="165" bestFit="1" customWidth="1"/>
    <col min="819" max="819" width="55.140625" style="165" bestFit="1" customWidth="1"/>
    <col min="820" max="822" width="17" style="165" customWidth="1"/>
    <col min="823" max="823" width="6.42578125" style="165" bestFit="1" customWidth="1"/>
    <col min="824" max="824" width="71" style="165" bestFit="1" customWidth="1"/>
    <col min="825" max="827" width="17" style="165" customWidth="1"/>
    <col min="828" max="828" width="11" style="165" customWidth="1"/>
    <col min="829" max="829" width="43.42578125" style="165" bestFit="1" customWidth="1"/>
    <col min="830" max="832" width="17" style="165" customWidth="1"/>
    <col min="833" max="833" width="5.85546875" style="165" bestFit="1" customWidth="1"/>
    <col min="834" max="834" width="55.140625" style="165" bestFit="1" customWidth="1"/>
    <col min="835" max="837" width="17" style="165" customWidth="1"/>
    <col min="838" max="838" width="6.85546875" style="165" customWidth="1"/>
    <col min="839" max="839" width="42.7109375" style="165" customWidth="1"/>
    <col min="840" max="840" width="17.7109375" style="165" customWidth="1"/>
    <col min="841" max="841" width="16.85546875" style="165" customWidth="1"/>
    <col min="842" max="842" width="19.140625" style="165" customWidth="1"/>
    <col min="843" max="843" width="15.140625" style="165" customWidth="1"/>
    <col min="844" max="844" width="6.85546875" style="165" customWidth="1"/>
    <col min="845" max="845" width="47.7109375" style="165" customWidth="1"/>
    <col min="846" max="846" width="23.28515625" style="165" bestFit="1" customWidth="1"/>
    <col min="847" max="853" width="23.85546875" style="165" customWidth="1"/>
    <col min="854" max="854" width="5.85546875" style="165" bestFit="1" customWidth="1"/>
    <col min="855" max="855" width="60.140625" style="165" bestFit="1" customWidth="1"/>
    <col min="856" max="856" width="17.42578125" style="165" customWidth="1"/>
    <col min="857" max="857" width="23.7109375" style="165" customWidth="1"/>
    <col min="858" max="860" width="18.42578125" style="165" bestFit="1" customWidth="1"/>
    <col min="861" max="861" width="18.42578125" style="165" customWidth="1"/>
    <col min="862" max="862" width="18.42578125" style="165" bestFit="1" customWidth="1"/>
    <col min="863" max="863" width="22" style="165" bestFit="1" customWidth="1"/>
    <col min="864" max="864" width="20.42578125" style="165" bestFit="1" customWidth="1"/>
    <col min="865" max="865" width="6.85546875" style="165" customWidth="1"/>
    <col min="866" max="866" width="60.140625" style="165" bestFit="1" customWidth="1"/>
    <col min="867" max="867" width="19.85546875" style="165" bestFit="1" customWidth="1"/>
    <col min="868" max="868" width="22" style="165" bestFit="1" customWidth="1"/>
    <col min="869" max="869" width="20.42578125" style="165" bestFit="1" customWidth="1"/>
    <col min="870" max="1024" width="21.140625" style="165"/>
    <col min="1025" max="1025" width="22" style="165" bestFit="1" customWidth="1"/>
    <col min="1026" max="1026" width="24.140625" style="165" customWidth="1"/>
    <col min="1027" max="1027" width="20.85546875" style="165" customWidth="1"/>
    <col min="1028" max="1028" width="19.7109375" style="165" customWidth="1"/>
    <col min="1029" max="1029" width="18" style="165" customWidth="1"/>
    <col min="1030" max="1030" width="17.85546875" style="165" customWidth="1"/>
    <col min="1031" max="1031" width="6.85546875" style="165" customWidth="1"/>
    <col min="1032" max="1032" width="50.140625" style="165" customWidth="1"/>
    <col min="1033" max="1033" width="16" style="165" customWidth="1"/>
    <col min="1034" max="1034" width="19.42578125" style="165" bestFit="1" customWidth="1"/>
    <col min="1035" max="1035" width="19" style="165" bestFit="1" customWidth="1"/>
    <col min="1036" max="1036" width="6.85546875" style="165" customWidth="1"/>
    <col min="1037" max="1037" width="23" style="165" customWidth="1"/>
    <col min="1038" max="1038" width="25.7109375" style="165" customWidth="1"/>
    <col min="1039" max="1039" width="24" style="165" customWidth="1"/>
    <col min="1040" max="1040" width="20" style="165" customWidth="1"/>
    <col min="1041" max="1041" width="6.85546875" style="165" customWidth="1"/>
    <col min="1042" max="1042" width="55" style="165" customWidth="1"/>
    <col min="1043" max="1043" width="21.42578125" style="165" customWidth="1"/>
    <col min="1044" max="1044" width="22.140625" style="165" customWidth="1"/>
    <col min="1045" max="1045" width="18" style="165" bestFit="1" customWidth="1"/>
    <col min="1046" max="1046" width="73.28515625" style="165" bestFit="1" customWidth="1"/>
    <col min="1047" max="1047" width="16.140625" style="165" customWidth="1"/>
    <col min="1048" max="1048" width="18.140625" style="165" customWidth="1"/>
    <col min="1049" max="1049" width="6.42578125" style="165" bestFit="1" customWidth="1"/>
    <col min="1050" max="1050" width="73.140625" style="165" bestFit="1" customWidth="1"/>
    <col min="1051" max="1051" width="5.42578125" style="165" bestFit="1" customWidth="1"/>
    <col min="1052" max="1053" width="18.140625" style="165" customWidth="1"/>
    <col min="1054" max="1054" width="6.85546875" style="165" customWidth="1"/>
    <col min="1055" max="1055" width="51.140625" style="165" customWidth="1"/>
    <col min="1056" max="1059" width="17" style="165" customWidth="1"/>
    <col min="1060" max="1060" width="15.28515625" style="165" customWidth="1"/>
    <col min="1061" max="1061" width="5.85546875" style="165" bestFit="1" customWidth="1"/>
    <col min="1062" max="1062" width="40.85546875" style="165" bestFit="1" customWidth="1"/>
    <col min="1063" max="1063" width="14" style="165" customWidth="1"/>
    <col min="1064" max="1064" width="22.85546875" style="165" customWidth="1"/>
    <col min="1065" max="1065" width="5.85546875" style="165" customWidth="1"/>
    <col min="1066" max="1066" width="36.140625" style="165" bestFit="1" customWidth="1"/>
    <col min="1067" max="1067" width="16.140625" style="165" customWidth="1"/>
    <col min="1068" max="1068" width="18.85546875" style="165" customWidth="1"/>
    <col min="1069" max="1069" width="6.85546875" style="165" customWidth="1"/>
    <col min="1070" max="1070" width="52" style="165" customWidth="1"/>
    <col min="1071" max="1071" width="18.140625" style="165" customWidth="1"/>
    <col min="1072" max="1072" width="17.140625" style="165" customWidth="1"/>
    <col min="1073" max="1073" width="18.42578125" style="165" customWidth="1"/>
    <col min="1074" max="1074" width="5.85546875" style="165" bestFit="1" customWidth="1"/>
    <col min="1075" max="1075" width="55.140625" style="165" bestFit="1" customWidth="1"/>
    <col min="1076" max="1078" width="17" style="165" customWidth="1"/>
    <col min="1079" max="1079" width="6.42578125" style="165" bestFit="1" customWidth="1"/>
    <col min="1080" max="1080" width="71" style="165" bestFit="1" customWidth="1"/>
    <col min="1081" max="1083" width="17" style="165" customWidth="1"/>
    <col min="1084" max="1084" width="11" style="165" customWidth="1"/>
    <col min="1085" max="1085" width="43.42578125" style="165" bestFit="1" customWidth="1"/>
    <col min="1086" max="1088" width="17" style="165" customWidth="1"/>
    <col min="1089" max="1089" width="5.85546875" style="165" bestFit="1" customWidth="1"/>
    <col min="1090" max="1090" width="55.140625" style="165" bestFit="1" customWidth="1"/>
    <col min="1091" max="1093" width="17" style="165" customWidth="1"/>
    <col min="1094" max="1094" width="6.85546875" style="165" customWidth="1"/>
    <col min="1095" max="1095" width="42.7109375" style="165" customWidth="1"/>
    <col min="1096" max="1096" width="17.7109375" style="165" customWidth="1"/>
    <col min="1097" max="1097" width="16.85546875" style="165" customWidth="1"/>
    <col min="1098" max="1098" width="19.140625" style="165" customWidth="1"/>
    <col min="1099" max="1099" width="15.140625" style="165" customWidth="1"/>
    <col min="1100" max="1100" width="6.85546875" style="165" customWidth="1"/>
    <col min="1101" max="1101" width="47.7109375" style="165" customWidth="1"/>
    <col min="1102" max="1102" width="23.28515625" style="165" bestFit="1" customWidth="1"/>
    <col min="1103" max="1109" width="23.85546875" style="165" customWidth="1"/>
    <col min="1110" max="1110" width="5.85546875" style="165" bestFit="1" customWidth="1"/>
    <col min="1111" max="1111" width="60.140625" style="165" bestFit="1" customWidth="1"/>
    <col min="1112" max="1112" width="17.42578125" style="165" customWidth="1"/>
    <col min="1113" max="1113" width="23.7109375" style="165" customWidth="1"/>
    <col min="1114" max="1116" width="18.42578125" style="165" bestFit="1" customWidth="1"/>
    <col min="1117" max="1117" width="18.42578125" style="165" customWidth="1"/>
    <col min="1118" max="1118" width="18.42578125" style="165" bestFit="1" customWidth="1"/>
    <col min="1119" max="1119" width="22" style="165" bestFit="1" customWidth="1"/>
    <col min="1120" max="1120" width="20.42578125" style="165" bestFit="1" customWidth="1"/>
    <col min="1121" max="1121" width="6.85546875" style="165" customWidth="1"/>
    <col min="1122" max="1122" width="60.140625" style="165" bestFit="1" customWidth="1"/>
    <col min="1123" max="1123" width="19.85546875" style="165" bestFit="1" customWidth="1"/>
    <col min="1124" max="1124" width="22" style="165" bestFit="1" customWidth="1"/>
    <col min="1125" max="1125" width="20.42578125" style="165" bestFit="1" customWidth="1"/>
    <col min="1126" max="1280" width="21.140625" style="165"/>
    <col min="1281" max="1281" width="22" style="165" bestFit="1" customWidth="1"/>
    <col min="1282" max="1282" width="24.140625" style="165" customWidth="1"/>
    <col min="1283" max="1283" width="20.85546875" style="165" customWidth="1"/>
    <col min="1284" max="1284" width="19.7109375" style="165" customWidth="1"/>
    <col min="1285" max="1285" width="18" style="165" customWidth="1"/>
    <col min="1286" max="1286" width="17.85546875" style="165" customWidth="1"/>
    <col min="1287" max="1287" width="6.85546875" style="165" customWidth="1"/>
    <col min="1288" max="1288" width="50.140625" style="165" customWidth="1"/>
    <col min="1289" max="1289" width="16" style="165" customWidth="1"/>
    <col min="1290" max="1290" width="19.42578125" style="165" bestFit="1" customWidth="1"/>
    <col min="1291" max="1291" width="19" style="165" bestFit="1" customWidth="1"/>
    <col min="1292" max="1292" width="6.85546875" style="165" customWidth="1"/>
    <col min="1293" max="1293" width="23" style="165" customWidth="1"/>
    <col min="1294" max="1294" width="25.7109375" style="165" customWidth="1"/>
    <col min="1295" max="1295" width="24" style="165" customWidth="1"/>
    <col min="1296" max="1296" width="20" style="165" customWidth="1"/>
    <col min="1297" max="1297" width="6.85546875" style="165" customWidth="1"/>
    <col min="1298" max="1298" width="55" style="165" customWidth="1"/>
    <col min="1299" max="1299" width="21.42578125" style="165" customWidth="1"/>
    <col min="1300" max="1300" width="22.140625" style="165" customWidth="1"/>
    <col min="1301" max="1301" width="18" style="165" bestFit="1" customWidth="1"/>
    <col min="1302" max="1302" width="73.28515625" style="165" bestFit="1" customWidth="1"/>
    <col min="1303" max="1303" width="16.140625" style="165" customWidth="1"/>
    <col min="1304" max="1304" width="18.140625" style="165" customWidth="1"/>
    <col min="1305" max="1305" width="6.42578125" style="165" bestFit="1" customWidth="1"/>
    <col min="1306" max="1306" width="73.140625" style="165" bestFit="1" customWidth="1"/>
    <col min="1307" max="1307" width="5.42578125" style="165" bestFit="1" customWidth="1"/>
    <col min="1308" max="1309" width="18.140625" style="165" customWidth="1"/>
    <col min="1310" max="1310" width="6.85546875" style="165" customWidth="1"/>
    <col min="1311" max="1311" width="51.140625" style="165" customWidth="1"/>
    <col min="1312" max="1315" width="17" style="165" customWidth="1"/>
    <col min="1316" max="1316" width="15.28515625" style="165" customWidth="1"/>
    <col min="1317" max="1317" width="5.85546875" style="165" bestFit="1" customWidth="1"/>
    <col min="1318" max="1318" width="40.85546875" style="165" bestFit="1" customWidth="1"/>
    <col min="1319" max="1319" width="14" style="165" customWidth="1"/>
    <col min="1320" max="1320" width="22.85546875" style="165" customWidth="1"/>
    <col min="1321" max="1321" width="5.85546875" style="165" customWidth="1"/>
    <col min="1322" max="1322" width="36.140625" style="165" bestFit="1" customWidth="1"/>
    <col min="1323" max="1323" width="16.140625" style="165" customWidth="1"/>
    <col min="1324" max="1324" width="18.85546875" style="165" customWidth="1"/>
    <col min="1325" max="1325" width="6.85546875" style="165" customWidth="1"/>
    <col min="1326" max="1326" width="52" style="165" customWidth="1"/>
    <col min="1327" max="1327" width="18.140625" style="165" customWidth="1"/>
    <col min="1328" max="1328" width="17.140625" style="165" customWidth="1"/>
    <col min="1329" max="1329" width="18.42578125" style="165" customWidth="1"/>
    <col min="1330" max="1330" width="5.85546875" style="165" bestFit="1" customWidth="1"/>
    <col min="1331" max="1331" width="55.140625" style="165" bestFit="1" customWidth="1"/>
    <col min="1332" max="1334" width="17" style="165" customWidth="1"/>
    <col min="1335" max="1335" width="6.42578125" style="165" bestFit="1" customWidth="1"/>
    <col min="1336" max="1336" width="71" style="165" bestFit="1" customWidth="1"/>
    <col min="1337" max="1339" width="17" style="165" customWidth="1"/>
    <col min="1340" max="1340" width="11" style="165" customWidth="1"/>
    <col min="1341" max="1341" width="43.42578125" style="165" bestFit="1" customWidth="1"/>
    <col min="1342" max="1344" width="17" style="165" customWidth="1"/>
    <col min="1345" max="1345" width="5.85546875" style="165" bestFit="1" customWidth="1"/>
    <col min="1346" max="1346" width="55.140625" style="165" bestFit="1" customWidth="1"/>
    <col min="1347" max="1349" width="17" style="165" customWidth="1"/>
    <col min="1350" max="1350" width="6.85546875" style="165" customWidth="1"/>
    <col min="1351" max="1351" width="42.7109375" style="165" customWidth="1"/>
    <col min="1352" max="1352" width="17.7109375" style="165" customWidth="1"/>
    <col min="1353" max="1353" width="16.85546875" style="165" customWidth="1"/>
    <col min="1354" max="1354" width="19.140625" style="165" customWidth="1"/>
    <col min="1355" max="1355" width="15.140625" style="165" customWidth="1"/>
    <col min="1356" max="1356" width="6.85546875" style="165" customWidth="1"/>
    <col min="1357" max="1357" width="47.7109375" style="165" customWidth="1"/>
    <col min="1358" max="1358" width="23.28515625" style="165" bestFit="1" customWidth="1"/>
    <col min="1359" max="1365" width="23.85546875" style="165" customWidth="1"/>
    <col min="1366" max="1366" width="5.85546875" style="165" bestFit="1" customWidth="1"/>
    <col min="1367" max="1367" width="60.140625" style="165" bestFit="1" customWidth="1"/>
    <col min="1368" max="1368" width="17.42578125" style="165" customWidth="1"/>
    <col min="1369" max="1369" width="23.7109375" style="165" customWidth="1"/>
    <col min="1370" max="1372" width="18.42578125" style="165" bestFit="1" customWidth="1"/>
    <col min="1373" max="1373" width="18.42578125" style="165" customWidth="1"/>
    <col min="1374" max="1374" width="18.42578125" style="165" bestFit="1" customWidth="1"/>
    <col min="1375" max="1375" width="22" style="165" bestFit="1" customWidth="1"/>
    <col min="1376" max="1376" width="20.42578125" style="165" bestFit="1" customWidth="1"/>
    <col min="1377" max="1377" width="6.85546875" style="165" customWidth="1"/>
    <col min="1378" max="1378" width="60.140625" style="165" bestFit="1" customWidth="1"/>
    <col min="1379" max="1379" width="19.85546875" style="165" bestFit="1" customWidth="1"/>
    <col min="1380" max="1380" width="22" style="165" bestFit="1" customWidth="1"/>
    <col min="1381" max="1381" width="20.42578125" style="165" bestFit="1" customWidth="1"/>
    <col min="1382" max="1536" width="21.140625" style="165"/>
    <col min="1537" max="1537" width="22" style="165" bestFit="1" customWidth="1"/>
    <col min="1538" max="1538" width="24.140625" style="165" customWidth="1"/>
    <col min="1539" max="1539" width="20.85546875" style="165" customWidth="1"/>
    <col min="1540" max="1540" width="19.7109375" style="165" customWidth="1"/>
    <col min="1541" max="1541" width="18" style="165" customWidth="1"/>
    <col min="1542" max="1542" width="17.85546875" style="165" customWidth="1"/>
    <col min="1543" max="1543" width="6.85546875" style="165" customWidth="1"/>
    <col min="1544" max="1544" width="50.140625" style="165" customWidth="1"/>
    <col min="1545" max="1545" width="16" style="165" customWidth="1"/>
    <col min="1546" max="1546" width="19.42578125" style="165" bestFit="1" customWidth="1"/>
    <col min="1547" max="1547" width="19" style="165" bestFit="1" customWidth="1"/>
    <col min="1548" max="1548" width="6.85546875" style="165" customWidth="1"/>
    <col min="1549" max="1549" width="23" style="165" customWidth="1"/>
    <col min="1550" max="1550" width="25.7109375" style="165" customWidth="1"/>
    <col min="1551" max="1551" width="24" style="165" customWidth="1"/>
    <col min="1552" max="1552" width="20" style="165" customWidth="1"/>
    <col min="1553" max="1553" width="6.85546875" style="165" customWidth="1"/>
    <col min="1554" max="1554" width="55" style="165" customWidth="1"/>
    <col min="1555" max="1555" width="21.42578125" style="165" customWidth="1"/>
    <col min="1556" max="1556" width="22.140625" style="165" customWidth="1"/>
    <col min="1557" max="1557" width="18" style="165" bestFit="1" customWidth="1"/>
    <col min="1558" max="1558" width="73.28515625" style="165" bestFit="1" customWidth="1"/>
    <col min="1559" max="1559" width="16.140625" style="165" customWidth="1"/>
    <col min="1560" max="1560" width="18.140625" style="165" customWidth="1"/>
    <col min="1561" max="1561" width="6.42578125" style="165" bestFit="1" customWidth="1"/>
    <col min="1562" max="1562" width="73.140625" style="165" bestFit="1" customWidth="1"/>
    <col min="1563" max="1563" width="5.42578125" style="165" bestFit="1" customWidth="1"/>
    <col min="1564" max="1565" width="18.140625" style="165" customWidth="1"/>
    <col min="1566" max="1566" width="6.85546875" style="165" customWidth="1"/>
    <col min="1567" max="1567" width="51.140625" style="165" customWidth="1"/>
    <col min="1568" max="1571" width="17" style="165" customWidth="1"/>
    <col min="1572" max="1572" width="15.28515625" style="165" customWidth="1"/>
    <col min="1573" max="1573" width="5.85546875" style="165" bestFit="1" customWidth="1"/>
    <col min="1574" max="1574" width="40.85546875" style="165" bestFit="1" customWidth="1"/>
    <col min="1575" max="1575" width="14" style="165" customWidth="1"/>
    <col min="1576" max="1576" width="22.85546875" style="165" customWidth="1"/>
    <col min="1577" max="1577" width="5.85546875" style="165" customWidth="1"/>
    <col min="1578" max="1578" width="36.140625" style="165" bestFit="1" customWidth="1"/>
    <col min="1579" max="1579" width="16.140625" style="165" customWidth="1"/>
    <col min="1580" max="1580" width="18.85546875" style="165" customWidth="1"/>
    <col min="1581" max="1581" width="6.85546875" style="165" customWidth="1"/>
    <col min="1582" max="1582" width="52" style="165" customWidth="1"/>
    <col min="1583" max="1583" width="18.140625" style="165" customWidth="1"/>
    <col min="1584" max="1584" width="17.140625" style="165" customWidth="1"/>
    <col min="1585" max="1585" width="18.42578125" style="165" customWidth="1"/>
    <col min="1586" max="1586" width="5.85546875" style="165" bestFit="1" customWidth="1"/>
    <col min="1587" max="1587" width="55.140625" style="165" bestFit="1" customWidth="1"/>
    <col min="1588" max="1590" width="17" style="165" customWidth="1"/>
    <col min="1591" max="1591" width="6.42578125" style="165" bestFit="1" customWidth="1"/>
    <col min="1592" max="1592" width="71" style="165" bestFit="1" customWidth="1"/>
    <col min="1593" max="1595" width="17" style="165" customWidth="1"/>
    <col min="1596" max="1596" width="11" style="165" customWidth="1"/>
    <col min="1597" max="1597" width="43.42578125" style="165" bestFit="1" customWidth="1"/>
    <col min="1598" max="1600" width="17" style="165" customWidth="1"/>
    <col min="1601" max="1601" width="5.85546875" style="165" bestFit="1" customWidth="1"/>
    <col min="1602" max="1602" width="55.140625" style="165" bestFit="1" customWidth="1"/>
    <col min="1603" max="1605" width="17" style="165" customWidth="1"/>
    <col min="1606" max="1606" width="6.85546875" style="165" customWidth="1"/>
    <col min="1607" max="1607" width="42.7109375" style="165" customWidth="1"/>
    <col min="1608" max="1608" width="17.7109375" style="165" customWidth="1"/>
    <col min="1609" max="1609" width="16.85546875" style="165" customWidth="1"/>
    <col min="1610" max="1610" width="19.140625" style="165" customWidth="1"/>
    <col min="1611" max="1611" width="15.140625" style="165" customWidth="1"/>
    <col min="1612" max="1612" width="6.85546875" style="165" customWidth="1"/>
    <col min="1613" max="1613" width="47.7109375" style="165" customWidth="1"/>
    <col min="1614" max="1614" width="23.28515625" style="165" bestFit="1" customWidth="1"/>
    <col min="1615" max="1621" width="23.85546875" style="165" customWidth="1"/>
    <col min="1622" max="1622" width="5.85546875" style="165" bestFit="1" customWidth="1"/>
    <col min="1623" max="1623" width="60.140625" style="165" bestFit="1" customWidth="1"/>
    <col min="1624" max="1624" width="17.42578125" style="165" customWidth="1"/>
    <col min="1625" max="1625" width="23.7109375" style="165" customWidth="1"/>
    <col min="1626" max="1628" width="18.42578125" style="165" bestFit="1" customWidth="1"/>
    <col min="1629" max="1629" width="18.42578125" style="165" customWidth="1"/>
    <col min="1630" max="1630" width="18.42578125" style="165" bestFit="1" customWidth="1"/>
    <col min="1631" max="1631" width="22" style="165" bestFit="1" customWidth="1"/>
    <col min="1632" max="1632" width="20.42578125" style="165" bestFit="1" customWidth="1"/>
    <col min="1633" max="1633" width="6.85546875" style="165" customWidth="1"/>
    <col min="1634" max="1634" width="60.140625" style="165" bestFit="1" customWidth="1"/>
    <col min="1635" max="1635" width="19.85546875" style="165" bestFit="1" customWidth="1"/>
    <col min="1636" max="1636" width="22" style="165" bestFit="1" customWidth="1"/>
    <col min="1637" max="1637" width="20.42578125" style="165" bestFit="1" customWidth="1"/>
    <col min="1638" max="1792" width="21.140625" style="165"/>
    <col min="1793" max="1793" width="22" style="165" bestFit="1" customWidth="1"/>
    <col min="1794" max="1794" width="24.140625" style="165" customWidth="1"/>
    <col min="1795" max="1795" width="20.85546875" style="165" customWidth="1"/>
    <col min="1796" max="1796" width="19.7109375" style="165" customWidth="1"/>
    <col min="1797" max="1797" width="18" style="165" customWidth="1"/>
    <col min="1798" max="1798" width="17.85546875" style="165" customWidth="1"/>
    <col min="1799" max="1799" width="6.85546875" style="165" customWidth="1"/>
    <col min="1800" max="1800" width="50.140625" style="165" customWidth="1"/>
    <col min="1801" max="1801" width="16" style="165" customWidth="1"/>
    <col min="1802" max="1802" width="19.42578125" style="165" bestFit="1" customWidth="1"/>
    <col min="1803" max="1803" width="19" style="165" bestFit="1" customWidth="1"/>
    <col min="1804" max="1804" width="6.85546875" style="165" customWidth="1"/>
    <col min="1805" max="1805" width="23" style="165" customWidth="1"/>
    <col min="1806" max="1806" width="25.7109375" style="165" customWidth="1"/>
    <col min="1807" max="1807" width="24" style="165" customWidth="1"/>
    <col min="1808" max="1808" width="20" style="165" customWidth="1"/>
    <col min="1809" max="1809" width="6.85546875" style="165" customWidth="1"/>
    <col min="1810" max="1810" width="55" style="165" customWidth="1"/>
    <col min="1811" max="1811" width="21.42578125" style="165" customWidth="1"/>
    <col min="1812" max="1812" width="22.140625" style="165" customWidth="1"/>
    <col min="1813" max="1813" width="18" style="165" bestFit="1" customWidth="1"/>
    <col min="1814" max="1814" width="73.28515625" style="165" bestFit="1" customWidth="1"/>
    <col min="1815" max="1815" width="16.140625" style="165" customWidth="1"/>
    <col min="1816" max="1816" width="18.140625" style="165" customWidth="1"/>
    <col min="1817" max="1817" width="6.42578125" style="165" bestFit="1" customWidth="1"/>
    <col min="1818" max="1818" width="73.140625" style="165" bestFit="1" customWidth="1"/>
    <col min="1819" max="1819" width="5.42578125" style="165" bestFit="1" customWidth="1"/>
    <col min="1820" max="1821" width="18.140625" style="165" customWidth="1"/>
    <col min="1822" max="1822" width="6.85546875" style="165" customWidth="1"/>
    <col min="1823" max="1823" width="51.140625" style="165" customWidth="1"/>
    <col min="1824" max="1827" width="17" style="165" customWidth="1"/>
    <col min="1828" max="1828" width="15.28515625" style="165" customWidth="1"/>
    <col min="1829" max="1829" width="5.85546875" style="165" bestFit="1" customWidth="1"/>
    <col min="1830" max="1830" width="40.85546875" style="165" bestFit="1" customWidth="1"/>
    <col min="1831" max="1831" width="14" style="165" customWidth="1"/>
    <col min="1832" max="1832" width="22.85546875" style="165" customWidth="1"/>
    <col min="1833" max="1833" width="5.85546875" style="165" customWidth="1"/>
    <col min="1834" max="1834" width="36.140625" style="165" bestFit="1" customWidth="1"/>
    <col min="1835" max="1835" width="16.140625" style="165" customWidth="1"/>
    <col min="1836" max="1836" width="18.85546875" style="165" customWidth="1"/>
    <col min="1837" max="1837" width="6.85546875" style="165" customWidth="1"/>
    <col min="1838" max="1838" width="52" style="165" customWidth="1"/>
    <col min="1839" max="1839" width="18.140625" style="165" customWidth="1"/>
    <col min="1840" max="1840" width="17.140625" style="165" customWidth="1"/>
    <col min="1841" max="1841" width="18.42578125" style="165" customWidth="1"/>
    <col min="1842" max="1842" width="5.85546875" style="165" bestFit="1" customWidth="1"/>
    <col min="1843" max="1843" width="55.140625" style="165" bestFit="1" customWidth="1"/>
    <col min="1844" max="1846" width="17" style="165" customWidth="1"/>
    <col min="1847" max="1847" width="6.42578125" style="165" bestFit="1" customWidth="1"/>
    <col min="1848" max="1848" width="71" style="165" bestFit="1" customWidth="1"/>
    <col min="1849" max="1851" width="17" style="165" customWidth="1"/>
    <col min="1852" max="1852" width="11" style="165" customWidth="1"/>
    <col min="1853" max="1853" width="43.42578125" style="165" bestFit="1" customWidth="1"/>
    <col min="1854" max="1856" width="17" style="165" customWidth="1"/>
    <col min="1857" max="1857" width="5.85546875" style="165" bestFit="1" customWidth="1"/>
    <col min="1858" max="1858" width="55.140625" style="165" bestFit="1" customWidth="1"/>
    <col min="1859" max="1861" width="17" style="165" customWidth="1"/>
    <col min="1862" max="1862" width="6.85546875" style="165" customWidth="1"/>
    <col min="1863" max="1863" width="42.7109375" style="165" customWidth="1"/>
    <col min="1864" max="1864" width="17.7109375" style="165" customWidth="1"/>
    <col min="1865" max="1865" width="16.85546875" style="165" customWidth="1"/>
    <col min="1866" max="1866" width="19.140625" style="165" customWidth="1"/>
    <col min="1867" max="1867" width="15.140625" style="165" customWidth="1"/>
    <col min="1868" max="1868" width="6.85546875" style="165" customWidth="1"/>
    <col min="1869" max="1869" width="47.7109375" style="165" customWidth="1"/>
    <col min="1870" max="1870" width="23.28515625" style="165" bestFit="1" customWidth="1"/>
    <col min="1871" max="1877" width="23.85546875" style="165" customWidth="1"/>
    <col min="1878" max="1878" width="5.85546875" style="165" bestFit="1" customWidth="1"/>
    <col min="1879" max="1879" width="60.140625" style="165" bestFit="1" customWidth="1"/>
    <col min="1880" max="1880" width="17.42578125" style="165" customWidth="1"/>
    <col min="1881" max="1881" width="23.7109375" style="165" customWidth="1"/>
    <col min="1882" max="1884" width="18.42578125" style="165" bestFit="1" customWidth="1"/>
    <col min="1885" max="1885" width="18.42578125" style="165" customWidth="1"/>
    <col min="1886" max="1886" width="18.42578125" style="165" bestFit="1" customWidth="1"/>
    <col min="1887" max="1887" width="22" style="165" bestFit="1" customWidth="1"/>
    <col min="1888" max="1888" width="20.42578125" style="165" bestFit="1" customWidth="1"/>
    <col min="1889" max="1889" width="6.85546875" style="165" customWidth="1"/>
    <col min="1890" max="1890" width="60.140625" style="165" bestFit="1" customWidth="1"/>
    <col min="1891" max="1891" width="19.85546875" style="165" bestFit="1" customWidth="1"/>
    <col min="1892" max="1892" width="22" style="165" bestFit="1" customWidth="1"/>
    <col min="1893" max="1893" width="20.42578125" style="165" bestFit="1" customWidth="1"/>
    <col min="1894" max="2048" width="21.140625" style="165"/>
    <col min="2049" max="2049" width="22" style="165" bestFit="1" customWidth="1"/>
    <col min="2050" max="2050" width="24.140625" style="165" customWidth="1"/>
    <col min="2051" max="2051" width="20.85546875" style="165" customWidth="1"/>
    <col min="2052" max="2052" width="19.7109375" style="165" customWidth="1"/>
    <col min="2053" max="2053" width="18" style="165" customWidth="1"/>
    <col min="2054" max="2054" width="17.85546875" style="165" customWidth="1"/>
    <col min="2055" max="2055" width="6.85546875" style="165" customWidth="1"/>
    <col min="2056" max="2056" width="50.140625" style="165" customWidth="1"/>
    <col min="2057" max="2057" width="16" style="165" customWidth="1"/>
    <col min="2058" max="2058" width="19.42578125" style="165" bestFit="1" customWidth="1"/>
    <col min="2059" max="2059" width="19" style="165" bestFit="1" customWidth="1"/>
    <col min="2060" max="2060" width="6.85546875" style="165" customWidth="1"/>
    <col min="2061" max="2061" width="23" style="165" customWidth="1"/>
    <col min="2062" max="2062" width="25.7109375" style="165" customWidth="1"/>
    <col min="2063" max="2063" width="24" style="165" customWidth="1"/>
    <col min="2064" max="2064" width="20" style="165" customWidth="1"/>
    <col min="2065" max="2065" width="6.85546875" style="165" customWidth="1"/>
    <col min="2066" max="2066" width="55" style="165" customWidth="1"/>
    <col min="2067" max="2067" width="21.42578125" style="165" customWidth="1"/>
    <col min="2068" max="2068" width="22.140625" style="165" customWidth="1"/>
    <col min="2069" max="2069" width="18" style="165" bestFit="1" customWidth="1"/>
    <col min="2070" max="2070" width="73.28515625" style="165" bestFit="1" customWidth="1"/>
    <col min="2071" max="2071" width="16.140625" style="165" customWidth="1"/>
    <col min="2072" max="2072" width="18.140625" style="165" customWidth="1"/>
    <col min="2073" max="2073" width="6.42578125" style="165" bestFit="1" customWidth="1"/>
    <col min="2074" max="2074" width="73.140625" style="165" bestFit="1" customWidth="1"/>
    <col min="2075" max="2075" width="5.42578125" style="165" bestFit="1" customWidth="1"/>
    <col min="2076" max="2077" width="18.140625" style="165" customWidth="1"/>
    <col min="2078" max="2078" width="6.85546875" style="165" customWidth="1"/>
    <col min="2079" max="2079" width="51.140625" style="165" customWidth="1"/>
    <col min="2080" max="2083" width="17" style="165" customWidth="1"/>
    <col min="2084" max="2084" width="15.28515625" style="165" customWidth="1"/>
    <col min="2085" max="2085" width="5.85546875" style="165" bestFit="1" customWidth="1"/>
    <col min="2086" max="2086" width="40.85546875" style="165" bestFit="1" customWidth="1"/>
    <col min="2087" max="2087" width="14" style="165" customWidth="1"/>
    <col min="2088" max="2088" width="22.85546875" style="165" customWidth="1"/>
    <col min="2089" max="2089" width="5.85546875" style="165" customWidth="1"/>
    <col min="2090" max="2090" width="36.140625" style="165" bestFit="1" customWidth="1"/>
    <col min="2091" max="2091" width="16.140625" style="165" customWidth="1"/>
    <col min="2092" max="2092" width="18.85546875" style="165" customWidth="1"/>
    <col min="2093" max="2093" width="6.85546875" style="165" customWidth="1"/>
    <col min="2094" max="2094" width="52" style="165" customWidth="1"/>
    <col min="2095" max="2095" width="18.140625" style="165" customWidth="1"/>
    <col min="2096" max="2096" width="17.140625" style="165" customWidth="1"/>
    <col min="2097" max="2097" width="18.42578125" style="165" customWidth="1"/>
    <col min="2098" max="2098" width="5.85546875" style="165" bestFit="1" customWidth="1"/>
    <col min="2099" max="2099" width="55.140625" style="165" bestFit="1" customWidth="1"/>
    <col min="2100" max="2102" width="17" style="165" customWidth="1"/>
    <col min="2103" max="2103" width="6.42578125" style="165" bestFit="1" customWidth="1"/>
    <col min="2104" max="2104" width="71" style="165" bestFit="1" customWidth="1"/>
    <col min="2105" max="2107" width="17" style="165" customWidth="1"/>
    <col min="2108" max="2108" width="11" style="165" customWidth="1"/>
    <col min="2109" max="2109" width="43.42578125" style="165" bestFit="1" customWidth="1"/>
    <col min="2110" max="2112" width="17" style="165" customWidth="1"/>
    <col min="2113" max="2113" width="5.85546875" style="165" bestFit="1" customWidth="1"/>
    <col min="2114" max="2114" width="55.140625" style="165" bestFit="1" customWidth="1"/>
    <col min="2115" max="2117" width="17" style="165" customWidth="1"/>
    <col min="2118" max="2118" width="6.85546875" style="165" customWidth="1"/>
    <col min="2119" max="2119" width="42.7109375" style="165" customWidth="1"/>
    <col min="2120" max="2120" width="17.7109375" style="165" customWidth="1"/>
    <col min="2121" max="2121" width="16.85546875" style="165" customWidth="1"/>
    <col min="2122" max="2122" width="19.140625" style="165" customWidth="1"/>
    <col min="2123" max="2123" width="15.140625" style="165" customWidth="1"/>
    <col min="2124" max="2124" width="6.85546875" style="165" customWidth="1"/>
    <col min="2125" max="2125" width="47.7109375" style="165" customWidth="1"/>
    <col min="2126" max="2126" width="23.28515625" style="165" bestFit="1" customWidth="1"/>
    <col min="2127" max="2133" width="23.85546875" style="165" customWidth="1"/>
    <col min="2134" max="2134" width="5.85546875" style="165" bestFit="1" customWidth="1"/>
    <col min="2135" max="2135" width="60.140625" style="165" bestFit="1" customWidth="1"/>
    <col min="2136" max="2136" width="17.42578125" style="165" customWidth="1"/>
    <col min="2137" max="2137" width="23.7109375" style="165" customWidth="1"/>
    <col min="2138" max="2140" width="18.42578125" style="165" bestFit="1" customWidth="1"/>
    <col min="2141" max="2141" width="18.42578125" style="165" customWidth="1"/>
    <col min="2142" max="2142" width="18.42578125" style="165" bestFit="1" customWidth="1"/>
    <col min="2143" max="2143" width="22" style="165" bestFit="1" customWidth="1"/>
    <col min="2144" max="2144" width="20.42578125" style="165" bestFit="1" customWidth="1"/>
    <col min="2145" max="2145" width="6.85546875" style="165" customWidth="1"/>
    <col min="2146" max="2146" width="60.140625" style="165" bestFit="1" customWidth="1"/>
    <col min="2147" max="2147" width="19.85546875" style="165" bestFit="1" customWidth="1"/>
    <col min="2148" max="2148" width="22" style="165" bestFit="1" customWidth="1"/>
    <col min="2149" max="2149" width="20.42578125" style="165" bestFit="1" customWidth="1"/>
    <col min="2150" max="2304" width="21.140625" style="165"/>
    <col min="2305" max="2305" width="22" style="165" bestFit="1" customWidth="1"/>
    <col min="2306" max="2306" width="24.140625" style="165" customWidth="1"/>
    <col min="2307" max="2307" width="20.85546875" style="165" customWidth="1"/>
    <col min="2308" max="2308" width="19.7109375" style="165" customWidth="1"/>
    <col min="2309" max="2309" width="18" style="165" customWidth="1"/>
    <col min="2310" max="2310" width="17.85546875" style="165" customWidth="1"/>
    <col min="2311" max="2311" width="6.85546875" style="165" customWidth="1"/>
    <col min="2312" max="2312" width="50.140625" style="165" customWidth="1"/>
    <col min="2313" max="2313" width="16" style="165" customWidth="1"/>
    <col min="2314" max="2314" width="19.42578125" style="165" bestFit="1" customWidth="1"/>
    <col min="2315" max="2315" width="19" style="165" bestFit="1" customWidth="1"/>
    <col min="2316" max="2316" width="6.85546875" style="165" customWidth="1"/>
    <col min="2317" max="2317" width="23" style="165" customWidth="1"/>
    <col min="2318" max="2318" width="25.7109375" style="165" customWidth="1"/>
    <col min="2319" max="2319" width="24" style="165" customWidth="1"/>
    <col min="2320" max="2320" width="20" style="165" customWidth="1"/>
    <col min="2321" max="2321" width="6.85546875" style="165" customWidth="1"/>
    <col min="2322" max="2322" width="55" style="165" customWidth="1"/>
    <col min="2323" max="2323" width="21.42578125" style="165" customWidth="1"/>
    <col min="2324" max="2324" width="22.140625" style="165" customWidth="1"/>
    <col min="2325" max="2325" width="18" style="165" bestFit="1" customWidth="1"/>
    <col min="2326" max="2326" width="73.28515625" style="165" bestFit="1" customWidth="1"/>
    <col min="2327" max="2327" width="16.140625" style="165" customWidth="1"/>
    <col min="2328" max="2328" width="18.140625" style="165" customWidth="1"/>
    <col min="2329" max="2329" width="6.42578125" style="165" bestFit="1" customWidth="1"/>
    <col min="2330" max="2330" width="73.140625" style="165" bestFit="1" customWidth="1"/>
    <col min="2331" max="2331" width="5.42578125" style="165" bestFit="1" customWidth="1"/>
    <col min="2332" max="2333" width="18.140625" style="165" customWidth="1"/>
    <col min="2334" max="2334" width="6.85546875" style="165" customWidth="1"/>
    <col min="2335" max="2335" width="51.140625" style="165" customWidth="1"/>
    <col min="2336" max="2339" width="17" style="165" customWidth="1"/>
    <col min="2340" max="2340" width="15.28515625" style="165" customWidth="1"/>
    <col min="2341" max="2341" width="5.85546875" style="165" bestFit="1" customWidth="1"/>
    <col min="2342" max="2342" width="40.85546875" style="165" bestFit="1" customWidth="1"/>
    <col min="2343" max="2343" width="14" style="165" customWidth="1"/>
    <col min="2344" max="2344" width="22.85546875" style="165" customWidth="1"/>
    <col min="2345" max="2345" width="5.85546875" style="165" customWidth="1"/>
    <col min="2346" max="2346" width="36.140625" style="165" bestFit="1" customWidth="1"/>
    <col min="2347" max="2347" width="16.140625" style="165" customWidth="1"/>
    <col min="2348" max="2348" width="18.85546875" style="165" customWidth="1"/>
    <col min="2349" max="2349" width="6.85546875" style="165" customWidth="1"/>
    <col min="2350" max="2350" width="52" style="165" customWidth="1"/>
    <col min="2351" max="2351" width="18.140625" style="165" customWidth="1"/>
    <col min="2352" max="2352" width="17.140625" style="165" customWidth="1"/>
    <col min="2353" max="2353" width="18.42578125" style="165" customWidth="1"/>
    <col min="2354" max="2354" width="5.85546875" style="165" bestFit="1" customWidth="1"/>
    <col min="2355" max="2355" width="55.140625" style="165" bestFit="1" customWidth="1"/>
    <col min="2356" max="2358" width="17" style="165" customWidth="1"/>
    <col min="2359" max="2359" width="6.42578125" style="165" bestFit="1" customWidth="1"/>
    <col min="2360" max="2360" width="71" style="165" bestFit="1" customWidth="1"/>
    <col min="2361" max="2363" width="17" style="165" customWidth="1"/>
    <col min="2364" max="2364" width="11" style="165" customWidth="1"/>
    <col min="2365" max="2365" width="43.42578125" style="165" bestFit="1" customWidth="1"/>
    <col min="2366" max="2368" width="17" style="165" customWidth="1"/>
    <col min="2369" max="2369" width="5.85546875" style="165" bestFit="1" customWidth="1"/>
    <col min="2370" max="2370" width="55.140625" style="165" bestFit="1" customWidth="1"/>
    <col min="2371" max="2373" width="17" style="165" customWidth="1"/>
    <col min="2374" max="2374" width="6.85546875" style="165" customWidth="1"/>
    <col min="2375" max="2375" width="42.7109375" style="165" customWidth="1"/>
    <col min="2376" max="2376" width="17.7109375" style="165" customWidth="1"/>
    <col min="2377" max="2377" width="16.85546875" style="165" customWidth="1"/>
    <col min="2378" max="2378" width="19.140625" style="165" customWidth="1"/>
    <col min="2379" max="2379" width="15.140625" style="165" customWidth="1"/>
    <col min="2380" max="2380" width="6.85546875" style="165" customWidth="1"/>
    <col min="2381" max="2381" width="47.7109375" style="165" customWidth="1"/>
    <col min="2382" max="2382" width="23.28515625" style="165" bestFit="1" customWidth="1"/>
    <col min="2383" max="2389" width="23.85546875" style="165" customWidth="1"/>
    <col min="2390" max="2390" width="5.85546875" style="165" bestFit="1" customWidth="1"/>
    <col min="2391" max="2391" width="60.140625" style="165" bestFit="1" customWidth="1"/>
    <col min="2392" max="2392" width="17.42578125" style="165" customWidth="1"/>
    <col min="2393" max="2393" width="23.7109375" style="165" customWidth="1"/>
    <col min="2394" max="2396" width="18.42578125" style="165" bestFit="1" customWidth="1"/>
    <col min="2397" max="2397" width="18.42578125" style="165" customWidth="1"/>
    <col min="2398" max="2398" width="18.42578125" style="165" bestFit="1" customWidth="1"/>
    <col min="2399" max="2399" width="22" style="165" bestFit="1" customWidth="1"/>
    <col min="2400" max="2400" width="20.42578125" style="165" bestFit="1" customWidth="1"/>
    <col min="2401" max="2401" width="6.85546875" style="165" customWidth="1"/>
    <col min="2402" max="2402" width="60.140625" style="165" bestFit="1" customWidth="1"/>
    <col min="2403" max="2403" width="19.85546875" style="165" bestFit="1" customWidth="1"/>
    <col min="2404" max="2404" width="22" style="165" bestFit="1" customWidth="1"/>
    <col min="2405" max="2405" width="20.42578125" style="165" bestFit="1" customWidth="1"/>
    <col min="2406" max="2560" width="21.140625" style="165"/>
    <col min="2561" max="2561" width="22" style="165" bestFit="1" customWidth="1"/>
    <col min="2562" max="2562" width="24.140625" style="165" customWidth="1"/>
    <col min="2563" max="2563" width="20.85546875" style="165" customWidth="1"/>
    <col min="2564" max="2564" width="19.7109375" style="165" customWidth="1"/>
    <col min="2565" max="2565" width="18" style="165" customWidth="1"/>
    <col min="2566" max="2566" width="17.85546875" style="165" customWidth="1"/>
    <col min="2567" max="2567" width="6.85546875" style="165" customWidth="1"/>
    <col min="2568" max="2568" width="50.140625" style="165" customWidth="1"/>
    <col min="2569" max="2569" width="16" style="165" customWidth="1"/>
    <col min="2570" max="2570" width="19.42578125" style="165" bestFit="1" customWidth="1"/>
    <col min="2571" max="2571" width="19" style="165" bestFit="1" customWidth="1"/>
    <col min="2572" max="2572" width="6.85546875" style="165" customWidth="1"/>
    <col min="2573" max="2573" width="23" style="165" customWidth="1"/>
    <col min="2574" max="2574" width="25.7109375" style="165" customWidth="1"/>
    <col min="2575" max="2575" width="24" style="165" customWidth="1"/>
    <col min="2576" max="2576" width="20" style="165" customWidth="1"/>
    <col min="2577" max="2577" width="6.85546875" style="165" customWidth="1"/>
    <col min="2578" max="2578" width="55" style="165" customWidth="1"/>
    <col min="2579" max="2579" width="21.42578125" style="165" customWidth="1"/>
    <col min="2580" max="2580" width="22.140625" style="165" customWidth="1"/>
    <col min="2581" max="2581" width="18" style="165" bestFit="1" customWidth="1"/>
    <col min="2582" max="2582" width="73.28515625" style="165" bestFit="1" customWidth="1"/>
    <col min="2583" max="2583" width="16.140625" style="165" customWidth="1"/>
    <col min="2584" max="2584" width="18.140625" style="165" customWidth="1"/>
    <col min="2585" max="2585" width="6.42578125" style="165" bestFit="1" customWidth="1"/>
    <col min="2586" max="2586" width="73.140625" style="165" bestFit="1" customWidth="1"/>
    <col min="2587" max="2587" width="5.42578125" style="165" bestFit="1" customWidth="1"/>
    <col min="2588" max="2589" width="18.140625" style="165" customWidth="1"/>
    <col min="2590" max="2590" width="6.85546875" style="165" customWidth="1"/>
    <col min="2591" max="2591" width="51.140625" style="165" customWidth="1"/>
    <col min="2592" max="2595" width="17" style="165" customWidth="1"/>
    <col min="2596" max="2596" width="15.28515625" style="165" customWidth="1"/>
    <col min="2597" max="2597" width="5.85546875" style="165" bestFit="1" customWidth="1"/>
    <col min="2598" max="2598" width="40.85546875" style="165" bestFit="1" customWidth="1"/>
    <col min="2599" max="2599" width="14" style="165" customWidth="1"/>
    <col min="2600" max="2600" width="22.85546875" style="165" customWidth="1"/>
    <col min="2601" max="2601" width="5.85546875" style="165" customWidth="1"/>
    <col min="2602" max="2602" width="36.140625" style="165" bestFit="1" customWidth="1"/>
    <col min="2603" max="2603" width="16.140625" style="165" customWidth="1"/>
    <col min="2604" max="2604" width="18.85546875" style="165" customWidth="1"/>
    <col min="2605" max="2605" width="6.85546875" style="165" customWidth="1"/>
    <col min="2606" max="2606" width="52" style="165" customWidth="1"/>
    <col min="2607" max="2607" width="18.140625" style="165" customWidth="1"/>
    <col min="2608" max="2608" width="17.140625" style="165" customWidth="1"/>
    <col min="2609" max="2609" width="18.42578125" style="165" customWidth="1"/>
    <col min="2610" max="2610" width="5.85546875" style="165" bestFit="1" customWidth="1"/>
    <col min="2611" max="2611" width="55.140625" style="165" bestFit="1" customWidth="1"/>
    <col min="2612" max="2614" width="17" style="165" customWidth="1"/>
    <col min="2615" max="2615" width="6.42578125" style="165" bestFit="1" customWidth="1"/>
    <col min="2616" max="2616" width="71" style="165" bestFit="1" customWidth="1"/>
    <col min="2617" max="2619" width="17" style="165" customWidth="1"/>
    <col min="2620" max="2620" width="11" style="165" customWidth="1"/>
    <col min="2621" max="2621" width="43.42578125" style="165" bestFit="1" customWidth="1"/>
    <col min="2622" max="2624" width="17" style="165" customWidth="1"/>
    <col min="2625" max="2625" width="5.85546875" style="165" bestFit="1" customWidth="1"/>
    <col min="2626" max="2626" width="55.140625" style="165" bestFit="1" customWidth="1"/>
    <col min="2627" max="2629" width="17" style="165" customWidth="1"/>
    <col min="2630" max="2630" width="6.85546875" style="165" customWidth="1"/>
    <col min="2631" max="2631" width="42.7109375" style="165" customWidth="1"/>
    <col min="2632" max="2632" width="17.7109375" style="165" customWidth="1"/>
    <col min="2633" max="2633" width="16.85546875" style="165" customWidth="1"/>
    <col min="2634" max="2634" width="19.140625" style="165" customWidth="1"/>
    <col min="2635" max="2635" width="15.140625" style="165" customWidth="1"/>
    <col min="2636" max="2636" width="6.85546875" style="165" customWidth="1"/>
    <col min="2637" max="2637" width="47.7109375" style="165" customWidth="1"/>
    <col min="2638" max="2638" width="23.28515625" style="165" bestFit="1" customWidth="1"/>
    <col min="2639" max="2645" width="23.85546875" style="165" customWidth="1"/>
    <col min="2646" max="2646" width="5.85546875" style="165" bestFit="1" customWidth="1"/>
    <col min="2647" max="2647" width="60.140625" style="165" bestFit="1" customWidth="1"/>
    <col min="2648" max="2648" width="17.42578125" style="165" customWidth="1"/>
    <col min="2649" max="2649" width="23.7109375" style="165" customWidth="1"/>
    <col min="2650" max="2652" width="18.42578125" style="165" bestFit="1" customWidth="1"/>
    <col min="2653" max="2653" width="18.42578125" style="165" customWidth="1"/>
    <col min="2654" max="2654" width="18.42578125" style="165" bestFit="1" customWidth="1"/>
    <col min="2655" max="2655" width="22" style="165" bestFit="1" customWidth="1"/>
    <col min="2656" max="2656" width="20.42578125" style="165" bestFit="1" customWidth="1"/>
    <col min="2657" max="2657" width="6.85546875" style="165" customWidth="1"/>
    <col min="2658" max="2658" width="60.140625" style="165" bestFit="1" customWidth="1"/>
    <col min="2659" max="2659" width="19.85546875" style="165" bestFit="1" customWidth="1"/>
    <col min="2660" max="2660" width="22" style="165" bestFit="1" customWidth="1"/>
    <col min="2661" max="2661" width="20.42578125" style="165" bestFit="1" customWidth="1"/>
    <col min="2662" max="2816" width="21.140625" style="165"/>
    <col min="2817" max="2817" width="22" style="165" bestFit="1" customWidth="1"/>
    <col min="2818" max="2818" width="24.140625" style="165" customWidth="1"/>
    <col min="2819" max="2819" width="20.85546875" style="165" customWidth="1"/>
    <col min="2820" max="2820" width="19.7109375" style="165" customWidth="1"/>
    <col min="2821" max="2821" width="18" style="165" customWidth="1"/>
    <col min="2822" max="2822" width="17.85546875" style="165" customWidth="1"/>
    <col min="2823" max="2823" width="6.85546875" style="165" customWidth="1"/>
    <col min="2824" max="2824" width="50.140625" style="165" customWidth="1"/>
    <col min="2825" max="2825" width="16" style="165" customWidth="1"/>
    <col min="2826" max="2826" width="19.42578125" style="165" bestFit="1" customWidth="1"/>
    <col min="2827" max="2827" width="19" style="165" bestFit="1" customWidth="1"/>
    <col min="2828" max="2828" width="6.85546875" style="165" customWidth="1"/>
    <col min="2829" max="2829" width="23" style="165" customWidth="1"/>
    <col min="2830" max="2830" width="25.7109375" style="165" customWidth="1"/>
    <col min="2831" max="2831" width="24" style="165" customWidth="1"/>
    <col min="2832" max="2832" width="20" style="165" customWidth="1"/>
    <col min="2833" max="2833" width="6.85546875" style="165" customWidth="1"/>
    <col min="2834" max="2834" width="55" style="165" customWidth="1"/>
    <col min="2835" max="2835" width="21.42578125" style="165" customWidth="1"/>
    <col min="2836" max="2836" width="22.140625" style="165" customWidth="1"/>
    <col min="2837" max="2837" width="18" style="165" bestFit="1" customWidth="1"/>
    <col min="2838" max="2838" width="73.28515625" style="165" bestFit="1" customWidth="1"/>
    <col min="2839" max="2839" width="16.140625" style="165" customWidth="1"/>
    <col min="2840" max="2840" width="18.140625" style="165" customWidth="1"/>
    <col min="2841" max="2841" width="6.42578125" style="165" bestFit="1" customWidth="1"/>
    <col min="2842" max="2842" width="73.140625" style="165" bestFit="1" customWidth="1"/>
    <col min="2843" max="2843" width="5.42578125" style="165" bestFit="1" customWidth="1"/>
    <col min="2844" max="2845" width="18.140625" style="165" customWidth="1"/>
    <col min="2846" max="2846" width="6.85546875" style="165" customWidth="1"/>
    <col min="2847" max="2847" width="51.140625" style="165" customWidth="1"/>
    <col min="2848" max="2851" width="17" style="165" customWidth="1"/>
    <col min="2852" max="2852" width="15.28515625" style="165" customWidth="1"/>
    <col min="2853" max="2853" width="5.85546875" style="165" bestFit="1" customWidth="1"/>
    <col min="2854" max="2854" width="40.85546875" style="165" bestFit="1" customWidth="1"/>
    <col min="2855" max="2855" width="14" style="165" customWidth="1"/>
    <col min="2856" max="2856" width="22.85546875" style="165" customWidth="1"/>
    <col min="2857" max="2857" width="5.85546875" style="165" customWidth="1"/>
    <col min="2858" max="2858" width="36.140625" style="165" bestFit="1" customWidth="1"/>
    <col min="2859" max="2859" width="16.140625" style="165" customWidth="1"/>
    <col min="2860" max="2860" width="18.85546875" style="165" customWidth="1"/>
    <col min="2861" max="2861" width="6.85546875" style="165" customWidth="1"/>
    <col min="2862" max="2862" width="52" style="165" customWidth="1"/>
    <col min="2863" max="2863" width="18.140625" style="165" customWidth="1"/>
    <col min="2864" max="2864" width="17.140625" style="165" customWidth="1"/>
    <col min="2865" max="2865" width="18.42578125" style="165" customWidth="1"/>
    <col min="2866" max="2866" width="5.85546875" style="165" bestFit="1" customWidth="1"/>
    <col min="2867" max="2867" width="55.140625" style="165" bestFit="1" customWidth="1"/>
    <col min="2868" max="2870" width="17" style="165" customWidth="1"/>
    <col min="2871" max="2871" width="6.42578125" style="165" bestFit="1" customWidth="1"/>
    <col min="2872" max="2872" width="71" style="165" bestFit="1" customWidth="1"/>
    <col min="2873" max="2875" width="17" style="165" customWidth="1"/>
    <col min="2876" max="2876" width="11" style="165" customWidth="1"/>
    <col min="2877" max="2877" width="43.42578125" style="165" bestFit="1" customWidth="1"/>
    <col min="2878" max="2880" width="17" style="165" customWidth="1"/>
    <col min="2881" max="2881" width="5.85546875" style="165" bestFit="1" customWidth="1"/>
    <col min="2882" max="2882" width="55.140625" style="165" bestFit="1" customWidth="1"/>
    <col min="2883" max="2885" width="17" style="165" customWidth="1"/>
    <col min="2886" max="2886" width="6.85546875" style="165" customWidth="1"/>
    <col min="2887" max="2887" width="42.7109375" style="165" customWidth="1"/>
    <col min="2888" max="2888" width="17.7109375" style="165" customWidth="1"/>
    <col min="2889" max="2889" width="16.85546875" style="165" customWidth="1"/>
    <col min="2890" max="2890" width="19.140625" style="165" customWidth="1"/>
    <col min="2891" max="2891" width="15.140625" style="165" customWidth="1"/>
    <col min="2892" max="2892" width="6.85546875" style="165" customWidth="1"/>
    <col min="2893" max="2893" width="47.7109375" style="165" customWidth="1"/>
    <col min="2894" max="2894" width="23.28515625" style="165" bestFit="1" customWidth="1"/>
    <col min="2895" max="2901" width="23.85546875" style="165" customWidth="1"/>
    <col min="2902" max="2902" width="5.85546875" style="165" bestFit="1" customWidth="1"/>
    <col min="2903" max="2903" width="60.140625" style="165" bestFit="1" customWidth="1"/>
    <col min="2904" max="2904" width="17.42578125" style="165" customWidth="1"/>
    <col min="2905" max="2905" width="23.7109375" style="165" customWidth="1"/>
    <col min="2906" max="2908" width="18.42578125" style="165" bestFit="1" customWidth="1"/>
    <col min="2909" max="2909" width="18.42578125" style="165" customWidth="1"/>
    <col min="2910" max="2910" width="18.42578125" style="165" bestFit="1" customWidth="1"/>
    <col min="2911" max="2911" width="22" style="165" bestFit="1" customWidth="1"/>
    <col min="2912" max="2912" width="20.42578125" style="165" bestFit="1" customWidth="1"/>
    <col min="2913" max="2913" width="6.85546875" style="165" customWidth="1"/>
    <col min="2914" max="2914" width="60.140625" style="165" bestFit="1" customWidth="1"/>
    <col min="2915" max="2915" width="19.85546875" style="165" bestFit="1" customWidth="1"/>
    <col min="2916" max="2916" width="22" style="165" bestFit="1" customWidth="1"/>
    <col min="2917" max="2917" width="20.42578125" style="165" bestFit="1" customWidth="1"/>
    <col min="2918" max="3072" width="21.140625" style="165"/>
    <col min="3073" max="3073" width="22" style="165" bestFit="1" customWidth="1"/>
    <col min="3074" max="3074" width="24.140625" style="165" customWidth="1"/>
    <col min="3075" max="3075" width="20.85546875" style="165" customWidth="1"/>
    <col min="3076" max="3076" width="19.7109375" style="165" customWidth="1"/>
    <col min="3077" max="3077" width="18" style="165" customWidth="1"/>
    <col min="3078" max="3078" width="17.85546875" style="165" customWidth="1"/>
    <col min="3079" max="3079" width="6.85546875" style="165" customWidth="1"/>
    <col min="3080" max="3080" width="50.140625" style="165" customWidth="1"/>
    <col min="3081" max="3081" width="16" style="165" customWidth="1"/>
    <col min="3082" max="3082" width="19.42578125" style="165" bestFit="1" customWidth="1"/>
    <col min="3083" max="3083" width="19" style="165" bestFit="1" customWidth="1"/>
    <col min="3084" max="3084" width="6.85546875" style="165" customWidth="1"/>
    <col min="3085" max="3085" width="23" style="165" customWidth="1"/>
    <col min="3086" max="3086" width="25.7109375" style="165" customWidth="1"/>
    <col min="3087" max="3087" width="24" style="165" customWidth="1"/>
    <col min="3088" max="3088" width="20" style="165" customWidth="1"/>
    <col min="3089" max="3089" width="6.85546875" style="165" customWidth="1"/>
    <col min="3090" max="3090" width="55" style="165" customWidth="1"/>
    <col min="3091" max="3091" width="21.42578125" style="165" customWidth="1"/>
    <col min="3092" max="3092" width="22.140625" style="165" customWidth="1"/>
    <col min="3093" max="3093" width="18" style="165" bestFit="1" customWidth="1"/>
    <col min="3094" max="3094" width="73.28515625" style="165" bestFit="1" customWidth="1"/>
    <col min="3095" max="3095" width="16.140625" style="165" customWidth="1"/>
    <col min="3096" max="3096" width="18.140625" style="165" customWidth="1"/>
    <col min="3097" max="3097" width="6.42578125" style="165" bestFit="1" customWidth="1"/>
    <col min="3098" max="3098" width="73.140625" style="165" bestFit="1" customWidth="1"/>
    <col min="3099" max="3099" width="5.42578125" style="165" bestFit="1" customWidth="1"/>
    <col min="3100" max="3101" width="18.140625" style="165" customWidth="1"/>
    <col min="3102" max="3102" width="6.85546875" style="165" customWidth="1"/>
    <col min="3103" max="3103" width="51.140625" style="165" customWidth="1"/>
    <col min="3104" max="3107" width="17" style="165" customWidth="1"/>
    <col min="3108" max="3108" width="15.28515625" style="165" customWidth="1"/>
    <col min="3109" max="3109" width="5.85546875" style="165" bestFit="1" customWidth="1"/>
    <col min="3110" max="3110" width="40.85546875" style="165" bestFit="1" customWidth="1"/>
    <col min="3111" max="3111" width="14" style="165" customWidth="1"/>
    <col min="3112" max="3112" width="22.85546875" style="165" customWidth="1"/>
    <col min="3113" max="3113" width="5.85546875" style="165" customWidth="1"/>
    <col min="3114" max="3114" width="36.140625" style="165" bestFit="1" customWidth="1"/>
    <col min="3115" max="3115" width="16.140625" style="165" customWidth="1"/>
    <col min="3116" max="3116" width="18.85546875" style="165" customWidth="1"/>
    <col min="3117" max="3117" width="6.85546875" style="165" customWidth="1"/>
    <col min="3118" max="3118" width="52" style="165" customWidth="1"/>
    <col min="3119" max="3119" width="18.140625" style="165" customWidth="1"/>
    <col min="3120" max="3120" width="17.140625" style="165" customWidth="1"/>
    <col min="3121" max="3121" width="18.42578125" style="165" customWidth="1"/>
    <col min="3122" max="3122" width="5.85546875" style="165" bestFit="1" customWidth="1"/>
    <col min="3123" max="3123" width="55.140625" style="165" bestFit="1" customWidth="1"/>
    <col min="3124" max="3126" width="17" style="165" customWidth="1"/>
    <col min="3127" max="3127" width="6.42578125" style="165" bestFit="1" customWidth="1"/>
    <col min="3128" max="3128" width="71" style="165" bestFit="1" customWidth="1"/>
    <col min="3129" max="3131" width="17" style="165" customWidth="1"/>
    <col min="3132" max="3132" width="11" style="165" customWidth="1"/>
    <col min="3133" max="3133" width="43.42578125" style="165" bestFit="1" customWidth="1"/>
    <col min="3134" max="3136" width="17" style="165" customWidth="1"/>
    <col min="3137" max="3137" width="5.85546875" style="165" bestFit="1" customWidth="1"/>
    <col min="3138" max="3138" width="55.140625" style="165" bestFit="1" customWidth="1"/>
    <col min="3139" max="3141" width="17" style="165" customWidth="1"/>
    <col min="3142" max="3142" width="6.85546875" style="165" customWidth="1"/>
    <col min="3143" max="3143" width="42.7109375" style="165" customWidth="1"/>
    <col min="3144" max="3144" width="17.7109375" style="165" customWidth="1"/>
    <col min="3145" max="3145" width="16.85546875" style="165" customWidth="1"/>
    <col min="3146" max="3146" width="19.140625" style="165" customWidth="1"/>
    <col min="3147" max="3147" width="15.140625" style="165" customWidth="1"/>
    <col min="3148" max="3148" width="6.85546875" style="165" customWidth="1"/>
    <col min="3149" max="3149" width="47.7109375" style="165" customWidth="1"/>
    <col min="3150" max="3150" width="23.28515625" style="165" bestFit="1" customWidth="1"/>
    <col min="3151" max="3157" width="23.85546875" style="165" customWidth="1"/>
    <col min="3158" max="3158" width="5.85546875" style="165" bestFit="1" customWidth="1"/>
    <col min="3159" max="3159" width="60.140625" style="165" bestFit="1" customWidth="1"/>
    <col min="3160" max="3160" width="17.42578125" style="165" customWidth="1"/>
    <col min="3161" max="3161" width="23.7109375" style="165" customWidth="1"/>
    <col min="3162" max="3164" width="18.42578125" style="165" bestFit="1" customWidth="1"/>
    <col min="3165" max="3165" width="18.42578125" style="165" customWidth="1"/>
    <col min="3166" max="3166" width="18.42578125" style="165" bestFit="1" customWidth="1"/>
    <col min="3167" max="3167" width="22" style="165" bestFit="1" customWidth="1"/>
    <col min="3168" max="3168" width="20.42578125" style="165" bestFit="1" customWidth="1"/>
    <col min="3169" max="3169" width="6.85546875" style="165" customWidth="1"/>
    <col min="3170" max="3170" width="60.140625" style="165" bestFit="1" customWidth="1"/>
    <col min="3171" max="3171" width="19.85546875" style="165" bestFit="1" customWidth="1"/>
    <col min="3172" max="3172" width="22" style="165" bestFit="1" customWidth="1"/>
    <col min="3173" max="3173" width="20.42578125" style="165" bestFit="1" customWidth="1"/>
    <col min="3174" max="3328" width="21.140625" style="165"/>
    <col min="3329" max="3329" width="22" style="165" bestFit="1" customWidth="1"/>
    <col min="3330" max="3330" width="24.140625" style="165" customWidth="1"/>
    <col min="3331" max="3331" width="20.85546875" style="165" customWidth="1"/>
    <col min="3332" max="3332" width="19.7109375" style="165" customWidth="1"/>
    <col min="3333" max="3333" width="18" style="165" customWidth="1"/>
    <col min="3334" max="3334" width="17.85546875" style="165" customWidth="1"/>
    <col min="3335" max="3335" width="6.85546875" style="165" customWidth="1"/>
    <col min="3336" max="3336" width="50.140625" style="165" customWidth="1"/>
    <col min="3337" max="3337" width="16" style="165" customWidth="1"/>
    <col min="3338" max="3338" width="19.42578125" style="165" bestFit="1" customWidth="1"/>
    <col min="3339" max="3339" width="19" style="165" bestFit="1" customWidth="1"/>
    <col min="3340" max="3340" width="6.85546875" style="165" customWidth="1"/>
    <col min="3341" max="3341" width="23" style="165" customWidth="1"/>
    <col min="3342" max="3342" width="25.7109375" style="165" customWidth="1"/>
    <col min="3343" max="3343" width="24" style="165" customWidth="1"/>
    <col min="3344" max="3344" width="20" style="165" customWidth="1"/>
    <col min="3345" max="3345" width="6.85546875" style="165" customWidth="1"/>
    <col min="3346" max="3346" width="55" style="165" customWidth="1"/>
    <col min="3347" max="3347" width="21.42578125" style="165" customWidth="1"/>
    <col min="3348" max="3348" width="22.140625" style="165" customWidth="1"/>
    <col min="3349" max="3349" width="18" style="165" bestFit="1" customWidth="1"/>
    <col min="3350" max="3350" width="73.28515625" style="165" bestFit="1" customWidth="1"/>
    <col min="3351" max="3351" width="16.140625" style="165" customWidth="1"/>
    <col min="3352" max="3352" width="18.140625" style="165" customWidth="1"/>
    <col min="3353" max="3353" width="6.42578125" style="165" bestFit="1" customWidth="1"/>
    <col min="3354" max="3354" width="73.140625" style="165" bestFit="1" customWidth="1"/>
    <col min="3355" max="3355" width="5.42578125" style="165" bestFit="1" customWidth="1"/>
    <col min="3356" max="3357" width="18.140625" style="165" customWidth="1"/>
    <col min="3358" max="3358" width="6.85546875" style="165" customWidth="1"/>
    <col min="3359" max="3359" width="51.140625" style="165" customWidth="1"/>
    <col min="3360" max="3363" width="17" style="165" customWidth="1"/>
    <col min="3364" max="3364" width="15.28515625" style="165" customWidth="1"/>
    <col min="3365" max="3365" width="5.85546875" style="165" bestFit="1" customWidth="1"/>
    <col min="3366" max="3366" width="40.85546875" style="165" bestFit="1" customWidth="1"/>
    <col min="3367" max="3367" width="14" style="165" customWidth="1"/>
    <col min="3368" max="3368" width="22.85546875" style="165" customWidth="1"/>
    <col min="3369" max="3369" width="5.85546875" style="165" customWidth="1"/>
    <col min="3370" max="3370" width="36.140625" style="165" bestFit="1" customWidth="1"/>
    <col min="3371" max="3371" width="16.140625" style="165" customWidth="1"/>
    <col min="3372" max="3372" width="18.85546875" style="165" customWidth="1"/>
    <col min="3373" max="3373" width="6.85546875" style="165" customWidth="1"/>
    <col min="3374" max="3374" width="52" style="165" customWidth="1"/>
    <col min="3375" max="3375" width="18.140625" style="165" customWidth="1"/>
    <col min="3376" max="3376" width="17.140625" style="165" customWidth="1"/>
    <col min="3377" max="3377" width="18.42578125" style="165" customWidth="1"/>
    <col min="3378" max="3378" width="5.85546875" style="165" bestFit="1" customWidth="1"/>
    <col min="3379" max="3379" width="55.140625" style="165" bestFit="1" customWidth="1"/>
    <col min="3380" max="3382" width="17" style="165" customWidth="1"/>
    <col min="3383" max="3383" width="6.42578125" style="165" bestFit="1" customWidth="1"/>
    <col min="3384" max="3384" width="71" style="165" bestFit="1" customWidth="1"/>
    <col min="3385" max="3387" width="17" style="165" customWidth="1"/>
    <col min="3388" max="3388" width="11" style="165" customWidth="1"/>
    <col min="3389" max="3389" width="43.42578125" style="165" bestFit="1" customWidth="1"/>
    <col min="3390" max="3392" width="17" style="165" customWidth="1"/>
    <col min="3393" max="3393" width="5.85546875" style="165" bestFit="1" customWidth="1"/>
    <col min="3394" max="3394" width="55.140625" style="165" bestFit="1" customWidth="1"/>
    <col min="3395" max="3397" width="17" style="165" customWidth="1"/>
    <col min="3398" max="3398" width="6.85546875" style="165" customWidth="1"/>
    <col min="3399" max="3399" width="42.7109375" style="165" customWidth="1"/>
    <col min="3400" max="3400" width="17.7109375" style="165" customWidth="1"/>
    <col min="3401" max="3401" width="16.85546875" style="165" customWidth="1"/>
    <col min="3402" max="3402" width="19.140625" style="165" customWidth="1"/>
    <col min="3403" max="3403" width="15.140625" style="165" customWidth="1"/>
    <col min="3404" max="3404" width="6.85546875" style="165" customWidth="1"/>
    <col min="3405" max="3405" width="47.7109375" style="165" customWidth="1"/>
    <col min="3406" max="3406" width="23.28515625" style="165" bestFit="1" customWidth="1"/>
    <col min="3407" max="3413" width="23.85546875" style="165" customWidth="1"/>
    <col min="3414" max="3414" width="5.85546875" style="165" bestFit="1" customWidth="1"/>
    <col min="3415" max="3415" width="60.140625" style="165" bestFit="1" customWidth="1"/>
    <col min="3416" max="3416" width="17.42578125" style="165" customWidth="1"/>
    <col min="3417" max="3417" width="23.7109375" style="165" customWidth="1"/>
    <col min="3418" max="3420" width="18.42578125" style="165" bestFit="1" customWidth="1"/>
    <col min="3421" max="3421" width="18.42578125" style="165" customWidth="1"/>
    <col min="3422" max="3422" width="18.42578125" style="165" bestFit="1" customWidth="1"/>
    <col min="3423" max="3423" width="22" style="165" bestFit="1" customWidth="1"/>
    <col min="3424" max="3424" width="20.42578125" style="165" bestFit="1" customWidth="1"/>
    <col min="3425" max="3425" width="6.85546875" style="165" customWidth="1"/>
    <col min="3426" max="3426" width="60.140625" style="165" bestFit="1" customWidth="1"/>
    <col min="3427" max="3427" width="19.85546875" style="165" bestFit="1" customWidth="1"/>
    <col min="3428" max="3428" width="22" style="165" bestFit="1" customWidth="1"/>
    <col min="3429" max="3429" width="20.42578125" style="165" bestFit="1" customWidth="1"/>
    <col min="3430" max="3584" width="21.140625" style="165"/>
    <col min="3585" max="3585" width="22" style="165" bestFit="1" customWidth="1"/>
    <col min="3586" max="3586" width="24.140625" style="165" customWidth="1"/>
    <col min="3587" max="3587" width="20.85546875" style="165" customWidth="1"/>
    <col min="3588" max="3588" width="19.7109375" style="165" customWidth="1"/>
    <col min="3589" max="3589" width="18" style="165" customWidth="1"/>
    <col min="3590" max="3590" width="17.85546875" style="165" customWidth="1"/>
    <col min="3591" max="3591" width="6.85546875" style="165" customWidth="1"/>
    <col min="3592" max="3592" width="50.140625" style="165" customWidth="1"/>
    <col min="3593" max="3593" width="16" style="165" customWidth="1"/>
    <col min="3594" max="3594" width="19.42578125" style="165" bestFit="1" customWidth="1"/>
    <col min="3595" max="3595" width="19" style="165" bestFit="1" customWidth="1"/>
    <col min="3596" max="3596" width="6.85546875" style="165" customWidth="1"/>
    <col min="3597" max="3597" width="23" style="165" customWidth="1"/>
    <col min="3598" max="3598" width="25.7109375" style="165" customWidth="1"/>
    <col min="3599" max="3599" width="24" style="165" customWidth="1"/>
    <col min="3600" max="3600" width="20" style="165" customWidth="1"/>
    <col min="3601" max="3601" width="6.85546875" style="165" customWidth="1"/>
    <col min="3602" max="3602" width="55" style="165" customWidth="1"/>
    <col min="3603" max="3603" width="21.42578125" style="165" customWidth="1"/>
    <col min="3604" max="3604" width="22.140625" style="165" customWidth="1"/>
    <col min="3605" max="3605" width="18" style="165" bestFit="1" customWidth="1"/>
    <col min="3606" max="3606" width="73.28515625" style="165" bestFit="1" customWidth="1"/>
    <col min="3607" max="3607" width="16.140625" style="165" customWidth="1"/>
    <col min="3608" max="3608" width="18.140625" style="165" customWidth="1"/>
    <col min="3609" max="3609" width="6.42578125" style="165" bestFit="1" customWidth="1"/>
    <col min="3610" max="3610" width="73.140625" style="165" bestFit="1" customWidth="1"/>
    <col min="3611" max="3611" width="5.42578125" style="165" bestFit="1" customWidth="1"/>
    <col min="3612" max="3613" width="18.140625" style="165" customWidth="1"/>
    <col min="3614" max="3614" width="6.85546875" style="165" customWidth="1"/>
    <col min="3615" max="3615" width="51.140625" style="165" customWidth="1"/>
    <col min="3616" max="3619" width="17" style="165" customWidth="1"/>
    <col min="3620" max="3620" width="15.28515625" style="165" customWidth="1"/>
    <col min="3621" max="3621" width="5.85546875" style="165" bestFit="1" customWidth="1"/>
    <col min="3622" max="3622" width="40.85546875" style="165" bestFit="1" customWidth="1"/>
    <col min="3623" max="3623" width="14" style="165" customWidth="1"/>
    <col min="3624" max="3624" width="22.85546875" style="165" customWidth="1"/>
    <col min="3625" max="3625" width="5.85546875" style="165" customWidth="1"/>
    <col min="3626" max="3626" width="36.140625" style="165" bestFit="1" customWidth="1"/>
    <col min="3627" max="3627" width="16.140625" style="165" customWidth="1"/>
    <col min="3628" max="3628" width="18.85546875" style="165" customWidth="1"/>
    <col min="3629" max="3629" width="6.85546875" style="165" customWidth="1"/>
    <col min="3630" max="3630" width="52" style="165" customWidth="1"/>
    <col min="3631" max="3631" width="18.140625" style="165" customWidth="1"/>
    <col min="3632" max="3632" width="17.140625" style="165" customWidth="1"/>
    <col min="3633" max="3633" width="18.42578125" style="165" customWidth="1"/>
    <col min="3634" max="3634" width="5.85546875" style="165" bestFit="1" customWidth="1"/>
    <col min="3635" max="3635" width="55.140625" style="165" bestFit="1" customWidth="1"/>
    <col min="3636" max="3638" width="17" style="165" customWidth="1"/>
    <col min="3639" max="3639" width="6.42578125" style="165" bestFit="1" customWidth="1"/>
    <col min="3640" max="3640" width="71" style="165" bestFit="1" customWidth="1"/>
    <col min="3641" max="3643" width="17" style="165" customWidth="1"/>
    <col min="3644" max="3644" width="11" style="165" customWidth="1"/>
    <col min="3645" max="3645" width="43.42578125" style="165" bestFit="1" customWidth="1"/>
    <col min="3646" max="3648" width="17" style="165" customWidth="1"/>
    <col min="3649" max="3649" width="5.85546875" style="165" bestFit="1" customWidth="1"/>
    <col min="3650" max="3650" width="55.140625" style="165" bestFit="1" customWidth="1"/>
    <col min="3651" max="3653" width="17" style="165" customWidth="1"/>
    <col min="3654" max="3654" width="6.85546875" style="165" customWidth="1"/>
    <col min="3655" max="3655" width="42.7109375" style="165" customWidth="1"/>
    <col min="3656" max="3656" width="17.7109375" style="165" customWidth="1"/>
    <col min="3657" max="3657" width="16.85546875" style="165" customWidth="1"/>
    <col min="3658" max="3658" width="19.140625" style="165" customWidth="1"/>
    <col min="3659" max="3659" width="15.140625" style="165" customWidth="1"/>
    <col min="3660" max="3660" width="6.85546875" style="165" customWidth="1"/>
    <col min="3661" max="3661" width="47.7109375" style="165" customWidth="1"/>
    <col min="3662" max="3662" width="23.28515625" style="165" bestFit="1" customWidth="1"/>
    <col min="3663" max="3669" width="23.85546875" style="165" customWidth="1"/>
    <col min="3670" max="3670" width="5.85546875" style="165" bestFit="1" customWidth="1"/>
    <col min="3671" max="3671" width="60.140625" style="165" bestFit="1" customWidth="1"/>
    <col min="3672" max="3672" width="17.42578125" style="165" customWidth="1"/>
    <col min="3673" max="3673" width="23.7109375" style="165" customWidth="1"/>
    <col min="3674" max="3676" width="18.42578125" style="165" bestFit="1" customWidth="1"/>
    <col min="3677" max="3677" width="18.42578125" style="165" customWidth="1"/>
    <col min="3678" max="3678" width="18.42578125" style="165" bestFit="1" customWidth="1"/>
    <col min="3679" max="3679" width="22" style="165" bestFit="1" customWidth="1"/>
    <col min="3680" max="3680" width="20.42578125" style="165" bestFit="1" customWidth="1"/>
    <col min="3681" max="3681" width="6.85546875" style="165" customWidth="1"/>
    <col min="3682" max="3682" width="60.140625" style="165" bestFit="1" customWidth="1"/>
    <col min="3683" max="3683" width="19.85546875" style="165" bestFit="1" customWidth="1"/>
    <col min="3684" max="3684" width="22" style="165" bestFit="1" customWidth="1"/>
    <col min="3685" max="3685" width="20.42578125" style="165" bestFit="1" customWidth="1"/>
    <col min="3686" max="3840" width="21.140625" style="165"/>
    <col min="3841" max="3841" width="22" style="165" bestFit="1" customWidth="1"/>
    <col min="3842" max="3842" width="24.140625" style="165" customWidth="1"/>
    <col min="3843" max="3843" width="20.85546875" style="165" customWidth="1"/>
    <col min="3844" max="3844" width="19.7109375" style="165" customWidth="1"/>
    <col min="3845" max="3845" width="18" style="165" customWidth="1"/>
    <col min="3846" max="3846" width="17.85546875" style="165" customWidth="1"/>
    <col min="3847" max="3847" width="6.85546875" style="165" customWidth="1"/>
    <col min="3848" max="3848" width="50.140625" style="165" customWidth="1"/>
    <col min="3849" max="3849" width="16" style="165" customWidth="1"/>
    <col min="3850" max="3850" width="19.42578125" style="165" bestFit="1" customWidth="1"/>
    <col min="3851" max="3851" width="19" style="165" bestFit="1" customWidth="1"/>
    <col min="3852" max="3852" width="6.85546875" style="165" customWidth="1"/>
    <col min="3853" max="3853" width="23" style="165" customWidth="1"/>
    <col min="3854" max="3854" width="25.7109375" style="165" customWidth="1"/>
    <col min="3855" max="3855" width="24" style="165" customWidth="1"/>
    <col min="3856" max="3856" width="20" style="165" customWidth="1"/>
    <col min="3857" max="3857" width="6.85546875" style="165" customWidth="1"/>
    <col min="3858" max="3858" width="55" style="165" customWidth="1"/>
    <col min="3859" max="3859" width="21.42578125" style="165" customWidth="1"/>
    <col min="3860" max="3860" width="22.140625" style="165" customWidth="1"/>
    <col min="3861" max="3861" width="18" style="165" bestFit="1" customWidth="1"/>
    <col min="3862" max="3862" width="73.28515625" style="165" bestFit="1" customWidth="1"/>
    <col min="3863" max="3863" width="16.140625" style="165" customWidth="1"/>
    <col min="3864" max="3864" width="18.140625" style="165" customWidth="1"/>
    <col min="3865" max="3865" width="6.42578125" style="165" bestFit="1" customWidth="1"/>
    <col min="3866" max="3866" width="73.140625" style="165" bestFit="1" customWidth="1"/>
    <col min="3867" max="3867" width="5.42578125" style="165" bestFit="1" customWidth="1"/>
    <col min="3868" max="3869" width="18.140625" style="165" customWidth="1"/>
    <col min="3870" max="3870" width="6.85546875" style="165" customWidth="1"/>
    <col min="3871" max="3871" width="51.140625" style="165" customWidth="1"/>
    <col min="3872" max="3875" width="17" style="165" customWidth="1"/>
    <col min="3876" max="3876" width="15.28515625" style="165" customWidth="1"/>
    <col min="3877" max="3877" width="5.85546875" style="165" bestFit="1" customWidth="1"/>
    <col min="3878" max="3878" width="40.85546875" style="165" bestFit="1" customWidth="1"/>
    <col min="3879" max="3879" width="14" style="165" customWidth="1"/>
    <col min="3880" max="3880" width="22.85546875" style="165" customWidth="1"/>
    <col min="3881" max="3881" width="5.85546875" style="165" customWidth="1"/>
    <col min="3882" max="3882" width="36.140625" style="165" bestFit="1" customWidth="1"/>
    <col min="3883" max="3883" width="16.140625" style="165" customWidth="1"/>
    <col min="3884" max="3884" width="18.85546875" style="165" customWidth="1"/>
    <col min="3885" max="3885" width="6.85546875" style="165" customWidth="1"/>
    <col min="3886" max="3886" width="52" style="165" customWidth="1"/>
    <col min="3887" max="3887" width="18.140625" style="165" customWidth="1"/>
    <col min="3888" max="3888" width="17.140625" style="165" customWidth="1"/>
    <col min="3889" max="3889" width="18.42578125" style="165" customWidth="1"/>
    <col min="3890" max="3890" width="5.85546875" style="165" bestFit="1" customWidth="1"/>
    <col min="3891" max="3891" width="55.140625" style="165" bestFit="1" customWidth="1"/>
    <col min="3892" max="3894" width="17" style="165" customWidth="1"/>
    <col min="3895" max="3895" width="6.42578125" style="165" bestFit="1" customWidth="1"/>
    <col min="3896" max="3896" width="71" style="165" bestFit="1" customWidth="1"/>
    <col min="3897" max="3899" width="17" style="165" customWidth="1"/>
    <col min="3900" max="3900" width="11" style="165" customWidth="1"/>
    <col min="3901" max="3901" width="43.42578125" style="165" bestFit="1" customWidth="1"/>
    <col min="3902" max="3904" width="17" style="165" customWidth="1"/>
    <col min="3905" max="3905" width="5.85546875" style="165" bestFit="1" customWidth="1"/>
    <col min="3906" max="3906" width="55.140625" style="165" bestFit="1" customWidth="1"/>
    <col min="3907" max="3909" width="17" style="165" customWidth="1"/>
    <col min="3910" max="3910" width="6.85546875" style="165" customWidth="1"/>
    <col min="3911" max="3911" width="42.7109375" style="165" customWidth="1"/>
    <col min="3912" max="3912" width="17.7109375" style="165" customWidth="1"/>
    <col min="3913" max="3913" width="16.85546875" style="165" customWidth="1"/>
    <col min="3914" max="3914" width="19.140625" style="165" customWidth="1"/>
    <col min="3915" max="3915" width="15.140625" style="165" customWidth="1"/>
    <col min="3916" max="3916" width="6.85546875" style="165" customWidth="1"/>
    <col min="3917" max="3917" width="47.7109375" style="165" customWidth="1"/>
    <col min="3918" max="3918" width="23.28515625" style="165" bestFit="1" customWidth="1"/>
    <col min="3919" max="3925" width="23.85546875" style="165" customWidth="1"/>
    <col min="3926" max="3926" width="5.85546875" style="165" bestFit="1" customWidth="1"/>
    <col min="3927" max="3927" width="60.140625" style="165" bestFit="1" customWidth="1"/>
    <col min="3928" max="3928" width="17.42578125" style="165" customWidth="1"/>
    <col min="3929" max="3929" width="23.7109375" style="165" customWidth="1"/>
    <col min="3930" max="3932" width="18.42578125" style="165" bestFit="1" customWidth="1"/>
    <col min="3933" max="3933" width="18.42578125" style="165" customWidth="1"/>
    <col min="3934" max="3934" width="18.42578125" style="165" bestFit="1" customWidth="1"/>
    <col min="3935" max="3935" width="22" style="165" bestFit="1" customWidth="1"/>
    <col min="3936" max="3936" width="20.42578125" style="165" bestFit="1" customWidth="1"/>
    <col min="3937" max="3937" width="6.85546875" style="165" customWidth="1"/>
    <col min="3938" max="3938" width="60.140625" style="165" bestFit="1" customWidth="1"/>
    <col min="3939" max="3939" width="19.85546875" style="165" bestFit="1" customWidth="1"/>
    <col min="3940" max="3940" width="22" style="165" bestFit="1" customWidth="1"/>
    <col min="3941" max="3941" width="20.42578125" style="165" bestFit="1" customWidth="1"/>
    <col min="3942" max="4096" width="21.140625" style="165"/>
    <col min="4097" max="4097" width="22" style="165" bestFit="1" customWidth="1"/>
    <col min="4098" max="4098" width="24.140625" style="165" customWidth="1"/>
    <col min="4099" max="4099" width="20.85546875" style="165" customWidth="1"/>
    <col min="4100" max="4100" width="19.7109375" style="165" customWidth="1"/>
    <col min="4101" max="4101" width="18" style="165" customWidth="1"/>
    <col min="4102" max="4102" width="17.85546875" style="165" customWidth="1"/>
    <col min="4103" max="4103" width="6.85546875" style="165" customWidth="1"/>
    <col min="4104" max="4104" width="50.140625" style="165" customWidth="1"/>
    <col min="4105" max="4105" width="16" style="165" customWidth="1"/>
    <col min="4106" max="4106" width="19.42578125" style="165" bestFit="1" customWidth="1"/>
    <col min="4107" max="4107" width="19" style="165" bestFit="1" customWidth="1"/>
    <col min="4108" max="4108" width="6.85546875" style="165" customWidth="1"/>
    <col min="4109" max="4109" width="23" style="165" customWidth="1"/>
    <col min="4110" max="4110" width="25.7109375" style="165" customWidth="1"/>
    <col min="4111" max="4111" width="24" style="165" customWidth="1"/>
    <col min="4112" max="4112" width="20" style="165" customWidth="1"/>
    <col min="4113" max="4113" width="6.85546875" style="165" customWidth="1"/>
    <col min="4114" max="4114" width="55" style="165" customWidth="1"/>
    <col min="4115" max="4115" width="21.42578125" style="165" customWidth="1"/>
    <col min="4116" max="4116" width="22.140625" style="165" customWidth="1"/>
    <col min="4117" max="4117" width="18" style="165" bestFit="1" customWidth="1"/>
    <col min="4118" max="4118" width="73.28515625" style="165" bestFit="1" customWidth="1"/>
    <col min="4119" max="4119" width="16.140625" style="165" customWidth="1"/>
    <col min="4120" max="4120" width="18.140625" style="165" customWidth="1"/>
    <col min="4121" max="4121" width="6.42578125" style="165" bestFit="1" customWidth="1"/>
    <col min="4122" max="4122" width="73.140625" style="165" bestFit="1" customWidth="1"/>
    <col min="4123" max="4123" width="5.42578125" style="165" bestFit="1" customWidth="1"/>
    <col min="4124" max="4125" width="18.140625" style="165" customWidth="1"/>
    <col min="4126" max="4126" width="6.85546875" style="165" customWidth="1"/>
    <col min="4127" max="4127" width="51.140625" style="165" customWidth="1"/>
    <col min="4128" max="4131" width="17" style="165" customWidth="1"/>
    <col min="4132" max="4132" width="15.28515625" style="165" customWidth="1"/>
    <col min="4133" max="4133" width="5.85546875" style="165" bestFit="1" customWidth="1"/>
    <col min="4134" max="4134" width="40.85546875" style="165" bestFit="1" customWidth="1"/>
    <col min="4135" max="4135" width="14" style="165" customWidth="1"/>
    <col min="4136" max="4136" width="22.85546875" style="165" customWidth="1"/>
    <col min="4137" max="4137" width="5.85546875" style="165" customWidth="1"/>
    <col min="4138" max="4138" width="36.140625" style="165" bestFit="1" customWidth="1"/>
    <col min="4139" max="4139" width="16.140625" style="165" customWidth="1"/>
    <col min="4140" max="4140" width="18.85546875" style="165" customWidth="1"/>
    <col min="4141" max="4141" width="6.85546875" style="165" customWidth="1"/>
    <col min="4142" max="4142" width="52" style="165" customWidth="1"/>
    <col min="4143" max="4143" width="18.140625" style="165" customWidth="1"/>
    <col min="4144" max="4144" width="17.140625" style="165" customWidth="1"/>
    <col min="4145" max="4145" width="18.42578125" style="165" customWidth="1"/>
    <col min="4146" max="4146" width="5.85546875" style="165" bestFit="1" customWidth="1"/>
    <col min="4147" max="4147" width="55.140625" style="165" bestFit="1" customWidth="1"/>
    <col min="4148" max="4150" width="17" style="165" customWidth="1"/>
    <col min="4151" max="4151" width="6.42578125" style="165" bestFit="1" customWidth="1"/>
    <col min="4152" max="4152" width="71" style="165" bestFit="1" customWidth="1"/>
    <col min="4153" max="4155" width="17" style="165" customWidth="1"/>
    <col min="4156" max="4156" width="11" style="165" customWidth="1"/>
    <col min="4157" max="4157" width="43.42578125" style="165" bestFit="1" customWidth="1"/>
    <col min="4158" max="4160" width="17" style="165" customWidth="1"/>
    <col min="4161" max="4161" width="5.85546875" style="165" bestFit="1" customWidth="1"/>
    <col min="4162" max="4162" width="55.140625" style="165" bestFit="1" customWidth="1"/>
    <col min="4163" max="4165" width="17" style="165" customWidth="1"/>
    <col min="4166" max="4166" width="6.85546875" style="165" customWidth="1"/>
    <col min="4167" max="4167" width="42.7109375" style="165" customWidth="1"/>
    <col min="4168" max="4168" width="17.7109375" style="165" customWidth="1"/>
    <col min="4169" max="4169" width="16.85546875" style="165" customWidth="1"/>
    <col min="4170" max="4170" width="19.140625" style="165" customWidth="1"/>
    <col min="4171" max="4171" width="15.140625" style="165" customWidth="1"/>
    <col min="4172" max="4172" width="6.85546875" style="165" customWidth="1"/>
    <col min="4173" max="4173" width="47.7109375" style="165" customWidth="1"/>
    <col min="4174" max="4174" width="23.28515625" style="165" bestFit="1" customWidth="1"/>
    <col min="4175" max="4181" width="23.85546875" style="165" customWidth="1"/>
    <col min="4182" max="4182" width="5.85546875" style="165" bestFit="1" customWidth="1"/>
    <col min="4183" max="4183" width="60.140625" style="165" bestFit="1" customWidth="1"/>
    <col min="4184" max="4184" width="17.42578125" style="165" customWidth="1"/>
    <col min="4185" max="4185" width="23.7109375" style="165" customWidth="1"/>
    <col min="4186" max="4188" width="18.42578125" style="165" bestFit="1" customWidth="1"/>
    <col min="4189" max="4189" width="18.42578125" style="165" customWidth="1"/>
    <col min="4190" max="4190" width="18.42578125" style="165" bestFit="1" customWidth="1"/>
    <col min="4191" max="4191" width="22" style="165" bestFit="1" customWidth="1"/>
    <col min="4192" max="4192" width="20.42578125" style="165" bestFit="1" customWidth="1"/>
    <col min="4193" max="4193" width="6.85546875" style="165" customWidth="1"/>
    <col min="4194" max="4194" width="60.140625" style="165" bestFit="1" customWidth="1"/>
    <col min="4195" max="4195" width="19.85546875" style="165" bestFit="1" customWidth="1"/>
    <col min="4196" max="4196" width="22" style="165" bestFit="1" customWidth="1"/>
    <col min="4197" max="4197" width="20.42578125" style="165" bestFit="1" customWidth="1"/>
    <col min="4198" max="4352" width="21.140625" style="165"/>
    <col min="4353" max="4353" width="22" style="165" bestFit="1" customWidth="1"/>
    <col min="4354" max="4354" width="24.140625" style="165" customWidth="1"/>
    <col min="4355" max="4355" width="20.85546875" style="165" customWidth="1"/>
    <col min="4356" max="4356" width="19.7109375" style="165" customWidth="1"/>
    <col min="4357" max="4357" width="18" style="165" customWidth="1"/>
    <col min="4358" max="4358" width="17.85546875" style="165" customWidth="1"/>
    <col min="4359" max="4359" width="6.85546875" style="165" customWidth="1"/>
    <col min="4360" max="4360" width="50.140625" style="165" customWidth="1"/>
    <col min="4361" max="4361" width="16" style="165" customWidth="1"/>
    <col min="4362" max="4362" width="19.42578125" style="165" bestFit="1" customWidth="1"/>
    <col min="4363" max="4363" width="19" style="165" bestFit="1" customWidth="1"/>
    <col min="4364" max="4364" width="6.85546875" style="165" customWidth="1"/>
    <col min="4365" max="4365" width="23" style="165" customWidth="1"/>
    <col min="4366" max="4366" width="25.7109375" style="165" customWidth="1"/>
    <col min="4367" max="4367" width="24" style="165" customWidth="1"/>
    <col min="4368" max="4368" width="20" style="165" customWidth="1"/>
    <col min="4369" max="4369" width="6.85546875" style="165" customWidth="1"/>
    <col min="4370" max="4370" width="55" style="165" customWidth="1"/>
    <col min="4371" max="4371" width="21.42578125" style="165" customWidth="1"/>
    <col min="4372" max="4372" width="22.140625" style="165" customWidth="1"/>
    <col min="4373" max="4373" width="18" style="165" bestFit="1" customWidth="1"/>
    <col min="4374" max="4374" width="73.28515625" style="165" bestFit="1" customWidth="1"/>
    <col min="4375" max="4375" width="16.140625" style="165" customWidth="1"/>
    <col min="4376" max="4376" width="18.140625" style="165" customWidth="1"/>
    <col min="4377" max="4377" width="6.42578125" style="165" bestFit="1" customWidth="1"/>
    <col min="4378" max="4378" width="73.140625" style="165" bestFit="1" customWidth="1"/>
    <col min="4379" max="4379" width="5.42578125" style="165" bestFit="1" customWidth="1"/>
    <col min="4380" max="4381" width="18.140625" style="165" customWidth="1"/>
    <col min="4382" max="4382" width="6.85546875" style="165" customWidth="1"/>
    <col min="4383" max="4383" width="51.140625" style="165" customWidth="1"/>
    <col min="4384" max="4387" width="17" style="165" customWidth="1"/>
    <col min="4388" max="4388" width="15.28515625" style="165" customWidth="1"/>
    <col min="4389" max="4389" width="5.85546875" style="165" bestFit="1" customWidth="1"/>
    <col min="4390" max="4390" width="40.85546875" style="165" bestFit="1" customWidth="1"/>
    <col min="4391" max="4391" width="14" style="165" customWidth="1"/>
    <col min="4392" max="4392" width="22.85546875" style="165" customWidth="1"/>
    <col min="4393" max="4393" width="5.85546875" style="165" customWidth="1"/>
    <col min="4394" max="4394" width="36.140625" style="165" bestFit="1" customWidth="1"/>
    <col min="4395" max="4395" width="16.140625" style="165" customWidth="1"/>
    <col min="4396" max="4396" width="18.85546875" style="165" customWidth="1"/>
    <col min="4397" max="4397" width="6.85546875" style="165" customWidth="1"/>
    <col min="4398" max="4398" width="52" style="165" customWidth="1"/>
    <col min="4399" max="4399" width="18.140625" style="165" customWidth="1"/>
    <col min="4400" max="4400" width="17.140625" style="165" customWidth="1"/>
    <col min="4401" max="4401" width="18.42578125" style="165" customWidth="1"/>
    <col min="4402" max="4402" width="5.85546875" style="165" bestFit="1" customWidth="1"/>
    <col min="4403" max="4403" width="55.140625" style="165" bestFit="1" customWidth="1"/>
    <col min="4404" max="4406" width="17" style="165" customWidth="1"/>
    <col min="4407" max="4407" width="6.42578125" style="165" bestFit="1" customWidth="1"/>
    <col min="4408" max="4408" width="71" style="165" bestFit="1" customWidth="1"/>
    <col min="4409" max="4411" width="17" style="165" customWidth="1"/>
    <col min="4412" max="4412" width="11" style="165" customWidth="1"/>
    <col min="4413" max="4413" width="43.42578125" style="165" bestFit="1" customWidth="1"/>
    <col min="4414" max="4416" width="17" style="165" customWidth="1"/>
    <col min="4417" max="4417" width="5.85546875" style="165" bestFit="1" customWidth="1"/>
    <col min="4418" max="4418" width="55.140625" style="165" bestFit="1" customWidth="1"/>
    <col min="4419" max="4421" width="17" style="165" customWidth="1"/>
    <col min="4422" max="4422" width="6.85546875" style="165" customWidth="1"/>
    <col min="4423" max="4423" width="42.7109375" style="165" customWidth="1"/>
    <col min="4424" max="4424" width="17.7109375" style="165" customWidth="1"/>
    <col min="4425" max="4425" width="16.85546875" style="165" customWidth="1"/>
    <col min="4426" max="4426" width="19.140625" style="165" customWidth="1"/>
    <col min="4427" max="4427" width="15.140625" style="165" customWidth="1"/>
    <col min="4428" max="4428" width="6.85546875" style="165" customWidth="1"/>
    <col min="4429" max="4429" width="47.7109375" style="165" customWidth="1"/>
    <col min="4430" max="4430" width="23.28515625" style="165" bestFit="1" customWidth="1"/>
    <col min="4431" max="4437" width="23.85546875" style="165" customWidth="1"/>
    <col min="4438" max="4438" width="5.85546875" style="165" bestFit="1" customWidth="1"/>
    <col min="4439" max="4439" width="60.140625" style="165" bestFit="1" customWidth="1"/>
    <col min="4440" max="4440" width="17.42578125" style="165" customWidth="1"/>
    <col min="4441" max="4441" width="23.7109375" style="165" customWidth="1"/>
    <col min="4442" max="4444" width="18.42578125" style="165" bestFit="1" customWidth="1"/>
    <col min="4445" max="4445" width="18.42578125" style="165" customWidth="1"/>
    <col min="4446" max="4446" width="18.42578125" style="165" bestFit="1" customWidth="1"/>
    <col min="4447" max="4447" width="22" style="165" bestFit="1" customWidth="1"/>
    <col min="4448" max="4448" width="20.42578125" style="165" bestFit="1" customWidth="1"/>
    <col min="4449" max="4449" width="6.85546875" style="165" customWidth="1"/>
    <col min="4450" max="4450" width="60.140625" style="165" bestFit="1" customWidth="1"/>
    <col min="4451" max="4451" width="19.85546875" style="165" bestFit="1" customWidth="1"/>
    <col min="4452" max="4452" width="22" style="165" bestFit="1" customWidth="1"/>
    <col min="4453" max="4453" width="20.42578125" style="165" bestFit="1" customWidth="1"/>
    <col min="4454" max="4608" width="21.140625" style="165"/>
    <col min="4609" max="4609" width="22" style="165" bestFit="1" customWidth="1"/>
    <col min="4610" max="4610" width="24.140625" style="165" customWidth="1"/>
    <col min="4611" max="4611" width="20.85546875" style="165" customWidth="1"/>
    <col min="4612" max="4612" width="19.7109375" style="165" customWidth="1"/>
    <col min="4613" max="4613" width="18" style="165" customWidth="1"/>
    <col min="4614" max="4614" width="17.85546875" style="165" customWidth="1"/>
    <col min="4615" max="4615" width="6.85546875" style="165" customWidth="1"/>
    <col min="4616" max="4616" width="50.140625" style="165" customWidth="1"/>
    <col min="4617" max="4617" width="16" style="165" customWidth="1"/>
    <col min="4618" max="4618" width="19.42578125" style="165" bestFit="1" customWidth="1"/>
    <col min="4619" max="4619" width="19" style="165" bestFit="1" customWidth="1"/>
    <col min="4620" max="4620" width="6.85546875" style="165" customWidth="1"/>
    <col min="4621" max="4621" width="23" style="165" customWidth="1"/>
    <col min="4622" max="4622" width="25.7109375" style="165" customWidth="1"/>
    <col min="4623" max="4623" width="24" style="165" customWidth="1"/>
    <col min="4624" max="4624" width="20" style="165" customWidth="1"/>
    <col min="4625" max="4625" width="6.85546875" style="165" customWidth="1"/>
    <col min="4626" max="4626" width="55" style="165" customWidth="1"/>
    <col min="4627" max="4627" width="21.42578125" style="165" customWidth="1"/>
    <col min="4628" max="4628" width="22.140625" style="165" customWidth="1"/>
    <col min="4629" max="4629" width="18" style="165" bestFit="1" customWidth="1"/>
    <col min="4630" max="4630" width="73.28515625" style="165" bestFit="1" customWidth="1"/>
    <col min="4631" max="4631" width="16.140625" style="165" customWidth="1"/>
    <col min="4632" max="4632" width="18.140625" style="165" customWidth="1"/>
    <col min="4633" max="4633" width="6.42578125" style="165" bestFit="1" customWidth="1"/>
    <col min="4634" max="4634" width="73.140625" style="165" bestFit="1" customWidth="1"/>
    <col min="4635" max="4635" width="5.42578125" style="165" bestFit="1" customWidth="1"/>
    <col min="4636" max="4637" width="18.140625" style="165" customWidth="1"/>
    <col min="4638" max="4638" width="6.85546875" style="165" customWidth="1"/>
    <col min="4639" max="4639" width="51.140625" style="165" customWidth="1"/>
    <col min="4640" max="4643" width="17" style="165" customWidth="1"/>
    <col min="4644" max="4644" width="15.28515625" style="165" customWidth="1"/>
    <col min="4645" max="4645" width="5.85546875" style="165" bestFit="1" customWidth="1"/>
    <col min="4646" max="4646" width="40.85546875" style="165" bestFit="1" customWidth="1"/>
    <col min="4647" max="4647" width="14" style="165" customWidth="1"/>
    <col min="4648" max="4648" width="22.85546875" style="165" customWidth="1"/>
    <col min="4649" max="4649" width="5.85546875" style="165" customWidth="1"/>
    <col min="4650" max="4650" width="36.140625" style="165" bestFit="1" customWidth="1"/>
    <col min="4651" max="4651" width="16.140625" style="165" customWidth="1"/>
    <col min="4652" max="4652" width="18.85546875" style="165" customWidth="1"/>
    <col min="4653" max="4653" width="6.85546875" style="165" customWidth="1"/>
    <col min="4654" max="4654" width="52" style="165" customWidth="1"/>
    <col min="4655" max="4655" width="18.140625" style="165" customWidth="1"/>
    <col min="4656" max="4656" width="17.140625" style="165" customWidth="1"/>
    <col min="4657" max="4657" width="18.42578125" style="165" customWidth="1"/>
    <col min="4658" max="4658" width="5.85546875" style="165" bestFit="1" customWidth="1"/>
    <col min="4659" max="4659" width="55.140625" style="165" bestFit="1" customWidth="1"/>
    <col min="4660" max="4662" width="17" style="165" customWidth="1"/>
    <col min="4663" max="4663" width="6.42578125" style="165" bestFit="1" customWidth="1"/>
    <col min="4664" max="4664" width="71" style="165" bestFit="1" customWidth="1"/>
    <col min="4665" max="4667" width="17" style="165" customWidth="1"/>
    <col min="4668" max="4668" width="11" style="165" customWidth="1"/>
    <col min="4669" max="4669" width="43.42578125" style="165" bestFit="1" customWidth="1"/>
    <col min="4670" max="4672" width="17" style="165" customWidth="1"/>
    <col min="4673" max="4673" width="5.85546875" style="165" bestFit="1" customWidth="1"/>
    <col min="4674" max="4674" width="55.140625" style="165" bestFit="1" customWidth="1"/>
    <col min="4675" max="4677" width="17" style="165" customWidth="1"/>
    <col min="4678" max="4678" width="6.85546875" style="165" customWidth="1"/>
    <col min="4679" max="4679" width="42.7109375" style="165" customWidth="1"/>
    <col min="4680" max="4680" width="17.7109375" style="165" customWidth="1"/>
    <col min="4681" max="4681" width="16.85546875" style="165" customWidth="1"/>
    <col min="4682" max="4682" width="19.140625" style="165" customWidth="1"/>
    <col min="4683" max="4683" width="15.140625" style="165" customWidth="1"/>
    <col min="4684" max="4684" width="6.85546875" style="165" customWidth="1"/>
    <col min="4685" max="4685" width="47.7109375" style="165" customWidth="1"/>
    <col min="4686" max="4686" width="23.28515625" style="165" bestFit="1" customWidth="1"/>
    <col min="4687" max="4693" width="23.85546875" style="165" customWidth="1"/>
    <col min="4694" max="4694" width="5.85546875" style="165" bestFit="1" customWidth="1"/>
    <col min="4695" max="4695" width="60.140625" style="165" bestFit="1" customWidth="1"/>
    <col min="4696" max="4696" width="17.42578125" style="165" customWidth="1"/>
    <col min="4697" max="4697" width="23.7109375" style="165" customWidth="1"/>
    <col min="4698" max="4700" width="18.42578125" style="165" bestFit="1" customWidth="1"/>
    <col min="4701" max="4701" width="18.42578125" style="165" customWidth="1"/>
    <col min="4702" max="4702" width="18.42578125" style="165" bestFit="1" customWidth="1"/>
    <col min="4703" max="4703" width="22" style="165" bestFit="1" customWidth="1"/>
    <col min="4704" max="4704" width="20.42578125" style="165" bestFit="1" customWidth="1"/>
    <col min="4705" max="4705" width="6.85546875" style="165" customWidth="1"/>
    <col min="4706" max="4706" width="60.140625" style="165" bestFit="1" customWidth="1"/>
    <col min="4707" max="4707" width="19.85546875" style="165" bestFit="1" customWidth="1"/>
    <col min="4708" max="4708" width="22" style="165" bestFit="1" customWidth="1"/>
    <col min="4709" max="4709" width="20.42578125" style="165" bestFit="1" customWidth="1"/>
    <col min="4710" max="4864" width="21.140625" style="165"/>
    <col min="4865" max="4865" width="22" style="165" bestFit="1" customWidth="1"/>
    <col min="4866" max="4866" width="24.140625" style="165" customWidth="1"/>
    <col min="4867" max="4867" width="20.85546875" style="165" customWidth="1"/>
    <col min="4868" max="4868" width="19.7109375" style="165" customWidth="1"/>
    <col min="4869" max="4869" width="18" style="165" customWidth="1"/>
    <col min="4870" max="4870" width="17.85546875" style="165" customWidth="1"/>
    <col min="4871" max="4871" width="6.85546875" style="165" customWidth="1"/>
    <col min="4872" max="4872" width="50.140625" style="165" customWidth="1"/>
    <col min="4873" max="4873" width="16" style="165" customWidth="1"/>
    <col min="4874" max="4874" width="19.42578125" style="165" bestFit="1" customWidth="1"/>
    <col min="4875" max="4875" width="19" style="165" bestFit="1" customWidth="1"/>
    <col min="4876" max="4876" width="6.85546875" style="165" customWidth="1"/>
    <col min="4877" max="4877" width="23" style="165" customWidth="1"/>
    <col min="4878" max="4878" width="25.7109375" style="165" customWidth="1"/>
    <col min="4879" max="4879" width="24" style="165" customWidth="1"/>
    <col min="4880" max="4880" width="20" style="165" customWidth="1"/>
    <col min="4881" max="4881" width="6.85546875" style="165" customWidth="1"/>
    <col min="4882" max="4882" width="55" style="165" customWidth="1"/>
    <col min="4883" max="4883" width="21.42578125" style="165" customWidth="1"/>
    <col min="4884" max="4884" width="22.140625" style="165" customWidth="1"/>
    <col min="4885" max="4885" width="18" style="165" bestFit="1" customWidth="1"/>
    <col min="4886" max="4886" width="73.28515625" style="165" bestFit="1" customWidth="1"/>
    <col min="4887" max="4887" width="16.140625" style="165" customWidth="1"/>
    <col min="4888" max="4888" width="18.140625" style="165" customWidth="1"/>
    <col min="4889" max="4889" width="6.42578125" style="165" bestFit="1" customWidth="1"/>
    <col min="4890" max="4890" width="73.140625" style="165" bestFit="1" customWidth="1"/>
    <col min="4891" max="4891" width="5.42578125" style="165" bestFit="1" customWidth="1"/>
    <col min="4892" max="4893" width="18.140625" style="165" customWidth="1"/>
    <col min="4894" max="4894" width="6.85546875" style="165" customWidth="1"/>
    <col min="4895" max="4895" width="51.140625" style="165" customWidth="1"/>
    <col min="4896" max="4899" width="17" style="165" customWidth="1"/>
    <col min="4900" max="4900" width="15.28515625" style="165" customWidth="1"/>
    <col min="4901" max="4901" width="5.85546875" style="165" bestFit="1" customWidth="1"/>
    <col min="4902" max="4902" width="40.85546875" style="165" bestFit="1" customWidth="1"/>
    <col min="4903" max="4903" width="14" style="165" customWidth="1"/>
    <col min="4904" max="4904" width="22.85546875" style="165" customWidth="1"/>
    <col min="4905" max="4905" width="5.85546875" style="165" customWidth="1"/>
    <col min="4906" max="4906" width="36.140625" style="165" bestFit="1" customWidth="1"/>
    <col min="4907" max="4907" width="16.140625" style="165" customWidth="1"/>
    <col min="4908" max="4908" width="18.85546875" style="165" customWidth="1"/>
    <col min="4909" max="4909" width="6.85546875" style="165" customWidth="1"/>
    <col min="4910" max="4910" width="52" style="165" customWidth="1"/>
    <col min="4911" max="4911" width="18.140625" style="165" customWidth="1"/>
    <col min="4912" max="4912" width="17.140625" style="165" customWidth="1"/>
    <col min="4913" max="4913" width="18.42578125" style="165" customWidth="1"/>
    <col min="4914" max="4914" width="5.85546875" style="165" bestFit="1" customWidth="1"/>
    <col min="4915" max="4915" width="55.140625" style="165" bestFit="1" customWidth="1"/>
    <col min="4916" max="4918" width="17" style="165" customWidth="1"/>
    <col min="4919" max="4919" width="6.42578125" style="165" bestFit="1" customWidth="1"/>
    <col min="4920" max="4920" width="71" style="165" bestFit="1" customWidth="1"/>
    <col min="4921" max="4923" width="17" style="165" customWidth="1"/>
    <col min="4924" max="4924" width="11" style="165" customWidth="1"/>
    <col min="4925" max="4925" width="43.42578125" style="165" bestFit="1" customWidth="1"/>
    <col min="4926" max="4928" width="17" style="165" customWidth="1"/>
    <col min="4929" max="4929" width="5.85546875" style="165" bestFit="1" customWidth="1"/>
    <col min="4930" max="4930" width="55.140625" style="165" bestFit="1" customWidth="1"/>
    <col min="4931" max="4933" width="17" style="165" customWidth="1"/>
    <col min="4934" max="4934" width="6.85546875" style="165" customWidth="1"/>
    <col min="4935" max="4935" width="42.7109375" style="165" customWidth="1"/>
    <col min="4936" max="4936" width="17.7109375" style="165" customWidth="1"/>
    <col min="4937" max="4937" width="16.85546875" style="165" customWidth="1"/>
    <col min="4938" max="4938" width="19.140625" style="165" customWidth="1"/>
    <col min="4939" max="4939" width="15.140625" style="165" customWidth="1"/>
    <col min="4940" max="4940" width="6.85546875" style="165" customWidth="1"/>
    <col min="4941" max="4941" width="47.7109375" style="165" customWidth="1"/>
    <col min="4942" max="4942" width="23.28515625" style="165" bestFit="1" customWidth="1"/>
    <col min="4943" max="4949" width="23.85546875" style="165" customWidth="1"/>
    <col min="4950" max="4950" width="5.85546875" style="165" bestFit="1" customWidth="1"/>
    <col min="4951" max="4951" width="60.140625" style="165" bestFit="1" customWidth="1"/>
    <col min="4952" max="4952" width="17.42578125" style="165" customWidth="1"/>
    <col min="4953" max="4953" width="23.7109375" style="165" customWidth="1"/>
    <col min="4954" max="4956" width="18.42578125" style="165" bestFit="1" customWidth="1"/>
    <col min="4957" max="4957" width="18.42578125" style="165" customWidth="1"/>
    <col min="4958" max="4958" width="18.42578125" style="165" bestFit="1" customWidth="1"/>
    <col min="4959" max="4959" width="22" style="165" bestFit="1" customWidth="1"/>
    <col min="4960" max="4960" width="20.42578125" style="165" bestFit="1" customWidth="1"/>
    <col min="4961" max="4961" width="6.85546875" style="165" customWidth="1"/>
    <col min="4962" max="4962" width="60.140625" style="165" bestFit="1" customWidth="1"/>
    <col min="4963" max="4963" width="19.85546875" style="165" bestFit="1" customWidth="1"/>
    <col min="4964" max="4964" width="22" style="165" bestFit="1" customWidth="1"/>
    <col min="4965" max="4965" width="20.42578125" style="165" bestFit="1" customWidth="1"/>
    <col min="4966" max="5120" width="21.140625" style="165"/>
    <col min="5121" max="5121" width="22" style="165" bestFit="1" customWidth="1"/>
    <col min="5122" max="5122" width="24.140625" style="165" customWidth="1"/>
    <col min="5123" max="5123" width="20.85546875" style="165" customWidth="1"/>
    <col min="5124" max="5124" width="19.7109375" style="165" customWidth="1"/>
    <col min="5125" max="5125" width="18" style="165" customWidth="1"/>
    <col min="5126" max="5126" width="17.85546875" style="165" customWidth="1"/>
    <col min="5127" max="5127" width="6.85546875" style="165" customWidth="1"/>
    <col min="5128" max="5128" width="50.140625" style="165" customWidth="1"/>
    <col min="5129" max="5129" width="16" style="165" customWidth="1"/>
    <col min="5130" max="5130" width="19.42578125" style="165" bestFit="1" customWidth="1"/>
    <col min="5131" max="5131" width="19" style="165" bestFit="1" customWidth="1"/>
    <col min="5132" max="5132" width="6.85546875" style="165" customWidth="1"/>
    <col min="5133" max="5133" width="23" style="165" customWidth="1"/>
    <col min="5134" max="5134" width="25.7109375" style="165" customWidth="1"/>
    <col min="5135" max="5135" width="24" style="165" customWidth="1"/>
    <col min="5136" max="5136" width="20" style="165" customWidth="1"/>
    <col min="5137" max="5137" width="6.85546875" style="165" customWidth="1"/>
    <col min="5138" max="5138" width="55" style="165" customWidth="1"/>
    <col min="5139" max="5139" width="21.42578125" style="165" customWidth="1"/>
    <col min="5140" max="5140" width="22.140625" style="165" customWidth="1"/>
    <col min="5141" max="5141" width="18" style="165" bestFit="1" customWidth="1"/>
    <col min="5142" max="5142" width="73.28515625" style="165" bestFit="1" customWidth="1"/>
    <col min="5143" max="5143" width="16.140625" style="165" customWidth="1"/>
    <col min="5144" max="5144" width="18.140625" style="165" customWidth="1"/>
    <col min="5145" max="5145" width="6.42578125" style="165" bestFit="1" customWidth="1"/>
    <col min="5146" max="5146" width="73.140625" style="165" bestFit="1" customWidth="1"/>
    <col min="5147" max="5147" width="5.42578125" style="165" bestFit="1" customWidth="1"/>
    <col min="5148" max="5149" width="18.140625" style="165" customWidth="1"/>
    <col min="5150" max="5150" width="6.85546875" style="165" customWidth="1"/>
    <col min="5151" max="5151" width="51.140625" style="165" customWidth="1"/>
    <col min="5152" max="5155" width="17" style="165" customWidth="1"/>
    <col min="5156" max="5156" width="15.28515625" style="165" customWidth="1"/>
    <col min="5157" max="5157" width="5.85546875" style="165" bestFit="1" customWidth="1"/>
    <col min="5158" max="5158" width="40.85546875" style="165" bestFit="1" customWidth="1"/>
    <col min="5159" max="5159" width="14" style="165" customWidth="1"/>
    <col min="5160" max="5160" width="22.85546875" style="165" customWidth="1"/>
    <col min="5161" max="5161" width="5.85546875" style="165" customWidth="1"/>
    <col min="5162" max="5162" width="36.140625" style="165" bestFit="1" customWidth="1"/>
    <col min="5163" max="5163" width="16.140625" style="165" customWidth="1"/>
    <col min="5164" max="5164" width="18.85546875" style="165" customWidth="1"/>
    <col min="5165" max="5165" width="6.85546875" style="165" customWidth="1"/>
    <col min="5166" max="5166" width="52" style="165" customWidth="1"/>
    <col min="5167" max="5167" width="18.140625" style="165" customWidth="1"/>
    <col min="5168" max="5168" width="17.140625" style="165" customWidth="1"/>
    <col min="5169" max="5169" width="18.42578125" style="165" customWidth="1"/>
    <col min="5170" max="5170" width="5.85546875" style="165" bestFit="1" customWidth="1"/>
    <col min="5171" max="5171" width="55.140625" style="165" bestFit="1" customWidth="1"/>
    <col min="5172" max="5174" width="17" style="165" customWidth="1"/>
    <col min="5175" max="5175" width="6.42578125" style="165" bestFit="1" customWidth="1"/>
    <col min="5176" max="5176" width="71" style="165" bestFit="1" customWidth="1"/>
    <col min="5177" max="5179" width="17" style="165" customWidth="1"/>
    <col min="5180" max="5180" width="11" style="165" customWidth="1"/>
    <col min="5181" max="5181" width="43.42578125" style="165" bestFit="1" customWidth="1"/>
    <col min="5182" max="5184" width="17" style="165" customWidth="1"/>
    <col min="5185" max="5185" width="5.85546875" style="165" bestFit="1" customWidth="1"/>
    <col min="5186" max="5186" width="55.140625" style="165" bestFit="1" customWidth="1"/>
    <col min="5187" max="5189" width="17" style="165" customWidth="1"/>
    <col min="5190" max="5190" width="6.85546875" style="165" customWidth="1"/>
    <col min="5191" max="5191" width="42.7109375" style="165" customWidth="1"/>
    <col min="5192" max="5192" width="17.7109375" style="165" customWidth="1"/>
    <col min="5193" max="5193" width="16.85546875" style="165" customWidth="1"/>
    <col min="5194" max="5194" width="19.140625" style="165" customWidth="1"/>
    <col min="5195" max="5195" width="15.140625" style="165" customWidth="1"/>
    <col min="5196" max="5196" width="6.85546875" style="165" customWidth="1"/>
    <col min="5197" max="5197" width="47.7109375" style="165" customWidth="1"/>
    <col min="5198" max="5198" width="23.28515625" style="165" bestFit="1" customWidth="1"/>
    <col min="5199" max="5205" width="23.85546875" style="165" customWidth="1"/>
    <col min="5206" max="5206" width="5.85546875" style="165" bestFit="1" customWidth="1"/>
    <col min="5207" max="5207" width="60.140625" style="165" bestFit="1" customWidth="1"/>
    <col min="5208" max="5208" width="17.42578125" style="165" customWidth="1"/>
    <col min="5209" max="5209" width="23.7109375" style="165" customWidth="1"/>
    <col min="5210" max="5212" width="18.42578125" style="165" bestFit="1" customWidth="1"/>
    <col min="5213" max="5213" width="18.42578125" style="165" customWidth="1"/>
    <col min="5214" max="5214" width="18.42578125" style="165" bestFit="1" customWidth="1"/>
    <col min="5215" max="5215" width="22" style="165" bestFit="1" customWidth="1"/>
    <col min="5216" max="5216" width="20.42578125" style="165" bestFit="1" customWidth="1"/>
    <col min="5217" max="5217" width="6.85546875" style="165" customWidth="1"/>
    <col min="5218" max="5218" width="60.140625" style="165" bestFit="1" customWidth="1"/>
    <col min="5219" max="5219" width="19.85546875" style="165" bestFit="1" customWidth="1"/>
    <col min="5220" max="5220" width="22" style="165" bestFit="1" customWidth="1"/>
    <col min="5221" max="5221" width="20.42578125" style="165" bestFit="1" customWidth="1"/>
    <col min="5222" max="5376" width="21.140625" style="165"/>
    <col min="5377" max="5377" width="22" style="165" bestFit="1" customWidth="1"/>
    <col min="5378" max="5378" width="24.140625" style="165" customWidth="1"/>
    <col min="5379" max="5379" width="20.85546875" style="165" customWidth="1"/>
    <col min="5380" max="5380" width="19.7109375" style="165" customWidth="1"/>
    <col min="5381" max="5381" width="18" style="165" customWidth="1"/>
    <col min="5382" max="5382" width="17.85546875" style="165" customWidth="1"/>
    <col min="5383" max="5383" width="6.85546875" style="165" customWidth="1"/>
    <col min="5384" max="5384" width="50.140625" style="165" customWidth="1"/>
    <col min="5385" max="5385" width="16" style="165" customWidth="1"/>
    <col min="5386" max="5386" width="19.42578125" style="165" bestFit="1" customWidth="1"/>
    <col min="5387" max="5387" width="19" style="165" bestFit="1" customWidth="1"/>
    <col min="5388" max="5388" width="6.85546875" style="165" customWidth="1"/>
    <col min="5389" max="5389" width="23" style="165" customWidth="1"/>
    <col min="5390" max="5390" width="25.7109375" style="165" customWidth="1"/>
    <col min="5391" max="5391" width="24" style="165" customWidth="1"/>
    <col min="5392" max="5392" width="20" style="165" customWidth="1"/>
    <col min="5393" max="5393" width="6.85546875" style="165" customWidth="1"/>
    <col min="5394" max="5394" width="55" style="165" customWidth="1"/>
    <col min="5395" max="5395" width="21.42578125" style="165" customWidth="1"/>
    <col min="5396" max="5396" width="22.140625" style="165" customWidth="1"/>
    <col min="5397" max="5397" width="18" style="165" bestFit="1" customWidth="1"/>
    <col min="5398" max="5398" width="73.28515625" style="165" bestFit="1" customWidth="1"/>
    <col min="5399" max="5399" width="16.140625" style="165" customWidth="1"/>
    <col min="5400" max="5400" width="18.140625" style="165" customWidth="1"/>
    <col min="5401" max="5401" width="6.42578125" style="165" bestFit="1" customWidth="1"/>
    <col min="5402" max="5402" width="73.140625" style="165" bestFit="1" customWidth="1"/>
    <col min="5403" max="5403" width="5.42578125" style="165" bestFit="1" customWidth="1"/>
    <col min="5404" max="5405" width="18.140625" style="165" customWidth="1"/>
    <col min="5406" max="5406" width="6.85546875" style="165" customWidth="1"/>
    <col min="5407" max="5407" width="51.140625" style="165" customWidth="1"/>
    <col min="5408" max="5411" width="17" style="165" customWidth="1"/>
    <col min="5412" max="5412" width="15.28515625" style="165" customWidth="1"/>
    <col min="5413" max="5413" width="5.85546875" style="165" bestFit="1" customWidth="1"/>
    <col min="5414" max="5414" width="40.85546875" style="165" bestFit="1" customWidth="1"/>
    <col min="5415" max="5415" width="14" style="165" customWidth="1"/>
    <col min="5416" max="5416" width="22.85546875" style="165" customWidth="1"/>
    <col min="5417" max="5417" width="5.85546875" style="165" customWidth="1"/>
    <col min="5418" max="5418" width="36.140625" style="165" bestFit="1" customWidth="1"/>
    <col min="5419" max="5419" width="16.140625" style="165" customWidth="1"/>
    <col min="5420" max="5420" width="18.85546875" style="165" customWidth="1"/>
    <col min="5421" max="5421" width="6.85546875" style="165" customWidth="1"/>
    <col min="5422" max="5422" width="52" style="165" customWidth="1"/>
    <col min="5423" max="5423" width="18.140625" style="165" customWidth="1"/>
    <col min="5424" max="5424" width="17.140625" style="165" customWidth="1"/>
    <col min="5425" max="5425" width="18.42578125" style="165" customWidth="1"/>
    <col min="5426" max="5426" width="5.85546875" style="165" bestFit="1" customWidth="1"/>
    <col min="5427" max="5427" width="55.140625" style="165" bestFit="1" customWidth="1"/>
    <col min="5428" max="5430" width="17" style="165" customWidth="1"/>
    <col min="5431" max="5431" width="6.42578125" style="165" bestFit="1" customWidth="1"/>
    <col min="5432" max="5432" width="71" style="165" bestFit="1" customWidth="1"/>
    <col min="5433" max="5435" width="17" style="165" customWidth="1"/>
    <col min="5436" max="5436" width="11" style="165" customWidth="1"/>
    <col min="5437" max="5437" width="43.42578125" style="165" bestFit="1" customWidth="1"/>
    <col min="5438" max="5440" width="17" style="165" customWidth="1"/>
    <col min="5441" max="5441" width="5.85546875" style="165" bestFit="1" customWidth="1"/>
    <col min="5442" max="5442" width="55.140625" style="165" bestFit="1" customWidth="1"/>
    <col min="5443" max="5445" width="17" style="165" customWidth="1"/>
    <col min="5446" max="5446" width="6.85546875" style="165" customWidth="1"/>
    <col min="5447" max="5447" width="42.7109375" style="165" customWidth="1"/>
    <col min="5448" max="5448" width="17.7109375" style="165" customWidth="1"/>
    <col min="5449" max="5449" width="16.85546875" style="165" customWidth="1"/>
    <col min="5450" max="5450" width="19.140625" style="165" customWidth="1"/>
    <col min="5451" max="5451" width="15.140625" style="165" customWidth="1"/>
    <col min="5452" max="5452" width="6.85546875" style="165" customWidth="1"/>
    <col min="5453" max="5453" width="47.7109375" style="165" customWidth="1"/>
    <col min="5454" max="5454" width="23.28515625" style="165" bestFit="1" customWidth="1"/>
    <col min="5455" max="5461" width="23.85546875" style="165" customWidth="1"/>
    <col min="5462" max="5462" width="5.85546875" style="165" bestFit="1" customWidth="1"/>
    <col min="5463" max="5463" width="60.140625" style="165" bestFit="1" customWidth="1"/>
    <col min="5464" max="5464" width="17.42578125" style="165" customWidth="1"/>
    <col min="5465" max="5465" width="23.7109375" style="165" customWidth="1"/>
    <col min="5466" max="5468" width="18.42578125" style="165" bestFit="1" customWidth="1"/>
    <col min="5469" max="5469" width="18.42578125" style="165" customWidth="1"/>
    <col min="5470" max="5470" width="18.42578125" style="165" bestFit="1" customWidth="1"/>
    <col min="5471" max="5471" width="22" style="165" bestFit="1" customWidth="1"/>
    <col min="5472" max="5472" width="20.42578125" style="165" bestFit="1" customWidth="1"/>
    <col min="5473" max="5473" width="6.85546875" style="165" customWidth="1"/>
    <col min="5474" max="5474" width="60.140625" style="165" bestFit="1" customWidth="1"/>
    <col min="5475" max="5475" width="19.85546875" style="165" bestFit="1" customWidth="1"/>
    <col min="5476" max="5476" width="22" style="165" bestFit="1" customWidth="1"/>
    <col min="5477" max="5477" width="20.42578125" style="165" bestFit="1" customWidth="1"/>
    <col min="5478" max="5632" width="21.140625" style="165"/>
    <col min="5633" max="5633" width="22" style="165" bestFit="1" customWidth="1"/>
    <col min="5634" max="5634" width="24.140625" style="165" customWidth="1"/>
    <col min="5635" max="5635" width="20.85546875" style="165" customWidth="1"/>
    <col min="5636" max="5636" width="19.7109375" style="165" customWidth="1"/>
    <col min="5637" max="5637" width="18" style="165" customWidth="1"/>
    <col min="5638" max="5638" width="17.85546875" style="165" customWidth="1"/>
    <col min="5639" max="5639" width="6.85546875" style="165" customWidth="1"/>
    <col min="5640" max="5640" width="50.140625" style="165" customWidth="1"/>
    <col min="5641" max="5641" width="16" style="165" customWidth="1"/>
    <col min="5642" max="5642" width="19.42578125" style="165" bestFit="1" customWidth="1"/>
    <col min="5643" max="5643" width="19" style="165" bestFit="1" customWidth="1"/>
    <col min="5644" max="5644" width="6.85546875" style="165" customWidth="1"/>
    <col min="5645" max="5645" width="23" style="165" customWidth="1"/>
    <col min="5646" max="5646" width="25.7109375" style="165" customWidth="1"/>
    <col min="5647" max="5647" width="24" style="165" customWidth="1"/>
    <col min="5648" max="5648" width="20" style="165" customWidth="1"/>
    <col min="5649" max="5649" width="6.85546875" style="165" customWidth="1"/>
    <col min="5650" max="5650" width="55" style="165" customWidth="1"/>
    <col min="5651" max="5651" width="21.42578125" style="165" customWidth="1"/>
    <col min="5652" max="5652" width="22.140625" style="165" customWidth="1"/>
    <col min="5653" max="5653" width="18" style="165" bestFit="1" customWidth="1"/>
    <col min="5654" max="5654" width="73.28515625" style="165" bestFit="1" customWidth="1"/>
    <col min="5655" max="5655" width="16.140625" style="165" customWidth="1"/>
    <col min="5656" max="5656" width="18.140625" style="165" customWidth="1"/>
    <col min="5657" max="5657" width="6.42578125" style="165" bestFit="1" customWidth="1"/>
    <col min="5658" max="5658" width="73.140625" style="165" bestFit="1" customWidth="1"/>
    <col min="5659" max="5659" width="5.42578125" style="165" bestFit="1" customWidth="1"/>
    <col min="5660" max="5661" width="18.140625" style="165" customWidth="1"/>
    <col min="5662" max="5662" width="6.85546875" style="165" customWidth="1"/>
    <col min="5663" max="5663" width="51.140625" style="165" customWidth="1"/>
    <col min="5664" max="5667" width="17" style="165" customWidth="1"/>
    <col min="5668" max="5668" width="15.28515625" style="165" customWidth="1"/>
    <col min="5669" max="5669" width="5.85546875" style="165" bestFit="1" customWidth="1"/>
    <col min="5670" max="5670" width="40.85546875" style="165" bestFit="1" customWidth="1"/>
    <col min="5671" max="5671" width="14" style="165" customWidth="1"/>
    <col min="5672" max="5672" width="22.85546875" style="165" customWidth="1"/>
    <col min="5673" max="5673" width="5.85546875" style="165" customWidth="1"/>
    <col min="5674" max="5674" width="36.140625" style="165" bestFit="1" customWidth="1"/>
    <col min="5675" max="5675" width="16.140625" style="165" customWidth="1"/>
    <col min="5676" max="5676" width="18.85546875" style="165" customWidth="1"/>
    <col min="5677" max="5677" width="6.85546875" style="165" customWidth="1"/>
    <col min="5678" max="5678" width="52" style="165" customWidth="1"/>
    <col min="5679" max="5679" width="18.140625" style="165" customWidth="1"/>
    <col min="5680" max="5680" width="17.140625" style="165" customWidth="1"/>
    <col min="5681" max="5681" width="18.42578125" style="165" customWidth="1"/>
    <col min="5682" max="5682" width="5.85546875" style="165" bestFit="1" customWidth="1"/>
    <col min="5683" max="5683" width="55.140625" style="165" bestFit="1" customWidth="1"/>
    <col min="5684" max="5686" width="17" style="165" customWidth="1"/>
    <col min="5687" max="5687" width="6.42578125" style="165" bestFit="1" customWidth="1"/>
    <col min="5688" max="5688" width="71" style="165" bestFit="1" customWidth="1"/>
    <col min="5689" max="5691" width="17" style="165" customWidth="1"/>
    <col min="5692" max="5692" width="11" style="165" customWidth="1"/>
    <col min="5693" max="5693" width="43.42578125" style="165" bestFit="1" customWidth="1"/>
    <col min="5694" max="5696" width="17" style="165" customWidth="1"/>
    <col min="5697" max="5697" width="5.85546875" style="165" bestFit="1" customWidth="1"/>
    <col min="5698" max="5698" width="55.140625" style="165" bestFit="1" customWidth="1"/>
    <col min="5699" max="5701" width="17" style="165" customWidth="1"/>
    <col min="5702" max="5702" width="6.85546875" style="165" customWidth="1"/>
    <col min="5703" max="5703" width="42.7109375" style="165" customWidth="1"/>
    <col min="5704" max="5704" width="17.7109375" style="165" customWidth="1"/>
    <col min="5705" max="5705" width="16.85546875" style="165" customWidth="1"/>
    <col min="5706" max="5706" width="19.140625" style="165" customWidth="1"/>
    <col min="5707" max="5707" width="15.140625" style="165" customWidth="1"/>
    <col min="5708" max="5708" width="6.85546875" style="165" customWidth="1"/>
    <col min="5709" max="5709" width="47.7109375" style="165" customWidth="1"/>
    <col min="5710" max="5710" width="23.28515625" style="165" bestFit="1" customWidth="1"/>
    <col min="5711" max="5717" width="23.85546875" style="165" customWidth="1"/>
    <col min="5718" max="5718" width="5.85546875" style="165" bestFit="1" customWidth="1"/>
    <col min="5719" max="5719" width="60.140625" style="165" bestFit="1" customWidth="1"/>
    <col min="5720" max="5720" width="17.42578125" style="165" customWidth="1"/>
    <col min="5721" max="5721" width="23.7109375" style="165" customWidth="1"/>
    <col min="5722" max="5724" width="18.42578125" style="165" bestFit="1" customWidth="1"/>
    <col min="5725" max="5725" width="18.42578125" style="165" customWidth="1"/>
    <col min="5726" max="5726" width="18.42578125" style="165" bestFit="1" customWidth="1"/>
    <col min="5727" max="5727" width="22" style="165" bestFit="1" customWidth="1"/>
    <col min="5728" max="5728" width="20.42578125" style="165" bestFit="1" customWidth="1"/>
    <col min="5729" max="5729" width="6.85546875" style="165" customWidth="1"/>
    <col min="5730" max="5730" width="60.140625" style="165" bestFit="1" customWidth="1"/>
    <col min="5731" max="5731" width="19.85546875" style="165" bestFit="1" customWidth="1"/>
    <col min="5732" max="5732" width="22" style="165" bestFit="1" customWidth="1"/>
    <col min="5733" max="5733" width="20.42578125" style="165" bestFit="1" customWidth="1"/>
    <col min="5734" max="5888" width="21.140625" style="165"/>
    <col min="5889" max="5889" width="22" style="165" bestFit="1" customWidth="1"/>
    <col min="5890" max="5890" width="24.140625" style="165" customWidth="1"/>
    <col min="5891" max="5891" width="20.85546875" style="165" customWidth="1"/>
    <col min="5892" max="5892" width="19.7109375" style="165" customWidth="1"/>
    <col min="5893" max="5893" width="18" style="165" customWidth="1"/>
    <col min="5894" max="5894" width="17.85546875" style="165" customWidth="1"/>
    <col min="5895" max="5895" width="6.85546875" style="165" customWidth="1"/>
    <col min="5896" max="5896" width="50.140625" style="165" customWidth="1"/>
    <col min="5897" max="5897" width="16" style="165" customWidth="1"/>
    <col min="5898" max="5898" width="19.42578125" style="165" bestFit="1" customWidth="1"/>
    <col min="5899" max="5899" width="19" style="165" bestFit="1" customWidth="1"/>
    <col min="5900" max="5900" width="6.85546875" style="165" customWidth="1"/>
    <col min="5901" max="5901" width="23" style="165" customWidth="1"/>
    <col min="5902" max="5902" width="25.7109375" style="165" customWidth="1"/>
    <col min="5903" max="5903" width="24" style="165" customWidth="1"/>
    <col min="5904" max="5904" width="20" style="165" customWidth="1"/>
    <col min="5905" max="5905" width="6.85546875" style="165" customWidth="1"/>
    <col min="5906" max="5906" width="55" style="165" customWidth="1"/>
    <col min="5907" max="5907" width="21.42578125" style="165" customWidth="1"/>
    <col min="5908" max="5908" width="22.140625" style="165" customWidth="1"/>
    <col min="5909" max="5909" width="18" style="165" bestFit="1" customWidth="1"/>
    <col min="5910" max="5910" width="73.28515625" style="165" bestFit="1" customWidth="1"/>
    <col min="5911" max="5911" width="16.140625" style="165" customWidth="1"/>
    <col min="5912" max="5912" width="18.140625" style="165" customWidth="1"/>
    <col min="5913" max="5913" width="6.42578125" style="165" bestFit="1" customWidth="1"/>
    <col min="5914" max="5914" width="73.140625" style="165" bestFit="1" customWidth="1"/>
    <col min="5915" max="5915" width="5.42578125" style="165" bestFit="1" customWidth="1"/>
    <col min="5916" max="5917" width="18.140625" style="165" customWidth="1"/>
    <col min="5918" max="5918" width="6.85546875" style="165" customWidth="1"/>
    <col min="5919" max="5919" width="51.140625" style="165" customWidth="1"/>
    <col min="5920" max="5923" width="17" style="165" customWidth="1"/>
    <col min="5924" max="5924" width="15.28515625" style="165" customWidth="1"/>
    <col min="5925" max="5925" width="5.85546875" style="165" bestFit="1" customWidth="1"/>
    <col min="5926" max="5926" width="40.85546875" style="165" bestFit="1" customWidth="1"/>
    <col min="5927" max="5927" width="14" style="165" customWidth="1"/>
    <col min="5928" max="5928" width="22.85546875" style="165" customWidth="1"/>
    <col min="5929" max="5929" width="5.85546875" style="165" customWidth="1"/>
    <col min="5930" max="5930" width="36.140625" style="165" bestFit="1" customWidth="1"/>
    <col min="5931" max="5931" width="16.140625" style="165" customWidth="1"/>
    <col min="5932" max="5932" width="18.85546875" style="165" customWidth="1"/>
    <col min="5933" max="5933" width="6.85546875" style="165" customWidth="1"/>
    <col min="5934" max="5934" width="52" style="165" customWidth="1"/>
    <col min="5935" max="5935" width="18.140625" style="165" customWidth="1"/>
    <col min="5936" max="5936" width="17.140625" style="165" customWidth="1"/>
    <col min="5937" max="5937" width="18.42578125" style="165" customWidth="1"/>
    <col min="5938" max="5938" width="5.85546875" style="165" bestFit="1" customWidth="1"/>
    <col min="5939" max="5939" width="55.140625" style="165" bestFit="1" customWidth="1"/>
    <col min="5940" max="5942" width="17" style="165" customWidth="1"/>
    <col min="5943" max="5943" width="6.42578125" style="165" bestFit="1" customWidth="1"/>
    <col min="5944" max="5944" width="71" style="165" bestFit="1" customWidth="1"/>
    <col min="5945" max="5947" width="17" style="165" customWidth="1"/>
    <col min="5948" max="5948" width="11" style="165" customWidth="1"/>
    <col min="5949" max="5949" width="43.42578125" style="165" bestFit="1" customWidth="1"/>
    <col min="5950" max="5952" width="17" style="165" customWidth="1"/>
    <col min="5953" max="5953" width="5.85546875" style="165" bestFit="1" customWidth="1"/>
    <col min="5954" max="5954" width="55.140625" style="165" bestFit="1" customWidth="1"/>
    <col min="5955" max="5957" width="17" style="165" customWidth="1"/>
    <col min="5958" max="5958" width="6.85546875" style="165" customWidth="1"/>
    <col min="5959" max="5959" width="42.7109375" style="165" customWidth="1"/>
    <col min="5960" max="5960" width="17.7109375" style="165" customWidth="1"/>
    <col min="5961" max="5961" width="16.85546875" style="165" customWidth="1"/>
    <col min="5962" max="5962" width="19.140625" style="165" customWidth="1"/>
    <col min="5963" max="5963" width="15.140625" style="165" customWidth="1"/>
    <col min="5964" max="5964" width="6.85546875" style="165" customWidth="1"/>
    <col min="5965" max="5965" width="47.7109375" style="165" customWidth="1"/>
    <col min="5966" max="5966" width="23.28515625" style="165" bestFit="1" customWidth="1"/>
    <col min="5967" max="5973" width="23.85546875" style="165" customWidth="1"/>
    <col min="5974" max="5974" width="5.85546875" style="165" bestFit="1" customWidth="1"/>
    <col min="5975" max="5975" width="60.140625" style="165" bestFit="1" customWidth="1"/>
    <col min="5976" max="5976" width="17.42578125" style="165" customWidth="1"/>
    <col min="5977" max="5977" width="23.7109375" style="165" customWidth="1"/>
    <col min="5978" max="5980" width="18.42578125" style="165" bestFit="1" customWidth="1"/>
    <col min="5981" max="5981" width="18.42578125" style="165" customWidth="1"/>
    <col min="5982" max="5982" width="18.42578125" style="165" bestFit="1" customWidth="1"/>
    <col min="5983" max="5983" width="22" style="165" bestFit="1" customWidth="1"/>
    <col min="5984" max="5984" width="20.42578125" style="165" bestFit="1" customWidth="1"/>
    <col min="5985" max="5985" width="6.85546875" style="165" customWidth="1"/>
    <col min="5986" max="5986" width="60.140625" style="165" bestFit="1" customWidth="1"/>
    <col min="5987" max="5987" width="19.85546875" style="165" bestFit="1" customWidth="1"/>
    <col min="5988" max="5988" width="22" style="165" bestFit="1" customWidth="1"/>
    <col min="5989" max="5989" width="20.42578125" style="165" bestFit="1" customWidth="1"/>
    <col min="5990" max="6144" width="21.140625" style="165"/>
    <col min="6145" max="6145" width="22" style="165" bestFit="1" customWidth="1"/>
    <col min="6146" max="6146" width="24.140625" style="165" customWidth="1"/>
    <col min="6147" max="6147" width="20.85546875" style="165" customWidth="1"/>
    <col min="6148" max="6148" width="19.7109375" style="165" customWidth="1"/>
    <col min="6149" max="6149" width="18" style="165" customWidth="1"/>
    <col min="6150" max="6150" width="17.85546875" style="165" customWidth="1"/>
    <col min="6151" max="6151" width="6.85546875" style="165" customWidth="1"/>
    <col min="6152" max="6152" width="50.140625" style="165" customWidth="1"/>
    <col min="6153" max="6153" width="16" style="165" customWidth="1"/>
    <col min="6154" max="6154" width="19.42578125" style="165" bestFit="1" customWidth="1"/>
    <col min="6155" max="6155" width="19" style="165" bestFit="1" customWidth="1"/>
    <col min="6156" max="6156" width="6.85546875" style="165" customWidth="1"/>
    <col min="6157" max="6157" width="23" style="165" customWidth="1"/>
    <col min="6158" max="6158" width="25.7109375" style="165" customWidth="1"/>
    <col min="6159" max="6159" width="24" style="165" customWidth="1"/>
    <col min="6160" max="6160" width="20" style="165" customWidth="1"/>
    <col min="6161" max="6161" width="6.85546875" style="165" customWidth="1"/>
    <col min="6162" max="6162" width="55" style="165" customWidth="1"/>
    <col min="6163" max="6163" width="21.42578125" style="165" customWidth="1"/>
    <col min="6164" max="6164" width="22.140625" style="165" customWidth="1"/>
    <col min="6165" max="6165" width="18" style="165" bestFit="1" customWidth="1"/>
    <col min="6166" max="6166" width="73.28515625" style="165" bestFit="1" customWidth="1"/>
    <col min="6167" max="6167" width="16.140625" style="165" customWidth="1"/>
    <col min="6168" max="6168" width="18.140625" style="165" customWidth="1"/>
    <col min="6169" max="6169" width="6.42578125" style="165" bestFit="1" customWidth="1"/>
    <col min="6170" max="6170" width="73.140625" style="165" bestFit="1" customWidth="1"/>
    <col min="6171" max="6171" width="5.42578125" style="165" bestFit="1" customWidth="1"/>
    <col min="6172" max="6173" width="18.140625" style="165" customWidth="1"/>
    <col min="6174" max="6174" width="6.85546875" style="165" customWidth="1"/>
    <col min="6175" max="6175" width="51.140625" style="165" customWidth="1"/>
    <col min="6176" max="6179" width="17" style="165" customWidth="1"/>
    <col min="6180" max="6180" width="15.28515625" style="165" customWidth="1"/>
    <col min="6181" max="6181" width="5.85546875" style="165" bestFit="1" customWidth="1"/>
    <col min="6182" max="6182" width="40.85546875" style="165" bestFit="1" customWidth="1"/>
    <col min="6183" max="6183" width="14" style="165" customWidth="1"/>
    <col min="6184" max="6184" width="22.85546875" style="165" customWidth="1"/>
    <col min="6185" max="6185" width="5.85546875" style="165" customWidth="1"/>
    <col min="6186" max="6186" width="36.140625" style="165" bestFit="1" customWidth="1"/>
    <col min="6187" max="6187" width="16.140625" style="165" customWidth="1"/>
    <col min="6188" max="6188" width="18.85546875" style="165" customWidth="1"/>
    <col min="6189" max="6189" width="6.85546875" style="165" customWidth="1"/>
    <col min="6190" max="6190" width="52" style="165" customWidth="1"/>
    <col min="6191" max="6191" width="18.140625" style="165" customWidth="1"/>
    <col min="6192" max="6192" width="17.140625" style="165" customWidth="1"/>
    <col min="6193" max="6193" width="18.42578125" style="165" customWidth="1"/>
    <col min="6194" max="6194" width="5.85546875" style="165" bestFit="1" customWidth="1"/>
    <col min="6195" max="6195" width="55.140625" style="165" bestFit="1" customWidth="1"/>
    <col min="6196" max="6198" width="17" style="165" customWidth="1"/>
    <col min="6199" max="6199" width="6.42578125" style="165" bestFit="1" customWidth="1"/>
    <col min="6200" max="6200" width="71" style="165" bestFit="1" customWidth="1"/>
    <col min="6201" max="6203" width="17" style="165" customWidth="1"/>
    <col min="6204" max="6204" width="11" style="165" customWidth="1"/>
    <col min="6205" max="6205" width="43.42578125" style="165" bestFit="1" customWidth="1"/>
    <col min="6206" max="6208" width="17" style="165" customWidth="1"/>
    <col min="6209" max="6209" width="5.85546875" style="165" bestFit="1" customWidth="1"/>
    <col min="6210" max="6210" width="55.140625" style="165" bestFit="1" customWidth="1"/>
    <col min="6211" max="6213" width="17" style="165" customWidth="1"/>
    <col min="6214" max="6214" width="6.85546875" style="165" customWidth="1"/>
    <col min="6215" max="6215" width="42.7109375" style="165" customWidth="1"/>
    <col min="6216" max="6216" width="17.7109375" style="165" customWidth="1"/>
    <col min="6217" max="6217" width="16.85546875" style="165" customWidth="1"/>
    <col min="6218" max="6218" width="19.140625" style="165" customWidth="1"/>
    <col min="6219" max="6219" width="15.140625" style="165" customWidth="1"/>
    <col min="6220" max="6220" width="6.85546875" style="165" customWidth="1"/>
    <col min="6221" max="6221" width="47.7109375" style="165" customWidth="1"/>
    <col min="6222" max="6222" width="23.28515625" style="165" bestFit="1" customWidth="1"/>
    <col min="6223" max="6229" width="23.85546875" style="165" customWidth="1"/>
    <col min="6230" max="6230" width="5.85546875" style="165" bestFit="1" customWidth="1"/>
    <col min="6231" max="6231" width="60.140625" style="165" bestFit="1" customWidth="1"/>
    <col min="6232" max="6232" width="17.42578125" style="165" customWidth="1"/>
    <col min="6233" max="6233" width="23.7109375" style="165" customWidth="1"/>
    <col min="6234" max="6236" width="18.42578125" style="165" bestFit="1" customWidth="1"/>
    <col min="6237" max="6237" width="18.42578125" style="165" customWidth="1"/>
    <col min="6238" max="6238" width="18.42578125" style="165" bestFit="1" customWidth="1"/>
    <col min="6239" max="6239" width="22" style="165" bestFit="1" customWidth="1"/>
    <col min="6240" max="6240" width="20.42578125" style="165" bestFit="1" customWidth="1"/>
    <col min="6241" max="6241" width="6.85546875" style="165" customWidth="1"/>
    <col min="6242" max="6242" width="60.140625" style="165" bestFit="1" customWidth="1"/>
    <col min="6243" max="6243" width="19.85546875" style="165" bestFit="1" customWidth="1"/>
    <col min="6244" max="6244" width="22" style="165" bestFit="1" customWidth="1"/>
    <col min="6245" max="6245" width="20.42578125" style="165" bestFit="1" customWidth="1"/>
    <col min="6246" max="6400" width="21.140625" style="165"/>
    <col min="6401" max="6401" width="22" style="165" bestFit="1" customWidth="1"/>
    <col min="6402" max="6402" width="24.140625" style="165" customWidth="1"/>
    <col min="6403" max="6403" width="20.85546875" style="165" customWidth="1"/>
    <col min="6404" max="6404" width="19.7109375" style="165" customWidth="1"/>
    <col min="6405" max="6405" width="18" style="165" customWidth="1"/>
    <col min="6406" max="6406" width="17.85546875" style="165" customWidth="1"/>
    <col min="6407" max="6407" width="6.85546875" style="165" customWidth="1"/>
    <col min="6408" max="6408" width="50.140625" style="165" customWidth="1"/>
    <col min="6409" max="6409" width="16" style="165" customWidth="1"/>
    <col min="6410" max="6410" width="19.42578125" style="165" bestFit="1" customWidth="1"/>
    <col min="6411" max="6411" width="19" style="165" bestFit="1" customWidth="1"/>
    <col min="6412" max="6412" width="6.85546875" style="165" customWidth="1"/>
    <col min="6413" max="6413" width="23" style="165" customWidth="1"/>
    <col min="6414" max="6414" width="25.7109375" style="165" customWidth="1"/>
    <col min="6415" max="6415" width="24" style="165" customWidth="1"/>
    <col min="6416" max="6416" width="20" style="165" customWidth="1"/>
    <col min="6417" max="6417" width="6.85546875" style="165" customWidth="1"/>
    <col min="6418" max="6418" width="55" style="165" customWidth="1"/>
    <col min="6419" max="6419" width="21.42578125" style="165" customWidth="1"/>
    <col min="6420" max="6420" width="22.140625" style="165" customWidth="1"/>
    <col min="6421" max="6421" width="18" style="165" bestFit="1" customWidth="1"/>
    <col min="6422" max="6422" width="73.28515625" style="165" bestFit="1" customWidth="1"/>
    <col min="6423" max="6423" width="16.140625" style="165" customWidth="1"/>
    <col min="6424" max="6424" width="18.140625" style="165" customWidth="1"/>
    <col min="6425" max="6425" width="6.42578125" style="165" bestFit="1" customWidth="1"/>
    <col min="6426" max="6426" width="73.140625" style="165" bestFit="1" customWidth="1"/>
    <col min="6427" max="6427" width="5.42578125" style="165" bestFit="1" customWidth="1"/>
    <col min="6428" max="6429" width="18.140625" style="165" customWidth="1"/>
    <col min="6430" max="6430" width="6.85546875" style="165" customWidth="1"/>
    <col min="6431" max="6431" width="51.140625" style="165" customWidth="1"/>
    <col min="6432" max="6435" width="17" style="165" customWidth="1"/>
    <col min="6436" max="6436" width="15.28515625" style="165" customWidth="1"/>
    <col min="6437" max="6437" width="5.85546875" style="165" bestFit="1" customWidth="1"/>
    <col min="6438" max="6438" width="40.85546875" style="165" bestFit="1" customWidth="1"/>
    <col min="6439" max="6439" width="14" style="165" customWidth="1"/>
    <col min="6440" max="6440" width="22.85546875" style="165" customWidth="1"/>
    <col min="6441" max="6441" width="5.85546875" style="165" customWidth="1"/>
    <col min="6442" max="6442" width="36.140625" style="165" bestFit="1" customWidth="1"/>
    <col min="6443" max="6443" width="16.140625" style="165" customWidth="1"/>
    <col min="6444" max="6444" width="18.85546875" style="165" customWidth="1"/>
    <col min="6445" max="6445" width="6.85546875" style="165" customWidth="1"/>
    <col min="6446" max="6446" width="52" style="165" customWidth="1"/>
    <col min="6447" max="6447" width="18.140625" style="165" customWidth="1"/>
    <col min="6448" max="6448" width="17.140625" style="165" customWidth="1"/>
    <col min="6449" max="6449" width="18.42578125" style="165" customWidth="1"/>
    <col min="6450" max="6450" width="5.85546875" style="165" bestFit="1" customWidth="1"/>
    <col min="6451" max="6451" width="55.140625" style="165" bestFit="1" customWidth="1"/>
    <col min="6452" max="6454" width="17" style="165" customWidth="1"/>
    <col min="6455" max="6455" width="6.42578125" style="165" bestFit="1" customWidth="1"/>
    <col min="6456" max="6456" width="71" style="165" bestFit="1" customWidth="1"/>
    <col min="6457" max="6459" width="17" style="165" customWidth="1"/>
    <col min="6460" max="6460" width="11" style="165" customWidth="1"/>
    <col min="6461" max="6461" width="43.42578125" style="165" bestFit="1" customWidth="1"/>
    <col min="6462" max="6464" width="17" style="165" customWidth="1"/>
    <col min="6465" max="6465" width="5.85546875" style="165" bestFit="1" customWidth="1"/>
    <col min="6466" max="6466" width="55.140625" style="165" bestFit="1" customWidth="1"/>
    <col min="6467" max="6469" width="17" style="165" customWidth="1"/>
    <col min="6470" max="6470" width="6.85546875" style="165" customWidth="1"/>
    <col min="6471" max="6471" width="42.7109375" style="165" customWidth="1"/>
    <col min="6472" max="6472" width="17.7109375" style="165" customWidth="1"/>
    <col min="6473" max="6473" width="16.85546875" style="165" customWidth="1"/>
    <col min="6474" max="6474" width="19.140625" style="165" customWidth="1"/>
    <col min="6475" max="6475" width="15.140625" style="165" customWidth="1"/>
    <col min="6476" max="6476" width="6.85546875" style="165" customWidth="1"/>
    <col min="6477" max="6477" width="47.7109375" style="165" customWidth="1"/>
    <col min="6478" max="6478" width="23.28515625" style="165" bestFit="1" customWidth="1"/>
    <col min="6479" max="6485" width="23.85546875" style="165" customWidth="1"/>
    <col min="6486" max="6486" width="5.85546875" style="165" bestFit="1" customWidth="1"/>
    <col min="6487" max="6487" width="60.140625" style="165" bestFit="1" customWidth="1"/>
    <col min="6488" max="6488" width="17.42578125" style="165" customWidth="1"/>
    <col min="6489" max="6489" width="23.7109375" style="165" customWidth="1"/>
    <col min="6490" max="6492" width="18.42578125" style="165" bestFit="1" customWidth="1"/>
    <col min="6493" max="6493" width="18.42578125" style="165" customWidth="1"/>
    <col min="6494" max="6494" width="18.42578125" style="165" bestFit="1" customWidth="1"/>
    <col min="6495" max="6495" width="22" style="165" bestFit="1" customWidth="1"/>
    <col min="6496" max="6496" width="20.42578125" style="165" bestFit="1" customWidth="1"/>
    <col min="6497" max="6497" width="6.85546875" style="165" customWidth="1"/>
    <col min="6498" max="6498" width="60.140625" style="165" bestFit="1" customWidth="1"/>
    <col min="6499" max="6499" width="19.85546875" style="165" bestFit="1" customWidth="1"/>
    <col min="6500" max="6500" width="22" style="165" bestFit="1" customWidth="1"/>
    <col min="6501" max="6501" width="20.42578125" style="165" bestFit="1" customWidth="1"/>
    <col min="6502" max="6656" width="21.140625" style="165"/>
    <col min="6657" max="6657" width="22" style="165" bestFit="1" customWidth="1"/>
    <col min="6658" max="6658" width="24.140625" style="165" customWidth="1"/>
    <col min="6659" max="6659" width="20.85546875" style="165" customWidth="1"/>
    <col min="6660" max="6660" width="19.7109375" style="165" customWidth="1"/>
    <col min="6661" max="6661" width="18" style="165" customWidth="1"/>
    <col min="6662" max="6662" width="17.85546875" style="165" customWidth="1"/>
    <col min="6663" max="6663" width="6.85546875" style="165" customWidth="1"/>
    <col min="6664" max="6664" width="50.140625" style="165" customWidth="1"/>
    <col min="6665" max="6665" width="16" style="165" customWidth="1"/>
    <col min="6666" max="6666" width="19.42578125" style="165" bestFit="1" customWidth="1"/>
    <col min="6667" max="6667" width="19" style="165" bestFit="1" customWidth="1"/>
    <col min="6668" max="6668" width="6.85546875" style="165" customWidth="1"/>
    <col min="6669" max="6669" width="23" style="165" customWidth="1"/>
    <col min="6670" max="6670" width="25.7109375" style="165" customWidth="1"/>
    <col min="6671" max="6671" width="24" style="165" customWidth="1"/>
    <col min="6672" max="6672" width="20" style="165" customWidth="1"/>
    <col min="6673" max="6673" width="6.85546875" style="165" customWidth="1"/>
    <col min="6674" max="6674" width="55" style="165" customWidth="1"/>
    <col min="6675" max="6675" width="21.42578125" style="165" customWidth="1"/>
    <col min="6676" max="6676" width="22.140625" style="165" customWidth="1"/>
    <col min="6677" max="6677" width="18" style="165" bestFit="1" customWidth="1"/>
    <col min="6678" max="6678" width="73.28515625" style="165" bestFit="1" customWidth="1"/>
    <col min="6679" max="6679" width="16.140625" style="165" customWidth="1"/>
    <col min="6680" max="6680" width="18.140625" style="165" customWidth="1"/>
    <col min="6681" max="6681" width="6.42578125" style="165" bestFit="1" customWidth="1"/>
    <col min="6682" max="6682" width="73.140625" style="165" bestFit="1" customWidth="1"/>
    <col min="6683" max="6683" width="5.42578125" style="165" bestFit="1" customWidth="1"/>
    <col min="6684" max="6685" width="18.140625" style="165" customWidth="1"/>
    <col min="6686" max="6686" width="6.85546875" style="165" customWidth="1"/>
    <col min="6687" max="6687" width="51.140625" style="165" customWidth="1"/>
    <col min="6688" max="6691" width="17" style="165" customWidth="1"/>
    <col min="6692" max="6692" width="15.28515625" style="165" customWidth="1"/>
    <col min="6693" max="6693" width="5.85546875" style="165" bestFit="1" customWidth="1"/>
    <col min="6694" max="6694" width="40.85546875" style="165" bestFit="1" customWidth="1"/>
    <col min="6695" max="6695" width="14" style="165" customWidth="1"/>
    <col min="6696" max="6696" width="22.85546875" style="165" customWidth="1"/>
    <col min="6697" max="6697" width="5.85546875" style="165" customWidth="1"/>
    <col min="6698" max="6698" width="36.140625" style="165" bestFit="1" customWidth="1"/>
    <col min="6699" max="6699" width="16.140625" style="165" customWidth="1"/>
    <col min="6700" max="6700" width="18.85546875" style="165" customWidth="1"/>
    <col min="6701" max="6701" width="6.85546875" style="165" customWidth="1"/>
    <col min="6702" max="6702" width="52" style="165" customWidth="1"/>
    <col min="6703" max="6703" width="18.140625" style="165" customWidth="1"/>
    <col min="6704" max="6704" width="17.140625" style="165" customWidth="1"/>
    <col min="6705" max="6705" width="18.42578125" style="165" customWidth="1"/>
    <col min="6706" max="6706" width="5.85546875" style="165" bestFit="1" customWidth="1"/>
    <col min="6707" max="6707" width="55.140625" style="165" bestFit="1" customWidth="1"/>
    <col min="6708" max="6710" width="17" style="165" customWidth="1"/>
    <col min="6711" max="6711" width="6.42578125" style="165" bestFit="1" customWidth="1"/>
    <col min="6712" max="6712" width="71" style="165" bestFit="1" customWidth="1"/>
    <col min="6713" max="6715" width="17" style="165" customWidth="1"/>
    <col min="6716" max="6716" width="11" style="165" customWidth="1"/>
    <col min="6717" max="6717" width="43.42578125" style="165" bestFit="1" customWidth="1"/>
    <col min="6718" max="6720" width="17" style="165" customWidth="1"/>
    <col min="6721" max="6721" width="5.85546875" style="165" bestFit="1" customWidth="1"/>
    <col min="6722" max="6722" width="55.140625" style="165" bestFit="1" customWidth="1"/>
    <col min="6723" max="6725" width="17" style="165" customWidth="1"/>
    <col min="6726" max="6726" width="6.85546875" style="165" customWidth="1"/>
    <col min="6727" max="6727" width="42.7109375" style="165" customWidth="1"/>
    <col min="6728" max="6728" width="17.7109375" style="165" customWidth="1"/>
    <col min="6729" max="6729" width="16.85546875" style="165" customWidth="1"/>
    <col min="6730" max="6730" width="19.140625" style="165" customWidth="1"/>
    <col min="6731" max="6731" width="15.140625" style="165" customWidth="1"/>
    <col min="6732" max="6732" width="6.85546875" style="165" customWidth="1"/>
    <col min="6733" max="6733" width="47.7109375" style="165" customWidth="1"/>
    <col min="6734" max="6734" width="23.28515625" style="165" bestFit="1" customWidth="1"/>
    <col min="6735" max="6741" width="23.85546875" style="165" customWidth="1"/>
    <col min="6742" max="6742" width="5.85546875" style="165" bestFit="1" customWidth="1"/>
    <col min="6743" max="6743" width="60.140625" style="165" bestFit="1" customWidth="1"/>
    <col min="6744" max="6744" width="17.42578125" style="165" customWidth="1"/>
    <col min="6745" max="6745" width="23.7109375" style="165" customWidth="1"/>
    <col min="6746" max="6748" width="18.42578125" style="165" bestFit="1" customWidth="1"/>
    <col min="6749" max="6749" width="18.42578125" style="165" customWidth="1"/>
    <col min="6750" max="6750" width="18.42578125" style="165" bestFit="1" customWidth="1"/>
    <col min="6751" max="6751" width="22" style="165" bestFit="1" customWidth="1"/>
    <col min="6752" max="6752" width="20.42578125" style="165" bestFit="1" customWidth="1"/>
    <col min="6753" max="6753" width="6.85546875" style="165" customWidth="1"/>
    <col min="6754" max="6754" width="60.140625" style="165" bestFit="1" customWidth="1"/>
    <col min="6755" max="6755" width="19.85546875" style="165" bestFit="1" customWidth="1"/>
    <col min="6756" max="6756" width="22" style="165" bestFit="1" customWidth="1"/>
    <col min="6757" max="6757" width="20.42578125" style="165" bestFit="1" customWidth="1"/>
    <col min="6758" max="6912" width="21.140625" style="165"/>
    <col min="6913" max="6913" width="22" style="165" bestFit="1" customWidth="1"/>
    <col min="6914" max="6914" width="24.140625" style="165" customWidth="1"/>
    <col min="6915" max="6915" width="20.85546875" style="165" customWidth="1"/>
    <col min="6916" max="6916" width="19.7109375" style="165" customWidth="1"/>
    <col min="6917" max="6917" width="18" style="165" customWidth="1"/>
    <col min="6918" max="6918" width="17.85546875" style="165" customWidth="1"/>
    <col min="6919" max="6919" width="6.85546875" style="165" customWidth="1"/>
    <col min="6920" max="6920" width="50.140625" style="165" customWidth="1"/>
    <col min="6921" max="6921" width="16" style="165" customWidth="1"/>
    <col min="6922" max="6922" width="19.42578125" style="165" bestFit="1" customWidth="1"/>
    <col min="6923" max="6923" width="19" style="165" bestFit="1" customWidth="1"/>
    <col min="6924" max="6924" width="6.85546875" style="165" customWidth="1"/>
    <col min="6925" max="6925" width="23" style="165" customWidth="1"/>
    <col min="6926" max="6926" width="25.7109375" style="165" customWidth="1"/>
    <col min="6927" max="6927" width="24" style="165" customWidth="1"/>
    <col min="6928" max="6928" width="20" style="165" customWidth="1"/>
    <col min="6929" max="6929" width="6.85546875" style="165" customWidth="1"/>
    <col min="6930" max="6930" width="55" style="165" customWidth="1"/>
    <col min="6931" max="6931" width="21.42578125" style="165" customWidth="1"/>
    <col min="6932" max="6932" width="22.140625" style="165" customWidth="1"/>
    <col min="6933" max="6933" width="18" style="165" bestFit="1" customWidth="1"/>
    <col min="6934" max="6934" width="73.28515625" style="165" bestFit="1" customWidth="1"/>
    <col min="6935" max="6935" width="16.140625" style="165" customWidth="1"/>
    <col min="6936" max="6936" width="18.140625" style="165" customWidth="1"/>
    <col min="6937" max="6937" width="6.42578125" style="165" bestFit="1" customWidth="1"/>
    <col min="6938" max="6938" width="73.140625" style="165" bestFit="1" customWidth="1"/>
    <col min="6939" max="6939" width="5.42578125" style="165" bestFit="1" customWidth="1"/>
    <col min="6940" max="6941" width="18.140625" style="165" customWidth="1"/>
    <col min="6942" max="6942" width="6.85546875" style="165" customWidth="1"/>
    <col min="6943" max="6943" width="51.140625" style="165" customWidth="1"/>
    <col min="6944" max="6947" width="17" style="165" customWidth="1"/>
    <col min="6948" max="6948" width="15.28515625" style="165" customWidth="1"/>
    <col min="6949" max="6949" width="5.85546875" style="165" bestFit="1" customWidth="1"/>
    <col min="6950" max="6950" width="40.85546875" style="165" bestFit="1" customWidth="1"/>
    <col min="6951" max="6951" width="14" style="165" customWidth="1"/>
    <col min="6952" max="6952" width="22.85546875" style="165" customWidth="1"/>
    <col min="6953" max="6953" width="5.85546875" style="165" customWidth="1"/>
    <col min="6954" max="6954" width="36.140625" style="165" bestFit="1" customWidth="1"/>
    <col min="6955" max="6955" width="16.140625" style="165" customWidth="1"/>
    <col min="6956" max="6956" width="18.85546875" style="165" customWidth="1"/>
    <col min="6957" max="6957" width="6.85546875" style="165" customWidth="1"/>
    <col min="6958" max="6958" width="52" style="165" customWidth="1"/>
    <col min="6959" max="6959" width="18.140625" style="165" customWidth="1"/>
    <col min="6960" max="6960" width="17.140625" style="165" customWidth="1"/>
    <col min="6961" max="6961" width="18.42578125" style="165" customWidth="1"/>
    <col min="6962" max="6962" width="5.85546875" style="165" bestFit="1" customWidth="1"/>
    <col min="6963" max="6963" width="55.140625" style="165" bestFit="1" customWidth="1"/>
    <col min="6964" max="6966" width="17" style="165" customWidth="1"/>
    <col min="6967" max="6967" width="6.42578125" style="165" bestFit="1" customWidth="1"/>
    <col min="6968" max="6968" width="71" style="165" bestFit="1" customWidth="1"/>
    <col min="6969" max="6971" width="17" style="165" customWidth="1"/>
    <col min="6972" max="6972" width="11" style="165" customWidth="1"/>
    <col min="6973" max="6973" width="43.42578125" style="165" bestFit="1" customWidth="1"/>
    <col min="6974" max="6976" width="17" style="165" customWidth="1"/>
    <col min="6977" max="6977" width="5.85546875" style="165" bestFit="1" customWidth="1"/>
    <col min="6978" max="6978" width="55.140625" style="165" bestFit="1" customWidth="1"/>
    <col min="6979" max="6981" width="17" style="165" customWidth="1"/>
    <col min="6982" max="6982" width="6.85546875" style="165" customWidth="1"/>
    <col min="6983" max="6983" width="42.7109375" style="165" customWidth="1"/>
    <col min="6984" max="6984" width="17.7109375" style="165" customWidth="1"/>
    <col min="6985" max="6985" width="16.85546875" style="165" customWidth="1"/>
    <col min="6986" max="6986" width="19.140625" style="165" customWidth="1"/>
    <col min="6987" max="6987" width="15.140625" style="165" customWidth="1"/>
    <col min="6988" max="6988" width="6.85546875" style="165" customWidth="1"/>
    <col min="6989" max="6989" width="47.7109375" style="165" customWidth="1"/>
    <col min="6990" max="6990" width="23.28515625" style="165" bestFit="1" customWidth="1"/>
    <col min="6991" max="6997" width="23.85546875" style="165" customWidth="1"/>
    <col min="6998" max="6998" width="5.85546875" style="165" bestFit="1" customWidth="1"/>
    <col min="6999" max="6999" width="60.140625" style="165" bestFit="1" customWidth="1"/>
    <col min="7000" max="7000" width="17.42578125" style="165" customWidth="1"/>
    <col min="7001" max="7001" width="23.7109375" style="165" customWidth="1"/>
    <col min="7002" max="7004" width="18.42578125" style="165" bestFit="1" customWidth="1"/>
    <col min="7005" max="7005" width="18.42578125" style="165" customWidth="1"/>
    <col min="7006" max="7006" width="18.42578125" style="165" bestFit="1" customWidth="1"/>
    <col min="7007" max="7007" width="22" style="165" bestFit="1" customWidth="1"/>
    <col min="7008" max="7008" width="20.42578125" style="165" bestFit="1" customWidth="1"/>
    <col min="7009" max="7009" width="6.85546875" style="165" customWidth="1"/>
    <col min="7010" max="7010" width="60.140625" style="165" bestFit="1" customWidth="1"/>
    <col min="7011" max="7011" width="19.85546875" style="165" bestFit="1" customWidth="1"/>
    <col min="7012" max="7012" width="22" style="165" bestFit="1" customWidth="1"/>
    <col min="7013" max="7013" width="20.42578125" style="165" bestFit="1" customWidth="1"/>
    <col min="7014" max="7168" width="21.140625" style="165"/>
    <col min="7169" max="7169" width="22" style="165" bestFit="1" customWidth="1"/>
    <col min="7170" max="7170" width="24.140625" style="165" customWidth="1"/>
    <col min="7171" max="7171" width="20.85546875" style="165" customWidth="1"/>
    <col min="7172" max="7172" width="19.7109375" style="165" customWidth="1"/>
    <col min="7173" max="7173" width="18" style="165" customWidth="1"/>
    <col min="7174" max="7174" width="17.85546875" style="165" customWidth="1"/>
    <col min="7175" max="7175" width="6.85546875" style="165" customWidth="1"/>
    <col min="7176" max="7176" width="50.140625" style="165" customWidth="1"/>
    <col min="7177" max="7177" width="16" style="165" customWidth="1"/>
    <col min="7178" max="7178" width="19.42578125" style="165" bestFit="1" customWidth="1"/>
    <col min="7179" max="7179" width="19" style="165" bestFit="1" customWidth="1"/>
    <col min="7180" max="7180" width="6.85546875" style="165" customWidth="1"/>
    <col min="7181" max="7181" width="23" style="165" customWidth="1"/>
    <col min="7182" max="7182" width="25.7109375" style="165" customWidth="1"/>
    <col min="7183" max="7183" width="24" style="165" customWidth="1"/>
    <col min="7184" max="7184" width="20" style="165" customWidth="1"/>
    <col min="7185" max="7185" width="6.85546875" style="165" customWidth="1"/>
    <col min="7186" max="7186" width="55" style="165" customWidth="1"/>
    <col min="7187" max="7187" width="21.42578125" style="165" customWidth="1"/>
    <col min="7188" max="7188" width="22.140625" style="165" customWidth="1"/>
    <col min="7189" max="7189" width="18" style="165" bestFit="1" customWidth="1"/>
    <col min="7190" max="7190" width="73.28515625" style="165" bestFit="1" customWidth="1"/>
    <col min="7191" max="7191" width="16.140625" style="165" customWidth="1"/>
    <col min="7192" max="7192" width="18.140625" style="165" customWidth="1"/>
    <col min="7193" max="7193" width="6.42578125" style="165" bestFit="1" customWidth="1"/>
    <col min="7194" max="7194" width="73.140625" style="165" bestFit="1" customWidth="1"/>
    <col min="7195" max="7195" width="5.42578125" style="165" bestFit="1" customWidth="1"/>
    <col min="7196" max="7197" width="18.140625" style="165" customWidth="1"/>
    <col min="7198" max="7198" width="6.85546875" style="165" customWidth="1"/>
    <col min="7199" max="7199" width="51.140625" style="165" customWidth="1"/>
    <col min="7200" max="7203" width="17" style="165" customWidth="1"/>
    <col min="7204" max="7204" width="15.28515625" style="165" customWidth="1"/>
    <col min="7205" max="7205" width="5.85546875" style="165" bestFit="1" customWidth="1"/>
    <col min="7206" max="7206" width="40.85546875" style="165" bestFit="1" customWidth="1"/>
    <col min="7207" max="7207" width="14" style="165" customWidth="1"/>
    <col min="7208" max="7208" width="22.85546875" style="165" customWidth="1"/>
    <col min="7209" max="7209" width="5.85546875" style="165" customWidth="1"/>
    <col min="7210" max="7210" width="36.140625" style="165" bestFit="1" customWidth="1"/>
    <col min="7211" max="7211" width="16.140625" style="165" customWidth="1"/>
    <col min="7212" max="7212" width="18.85546875" style="165" customWidth="1"/>
    <col min="7213" max="7213" width="6.85546875" style="165" customWidth="1"/>
    <col min="7214" max="7214" width="52" style="165" customWidth="1"/>
    <col min="7215" max="7215" width="18.140625" style="165" customWidth="1"/>
    <col min="7216" max="7216" width="17.140625" style="165" customWidth="1"/>
    <col min="7217" max="7217" width="18.42578125" style="165" customWidth="1"/>
    <col min="7218" max="7218" width="5.85546875" style="165" bestFit="1" customWidth="1"/>
    <col min="7219" max="7219" width="55.140625" style="165" bestFit="1" customWidth="1"/>
    <col min="7220" max="7222" width="17" style="165" customWidth="1"/>
    <col min="7223" max="7223" width="6.42578125" style="165" bestFit="1" customWidth="1"/>
    <col min="7224" max="7224" width="71" style="165" bestFit="1" customWidth="1"/>
    <col min="7225" max="7227" width="17" style="165" customWidth="1"/>
    <col min="7228" max="7228" width="11" style="165" customWidth="1"/>
    <col min="7229" max="7229" width="43.42578125" style="165" bestFit="1" customWidth="1"/>
    <col min="7230" max="7232" width="17" style="165" customWidth="1"/>
    <col min="7233" max="7233" width="5.85546875" style="165" bestFit="1" customWidth="1"/>
    <col min="7234" max="7234" width="55.140625" style="165" bestFit="1" customWidth="1"/>
    <col min="7235" max="7237" width="17" style="165" customWidth="1"/>
    <col min="7238" max="7238" width="6.85546875" style="165" customWidth="1"/>
    <col min="7239" max="7239" width="42.7109375" style="165" customWidth="1"/>
    <col min="7240" max="7240" width="17.7109375" style="165" customWidth="1"/>
    <col min="7241" max="7241" width="16.85546875" style="165" customWidth="1"/>
    <col min="7242" max="7242" width="19.140625" style="165" customWidth="1"/>
    <col min="7243" max="7243" width="15.140625" style="165" customWidth="1"/>
    <col min="7244" max="7244" width="6.85546875" style="165" customWidth="1"/>
    <col min="7245" max="7245" width="47.7109375" style="165" customWidth="1"/>
    <col min="7246" max="7246" width="23.28515625" style="165" bestFit="1" customWidth="1"/>
    <col min="7247" max="7253" width="23.85546875" style="165" customWidth="1"/>
    <col min="7254" max="7254" width="5.85546875" style="165" bestFit="1" customWidth="1"/>
    <col min="7255" max="7255" width="60.140625" style="165" bestFit="1" customWidth="1"/>
    <col min="7256" max="7256" width="17.42578125" style="165" customWidth="1"/>
    <col min="7257" max="7257" width="23.7109375" style="165" customWidth="1"/>
    <col min="7258" max="7260" width="18.42578125" style="165" bestFit="1" customWidth="1"/>
    <col min="7261" max="7261" width="18.42578125" style="165" customWidth="1"/>
    <col min="7262" max="7262" width="18.42578125" style="165" bestFit="1" customWidth="1"/>
    <col min="7263" max="7263" width="22" style="165" bestFit="1" customWidth="1"/>
    <col min="7264" max="7264" width="20.42578125" style="165" bestFit="1" customWidth="1"/>
    <col min="7265" max="7265" width="6.85546875" style="165" customWidth="1"/>
    <col min="7266" max="7266" width="60.140625" style="165" bestFit="1" customWidth="1"/>
    <col min="7267" max="7267" width="19.85546875" style="165" bestFit="1" customWidth="1"/>
    <col min="7268" max="7268" width="22" style="165" bestFit="1" customWidth="1"/>
    <col min="7269" max="7269" width="20.42578125" style="165" bestFit="1" customWidth="1"/>
    <col min="7270" max="7424" width="21.140625" style="165"/>
    <col min="7425" max="7425" width="22" style="165" bestFit="1" customWidth="1"/>
    <col min="7426" max="7426" width="24.140625" style="165" customWidth="1"/>
    <col min="7427" max="7427" width="20.85546875" style="165" customWidth="1"/>
    <col min="7428" max="7428" width="19.7109375" style="165" customWidth="1"/>
    <col min="7429" max="7429" width="18" style="165" customWidth="1"/>
    <col min="7430" max="7430" width="17.85546875" style="165" customWidth="1"/>
    <col min="7431" max="7431" width="6.85546875" style="165" customWidth="1"/>
    <col min="7432" max="7432" width="50.140625" style="165" customWidth="1"/>
    <col min="7433" max="7433" width="16" style="165" customWidth="1"/>
    <col min="7434" max="7434" width="19.42578125" style="165" bestFit="1" customWidth="1"/>
    <col min="7435" max="7435" width="19" style="165" bestFit="1" customWidth="1"/>
    <col min="7436" max="7436" width="6.85546875" style="165" customWidth="1"/>
    <col min="7437" max="7437" width="23" style="165" customWidth="1"/>
    <col min="7438" max="7438" width="25.7109375" style="165" customWidth="1"/>
    <col min="7439" max="7439" width="24" style="165" customWidth="1"/>
    <col min="7440" max="7440" width="20" style="165" customWidth="1"/>
    <col min="7441" max="7441" width="6.85546875" style="165" customWidth="1"/>
    <col min="7442" max="7442" width="55" style="165" customWidth="1"/>
    <col min="7443" max="7443" width="21.42578125" style="165" customWidth="1"/>
    <col min="7444" max="7444" width="22.140625" style="165" customWidth="1"/>
    <col min="7445" max="7445" width="18" style="165" bestFit="1" customWidth="1"/>
    <col min="7446" max="7446" width="73.28515625" style="165" bestFit="1" customWidth="1"/>
    <col min="7447" max="7447" width="16.140625" style="165" customWidth="1"/>
    <col min="7448" max="7448" width="18.140625" style="165" customWidth="1"/>
    <col min="7449" max="7449" width="6.42578125" style="165" bestFit="1" customWidth="1"/>
    <col min="7450" max="7450" width="73.140625" style="165" bestFit="1" customWidth="1"/>
    <col min="7451" max="7451" width="5.42578125" style="165" bestFit="1" customWidth="1"/>
    <col min="7452" max="7453" width="18.140625" style="165" customWidth="1"/>
    <col min="7454" max="7454" width="6.85546875" style="165" customWidth="1"/>
    <col min="7455" max="7455" width="51.140625" style="165" customWidth="1"/>
    <col min="7456" max="7459" width="17" style="165" customWidth="1"/>
    <col min="7460" max="7460" width="15.28515625" style="165" customWidth="1"/>
    <col min="7461" max="7461" width="5.85546875" style="165" bestFit="1" customWidth="1"/>
    <col min="7462" max="7462" width="40.85546875" style="165" bestFit="1" customWidth="1"/>
    <col min="7463" max="7463" width="14" style="165" customWidth="1"/>
    <col min="7464" max="7464" width="22.85546875" style="165" customWidth="1"/>
    <col min="7465" max="7465" width="5.85546875" style="165" customWidth="1"/>
    <col min="7466" max="7466" width="36.140625" style="165" bestFit="1" customWidth="1"/>
    <col min="7467" max="7467" width="16.140625" style="165" customWidth="1"/>
    <col min="7468" max="7468" width="18.85546875" style="165" customWidth="1"/>
    <col min="7469" max="7469" width="6.85546875" style="165" customWidth="1"/>
    <col min="7470" max="7470" width="52" style="165" customWidth="1"/>
    <col min="7471" max="7471" width="18.140625" style="165" customWidth="1"/>
    <col min="7472" max="7472" width="17.140625" style="165" customWidth="1"/>
    <col min="7473" max="7473" width="18.42578125" style="165" customWidth="1"/>
    <col min="7474" max="7474" width="5.85546875" style="165" bestFit="1" customWidth="1"/>
    <col min="7475" max="7475" width="55.140625" style="165" bestFit="1" customWidth="1"/>
    <col min="7476" max="7478" width="17" style="165" customWidth="1"/>
    <col min="7479" max="7479" width="6.42578125" style="165" bestFit="1" customWidth="1"/>
    <col min="7480" max="7480" width="71" style="165" bestFit="1" customWidth="1"/>
    <col min="7481" max="7483" width="17" style="165" customWidth="1"/>
    <col min="7484" max="7484" width="11" style="165" customWidth="1"/>
    <col min="7485" max="7485" width="43.42578125" style="165" bestFit="1" customWidth="1"/>
    <col min="7486" max="7488" width="17" style="165" customWidth="1"/>
    <col min="7489" max="7489" width="5.85546875" style="165" bestFit="1" customWidth="1"/>
    <col min="7490" max="7490" width="55.140625" style="165" bestFit="1" customWidth="1"/>
    <col min="7491" max="7493" width="17" style="165" customWidth="1"/>
    <col min="7494" max="7494" width="6.85546875" style="165" customWidth="1"/>
    <col min="7495" max="7495" width="42.7109375" style="165" customWidth="1"/>
    <col min="7496" max="7496" width="17.7109375" style="165" customWidth="1"/>
    <col min="7497" max="7497" width="16.85546875" style="165" customWidth="1"/>
    <col min="7498" max="7498" width="19.140625" style="165" customWidth="1"/>
    <col min="7499" max="7499" width="15.140625" style="165" customWidth="1"/>
    <col min="7500" max="7500" width="6.85546875" style="165" customWidth="1"/>
    <col min="7501" max="7501" width="47.7109375" style="165" customWidth="1"/>
    <col min="7502" max="7502" width="23.28515625" style="165" bestFit="1" customWidth="1"/>
    <col min="7503" max="7509" width="23.85546875" style="165" customWidth="1"/>
    <col min="7510" max="7510" width="5.85546875" style="165" bestFit="1" customWidth="1"/>
    <col min="7511" max="7511" width="60.140625" style="165" bestFit="1" customWidth="1"/>
    <col min="7512" max="7512" width="17.42578125" style="165" customWidth="1"/>
    <col min="7513" max="7513" width="23.7109375" style="165" customWidth="1"/>
    <col min="7514" max="7516" width="18.42578125" style="165" bestFit="1" customWidth="1"/>
    <col min="7517" max="7517" width="18.42578125" style="165" customWidth="1"/>
    <col min="7518" max="7518" width="18.42578125" style="165" bestFit="1" customWidth="1"/>
    <col min="7519" max="7519" width="22" style="165" bestFit="1" customWidth="1"/>
    <col min="7520" max="7520" width="20.42578125" style="165" bestFit="1" customWidth="1"/>
    <col min="7521" max="7521" width="6.85546875" style="165" customWidth="1"/>
    <col min="7522" max="7522" width="60.140625" style="165" bestFit="1" customWidth="1"/>
    <col min="7523" max="7523" width="19.85546875" style="165" bestFit="1" customWidth="1"/>
    <col min="7524" max="7524" width="22" style="165" bestFit="1" customWidth="1"/>
    <col min="7525" max="7525" width="20.42578125" style="165" bestFit="1" customWidth="1"/>
    <col min="7526" max="7680" width="21.140625" style="165"/>
    <col min="7681" max="7681" width="22" style="165" bestFit="1" customWidth="1"/>
    <col min="7682" max="7682" width="24.140625" style="165" customWidth="1"/>
    <col min="7683" max="7683" width="20.85546875" style="165" customWidth="1"/>
    <col min="7684" max="7684" width="19.7109375" style="165" customWidth="1"/>
    <col min="7685" max="7685" width="18" style="165" customWidth="1"/>
    <col min="7686" max="7686" width="17.85546875" style="165" customWidth="1"/>
    <col min="7687" max="7687" width="6.85546875" style="165" customWidth="1"/>
    <col min="7688" max="7688" width="50.140625" style="165" customWidth="1"/>
    <col min="7689" max="7689" width="16" style="165" customWidth="1"/>
    <col min="7690" max="7690" width="19.42578125" style="165" bestFit="1" customWidth="1"/>
    <col min="7691" max="7691" width="19" style="165" bestFit="1" customWidth="1"/>
    <col min="7692" max="7692" width="6.85546875" style="165" customWidth="1"/>
    <col min="7693" max="7693" width="23" style="165" customWidth="1"/>
    <col min="7694" max="7694" width="25.7109375" style="165" customWidth="1"/>
    <col min="7695" max="7695" width="24" style="165" customWidth="1"/>
    <col min="7696" max="7696" width="20" style="165" customWidth="1"/>
    <col min="7697" max="7697" width="6.85546875" style="165" customWidth="1"/>
    <col min="7698" max="7698" width="55" style="165" customWidth="1"/>
    <col min="7699" max="7699" width="21.42578125" style="165" customWidth="1"/>
    <col min="7700" max="7700" width="22.140625" style="165" customWidth="1"/>
    <col min="7701" max="7701" width="18" style="165" bestFit="1" customWidth="1"/>
    <col min="7702" max="7702" width="73.28515625" style="165" bestFit="1" customWidth="1"/>
    <col min="7703" max="7703" width="16.140625" style="165" customWidth="1"/>
    <col min="7704" max="7704" width="18.140625" style="165" customWidth="1"/>
    <col min="7705" max="7705" width="6.42578125" style="165" bestFit="1" customWidth="1"/>
    <col min="7706" max="7706" width="73.140625" style="165" bestFit="1" customWidth="1"/>
    <col min="7707" max="7707" width="5.42578125" style="165" bestFit="1" customWidth="1"/>
    <col min="7708" max="7709" width="18.140625" style="165" customWidth="1"/>
    <col min="7710" max="7710" width="6.85546875" style="165" customWidth="1"/>
    <col min="7711" max="7711" width="51.140625" style="165" customWidth="1"/>
    <col min="7712" max="7715" width="17" style="165" customWidth="1"/>
    <col min="7716" max="7716" width="15.28515625" style="165" customWidth="1"/>
    <col min="7717" max="7717" width="5.85546875" style="165" bestFit="1" customWidth="1"/>
    <col min="7718" max="7718" width="40.85546875" style="165" bestFit="1" customWidth="1"/>
    <col min="7719" max="7719" width="14" style="165" customWidth="1"/>
    <col min="7720" max="7720" width="22.85546875" style="165" customWidth="1"/>
    <col min="7721" max="7721" width="5.85546875" style="165" customWidth="1"/>
    <col min="7722" max="7722" width="36.140625" style="165" bestFit="1" customWidth="1"/>
    <col min="7723" max="7723" width="16.140625" style="165" customWidth="1"/>
    <col min="7724" max="7724" width="18.85546875" style="165" customWidth="1"/>
    <col min="7725" max="7725" width="6.85546875" style="165" customWidth="1"/>
    <col min="7726" max="7726" width="52" style="165" customWidth="1"/>
    <col min="7727" max="7727" width="18.140625" style="165" customWidth="1"/>
    <col min="7728" max="7728" width="17.140625" style="165" customWidth="1"/>
    <col min="7729" max="7729" width="18.42578125" style="165" customWidth="1"/>
    <col min="7730" max="7730" width="5.85546875" style="165" bestFit="1" customWidth="1"/>
    <col min="7731" max="7731" width="55.140625" style="165" bestFit="1" customWidth="1"/>
    <col min="7732" max="7734" width="17" style="165" customWidth="1"/>
    <col min="7735" max="7735" width="6.42578125" style="165" bestFit="1" customWidth="1"/>
    <col min="7736" max="7736" width="71" style="165" bestFit="1" customWidth="1"/>
    <col min="7737" max="7739" width="17" style="165" customWidth="1"/>
    <col min="7740" max="7740" width="11" style="165" customWidth="1"/>
    <col min="7741" max="7741" width="43.42578125" style="165" bestFit="1" customWidth="1"/>
    <col min="7742" max="7744" width="17" style="165" customWidth="1"/>
    <col min="7745" max="7745" width="5.85546875" style="165" bestFit="1" customWidth="1"/>
    <col min="7746" max="7746" width="55.140625" style="165" bestFit="1" customWidth="1"/>
    <col min="7747" max="7749" width="17" style="165" customWidth="1"/>
    <col min="7750" max="7750" width="6.85546875" style="165" customWidth="1"/>
    <col min="7751" max="7751" width="42.7109375" style="165" customWidth="1"/>
    <col min="7752" max="7752" width="17.7109375" style="165" customWidth="1"/>
    <col min="7753" max="7753" width="16.85546875" style="165" customWidth="1"/>
    <col min="7754" max="7754" width="19.140625" style="165" customWidth="1"/>
    <col min="7755" max="7755" width="15.140625" style="165" customWidth="1"/>
    <col min="7756" max="7756" width="6.85546875" style="165" customWidth="1"/>
    <col min="7757" max="7757" width="47.7109375" style="165" customWidth="1"/>
    <col min="7758" max="7758" width="23.28515625" style="165" bestFit="1" customWidth="1"/>
    <col min="7759" max="7765" width="23.85546875" style="165" customWidth="1"/>
    <col min="7766" max="7766" width="5.85546875" style="165" bestFit="1" customWidth="1"/>
    <col min="7767" max="7767" width="60.140625" style="165" bestFit="1" customWidth="1"/>
    <col min="7768" max="7768" width="17.42578125" style="165" customWidth="1"/>
    <col min="7769" max="7769" width="23.7109375" style="165" customWidth="1"/>
    <col min="7770" max="7772" width="18.42578125" style="165" bestFit="1" customWidth="1"/>
    <col min="7773" max="7773" width="18.42578125" style="165" customWidth="1"/>
    <col min="7774" max="7774" width="18.42578125" style="165" bestFit="1" customWidth="1"/>
    <col min="7775" max="7775" width="22" style="165" bestFit="1" customWidth="1"/>
    <col min="7776" max="7776" width="20.42578125" style="165" bestFit="1" customWidth="1"/>
    <col min="7777" max="7777" width="6.85546875" style="165" customWidth="1"/>
    <col min="7778" max="7778" width="60.140625" style="165" bestFit="1" customWidth="1"/>
    <col min="7779" max="7779" width="19.85546875" style="165" bestFit="1" customWidth="1"/>
    <col min="7780" max="7780" width="22" style="165" bestFit="1" customWidth="1"/>
    <col min="7781" max="7781" width="20.42578125" style="165" bestFit="1" customWidth="1"/>
    <col min="7782" max="7936" width="21.140625" style="165"/>
    <col min="7937" max="7937" width="22" style="165" bestFit="1" customWidth="1"/>
    <col min="7938" max="7938" width="24.140625" style="165" customWidth="1"/>
    <col min="7939" max="7939" width="20.85546875" style="165" customWidth="1"/>
    <col min="7940" max="7940" width="19.7109375" style="165" customWidth="1"/>
    <col min="7941" max="7941" width="18" style="165" customWidth="1"/>
    <col min="7942" max="7942" width="17.85546875" style="165" customWidth="1"/>
    <col min="7943" max="7943" width="6.85546875" style="165" customWidth="1"/>
    <col min="7944" max="7944" width="50.140625" style="165" customWidth="1"/>
    <col min="7945" max="7945" width="16" style="165" customWidth="1"/>
    <col min="7946" max="7946" width="19.42578125" style="165" bestFit="1" customWidth="1"/>
    <col min="7947" max="7947" width="19" style="165" bestFit="1" customWidth="1"/>
    <col min="7948" max="7948" width="6.85546875" style="165" customWidth="1"/>
    <col min="7949" max="7949" width="23" style="165" customWidth="1"/>
    <col min="7950" max="7950" width="25.7109375" style="165" customWidth="1"/>
    <col min="7951" max="7951" width="24" style="165" customWidth="1"/>
    <col min="7952" max="7952" width="20" style="165" customWidth="1"/>
    <col min="7953" max="7953" width="6.85546875" style="165" customWidth="1"/>
    <col min="7954" max="7954" width="55" style="165" customWidth="1"/>
    <col min="7955" max="7955" width="21.42578125" style="165" customWidth="1"/>
    <col min="7956" max="7956" width="22.140625" style="165" customWidth="1"/>
    <col min="7957" max="7957" width="18" style="165" bestFit="1" customWidth="1"/>
    <col min="7958" max="7958" width="73.28515625" style="165" bestFit="1" customWidth="1"/>
    <col min="7959" max="7959" width="16.140625" style="165" customWidth="1"/>
    <col min="7960" max="7960" width="18.140625" style="165" customWidth="1"/>
    <col min="7961" max="7961" width="6.42578125" style="165" bestFit="1" customWidth="1"/>
    <col min="7962" max="7962" width="73.140625" style="165" bestFit="1" customWidth="1"/>
    <col min="7963" max="7963" width="5.42578125" style="165" bestFit="1" customWidth="1"/>
    <col min="7964" max="7965" width="18.140625" style="165" customWidth="1"/>
    <col min="7966" max="7966" width="6.85546875" style="165" customWidth="1"/>
    <col min="7967" max="7967" width="51.140625" style="165" customWidth="1"/>
    <col min="7968" max="7971" width="17" style="165" customWidth="1"/>
    <col min="7972" max="7972" width="15.28515625" style="165" customWidth="1"/>
    <col min="7973" max="7973" width="5.85546875" style="165" bestFit="1" customWidth="1"/>
    <col min="7974" max="7974" width="40.85546875" style="165" bestFit="1" customWidth="1"/>
    <col min="7975" max="7975" width="14" style="165" customWidth="1"/>
    <col min="7976" max="7976" width="22.85546875" style="165" customWidth="1"/>
    <col min="7977" max="7977" width="5.85546875" style="165" customWidth="1"/>
    <col min="7978" max="7978" width="36.140625" style="165" bestFit="1" customWidth="1"/>
    <col min="7979" max="7979" width="16.140625" style="165" customWidth="1"/>
    <col min="7980" max="7980" width="18.85546875" style="165" customWidth="1"/>
    <col min="7981" max="7981" width="6.85546875" style="165" customWidth="1"/>
    <col min="7982" max="7982" width="52" style="165" customWidth="1"/>
    <col min="7983" max="7983" width="18.140625" style="165" customWidth="1"/>
    <col min="7984" max="7984" width="17.140625" style="165" customWidth="1"/>
    <col min="7985" max="7985" width="18.42578125" style="165" customWidth="1"/>
    <col min="7986" max="7986" width="5.85546875" style="165" bestFit="1" customWidth="1"/>
    <col min="7987" max="7987" width="55.140625" style="165" bestFit="1" customWidth="1"/>
    <col min="7988" max="7990" width="17" style="165" customWidth="1"/>
    <col min="7991" max="7991" width="6.42578125" style="165" bestFit="1" customWidth="1"/>
    <col min="7992" max="7992" width="71" style="165" bestFit="1" customWidth="1"/>
    <col min="7993" max="7995" width="17" style="165" customWidth="1"/>
    <col min="7996" max="7996" width="11" style="165" customWidth="1"/>
    <col min="7997" max="7997" width="43.42578125" style="165" bestFit="1" customWidth="1"/>
    <col min="7998" max="8000" width="17" style="165" customWidth="1"/>
    <col min="8001" max="8001" width="5.85546875" style="165" bestFit="1" customWidth="1"/>
    <col min="8002" max="8002" width="55.140625" style="165" bestFit="1" customWidth="1"/>
    <col min="8003" max="8005" width="17" style="165" customWidth="1"/>
    <col min="8006" max="8006" width="6.85546875" style="165" customWidth="1"/>
    <col min="8007" max="8007" width="42.7109375" style="165" customWidth="1"/>
    <col min="8008" max="8008" width="17.7109375" style="165" customWidth="1"/>
    <col min="8009" max="8009" width="16.85546875" style="165" customWidth="1"/>
    <col min="8010" max="8010" width="19.140625" style="165" customWidth="1"/>
    <col min="8011" max="8011" width="15.140625" style="165" customWidth="1"/>
    <col min="8012" max="8012" width="6.85546875" style="165" customWidth="1"/>
    <col min="8013" max="8013" width="47.7109375" style="165" customWidth="1"/>
    <col min="8014" max="8014" width="23.28515625" style="165" bestFit="1" customWidth="1"/>
    <col min="8015" max="8021" width="23.85546875" style="165" customWidth="1"/>
    <col min="8022" max="8022" width="5.85546875" style="165" bestFit="1" customWidth="1"/>
    <col min="8023" max="8023" width="60.140625" style="165" bestFit="1" customWidth="1"/>
    <col min="8024" max="8024" width="17.42578125" style="165" customWidth="1"/>
    <col min="8025" max="8025" width="23.7109375" style="165" customWidth="1"/>
    <col min="8026" max="8028" width="18.42578125" style="165" bestFit="1" customWidth="1"/>
    <col min="8029" max="8029" width="18.42578125" style="165" customWidth="1"/>
    <col min="8030" max="8030" width="18.42578125" style="165" bestFit="1" customWidth="1"/>
    <col min="8031" max="8031" width="22" style="165" bestFit="1" customWidth="1"/>
    <col min="8032" max="8032" width="20.42578125" style="165" bestFit="1" customWidth="1"/>
    <col min="8033" max="8033" width="6.85546875" style="165" customWidth="1"/>
    <col min="8034" max="8034" width="60.140625" style="165" bestFit="1" customWidth="1"/>
    <col min="8035" max="8035" width="19.85546875" style="165" bestFit="1" customWidth="1"/>
    <col min="8036" max="8036" width="22" style="165" bestFit="1" customWidth="1"/>
    <col min="8037" max="8037" width="20.42578125" style="165" bestFit="1" customWidth="1"/>
    <col min="8038" max="8192" width="21.140625" style="165"/>
    <col min="8193" max="8193" width="22" style="165" bestFit="1" customWidth="1"/>
    <col min="8194" max="8194" width="24.140625" style="165" customWidth="1"/>
    <col min="8195" max="8195" width="20.85546875" style="165" customWidth="1"/>
    <col min="8196" max="8196" width="19.7109375" style="165" customWidth="1"/>
    <col min="8197" max="8197" width="18" style="165" customWidth="1"/>
    <col min="8198" max="8198" width="17.85546875" style="165" customWidth="1"/>
    <col min="8199" max="8199" width="6.85546875" style="165" customWidth="1"/>
    <col min="8200" max="8200" width="50.140625" style="165" customWidth="1"/>
    <col min="8201" max="8201" width="16" style="165" customWidth="1"/>
    <col min="8202" max="8202" width="19.42578125" style="165" bestFit="1" customWidth="1"/>
    <col min="8203" max="8203" width="19" style="165" bestFit="1" customWidth="1"/>
    <col min="8204" max="8204" width="6.85546875" style="165" customWidth="1"/>
    <col min="8205" max="8205" width="23" style="165" customWidth="1"/>
    <col min="8206" max="8206" width="25.7109375" style="165" customWidth="1"/>
    <col min="8207" max="8207" width="24" style="165" customWidth="1"/>
    <col min="8208" max="8208" width="20" style="165" customWidth="1"/>
    <col min="8209" max="8209" width="6.85546875" style="165" customWidth="1"/>
    <col min="8210" max="8210" width="55" style="165" customWidth="1"/>
    <col min="8211" max="8211" width="21.42578125" style="165" customWidth="1"/>
    <col min="8212" max="8212" width="22.140625" style="165" customWidth="1"/>
    <col min="8213" max="8213" width="18" style="165" bestFit="1" customWidth="1"/>
    <col min="8214" max="8214" width="73.28515625" style="165" bestFit="1" customWidth="1"/>
    <col min="8215" max="8215" width="16.140625" style="165" customWidth="1"/>
    <col min="8216" max="8216" width="18.140625" style="165" customWidth="1"/>
    <col min="8217" max="8217" width="6.42578125" style="165" bestFit="1" customWidth="1"/>
    <col min="8218" max="8218" width="73.140625" style="165" bestFit="1" customWidth="1"/>
    <col min="8219" max="8219" width="5.42578125" style="165" bestFit="1" customWidth="1"/>
    <col min="8220" max="8221" width="18.140625" style="165" customWidth="1"/>
    <col min="8222" max="8222" width="6.85546875" style="165" customWidth="1"/>
    <col min="8223" max="8223" width="51.140625" style="165" customWidth="1"/>
    <col min="8224" max="8227" width="17" style="165" customWidth="1"/>
    <col min="8228" max="8228" width="15.28515625" style="165" customWidth="1"/>
    <col min="8229" max="8229" width="5.85546875" style="165" bestFit="1" customWidth="1"/>
    <col min="8230" max="8230" width="40.85546875" style="165" bestFit="1" customWidth="1"/>
    <col min="8231" max="8231" width="14" style="165" customWidth="1"/>
    <col min="8232" max="8232" width="22.85546875" style="165" customWidth="1"/>
    <col min="8233" max="8233" width="5.85546875" style="165" customWidth="1"/>
    <col min="8234" max="8234" width="36.140625" style="165" bestFit="1" customWidth="1"/>
    <col min="8235" max="8235" width="16.140625" style="165" customWidth="1"/>
    <col min="8236" max="8236" width="18.85546875" style="165" customWidth="1"/>
    <col min="8237" max="8237" width="6.85546875" style="165" customWidth="1"/>
    <col min="8238" max="8238" width="52" style="165" customWidth="1"/>
    <col min="8239" max="8239" width="18.140625" style="165" customWidth="1"/>
    <col min="8240" max="8240" width="17.140625" style="165" customWidth="1"/>
    <col min="8241" max="8241" width="18.42578125" style="165" customWidth="1"/>
    <col min="8242" max="8242" width="5.85546875" style="165" bestFit="1" customWidth="1"/>
    <col min="8243" max="8243" width="55.140625" style="165" bestFit="1" customWidth="1"/>
    <col min="8244" max="8246" width="17" style="165" customWidth="1"/>
    <col min="8247" max="8247" width="6.42578125" style="165" bestFit="1" customWidth="1"/>
    <col min="8248" max="8248" width="71" style="165" bestFit="1" customWidth="1"/>
    <col min="8249" max="8251" width="17" style="165" customWidth="1"/>
    <col min="8252" max="8252" width="11" style="165" customWidth="1"/>
    <col min="8253" max="8253" width="43.42578125" style="165" bestFit="1" customWidth="1"/>
    <col min="8254" max="8256" width="17" style="165" customWidth="1"/>
    <col min="8257" max="8257" width="5.85546875" style="165" bestFit="1" customWidth="1"/>
    <col min="8258" max="8258" width="55.140625" style="165" bestFit="1" customWidth="1"/>
    <col min="8259" max="8261" width="17" style="165" customWidth="1"/>
    <col min="8262" max="8262" width="6.85546875" style="165" customWidth="1"/>
    <col min="8263" max="8263" width="42.7109375" style="165" customWidth="1"/>
    <col min="8264" max="8264" width="17.7109375" style="165" customWidth="1"/>
    <col min="8265" max="8265" width="16.85546875" style="165" customWidth="1"/>
    <col min="8266" max="8266" width="19.140625" style="165" customWidth="1"/>
    <col min="8267" max="8267" width="15.140625" style="165" customWidth="1"/>
    <col min="8268" max="8268" width="6.85546875" style="165" customWidth="1"/>
    <col min="8269" max="8269" width="47.7109375" style="165" customWidth="1"/>
    <col min="8270" max="8270" width="23.28515625" style="165" bestFit="1" customWidth="1"/>
    <col min="8271" max="8277" width="23.85546875" style="165" customWidth="1"/>
    <col min="8278" max="8278" width="5.85546875" style="165" bestFit="1" customWidth="1"/>
    <col min="8279" max="8279" width="60.140625" style="165" bestFit="1" customWidth="1"/>
    <col min="8280" max="8280" width="17.42578125" style="165" customWidth="1"/>
    <col min="8281" max="8281" width="23.7109375" style="165" customWidth="1"/>
    <col min="8282" max="8284" width="18.42578125" style="165" bestFit="1" customWidth="1"/>
    <col min="8285" max="8285" width="18.42578125" style="165" customWidth="1"/>
    <col min="8286" max="8286" width="18.42578125" style="165" bestFit="1" customWidth="1"/>
    <col min="8287" max="8287" width="22" style="165" bestFit="1" customWidth="1"/>
    <col min="8288" max="8288" width="20.42578125" style="165" bestFit="1" customWidth="1"/>
    <col min="8289" max="8289" width="6.85546875" style="165" customWidth="1"/>
    <col min="8290" max="8290" width="60.140625" style="165" bestFit="1" customWidth="1"/>
    <col min="8291" max="8291" width="19.85546875" style="165" bestFit="1" customWidth="1"/>
    <col min="8292" max="8292" width="22" style="165" bestFit="1" customWidth="1"/>
    <col min="8293" max="8293" width="20.42578125" style="165" bestFit="1" customWidth="1"/>
    <col min="8294" max="8448" width="21.140625" style="165"/>
    <col min="8449" max="8449" width="22" style="165" bestFit="1" customWidth="1"/>
    <col min="8450" max="8450" width="24.140625" style="165" customWidth="1"/>
    <col min="8451" max="8451" width="20.85546875" style="165" customWidth="1"/>
    <col min="8452" max="8452" width="19.7109375" style="165" customWidth="1"/>
    <col min="8453" max="8453" width="18" style="165" customWidth="1"/>
    <col min="8454" max="8454" width="17.85546875" style="165" customWidth="1"/>
    <col min="8455" max="8455" width="6.85546875" style="165" customWidth="1"/>
    <col min="8456" max="8456" width="50.140625" style="165" customWidth="1"/>
    <col min="8457" max="8457" width="16" style="165" customWidth="1"/>
    <col min="8458" max="8458" width="19.42578125" style="165" bestFit="1" customWidth="1"/>
    <col min="8459" max="8459" width="19" style="165" bestFit="1" customWidth="1"/>
    <col min="8460" max="8460" width="6.85546875" style="165" customWidth="1"/>
    <col min="8461" max="8461" width="23" style="165" customWidth="1"/>
    <col min="8462" max="8462" width="25.7109375" style="165" customWidth="1"/>
    <col min="8463" max="8463" width="24" style="165" customWidth="1"/>
    <col min="8464" max="8464" width="20" style="165" customWidth="1"/>
    <col min="8465" max="8465" width="6.85546875" style="165" customWidth="1"/>
    <col min="8466" max="8466" width="55" style="165" customWidth="1"/>
    <col min="8467" max="8467" width="21.42578125" style="165" customWidth="1"/>
    <col min="8468" max="8468" width="22.140625" style="165" customWidth="1"/>
    <col min="8469" max="8469" width="18" style="165" bestFit="1" customWidth="1"/>
    <col min="8470" max="8470" width="73.28515625" style="165" bestFit="1" customWidth="1"/>
    <col min="8471" max="8471" width="16.140625" style="165" customWidth="1"/>
    <col min="8472" max="8472" width="18.140625" style="165" customWidth="1"/>
    <col min="8473" max="8473" width="6.42578125" style="165" bestFit="1" customWidth="1"/>
    <col min="8474" max="8474" width="73.140625" style="165" bestFit="1" customWidth="1"/>
    <col min="8475" max="8475" width="5.42578125" style="165" bestFit="1" customWidth="1"/>
    <col min="8476" max="8477" width="18.140625" style="165" customWidth="1"/>
    <col min="8478" max="8478" width="6.85546875" style="165" customWidth="1"/>
    <col min="8479" max="8479" width="51.140625" style="165" customWidth="1"/>
    <col min="8480" max="8483" width="17" style="165" customWidth="1"/>
    <col min="8484" max="8484" width="15.28515625" style="165" customWidth="1"/>
    <col min="8485" max="8485" width="5.85546875" style="165" bestFit="1" customWidth="1"/>
    <col min="8486" max="8486" width="40.85546875" style="165" bestFit="1" customWidth="1"/>
    <col min="8487" max="8487" width="14" style="165" customWidth="1"/>
    <col min="8488" max="8488" width="22.85546875" style="165" customWidth="1"/>
    <col min="8489" max="8489" width="5.85546875" style="165" customWidth="1"/>
    <col min="8490" max="8490" width="36.140625" style="165" bestFit="1" customWidth="1"/>
    <col min="8491" max="8491" width="16.140625" style="165" customWidth="1"/>
    <col min="8492" max="8492" width="18.85546875" style="165" customWidth="1"/>
    <col min="8493" max="8493" width="6.85546875" style="165" customWidth="1"/>
    <col min="8494" max="8494" width="52" style="165" customWidth="1"/>
    <col min="8495" max="8495" width="18.140625" style="165" customWidth="1"/>
    <col min="8496" max="8496" width="17.140625" style="165" customWidth="1"/>
    <col min="8497" max="8497" width="18.42578125" style="165" customWidth="1"/>
    <col min="8498" max="8498" width="5.85546875" style="165" bestFit="1" customWidth="1"/>
    <col min="8499" max="8499" width="55.140625" style="165" bestFit="1" customWidth="1"/>
    <col min="8500" max="8502" width="17" style="165" customWidth="1"/>
    <col min="8503" max="8503" width="6.42578125" style="165" bestFit="1" customWidth="1"/>
    <col min="8504" max="8504" width="71" style="165" bestFit="1" customWidth="1"/>
    <col min="8505" max="8507" width="17" style="165" customWidth="1"/>
    <col min="8508" max="8508" width="11" style="165" customWidth="1"/>
    <col min="8509" max="8509" width="43.42578125" style="165" bestFit="1" customWidth="1"/>
    <col min="8510" max="8512" width="17" style="165" customWidth="1"/>
    <col min="8513" max="8513" width="5.85546875" style="165" bestFit="1" customWidth="1"/>
    <col min="8514" max="8514" width="55.140625" style="165" bestFit="1" customWidth="1"/>
    <col min="8515" max="8517" width="17" style="165" customWidth="1"/>
    <col min="8518" max="8518" width="6.85546875" style="165" customWidth="1"/>
    <col min="8519" max="8519" width="42.7109375" style="165" customWidth="1"/>
    <col min="8520" max="8520" width="17.7109375" style="165" customWidth="1"/>
    <col min="8521" max="8521" width="16.85546875" style="165" customWidth="1"/>
    <col min="8522" max="8522" width="19.140625" style="165" customWidth="1"/>
    <col min="8523" max="8523" width="15.140625" style="165" customWidth="1"/>
    <col min="8524" max="8524" width="6.85546875" style="165" customWidth="1"/>
    <col min="8525" max="8525" width="47.7109375" style="165" customWidth="1"/>
    <col min="8526" max="8526" width="23.28515625" style="165" bestFit="1" customWidth="1"/>
    <col min="8527" max="8533" width="23.85546875" style="165" customWidth="1"/>
    <col min="8534" max="8534" width="5.85546875" style="165" bestFit="1" customWidth="1"/>
    <col min="8535" max="8535" width="60.140625" style="165" bestFit="1" customWidth="1"/>
    <col min="8536" max="8536" width="17.42578125" style="165" customWidth="1"/>
    <col min="8537" max="8537" width="23.7109375" style="165" customWidth="1"/>
    <col min="8538" max="8540" width="18.42578125" style="165" bestFit="1" customWidth="1"/>
    <col min="8541" max="8541" width="18.42578125" style="165" customWidth="1"/>
    <col min="8542" max="8542" width="18.42578125" style="165" bestFit="1" customWidth="1"/>
    <col min="8543" max="8543" width="22" style="165" bestFit="1" customWidth="1"/>
    <col min="8544" max="8544" width="20.42578125" style="165" bestFit="1" customWidth="1"/>
    <col min="8545" max="8545" width="6.85546875" style="165" customWidth="1"/>
    <col min="8546" max="8546" width="60.140625" style="165" bestFit="1" customWidth="1"/>
    <col min="8547" max="8547" width="19.85546875" style="165" bestFit="1" customWidth="1"/>
    <col min="8548" max="8548" width="22" style="165" bestFit="1" customWidth="1"/>
    <col min="8549" max="8549" width="20.42578125" style="165" bestFit="1" customWidth="1"/>
    <col min="8550" max="8704" width="21.140625" style="165"/>
    <col min="8705" max="8705" width="22" style="165" bestFit="1" customWidth="1"/>
    <col min="8706" max="8706" width="24.140625" style="165" customWidth="1"/>
    <col min="8707" max="8707" width="20.85546875" style="165" customWidth="1"/>
    <col min="8708" max="8708" width="19.7109375" style="165" customWidth="1"/>
    <col min="8709" max="8709" width="18" style="165" customWidth="1"/>
    <col min="8710" max="8710" width="17.85546875" style="165" customWidth="1"/>
    <col min="8711" max="8711" width="6.85546875" style="165" customWidth="1"/>
    <col min="8712" max="8712" width="50.140625" style="165" customWidth="1"/>
    <col min="8713" max="8713" width="16" style="165" customWidth="1"/>
    <col min="8714" max="8714" width="19.42578125" style="165" bestFit="1" customWidth="1"/>
    <col min="8715" max="8715" width="19" style="165" bestFit="1" customWidth="1"/>
    <col min="8716" max="8716" width="6.85546875" style="165" customWidth="1"/>
    <col min="8717" max="8717" width="23" style="165" customWidth="1"/>
    <col min="8718" max="8718" width="25.7109375" style="165" customWidth="1"/>
    <col min="8719" max="8719" width="24" style="165" customWidth="1"/>
    <col min="8720" max="8720" width="20" style="165" customWidth="1"/>
    <col min="8721" max="8721" width="6.85546875" style="165" customWidth="1"/>
    <col min="8722" max="8722" width="55" style="165" customWidth="1"/>
    <col min="8723" max="8723" width="21.42578125" style="165" customWidth="1"/>
    <col min="8724" max="8724" width="22.140625" style="165" customWidth="1"/>
    <col min="8725" max="8725" width="18" style="165" bestFit="1" customWidth="1"/>
    <col min="8726" max="8726" width="73.28515625" style="165" bestFit="1" customWidth="1"/>
    <col min="8727" max="8727" width="16.140625" style="165" customWidth="1"/>
    <col min="8728" max="8728" width="18.140625" style="165" customWidth="1"/>
    <col min="8729" max="8729" width="6.42578125" style="165" bestFit="1" customWidth="1"/>
    <col min="8730" max="8730" width="73.140625" style="165" bestFit="1" customWidth="1"/>
    <col min="8731" max="8731" width="5.42578125" style="165" bestFit="1" customWidth="1"/>
    <col min="8732" max="8733" width="18.140625" style="165" customWidth="1"/>
    <col min="8734" max="8734" width="6.85546875" style="165" customWidth="1"/>
    <col min="8735" max="8735" width="51.140625" style="165" customWidth="1"/>
    <col min="8736" max="8739" width="17" style="165" customWidth="1"/>
    <col min="8740" max="8740" width="15.28515625" style="165" customWidth="1"/>
    <col min="8741" max="8741" width="5.85546875" style="165" bestFit="1" customWidth="1"/>
    <col min="8742" max="8742" width="40.85546875" style="165" bestFit="1" customWidth="1"/>
    <col min="8743" max="8743" width="14" style="165" customWidth="1"/>
    <col min="8744" max="8744" width="22.85546875" style="165" customWidth="1"/>
    <col min="8745" max="8745" width="5.85546875" style="165" customWidth="1"/>
    <col min="8746" max="8746" width="36.140625" style="165" bestFit="1" customWidth="1"/>
    <col min="8747" max="8747" width="16.140625" style="165" customWidth="1"/>
    <col min="8748" max="8748" width="18.85546875" style="165" customWidth="1"/>
    <col min="8749" max="8749" width="6.85546875" style="165" customWidth="1"/>
    <col min="8750" max="8750" width="52" style="165" customWidth="1"/>
    <col min="8751" max="8751" width="18.140625" style="165" customWidth="1"/>
    <col min="8752" max="8752" width="17.140625" style="165" customWidth="1"/>
    <col min="8753" max="8753" width="18.42578125" style="165" customWidth="1"/>
    <col min="8754" max="8754" width="5.85546875" style="165" bestFit="1" customWidth="1"/>
    <col min="8755" max="8755" width="55.140625" style="165" bestFit="1" customWidth="1"/>
    <col min="8756" max="8758" width="17" style="165" customWidth="1"/>
    <col min="8759" max="8759" width="6.42578125" style="165" bestFit="1" customWidth="1"/>
    <col min="8760" max="8760" width="71" style="165" bestFit="1" customWidth="1"/>
    <col min="8761" max="8763" width="17" style="165" customWidth="1"/>
    <col min="8764" max="8764" width="11" style="165" customWidth="1"/>
    <col min="8765" max="8765" width="43.42578125" style="165" bestFit="1" customWidth="1"/>
    <col min="8766" max="8768" width="17" style="165" customWidth="1"/>
    <col min="8769" max="8769" width="5.85546875" style="165" bestFit="1" customWidth="1"/>
    <col min="8770" max="8770" width="55.140625" style="165" bestFit="1" customWidth="1"/>
    <col min="8771" max="8773" width="17" style="165" customWidth="1"/>
    <col min="8774" max="8774" width="6.85546875" style="165" customWidth="1"/>
    <col min="8775" max="8775" width="42.7109375" style="165" customWidth="1"/>
    <col min="8776" max="8776" width="17.7109375" style="165" customWidth="1"/>
    <col min="8777" max="8777" width="16.85546875" style="165" customWidth="1"/>
    <col min="8778" max="8778" width="19.140625" style="165" customWidth="1"/>
    <col min="8779" max="8779" width="15.140625" style="165" customWidth="1"/>
    <col min="8780" max="8780" width="6.85546875" style="165" customWidth="1"/>
    <col min="8781" max="8781" width="47.7109375" style="165" customWidth="1"/>
    <col min="8782" max="8782" width="23.28515625" style="165" bestFit="1" customWidth="1"/>
    <col min="8783" max="8789" width="23.85546875" style="165" customWidth="1"/>
    <col min="8790" max="8790" width="5.85546875" style="165" bestFit="1" customWidth="1"/>
    <col min="8791" max="8791" width="60.140625" style="165" bestFit="1" customWidth="1"/>
    <col min="8792" max="8792" width="17.42578125" style="165" customWidth="1"/>
    <col min="8793" max="8793" width="23.7109375" style="165" customWidth="1"/>
    <col min="8794" max="8796" width="18.42578125" style="165" bestFit="1" customWidth="1"/>
    <col min="8797" max="8797" width="18.42578125" style="165" customWidth="1"/>
    <col min="8798" max="8798" width="18.42578125" style="165" bestFit="1" customWidth="1"/>
    <col min="8799" max="8799" width="22" style="165" bestFit="1" customWidth="1"/>
    <col min="8800" max="8800" width="20.42578125" style="165" bestFit="1" customWidth="1"/>
    <col min="8801" max="8801" width="6.85546875" style="165" customWidth="1"/>
    <col min="8802" max="8802" width="60.140625" style="165" bestFit="1" customWidth="1"/>
    <col min="8803" max="8803" width="19.85546875" style="165" bestFit="1" customWidth="1"/>
    <col min="8804" max="8804" width="22" style="165" bestFit="1" customWidth="1"/>
    <col min="8805" max="8805" width="20.42578125" style="165" bestFit="1" customWidth="1"/>
    <col min="8806" max="8960" width="21.140625" style="165"/>
    <col min="8961" max="8961" width="22" style="165" bestFit="1" customWidth="1"/>
    <col min="8962" max="8962" width="24.140625" style="165" customWidth="1"/>
    <col min="8963" max="8963" width="20.85546875" style="165" customWidth="1"/>
    <col min="8964" max="8964" width="19.7109375" style="165" customWidth="1"/>
    <col min="8965" max="8965" width="18" style="165" customWidth="1"/>
    <col min="8966" max="8966" width="17.85546875" style="165" customWidth="1"/>
    <col min="8967" max="8967" width="6.85546875" style="165" customWidth="1"/>
    <col min="8968" max="8968" width="50.140625" style="165" customWidth="1"/>
    <col min="8969" max="8969" width="16" style="165" customWidth="1"/>
    <col min="8970" max="8970" width="19.42578125" style="165" bestFit="1" customWidth="1"/>
    <col min="8971" max="8971" width="19" style="165" bestFit="1" customWidth="1"/>
    <col min="8972" max="8972" width="6.85546875" style="165" customWidth="1"/>
    <col min="8973" max="8973" width="23" style="165" customWidth="1"/>
    <col min="8974" max="8974" width="25.7109375" style="165" customWidth="1"/>
    <col min="8975" max="8975" width="24" style="165" customWidth="1"/>
    <col min="8976" max="8976" width="20" style="165" customWidth="1"/>
    <col min="8977" max="8977" width="6.85546875" style="165" customWidth="1"/>
    <col min="8978" max="8978" width="55" style="165" customWidth="1"/>
    <col min="8979" max="8979" width="21.42578125" style="165" customWidth="1"/>
    <col min="8980" max="8980" width="22.140625" style="165" customWidth="1"/>
    <col min="8981" max="8981" width="18" style="165" bestFit="1" customWidth="1"/>
    <col min="8982" max="8982" width="73.28515625" style="165" bestFit="1" customWidth="1"/>
    <col min="8983" max="8983" width="16.140625" style="165" customWidth="1"/>
    <col min="8984" max="8984" width="18.140625" style="165" customWidth="1"/>
    <col min="8985" max="8985" width="6.42578125" style="165" bestFit="1" customWidth="1"/>
    <col min="8986" max="8986" width="73.140625" style="165" bestFit="1" customWidth="1"/>
    <col min="8987" max="8987" width="5.42578125" style="165" bestFit="1" customWidth="1"/>
    <col min="8988" max="8989" width="18.140625" style="165" customWidth="1"/>
    <col min="8990" max="8990" width="6.85546875" style="165" customWidth="1"/>
    <col min="8991" max="8991" width="51.140625" style="165" customWidth="1"/>
    <col min="8992" max="8995" width="17" style="165" customWidth="1"/>
    <col min="8996" max="8996" width="15.28515625" style="165" customWidth="1"/>
    <col min="8997" max="8997" width="5.85546875" style="165" bestFit="1" customWidth="1"/>
    <col min="8998" max="8998" width="40.85546875" style="165" bestFit="1" customWidth="1"/>
    <col min="8999" max="8999" width="14" style="165" customWidth="1"/>
    <col min="9000" max="9000" width="22.85546875" style="165" customWidth="1"/>
    <col min="9001" max="9001" width="5.85546875" style="165" customWidth="1"/>
    <col min="9002" max="9002" width="36.140625" style="165" bestFit="1" customWidth="1"/>
    <col min="9003" max="9003" width="16.140625" style="165" customWidth="1"/>
    <col min="9004" max="9004" width="18.85546875" style="165" customWidth="1"/>
    <col min="9005" max="9005" width="6.85546875" style="165" customWidth="1"/>
    <col min="9006" max="9006" width="52" style="165" customWidth="1"/>
    <col min="9007" max="9007" width="18.140625" style="165" customWidth="1"/>
    <col min="9008" max="9008" width="17.140625" style="165" customWidth="1"/>
    <col min="9009" max="9009" width="18.42578125" style="165" customWidth="1"/>
    <col min="9010" max="9010" width="5.85546875" style="165" bestFit="1" customWidth="1"/>
    <col min="9011" max="9011" width="55.140625" style="165" bestFit="1" customWidth="1"/>
    <col min="9012" max="9014" width="17" style="165" customWidth="1"/>
    <col min="9015" max="9015" width="6.42578125" style="165" bestFit="1" customWidth="1"/>
    <col min="9016" max="9016" width="71" style="165" bestFit="1" customWidth="1"/>
    <col min="9017" max="9019" width="17" style="165" customWidth="1"/>
    <col min="9020" max="9020" width="11" style="165" customWidth="1"/>
    <col min="9021" max="9021" width="43.42578125" style="165" bestFit="1" customWidth="1"/>
    <col min="9022" max="9024" width="17" style="165" customWidth="1"/>
    <col min="9025" max="9025" width="5.85546875" style="165" bestFit="1" customWidth="1"/>
    <col min="9026" max="9026" width="55.140625" style="165" bestFit="1" customWidth="1"/>
    <col min="9027" max="9029" width="17" style="165" customWidth="1"/>
    <col min="9030" max="9030" width="6.85546875" style="165" customWidth="1"/>
    <col min="9031" max="9031" width="42.7109375" style="165" customWidth="1"/>
    <col min="9032" max="9032" width="17.7109375" style="165" customWidth="1"/>
    <col min="9033" max="9033" width="16.85546875" style="165" customWidth="1"/>
    <col min="9034" max="9034" width="19.140625" style="165" customWidth="1"/>
    <col min="9035" max="9035" width="15.140625" style="165" customWidth="1"/>
    <col min="9036" max="9036" width="6.85546875" style="165" customWidth="1"/>
    <col min="9037" max="9037" width="47.7109375" style="165" customWidth="1"/>
    <col min="9038" max="9038" width="23.28515625" style="165" bestFit="1" customWidth="1"/>
    <col min="9039" max="9045" width="23.85546875" style="165" customWidth="1"/>
    <col min="9046" max="9046" width="5.85546875" style="165" bestFit="1" customWidth="1"/>
    <col min="9047" max="9047" width="60.140625" style="165" bestFit="1" customWidth="1"/>
    <col min="9048" max="9048" width="17.42578125" style="165" customWidth="1"/>
    <col min="9049" max="9049" width="23.7109375" style="165" customWidth="1"/>
    <col min="9050" max="9052" width="18.42578125" style="165" bestFit="1" customWidth="1"/>
    <col min="9053" max="9053" width="18.42578125" style="165" customWidth="1"/>
    <col min="9054" max="9054" width="18.42578125" style="165" bestFit="1" customWidth="1"/>
    <col min="9055" max="9055" width="22" style="165" bestFit="1" customWidth="1"/>
    <col min="9056" max="9056" width="20.42578125" style="165" bestFit="1" customWidth="1"/>
    <col min="9057" max="9057" width="6.85546875" style="165" customWidth="1"/>
    <col min="9058" max="9058" width="60.140625" style="165" bestFit="1" customWidth="1"/>
    <col min="9059" max="9059" width="19.85546875" style="165" bestFit="1" customWidth="1"/>
    <col min="9060" max="9060" width="22" style="165" bestFit="1" customWidth="1"/>
    <col min="9061" max="9061" width="20.42578125" style="165" bestFit="1" customWidth="1"/>
    <col min="9062" max="9216" width="21.140625" style="165"/>
    <col min="9217" max="9217" width="22" style="165" bestFit="1" customWidth="1"/>
    <col min="9218" max="9218" width="24.140625" style="165" customWidth="1"/>
    <col min="9219" max="9219" width="20.85546875" style="165" customWidth="1"/>
    <col min="9220" max="9220" width="19.7109375" style="165" customWidth="1"/>
    <col min="9221" max="9221" width="18" style="165" customWidth="1"/>
    <col min="9222" max="9222" width="17.85546875" style="165" customWidth="1"/>
    <col min="9223" max="9223" width="6.85546875" style="165" customWidth="1"/>
    <col min="9224" max="9224" width="50.140625" style="165" customWidth="1"/>
    <col min="9225" max="9225" width="16" style="165" customWidth="1"/>
    <col min="9226" max="9226" width="19.42578125" style="165" bestFit="1" customWidth="1"/>
    <col min="9227" max="9227" width="19" style="165" bestFit="1" customWidth="1"/>
    <col min="9228" max="9228" width="6.85546875" style="165" customWidth="1"/>
    <col min="9229" max="9229" width="23" style="165" customWidth="1"/>
    <col min="9230" max="9230" width="25.7109375" style="165" customWidth="1"/>
    <col min="9231" max="9231" width="24" style="165" customWidth="1"/>
    <col min="9232" max="9232" width="20" style="165" customWidth="1"/>
    <col min="9233" max="9233" width="6.85546875" style="165" customWidth="1"/>
    <col min="9234" max="9234" width="55" style="165" customWidth="1"/>
    <col min="9235" max="9235" width="21.42578125" style="165" customWidth="1"/>
    <col min="9236" max="9236" width="22.140625" style="165" customWidth="1"/>
    <col min="9237" max="9237" width="18" style="165" bestFit="1" customWidth="1"/>
    <col min="9238" max="9238" width="73.28515625" style="165" bestFit="1" customWidth="1"/>
    <col min="9239" max="9239" width="16.140625" style="165" customWidth="1"/>
    <col min="9240" max="9240" width="18.140625" style="165" customWidth="1"/>
    <col min="9241" max="9241" width="6.42578125" style="165" bestFit="1" customWidth="1"/>
    <col min="9242" max="9242" width="73.140625" style="165" bestFit="1" customWidth="1"/>
    <col min="9243" max="9243" width="5.42578125" style="165" bestFit="1" customWidth="1"/>
    <col min="9244" max="9245" width="18.140625" style="165" customWidth="1"/>
    <col min="9246" max="9246" width="6.85546875" style="165" customWidth="1"/>
    <col min="9247" max="9247" width="51.140625" style="165" customWidth="1"/>
    <col min="9248" max="9251" width="17" style="165" customWidth="1"/>
    <col min="9252" max="9252" width="15.28515625" style="165" customWidth="1"/>
    <col min="9253" max="9253" width="5.85546875" style="165" bestFit="1" customWidth="1"/>
    <col min="9254" max="9254" width="40.85546875" style="165" bestFit="1" customWidth="1"/>
    <col min="9255" max="9255" width="14" style="165" customWidth="1"/>
    <col min="9256" max="9256" width="22.85546875" style="165" customWidth="1"/>
    <col min="9257" max="9257" width="5.85546875" style="165" customWidth="1"/>
    <col min="9258" max="9258" width="36.140625" style="165" bestFit="1" customWidth="1"/>
    <col min="9259" max="9259" width="16.140625" style="165" customWidth="1"/>
    <col min="9260" max="9260" width="18.85546875" style="165" customWidth="1"/>
    <col min="9261" max="9261" width="6.85546875" style="165" customWidth="1"/>
    <col min="9262" max="9262" width="52" style="165" customWidth="1"/>
    <col min="9263" max="9263" width="18.140625" style="165" customWidth="1"/>
    <col min="9264" max="9264" width="17.140625" style="165" customWidth="1"/>
    <col min="9265" max="9265" width="18.42578125" style="165" customWidth="1"/>
    <col min="9266" max="9266" width="5.85546875" style="165" bestFit="1" customWidth="1"/>
    <col min="9267" max="9267" width="55.140625" style="165" bestFit="1" customWidth="1"/>
    <col min="9268" max="9270" width="17" style="165" customWidth="1"/>
    <col min="9271" max="9271" width="6.42578125" style="165" bestFit="1" customWidth="1"/>
    <col min="9272" max="9272" width="71" style="165" bestFit="1" customWidth="1"/>
    <col min="9273" max="9275" width="17" style="165" customWidth="1"/>
    <col min="9276" max="9276" width="11" style="165" customWidth="1"/>
    <col min="9277" max="9277" width="43.42578125" style="165" bestFit="1" customWidth="1"/>
    <col min="9278" max="9280" width="17" style="165" customWidth="1"/>
    <col min="9281" max="9281" width="5.85546875" style="165" bestFit="1" customWidth="1"/>
    <col min="9282" max="9282" width="55.140625" style="165" bestFit="1" customWidth="1"/>
    <col min="9283" max="9285" width="17" style="165" customWidth="1"/>
    <col min="9286" max="9286" width="6.85546875" style="165" customWidth="1"/>
    <col min="9287" max="9287" width="42.7109375" style="165" customWidth="1"/>
    <col min="9288" max="9288" width="17.7109375" style="165" customWidth="1"/>
    <col min="9289" max="9289" width="16.85546875" style="165" customWidth="1"/>
    <col min="9290" max="9290" width="19.140625" style="165" customWidth="1"/>
    <col min="9291" max="9291" width="15.140625" style="165" customWidth="1"/>
    <col min="9292" max="9292" width="6.85546875" style="165" customWidth="1"/>
    <col min="9293" max="9293" width="47.7109375" style="165" customWidth="1"/>
    <col min="9294" max="9294" width="23.28515625" style="165" bestFit="1" customWidth="1"/>
    <col min="9295" max="9301" width="23.85546875" style="165" customWidth="1"/>
    <col min="9302" max="9302" width="5.85546875" style="165" bestFit="1" customWidth="1"/>
    <col min="9303" max="9303" width="60.140625" style="165" bestFit="1" customWidth="1"/>
    <col min="9304" max="9304" width="17.42578125" style="165" customWidth="1"/>
    <col min="9305" max="9305" width="23.7109375" style="165" customWidth="1"/>
    <col min="9306" max="9308" width="18.42578125" style="165" bestFit="1" customWidth="1"/>
    <col min="9309" max="9309" width="18.42578125" style="165" customWidth="1"/>
    <col min="9310" max="9310" width="18.42578125" style="165" bestFit="1" customWidth="1"/>
    <col min="9311" max="9311" width="22" style="165" bestFit="1" customWidth="1"/>
    <col min="9312" max="9312" width="20.42578125" style="165" bestFit="1" customWidth="1"/>
    <col min="9313" max="9313" width="6.85546875" style="165" customWidth="1"/>
    <col min="9314" max="9314" width="60.140625" style="165" bestFit="1" customWidth="1"/>
    <col min="9315" max="9315" width="19.85546875" style="165" bestFit="1" customWidth="1"/>
    <col min="9316" max="9316" width="22" style="165" bestFit="1" customWidth="1"/>
    <col min="9317" max="9317" width="20.42578125" style="165" bestFit="1" customWidth="1"/>
    <col min="9318" max="9472" width="21.140625" style="165"/>
    <col min="9473" max="9473" width="22" style="165" bestFit="1" customWidth="1"/>
    <col min="9474" max="9474" width="24.140625" style="165" customWidth="1"/>
    <col min="9475" max="9475" width="20.85546875" style="165" customWidth="1"/>
    <col min="9476" max="9476" width="19.7109375" style="165" customWidth="1"/>
    <col min="9477" max="9477" width="18" style="165" customWidth="1"/>
    <col min="9478" max="9478" width="17.85546875" style="165" customWidth="1"/>
    <col min="9479" max="9479" width="6.85546875" style="165" customWidth="1"/>
    <col min="9480" max="9480" width="50.140625" style="165" customWidth="1"/>
    <col min="9481" max="9481" width="16" style="165" customWidth="1"/>
    <col min="9482" max="9482" width="19.42578125" style="165" bestFit="1" customWidth="1"/>
    <col min="9483" max="9483" width="19" style="165" bestFit="1" customWidth="1"/>
    <col min="9484" max="9484" width="6.85546875" style="165" customWidth="1"/>
    <col min="9485" max="9485" width="23" style="165" customWidth="1"/>
    <col min="9486" max="9486" width="25.7109375" style="165" customWidth="1"/>
    <col min="9487" max="9487" width="24" style="165" customWidth="1"/>
    <col min="9488" max="9488" width="20" style="165" customWidth="1"/>
    <col min="9489" max="9489" width="6.85546875" style="165" customWidth="1"/>
    <col min="9490" max="9490" width="55" style="165" customWidth="1"/>
    <col min="9491" max="9491" width="21.42578125" style="165" customWidth="1"/>
    <col min="9492" max="9492" width="22.140625" style="165" customWidth="1"/>
    <col min="9493" max="9493" width="18" style="165" bestFit="1" customWidth="1"/>
    <col min="9494" max="9494" width="73.28515625" style="165" bestFit="1" customWidth="1"/>
    <col min="9495" max="9495" width="16.140625" style="165" customWidth="1"/>
    <col min="9496" max="9496" width="18.140625" style="165" customWidth="1"/>
    <col min="9497" max="9497" width="6.42578125" style="165" bestFit="1" customWidth="1"/>
    <col min="9498" max="9498" width="73.140625" style="165" bestFit="1" customWidth="1"/>
    <col min="9499" max="9499" width="5.42578125" style="165" bestFit="1" customWidth="1"/>
    <col min="9500" max="9501" width="18.140625" style="165" customWidth="1"/>
    <col min="9502" max="9502" width="6.85546875" style="165" customWidth="1"/>
    <col min="9503" max="9503" width="51.140625" style="165" customWidth="1"/>
    <col min="9504" max="9507" width="17" style="165" customWidth="1"/>
    <col min="9508" max="9508" width="15.28515625" style="165" customWidth="1"/>
    <col min="9509" max="9509" width="5.85546875" style="165" bestFit="1" customWidth="1"/>
    <col min="9510" max="9510" width="40.85546875" style="165" bestFit="1" customWidth="1"/>
    <col min="9511" max="9511" width="14" style="165" customWidth="1"/>
    <col min="9512" max="9512" width="22.85546875" style="165" customWidth="1"/>
    <col min="9513" max="9513" width="5.85546875" style="165" customWidth="1"/>
    <col min="9514" max="9514" width="36.140625" style="165" bestFit="1" customWidth="1"/>
    <col min="9515" max="9515" width="16.140625" style="165" customWidth="1"/>
    <col min="9516" max="9516" width="18.85546875" style="165" customWidth="1"/>
    <col min="9517" max="9517" width="6.85546875" style="165" customWidth="1"/>
    <col min="9518" max="9518" width="52" style="165" customWidth="1"/>
    <col min="9519" max="9519" width="18.140625" style="165" customWidth="1"/>
    <col min="9520" max="9520" width="17.140625" style="165" customWidth="1"/>
    <col min="9521" max="9521" width="18.42578125" style="165" customWidth="1"/>
    <col min="9522" max="9522" width="5.85546875" style="165" bestFit="1" customWidth="1"/>
    <col min="9523" max="9523" width="55.140625" style="165" bestFit="1" customWidth="1"/>
    <col min="9524" max="9526" width="17" style="165" customWidth="1"/>
    <col min="9527" max="9527" width="6.42578125" style="165" bestFit="1" customWidth="1"/>
    <col min="9528" max="9528" width="71" style="165" bestFit="1" customWidth="1"/>
    <col min="9529" max="9531" width="17" style="165" customWidth="1"/>
    <col min="9532" max="9532" width="11" style="165" customWidth="1"/>
    <col min="9533" max="9533" width="43.42578125" style="165" bestFit="1" customWidth="1"/>
    <col min="9534" max="9536" width="17" style="165" customWidth="1"/>
    <col min="9537" max="9537" width="5.85546875" style="165" bestFit="1" customWidth="1"/>
    <col min="9538" max="9538" width="55.140625" style="165" bestFit="1" customWidth="1"/>
    <col min="9539" max="9541" width="17" style="165" customWidth="1"/>
    <col min="9542" max="9542" width="6.85546875" style="165" customWidth="1"/>
    <col min="9543" max="9543" width="42.7109375" style="165" customWidth="1"/>
    <col min="9544" max="9544" width="17.7109375" style="165" customWidth="1"/>
    <col min="9545" max="9545" width="16.85546875" style="165" customWidth="1"/>
    <col min="9546" max="9546" width="19.140625" style="165" customWidth="1"/>
    <col min="9547" max="9547" width="15.140625" style="165" customWidth="1"/>
    <col min="9548" max="9548" width="6.85546875" style="165" customWidth="1"/>
    <col min="9549" max="9549" width="47.7109375" style="165" customWidth="1"/>
    <col min="9550" max="9550" width="23.28515625" style="165" bestFit="1" customWidth="1"/>
    <col min="9551" max="9557" width="23.85546875" style="165" customWidth="1"/>
    <col min="9558" max="9558" width="5.85546875" style="165" bestFit="1" customWidth="1"/>
    <col min="9559" max="9559" width="60.140625" style="165" bestFit="1" customWidth="1"/>
    <col min="9560" max="9560" width="17.42578125" style="165" customWidth="1"/>
    <col min="9561" max="9561" width="23.7109375" style="165" customWidth="1"/>
    <col min="9562" max="9564" width="18.42578125" style="165" bestFit="1" customWidth="1"/>
    <col min="9565" max="9565" width="18.42578125" style="165" customWidth="1"/>
    <col min="9566" max="9566" width="18.42578125" style="165" bestFit="1" customWidth="1"/>
    <col min="9567" max="9567" width="22" style="165" bestFit="1" customWidth="1"/>
    <col min="9568" max="9568" width="20.42578125" style="165" bestFit="1" customWidth="1"/>
    <col min="9569" max="9569" width="6.85546875" style="165" customWidth="1"/>
    <col min="9570" max="9570" width="60.140625" style="165" bestFit="1" customWidth="1"/>
    <col min="9571" max="9571" width="19.85546875" style="165" bestFit="1" customWidth="1"/>
    <col min="9572" max="9572" width="22" style="165" bestFit="1" customWidth="1"/>
    <col min="9573" max="9573" width="20.42578125" style="165" bestFit="1" customWidth="1"/>
    <col min="9574" max="9728" width="21.140625" style="165"/>
    <col min="9729" max="9729" width="22" style="165" bestFit="1" customWidth="1"/>
    <col min="9730" max="9730" width="24.140625" style="165" customWidth="1"/>
    <col min="9731" max="9731" width="20.85546875" style="165" customWidth="1"/>
    <col min="9732" max="9732" width="19.7109375" style="165" customWidth="1"/>
    <col min="9733" max="9733" width="18" style="165" customWidth="1"/>
    <col min="9734" max="9734" width="17.85546875" style="165" customWidth="1"/>
    <col min="9735" max="9735" width="6.85546875" style="165" customWidth="1"/>
    <col min="9736" max="9736" width="50.140625" style="165" customWidth="1"/>
    <col min="9737" max="9737" width="16" style="165" customWidth="1"/>
    <col min="9738" max="9738" width="19.42578125" style="165" bestFit="1" customWidth="1"/>
    <col min="9739" max="9739" width="19" style="165" bestFit="1" customWidth="1"/>
    <col min="9740" max="9740" width="6.85546875" style="165" customWidth="1"/>
    <col min="9741" max="9741" width="23" style="165" customWidth="1"/>
    <col min="9742" max="9742" width="25.7109375" style="165" customWidth="1"/>
    <col min="9743" max="9743" width="24" style="165" customWidth="1"/>
    <col min="9744" max="9744" width="20" style="165" customWidth="1"/>
    <col min="9745" max="9745" width="6.85546875" style="165" customWidth="1"/>
    <col min="9746" max="9746" width="55" style="165" customWidth="1"/>
    <col min="9747" max="9747" width="21.42578125" style="165" customWidth="1"/>
    <col min="9748" max="9748" width="22.140625" style="165" customWidth="1"/>
    <col min="9749" max="9749" width="18" style="165" bestFit="1" customWidth="1"/>
    <col min="9750" max="9750" width="73.28515625" style="165" bestFit="1" customWidth="1"/>
    <col min="9751" max="9751" width="16.140625" style="165" customWidth="1"/>
    <col min="9752" max="9752" width="18.140625" style="165" customWidth="1"/>
    <col min="9753" max="9753" width="6.42578125" style="165" bestFit="1" customWidth="1"/>
    <col min="9754" max="9754" width="73.140625" style="165" bestFit="1" customWidth="1"/>
    <col min="9755" max="9755" width="5.42578125" style="165" bestFit="1" customWidth="1"/>
    <col min="9756" max="9757" width="18.140625" style="165" customWidth="1"/>
    <col min="9758" max="9758" width="6.85546875" style="165" customWidth="1"/>
    <col min="9759" max="9759" width="51.140625" style="165" customWidth="1"/>
    <col min="9760" max="9763" width="17" style="165" customWidth="1"/>
    <col min="9764" max="9764" width="15.28515625" style="165" customWidth="1"/>
    <col min="9765" max="9765" width="5.85546875" style="165" bestFit="1" customWidth="1"/>
    <col min="9766" max="9766" width="40.85546875" style="165" bestFit="1" customWidth="1"/>
    <col min="9767" max="9767" width="14" style="165" customWidth="1"/>
    <col min="9768" max="9768" width="22.85546875" style="165" customWidth="1"/>
    <col min="9769" max="9769" width="5.85546875" style="165" customWidth="1"/>
    <col min="9770" max="9770" width="36.140625" style="165" bestFit="1" customWidth="1"/>
    <col min="9771" max="9771" width="16.140625" style="165" customWidth="1"/>
    <col min="9772" max="9772" width="18.85546875" style="165" customWidth="1"/>
    <col min="9773" max="9773" width="6.85546875" style="165" customWidth="1"/>
    <col min="9774" max="9774" width="52" style="165" customWidth="1"/>
    <col min="9775" max="9775" width="18.140625" style="165" customWidth="1"/>
    <col min="9776" max="9776" width="17.140625" style="165" customWidth="1"/>
    <col min="9777" max="9777" width="18.42578125" style="165" customWidth="1"/>
    <col min="9778" max="9778" width="5.85546875" style="165" bestFit="1" customWidth="1"/>
    <col min="9779" max="9779" width="55.140625" style="165" bestFit="1" customWidth="1"/>
    <col min="9780" max="9782" width="17" style="165" customWidth="1"/>
    <col min="9783" max="9783" width="6.42578125" style="165" bestFit="1" customWidth="1"/>
    <col min="9784" max="9784" width="71" style="165" bestFit="1" customWidth="1"/>
    <col min="9785" max="9787" width="17" style="165" customWidth="1"/>
    <col min="9788" max="9788" width="11" style="165" customWidth="1"/>
    <col min="9789" max="9789" width="43.42578125" style="165" bestFit="1" customWidth="1"/>
    <col min="9790" max="9792" width="17" style="165" customWidth="1"/>
    <col min="9793" max="9793" width="5.85546875" style="165" bestFit="1" customWidth="1"/>
    <col min="9794" max="9794" width="55.140625" style="165" bestFit="1" customWidth="1"/>
    <col min="9795" max="9797" width="17" style="165" customWidth="1"/>
    <col min="9798" max="9798" width="6.85546875" style="165" customWidth="1"/>
    <col min="9799" max="9799" width="42.7109375" style="165" customWidth="1"/>
    <col min="9800" max="9800" width="17.7109375" style="165" customWidth="1"/>
    <col min="9801" max="9801" width="16.85546875" style="165" customWidth="1"/>
    <col min="9802" max="9802" width="19.140625" style="165" customWidth="1"/>
    <col min="9803" max="9803" width="15.140625" style="165" customWidth="1"/>
    <col min="9804" max="9804" width="6.85546875" style="165" customWidth="1"/>
    <col min="9805" max="9805" width="47.7109375" style="165" customWidth="1"/>
    <col min="9806" max="9806" width="23.28515625" style="165" bestFit="1" customWidth="1"/>
    <col min="9807" max="9813" width="23.85546875" style="165" customWidth="1"/>
    <col min="9814" max="9814" width="5.85546875" style="165" bestFit="1" customWidth="1"/>
    <col min="9815" max="9815" width="60.140625" style="165" bestFit="1" customWidth="1"/>
    <col min="9816" max="9816" width="17.42578125" style="165" customWidth="1"/>
    <col min="9817" max="9817" width="23.7109375" style="165" customWidth="1"/>
    <col min="9818" max="9820" width="18.42578125" style="165" bestFit="1" customWidth="1"/>
    <col min="9821" max="9821" width="18.42578125" style="165" customWidth="1"/>
    <col min="9822" max="9822" width="18.42578125" style="165" bestFit="1" customWidth="1"/>
    <col min="9823" max="9823" width="22" style="165" bestFit="1" customWidth="1"/>
    <col min="9824" max="9824" width="20.42578125" style="165" bestFit="1" customWidth="1"/>
    <col min="9825" max="9825" width="6.85546875" style="165" customWidth="1"/>
    <col min="9826" max="9826" width="60.140625" style="165" bestFit="1" customWidth="1"/>
    <col min="9827" max="9827" width="19.85546875" style="165" bestFit="1" customWidth="1"/>
    <col min="9828" max="9828" width="22" style="165" bestFit="1" customWidth="1"/>
    <col min="9829" max="9829" width="20.42578125" style="165" bestFit="1" customWidth="1"/>
    <col min="9830" max="9984" width="21.140625" style="165"/>
    <col min="9985" max="9985" width="22" style="165" bestFit="1" customWidth="1"/>
    <col min="9986" max="9986" width="24.140625" style="165" customWidth="1"/>
    <col min="9987" max="9987" width="20.85546875" style="165" customWidth="1"/>
    <col min="9988" max="9988" width="19.7109375" style="165" customWidth="1"/>
    <col min="9989" max="9989" width="18" style="165" customWidth="1"/>
    <col min="9990" max="9990" width="17.85546875" style="165" customWidth="1"/>
    <col min="9991" max="9991" width="6.85546875" style="165" customWidth="1"/>
    <col min="9992" max="9992" width="50.140625" style="165" customWidth="1"/>
    <col min="9993" max="9993" width="16" style="165" customWidth="1"/>
    <col min="9994" max="9994" width="19.42578125" style="165" bestFit="1" customWidth="1"/>
    <col min="9995" max="9995" width="19" style="165" bestFit="1" customWidth="1"/>
    <col min="9996" max="9996" width="6.85546875" style="165" customWidth="1"/>
    <col min="9997" max="9997" width="23" style="165" customWidth="1"/>
    <col min="9998" max="9998" width="25.7109375" style="165" customWidth="1"/>
    <col min="9999" max="9999" width="24" style="165" customWidth="1"/>
    <col min="10000" max="10000" width="20" style="165" customWidth="1"/>
    <col min="10001" max="10001" width="6.85546875" style="165" customWidth="1"/>
    <col min="10002" max="10002" width="55" style="165" customWidth="1"/>
    <col min="10003" max="10003" width="21.42578125" style="165" customWidth="1"/>
    <col min="10004" max="10004" width="22.140625" style="165" customWidth="1"/>
    <col min="10005" max="10005" width="18" style="165" bestFit="1" customWidth="1"/>
    <col min="10006" max="10006" width="73.28515625" style="165" bestFit="1" customWidth="1"/>
    <col min="10007" max="10007" width="16.140625" style="165" customWidth="1"/>
    <col min="10008" max="10008" width="18.140625" style="165" customWidth="1"/>
    <col min="10009" max="10009" width="6.42578125" style="165" bestFit="1" customWidth="1"/>
    <col min="10010" max="10010" width="73.140625" style="165" bestFit="1" customWidth="1"/>
    <col min="10011" max="10011" width="5.42578125" style="165" bestFit="1" customWidth="1"/>
    <col min="10012" max="10013" width="18.140625" style="165" customWidth="1"/>
    <col min="10014" max="10014" width="6.85546875" style="165" customWidth="1"/>
    <col min="10015" max="10015" width="51.140625" style="165" customWidth="1"/>
    <col min="10016" max="10019" width="17" style="165" customWidth="1"/>
    <col min="10020" max="10020" width="15.28515625" style="165" customWidth="1"/>
    <col min="10021" max="10021" width="5.85546875" style="165" bestFit="1" customWidth="1"/>
    <col min="10022" max="10022" width="40.85546875" style="165" bestFit="1" customWidth="1"/>
    <col min="10023" max="10023" width="14" style="165" customWidth="1"/>
    <col min="10024" max="10024" width="22.85546875" style="165" customWidth="1"/>
    <col min="10025" max="10025" width="5.85546875" style="165" customWidth="1"/>
    <col min="10026" max="10026" width="36.140625" style="165" bestFit="1" customWidth="1"/>
    <col min="10027" max="10027" width="16.140625" style="165" customWidth="1"/>
    <col min="10028" max="10028" width="18.85546875" style="165" customWidth="1"/>
    <col min="10029" max="10029" width="6.85546875" style="165" customWidth="1"/>
    <col min="10030" max="10030" width="52" style="165" customWidth="1"/>
    <col min="10031" max="10031" width="18.140625" style="165" customWidth="1"/>
    <col min="10032" max="10032" width="17.140625" style="165" customWidth="1"/>
    <col min="10033" max="10033" width="18.42578125" style="165" customWidth="1"/>
    <col min="10034" max="10034" width="5.85546875" style="165" bestFit="1" customWidth="1"/>
    <col min="10035" max="10035" width="55.140625" style="165" bestFit="1" customWidth="1"/>
    <col min="10036" max="10038" width="17" style="165" customWidth="1"/>
    <col min="10039" max="10039" width="6.42578125" style="165" bestFit="1" customWidth="1"/>
    <col min="10040" max="10040" width="71" style="165" bestFit="1" customWidth="1"/>
    <col min="10041" max="10043" width="17" style="165" customWidth="1"/>
    <col min="10044" max="10044" width="11" style="165" customWidth="1"/>
    <col min="10045" max="10045" width="43.42578125" style="165" bestFit="1" customWidth="1"/>
    <col min="10046" max="10048" width="17" style="165" customWidth="1"/>
    <col min="10049" max="10049" width="5.85546875" style="165" bestFit="1" customWidth="1"/>
    <col min="10050" max="10050" width="55.140625" style="165" bestFit="1" customWidth="1"/>
    <col min="10051" max="10053" width="17" style="165" customWidth="1"/>
    <col min="10054" max="10054" width="6.85546875" style="165" customWidth="1"/>
    <col min="10055" max="10055" width="42.7109375" style="165" customWidth="1"/>
    <col min="10056" max="10056" width="17.7109375" style="165" customWidth="1"/>
    <col min="10057" max="10057" width="16.85546875" style="165" customWidth="1"/>
    <col min="10058" max="10058" width="19.140625" style="165" customWidth="1"/>
    <col min="10059" max="10059" width="15.140625" style="165" customWidth="1"/>
    <col min="10060" max="10060" width="6.85546875" style="165" customWidth="1"/>
    <col min="10061" max="10061" width="47.7109375" style="165" customWidth="1"/>
    <col min="10062" max="10062" width="23.28515625" style="165" bestFit="1" customWidth="1"/>
    <col min="10063" max="10069" width="23.85546875" style="165" customWidth="1"/>
    <col min="10070" max="10070" width="5.85546875" style="165" bestFit="1" customWidth="1"/>
    <col min="10071" max="10071" width="60.140625" style="165" bestFit="1" customWidth="1"/>
    <col min="10072" max="10072" width="17.42578125" style="165" customWidth="1"/>
    <col min="10073" max="10073" width="23.7109375" style="165" customWidth="1"/>
    <col min="10074" max="10076" width="18.42578125" style="165" bestFit="1" customWidth="1"/>
    <col min="10077" max="10077" width="18.42578125" style="165" customWidth="1"/>
    <col min="10078" max="10078" width="18.42578125" style="165" bestFit="1" customWidth="1"/>
    <col min="10079" max="10079" width="22" style="165" bestFit="1" customWidth="1"/>
    <col min="10080" max="10080" width="20.42578125" style="165" bestFit="1" customWidth="1"/>
    <col min="10081" max="10081" width="6.85546875" style="165" customWidth="1"/>
    <col min="10082" max="10082" width="60.140625" style="165" bestFit="1" customWidth="1"/>
    <col min="10083" max="10083" width="19.85546875" style="165" bestFit="1" customWidth="1"/>
    <col min="10084" max="10084" width="22" style="165" bestFit="1" customWidth="1"/>
    <col min="10085" max="10085" width="20.42578125" style="165" bestFit="1" customWidth="1"/>
    <col min="10086" max="10240" width="21.140625" style="165"/>
    <col min="10241" max="10241" width="22" style="165" bestFit="1" customWidth="1"/>
    <col min="10242" max="10242" width="24.140625" style="165" customWidth="1"/>
    <col min="10243" max="10243" width="20.85546875" style="165" customWidth="1"/>
    <col min="10244" max="10244" width="19.7109375" style="165" customWidth="1"/>
    <col min="10245" max="10245" width="18" style="165" customWidth="1"/>
    <col min="10246" max="10246" width="17.85546875" style="165" customWidth="1"/>
    <col min="10247" max="10247" width="6.85546875" style="165" customWidth="1"/>
    <col min="10248" max="10248" width="50.140625" style="165" customWidth="1"/>
    <col min="10249" max="10249" width="16" style="165" customWidth="1"/>
    <col min="10250" max="10250" width="19.42578125" style="165" bestFit="1" customWidth="1"/>
    <col min="10251" max="10251" width="19" style="165" bestFit="1" customWidth="1"/>
    <col min="10252" max="10252" width="6.85546875" style="165" customWidth="1"/>
    <col min="10253" max="10253" width="23" style="165" customWidth="1"/>
    <col min="10254" max="10254" width="25.7109375" style="165" customWidth="1"/>
    <col min="10255" max="10255" width="24" style="165" customWidth="1"/>
    <col min="10256" max="10256" width="20" style="165" customWidth="1"/>
    <col min="10257" max="10257" width="6.85546875" style="165" customWidth="1"/>
    <col min="10258" max="10258" width="55" style="165" customWidth="1"/>
    <col min="10259" max="10259" width="21.42578125" style="165" customWidth="1"/>
    <col min="10260" max="10260" width="22.140625" style="165" customWidth="1"/>
    <col min="10261" max="10261" width="18" style="165" bestFit="1" customWidth="1"/>
    <col min="10262" max="10262" width="73.28515625" style="165" bestFit="1" customWidth="1"/>
    <col min="10263" max="10263" width="16.140625" style="165" customWidth="1"/>
    <col min="10264" max="10264" width="18.140625" style="165" customWidth="1"/>
    <col min="10265" max="10265" width="6.42578125" style="165" bestFit="1" customWidth="1"/>
    <col min="10266" max="10266" width="73.140625" style="165" bestFit="1" customWidth="1"/>
    <col min="10267" max="10267" width="5.42578125" style="165" bestFit="1" customWidth="1"/>
    <col min="10268" max="10269" width="18.140625" style="165" customWidth="1"/>
    <col min="10270" max="10270" width="6.85546875" style="165" customWidth="1"/>
    <col min="10271" max="10271" width="51.140625" style="165" customWidth="1"/>
    <col min="10272" max="10275" width="17" style="165" customWidth="1"/>
    <col min="10276" max="10276" width="15.28515625" style="165" customWidth="1"/>
    <col min="10277" max="10277" width="5.85546875" style="165" bestFit="1" customWidth="1"/>
    <col min="10278" max="10278" width="40.85546875" style="165" bestFit="1" customWidth="1"/>
    <col min="10279" max="10279" width="14" style="165" customWidth="1"/>
    <col min="10280" max="10280" width="22.85546875" style="165" customWidth="1"/>
    <col min="10281" max="10281" width="5.85546875" style="165" customWidth="1"/>
    <col min="10282" max="10282" width="36.140625" style="165" bestFit="1" customWidth="1"/>
    <col min="10283" max="10283" width="16.140625" style="165" customWidth="1"/>
    <col min="10284" max="10284" width="18.85546875" style="165" customWidth="1"/>
    <col min="10285" max="10285" width="6.85546875" style="165" customWidth="1"/>
    <col min="10286" max="10286" width="52" style="165" customWidth="1"/>
    <col min="10287" max="10287" width="18.140625" style="165" customWidth="1"/>
    <col min="10288" max="10288" width="17.140625" style="165" customWidth="1"/>
    <col min="10289" max="10289" width="18.42578125" style="165" customWidth="1"/>
    <col min="10290" max="10290" width="5.85546875" style="165" bestFit="1" customWidth="1"/>
    <col min="10291" max="10291" width="55.140625" style="165" bestFit="1" customWidth="1"/>
    <col min="10292" max="10294" width="17" style="165" customWidth="1"/>
    <col min="10295" max="10295" width="6.42578125" style="165" bestFit="1" customWidth="1"/>
    <col min="10296" max="10296" width="71" style="165" bestFit="1" customWidth="1"/>
    <col min="10297" max="10299" width="17" style="165" customWidth="1"/>
    <col min="10300" max="10300" width="11" style="165" customWidth="1"/>
    <col min="10301" max="10301" width="43.42578125" style="165" bestFit="1" customWidth="1"/>
    <col min="10302" max="10304" width="17" style="165" customWidth="1"/>
    <col min="10305" max="10305" width="5.85546875" style="165" bestFit="1" customWidth="1"/>
    <col min="10306" max="10306" width="55.140625" style="165" bestFit="1" customWidth="1"/>
    <col min="10307" max="10309" width="17" style="165" customWidth="1"/>
    <col min="10310" max="10310" width="6.85546875" style="165" customWidth="1"/>
    <col min="10311" max="10311" width="42.7109375" style="165" customWidth="1"/>
    <col min="10312" max="10312" width="17.7109375" style="165" customWidth="1"/>
    <col min="10313" max="10313" width="16.85546875" style="165" customWidth="1"/>
    <col min="10314" max="10314" width="19.140625" style="165" customWidth="1"/>
    <col min="10315" max="10315" width="15.140625" style="165" customWidth="1"/>
    <col min="10316" max="10316" width="6.85546875" style="165" customWidth="1"/>
    <col min="10317" max="10317" width="47.7109375" style="165" customWidth="1"/>
    <col min="10318" max="10318" width="23.28515625" style="165" bestFit="1" customWidth="1"/>
    <col min="10319" max="10325" width="23.85546875" style="165" customWidth="1"/>
    <col min="10326" max="10326" width="5.85546875" style="165" bestFit="1" customWidth="1"/>
    <col min="10327" max="10327" width="60.140625" style="165" bestFit="1" customWidth="1"/>
    <col min="10328" max="10328" width="17.42578125" style="165" customWidth="1"/>
    <col min="10329" max="10329" width="23.7109375" style="165" customWidth="1"/>
    <col min="10330" max="10332" width="18.42578125" style="165" bestFit="1" customWidth="1"/>
    <col min="10333" max="10333" width="18.42578125" style="165" customWidth="1"/>
    <col min="10334" max="10334" width="18.42578125" style="165" bestFit="1" customWidth="1"/>
    <col min="10335" max="10335" width="22" style="165" bestFit="1" customWidth="1"/>
    <col min="10336" max="10336" width="20.42578125" style="165" bestFit="1" customWidth="1"/>
    <col min="10337" max="10337" width="6.85546875" style="165" customWidth="1"/>
    <col min="10338" max="10338" width="60.140625" style="165" bestFit="1" customWidth="1"/>
    <col min="10339" max="10339" width="19.85546875" style="165" bestFit="1" customWidth="1"/>
    <col min="10340" max="10340" width="22" style="165" bestFit="1" customWidth="1"/>
    <col min="10341" max="10341" width="20.42578125" style="165" bestFit="1" customWidth="1"/>
    <col min="10342" max="10496" width="21.140625" style="165"/>
    <col min="10497" max="10497" width="22" style="165" bestFit="1" customWidth="1"/>
    <col min="10498" max="10498" width="24.140625" style="165" customWidth="1"/>
    <col min="10499" max="10499" width="20.85546875" style="165" customWidth="1"/>
    <col min="10500" max="10500" width="19.7109375" style="165" customWidth="1"/>
    <col min="10501" max="10501" width="18" style="165" customWidth="1"/>
    <col min="10502" max="10502" width="17.85546875" style="165" customWidth="1"/>
    <col min="10503" max="10503" width="6.85546875" style="165" customWidth="1"/>
    <col min="10504" max="10504" width="50.140625" style="165" customWidth="1"/>
    <col min="10505" max="10505" width="16" style="165" customWidth="1"/>
    <col min="10506" max="10506" width="19.42578125" style="165" bestFit="1" customWidth="1"/>
    <col min="10507" max="10507" width="19" style="165" bestFit="1" customWidth="1"/>
    <col min="10508" max="10508" width="6.85546875" style="165" customWidth="1"/>
    <col min="10509" max="10509" width="23" style="165" customWidth="1"/>
    <col min="10510" max="10510" width="25.7109375" style="165" customWidth="1"/>
    <col min="10511" max="10511" width="24" style="165" customWidth="1"/>
    <col min="10512" max="10512" width="20" style="165" customWidth="1"/>
    <col min="10513" max="10513" width="6.85546875" style="165" customWidth="1"/>
    <col min="10514" max="10514" width="55" style="165" customWidth="1"/>
    <col min="10515" max="10515" width="21.42578125" style="165" customWidth="1"/>
    <col min="10516" max="10516" width="22.140625" style="165" customWidth="1"/>
    <col min="10517" max="10517" width="18" style="165" bestFit="1" customWidth="1"/>
    <col min="10518" max="10518" width="73.28515625" style="165" bestFit="1" customWidth="1"/>
    <col min="10519" max="10519" width="16.140625" style="165" customWidth="1"/>
    <col min="10520" max="10520" width="18.140625" style="165" customWidth="1"/>
    <col min="10521" max="10521" width="6.42578125" style="165" bestFit="1" customWidth="1"/>
    <col min="10522" max="10522" width="73.140625" style="165" bestFit="1" customWidth="1"/>
    <col min="10523" max="10523" width="5.42578125" style="165" bestFit="1" customWidth="1"/>
    <col min="10524" max="10525" width="18.140625" style="165" customWidth="1"/>
    <col min="10526" max="10526" width="6.85546875" style="165" customWidth="1"/>
    <col min="10527" max="10527" width="51.140625" style="165" customWidth="1"/>
    <col min="10528" max="10531" width="17" style="165" customWidth="1"/>
    <col min="10532" max="10532" width="15.28515625" style="165" customWidth="1"/>
    <col min="10533" max="10533" width="5.85546875" style="165" bestFit="1" customWidth="1"/>
    <col min="10534" max="10534" width="40.85546875" style="165" bestFit="1" customWidth="1"/>
    <col min="10535" max="10535" width="14" style="165" customWidth="1"/>
    <col min="10536" max="10536" width="22.85546875" style="165" customWidth="1"/>
    <col min="10537" max="10537" width="5.85546875" style="165" customWidth="1"/>
    <col min="10538" max="10538" width="36.140625" style="165" bestFit="1" customWidth="1"/>
    <col min="10539" max="10539" width="16.140625" style="165" customWidth="1"/>
    <col min="10540" max="10540" width="18.85546875" style="165" customWidth="1"/>
    <col min="10541" max="10541" width="6.85546875" style="165" customWidth="1"/>
    <col min="10542" max="10542" width="52" style="165" customWidth="1"/>
    <col min="10543" max="10543" width="18.140625" style="165" customWidth="1"/>
    <col min="10544" max="10544" width="17.140625" style="165" customWidth="1"/>
    <col min="10545" max="10545" width="18.42578125" style="165" customWidth="1"/>
    <col min="10546" max="10546" width="5.85546875" style="165" bestFit="1" customWidth="1"/>
    <col min="10547" max="10547" width="55.140625" style="165" bestFit="1" customWidth="1"/>
    <col min="10548" max="10550" width="17" style="165" customWidth="1"/>
    <col min="10551" max="10551" width="6.42578125" style="165" bestFit="1" customWidth="1"/>
    <col min="10552" max="10552" width="71" style="165" bestFit="1" customWidth="1"/>
    <col min="10553" max="10555" width="17" style="165" customWidth="1"/>
    <col min="10556" max="10556" width="11" style="165" customWidth="1"/>
    <col min="10557" max="10557" width="43.42578125" style="165" bestFit="1" customWidth="1"/>
    <col min="10558" max="10560" width="17" style="165" customWidth="1"/>
    <col min="10561" max="10561" width="5.85546875" style="165" bestFit="1" customWidth="1"/>
    <col min="10562" max="10562" width="55.140625" style="165" bestFit="1" customWidth="1"/>
    <col min="10563" max="10565" width="17" style="165" customWidth="1"/>
    <col min="10566" max="10566" width="6.85546875" style="165" customWidth="1"/>
    <col min="10567" max="10567" width="42.7109375" style="165" customWidth="1"/>
    <col min="10568" max="10568" width="17.7109375" style="165" customWidth="1"/>
    <col min="10569" max="10569" width="16.85546875" style="165" customWidth="1"/>
    <col min="10570" max="10570" width="19.140625" style="165" customWidth="1"/>
    <col min="10571" max="10571" width="15.140625" style="165" customWidth="1"/>
    <col min="10572" max="10572" width="6.85546875" style="165" customWidth="1"/>
    <col min="10573" max="10573" width="47.7109375" style="165" customWidth="1"/>
    <col min="10574" max="10574" width="23.28515625" style="165" bestFit="1" customWidth="1"/>
    <col min="10575" max="10581" width="23.85546875" style="165" customWidth="1"/>
    <col min="10582" max="10582" width="5.85546875" style="165" bestFit="1" customWidth="1"/>
    <col min="10583" max="10583" width="60.140625" style="165" bestFit="1" customWidth="1"/>
    <col min="10584" max="10584" width="17.42578125" style="165" customWidth="1"/>
    <col min="10585" max="10585" width="23.7109375" style="165" customWidth="1"/>
    <col min="10586" max="10588" width="18.42578125" style="165" bestFit="1" customWidth="1"/>
    <col min="10589" max="10589" width="18.42578125" style="165" customWidth="1"/>
    <col min="10590" max="10590" width="18.42578125" style="165" bestFit="1" customWidth="1"/>
    <col min="10591" max="10591" width="22" style="165" bestFit="1" customWidth="1"/>
    <col min="10592" max="10592" width="20.42578125" style="165" bestFit="1" customWidth="1"/>
    <col min="10593" max="10593" width="6.85546875" style="165" customWidth="1"/>
    <col min="10594" max="10594" width="60.140625" style="165" bestFit="1" customWidth="1"/>
    <col min="10595" max="10595" width="19.85546875" style="165" bestFit="1" customWidth="1"/>
    <col min="10596" max="10596" width="22" style="165" bestFit="1" customWidth="1"/>
    <col min="10597" max="10597" width="20.42578125" style="165" bestFit="1" customWidth="1"/>
    <col min="10598" max="10752" width="21.140625" style="165"/>
    <col min="10753" max="10753" width="22" style="165" bestFit="1" customWidth="1"/>
    <col min="10754" max="10754" width="24.140625" style="165" customWidth="1"/>
    <col min="10755" max="10755" width="20.85546875" style="165" customWidth="1"/>
    <col min="10756" max="10756" width="19.7109375" style="165" customWidth="1"/>
    <col min="10757" max="10757" width="18" style="165" customWidth="1"/>
    <col min="10758" max="10758" width="17.85546875" style="165" customWidth="1"/>
    <col min="10759" max="10759" width="6.85546875" style="165" customWidth="1"/>
    <col min="10760" max="10760" width="50.140625" style="165" customWidth="1"/>
    <col min="10761" max="10761" width="16" style="165" customWidth="1"/>
    <col min="10762" max="10762" width="19.42578125" style="165" bestFit="1" customWidth="1"/>
    <col min="10763" max="10763" width="19" style="165" bestFit="1" customWidth="1"/>
    <col min="10764" max="10764" width="6.85546875" style="165" customWidth="1"/>
    <col min="10765" max="10765" width="23" style="165" customWidth="1"/>
    <col min="10766" max="10766" width="25.7109375" style="165" customWidth="1"/>
    <col min="10767" max="10767" width="24" style="165" customWidth="1"/>
    <col min="10768" max="10768" width="20" style="165" customWidth="1"/>
    <col min="10769" max="10769" width="6.85546875" style="165" customWidth="1"/>
    <col min="10770" max="10770" width="55" style="165" customWidth="1"/>
    <col min="10771" max="10771" width="21.42578125" style="165" customWidth="1"/>
    <col min="10772" max="10772" width="22.140625" style="165" customWidth="1"/>
    <col min="10773" max="10773" width="18" style="165" bestFit="1" customWidth="1"/>
    <col min="10774" max="10774" width="73.28515625" style="165" bestFit="1" customWidth="1"/>
    <col min="10775" max="10775" width="16.140625" style="165" customWidth="1"/>
    <col min="10776" max="10776" width="18.140625" style="165" customWidth="1"/>
    <col min="10777" max="10777" width="6.42578125" style="165" bestFit="1" customWidth="1"/>
    <col min="10778" max="10778" width="73.140625" style="165" bestFit="1" customWidth="1"/>
    <col min="10779" max="10779" width="5.42578125" style="165" bestFit="1" customWidth="1"/>
    <col min="10780" max="10781" width="18.140625" style="165" customWidth="1"/>
    <col min="10782" max="10782" width="6.85546875" style="165" customWidth="1"/>
    <col min="10783" max="10783" width="51.140625" style="165" customWidth="1"/>
    <col min="10784" max="10787" width="17" style="165" customWidth="1"/>
    <col min="10788" max="10788" width="15.28515625" style="165" customWidth="1"/>
    <col min="10789" max="10789" width="5.85546875" style="165" bestFit="1" customWidth="1"/>
    <col min="10790" max="10790" width="40.85546875" style="165" bestFit="1" customWidth="1"/>
    <col min="10791" max="10791" width="14" style="165" customWidth="1"/>
    <col min="10792" max="10792" width="22.85546875" style="165" customWidth="1"/>
    <col min="10793" max="10793" width="5.85546875" style="165" customWidth="1"/>
    <col min="10794" max="10794" width="36.140625" style="165" bestFit="1" customWidth="1"/>
    <col min="10795" max="10795" width="16.140625" style="165" customWidth="1"/>
    <col min="10796" max="10796" width="18.85546875" style="165" customWidth="1"/>
    <col min="10797" max="10797" width="6.85546875" style="165" customWidth="1"/>
    <col min="10798" max="10798" width="52" style="165" customWidth="1"/>
    <col min="10799" max="10799" width="18.140625" style="165" customWidth="1"/>
    <col min="10800" max="10800" width="17.140625" style="165" customWidth="1"/>
    <col min="10801" max="10801" width="18.42578125" style="165" customWidth="1"/>
    <col min="10802" max="10802" width="5.85546875" style="165" bestFit="1" customWidth="1"/>
    <col min="10803" max="10803" width="55.140625" style="165" bestFit="1" customWidth="1"/>
    <col min="10804" max="10806" width="17" style="165" customWidth="1"/>
    <col min="10807" max="10807" width="6.42578125" style="165" bestFit="1" customWidth="1"/>
    <col min="10808" max="10808" width="71" style="165" bestFit="1" customWidth="1"/>
    <col min="10809" max="10811" width="17" style="165" customWidth="1"/>
    <col min="10812" max="10812" width="11" style="165" customWidth="1"/>
    <col min="10813" max="10813" width="43.42578125" style="165" bestFit="1" customWidth="1"/>
    <col min="10814" max="10816" width="17" style="165" customWidth="1"/>
    <col min="10817" max="10817" width="5.85546875" style="165" bestFit="1" customWidth="1"/>
    <col min="10818" max="10818" width="55.140625" style="165" bestFit="1" customWidth="1"/>
    <col min="10819" max="10821" width="17" style="165" customWidth="1"/>
    <col min="10822" max="10822" width="6.85546875" style="165" customWidth="1"/>
    <col min="10823" max="10823" width="42.7109375" style="165" customWidth="1"/>
    <col min="10824" max="10824" width="17.7109375" style="165" customWidth="1"/>
    <col min="10825" max="10825" width="16.85546875" style="165" customWidth="1"/>
    <col min="10826" max="10826" width="19.140625" style="165" customWidth="1"/>
    <col min="10827" max="10827" width="15.140625" style="165" customWidth="1"/>
    <col min="10828" max="10828" width="6.85546875" style="165" customWidth="1"/>
    <col min="10829" max="10829" width="47.7109375" style="165" customWidth="1"/>
    <col min="10830" max="10830" width="23.28515625" style="165" bestFit="1" customWidth="1"/>
    <col min="10831" max="10837" width="23.85546875" style="165" customWidth="1"/>
    <col min="10838" max="10838" width="5.85546875" style="165" bestFit="1" customWidth="1"/>
    <col min="10839" max="10839" width="60.140625" style="165" bestFit="1" customWidth="1"/>
    <col min="10840" max="10840" width="17.42578125" style="165" customWidth="1"/>
    <col min="10841" max="10841" width="23.7109375" style="165" customWidth="1"/>
    <col min="10842" max="10844" width="18.42578125" style="165" bestFit="1" customWidth="1"/>
    <col min="10845" max="10845" width="18.42578125" style="165" customWidth="1"/>
    <col min="10846" max="10846" width="18.42578125" style="165" bestFit="1" customWidth="1"/>
    <col min="10847" max="10847" width="22" style="165" bestFit="1" customWidth="1"/>
    <col min="10848" max="10848" width="20.42578125" style="165" bestFit="1" customWidth="1"/>
    <col min="10849" max="10849" width="6.85546875" style="165" customWidth="1"/>
    <col min="10850" max="10850" width="60.140625" style="165" bestFit="1" customWidth="1"/>
    <col min="10851" max="10851" width="19.85546875" style="165" bestFit="1" customWidth="1"/>
    <col min="10852" max="10852" width="22" style="165" bestFit="1" customWidth="1"/>
    <col min="10853" max="10853" width="20.42578125" style="165" bestFit="1" customWidth="1"/>
    <col min="10854" max="11008" width="21.140625" style="165"/>
    <col min="11009" max="11009" width="22" style="165" bestFit="1" customWidth="1"/>
    <col min="11010" max="11010" width="24.140625" style="165" customWidth="1"/>
    <col min="11011" max="11011" width="20.85546875" style="165" customWidth="1"/>
    <col min="11012" max="11012" width="19.7109375" style="165" customWidth="1"/>
    <col min="11013" max="11013" width="18" style="165" customWidth="1"/>
    <col min="11014" max="11014" width="17.85546875" style="165" customWidth="1"/>
    <col min="11015" max="11015" width="6.85546875" style="165" customWidth="1"/>
    <col min="11016" max="11016" width="50.140625" style="165" customWidth="1"/>
    <col min="11017" max="11017" width="16" style="165" customWidth="1"/>
    <col min="11018" max="11018" width="19.42578125" style="165" bestFit="1" customWidth="1"/>
    <col min="11019" max="11019" width="19" style="165" bestFit="1" customWidth="1"/>
    <col min="11020" max="11020" width="6.85546875" style="165" customWidth="1"/>
    <col min="11021" max="11021" width="23" style="165" customWidth="1"/>
    <col min="11022" max="11022" width="25.7109375" style="165" customWidth="1"/>
    <col min="11023" max="11023" width="24" style="165" customWidth="1"/>
    <col min="11024" max="11024" width="20" style="165" customWidth="1"/>
    <col min="11025" max="11025" width="6.85546875" style="165" customWidth="1"/>
    <col min="11026" max="11026" width="55" style="165" customWidth="1"/>
    <col min="11027" max="11027" width="21.42578125" style="165" customWidth="1"/>
    <col min="11028" max="11028" width="22.140625" style="165" customWidth="1"/>
    <col min="11029" max="11029" width="18" style="165" bestFit="1" customWidth="1"/>
    <col min="11030" max="11030" width="73.28515625" style="165" bestFit="1" customWidth="1"/>
    <col min="11031" max="11031" width="16.140625" style="165" customWidth="1"/>
    <col min="11032" max="11032" width="18.140625" style="165" customWidth="1"/>
    <col min="11033" max="11033" width="6.42578125" style="165" bestFit="1" customWidth="1"/>
    <col min="11034" max="11034" width="73.140625" style="165" bestFit="1" customWidth="1"/>
    <col min="11035" max="11035" width="5.42578125" style="165" bestFit="1" customWidth="1"/>
    <col min="11036" max="11037" width="18.140625" style="165" customWidth="1"/>
    <col min="11038" max="11038" width="6.85546875" style="165" customWidth="1"/>
    <col min="11039" max="11039" width="51.140625" style="165" customWidth="1"/>
    <col min="11040" max="11043" width="17" style="165" customWidth="1"/>
    <col min="11044" max="11044" width="15.28515625" style="165" customWidth="1"/>
    <col min="11045" max="11045" width="5.85546875" style="165" bestFit="1" customWidth="1"/>
    <col min="11046" max="11046" width="40.85546875" style="165" bestFit="1" customWidth="1"/>
    <col min="11047" max="11047" width="14" style="165" customWidth="1"/>
    <col min="11048" max="11048" width="22.85546875" style="165" customWidth="1"/>
    <col min="11049" max="11049" width="5.85546875" style="165" customWidth="1"/>
    <col min="11050" max="11050" width="36.140625" style="165" bestFit="1" customWidth="1"/>
    <col min="11051" max="11051" width="16.140625" style="165" customWidth="1"/>
    <col min="11052" max="11052" width="18.85546875" style="165" customWidth="1"/>
    <col min="11053" max="11053" width="6.85546875" style="165" customWidth="1"/>
    <col min="11054" max="11054" width="52" style="165" customWidth="1"/>
    <col min="11055" max="11055" width="18.140625" style="165" customWidth="1"/>
    <col min="11056" max="11056" width="17.140625" style="165" customWidth="1"/>
    <col min="11057" max="11057" width="18.42578125" style="165" customWidth="1"/>
    <col min="11058" max="11058" width="5.85546875" style="165" bestFit="1" customWidth="1"/>
    <col min="11059" max="11059" width="55.140625" style="165" bestFit="1" customWidth="1"/>
    <col min="11060" max="11062" width="17" style="165" customWidth="1"/>
    <col min="11063" max="11063" width="6.42578125" style="165" bestFit="1" customWidth="1"/>
    <col min="11064" max="11064" width="71" style="165" bestFit="1" customWidth="1"/>
    <col min="11065" max="11067" width="17" style="165" customWidth="1"/>
    <col min="11068" max="11068" width="11" style="165" customWidth="1"/>
    <col min="11069" max="11069" width="43.42578125" style="165" bestFit="1" customWidth="1"/>
    <col min="11070" max="11072" width="17" style="165" customWidth="1"/>
    <col min="11073" max="11073" width="5.85546875" style="165" bestFit="1" customWidth="1"/>
    <col min="11074" max="11074" width="55.140625" style="165" bestFit="1" customWidth="1"/>
    <col min="11075" max="11077" width="17" style="165" customWidth="1"/>
    <col min="11078" max="11078" width="6.85546875" style="165" customWidth="1"/>
    <col min="11079" max="11079" width="42.7109375" style="165" customWidth="1"/>
    <col min="11080" max="11080" width="17.7109375" style="165" customWidth="1"/>
    <col min="11081" max="11081" width="16.85546875" style="165" customWidth="1"/>
    <col min="11082" max="11082" width="19.140625" style="165" customWidth="1"/>
    <col min="11083" max="11083" width="15.140625" style="165" customWidth="1"/>
    <col min="11084" max="11084" width="6.85546875" style="165" customWidth="1"/>
    <col min="11085" max="11085" width="47.7109375" style="165" customWidth="1"/>
    <col min="11086" max="11086" width="23.28515625" style="165" bestFit="1" customWidth="1"/>
    <col min="11087" max="11093" width="23.85546875" style="165" customWidth="1"/>
    <col min="11094" max="11094" width="5.85546875" style="165" bestFit="1" customWidth="1"/>
    <col min="11095" max="11095" width="60.140625" style="165" bestFit="1" customWidth="1"/>
    <col min="11096" max="11096" width="17.42578125" style="165" customWidth="1"/>
    <col min="11097" max="11097" width="23.7109375" style="165" customWidth="1"/>
    <col min="11098" max="11100" width="18.42578125" style="165" bestFit="1" customWidth="1"/>
    <col min="11101" max="11101" width="18.42578125" style="165" customWidth="1"/>
    <col min="11102" max="11102" width="18.42578125" style="165" bestFit="1" customWidth="1"/>
    <col min="11103" max="11103" width="22" style="165" bestFit="1" customWidth="1"/>
    <col min="11104" max="11104" width="20.42578125" style="165" bestFit="1" customWidth="1"/>
    <col min="11105" max="11105" width="6.85546875" style="165" customWidth="1"/>
    <col min="11106" max="11106" width="60.140625" style="165" bestFit="1" customWidth="1"/>
    <col min="11107" max="11107" width="19.85546875" style="165" bestFit="1" customWidth="1"/>
    <col min="11108" max="11108" width="22" style="165" bestFit="1" customWidth="1"/>
    <col min="11109" max="11109" width="20.42578125" style="165" bestFit="1" customWidth="1"/>
    <col min="11110" max="11264" width="21.140625" style="165"/>
    <col min="11265" max="11265" width="22" style="165" bestFit="1" customWidth="1"/>
    <col min="11266" max="11266" width="24.140625" style="165" customWidth="1"/>
    <col min="11267" max="11267" width="20.85546875" style="165" customWidth="1"/>
    <col min="11268" max="11268" width="19.7109375" style="165" customWidth="1"/>
    <col min="11269" max="11269" width="18" style="165" customWidth="1"/>
    <col min="11270" max="11270" width="17.85546875" style="165" customWidth="1"/>
    <col min="11271" max="11271" width="6.85546875" style="165" customWidth="1"/>
    <col min="11272" max="11272" width="50.140625" style="165" customWidth="1"/>
    <col min="11273" max="11273" width="16" style="165" customWidth="1"/>
    <col min="11274" max="11274" width="19.42578125" style="165" bestFit="1" customWidth="1"/>
    <col min="11275" max="11275" width="19" style="165" bestFit="1" customWidth="1"/>
    <col min="11276" max="11276" width="6.85546875" style="165" customWidth="1"/>
    <col min="11277" max="11277" width="23" style="165" customWidth="1"/>
    <col min="11278" max="11278" width="25.7109375" style="165" customWidth="1"/>
    <col min="11279" max="11279" width="24" style="165" customWidth="1"/>
    <col min="11280" max="11280" width="20" style="165" customWidth="1"/>
    <col min="11281" max="11281" width="6.85546875" style="165" customWidth="1"/>
    <col min="11282" max="11282" width="55" style="165" customWidth="1"/>
    <col min="11283" max="11283" width="21.42578125" style="165" customWidth="1"/>
    <col min="11284" max="11284" width="22.140625" style="165" customWidth="1"/>
    <col min="11285" max="11285" width="18" style="165" bestFit="1" customWidth="1"/>
    <col min="11286" max="11286" width="73.28515625" style="165" bestFit="1" customWidth="1"/>
    <col min="11287" max="11287" width="16.140625" style="165" customWidth="1"/>
    <col min="11288" max="11288" width="18.140625" style="165" customWidth="1"/>
    <col min="11289" max="11289" width="6.42578125" style="165" bestFit="1" customWidth="1"/>
    <col min="11290" max="11290" width="73.140625" style="165" bestFit="1" customWidth="1"/>
    <col min="11291" max="11291" width="5.42578125" style="165" bestFit="1" customWidth="1"/>
    <col min="11292" max="11293" width="18.140625" style="165" customWidth="1"/>
    <col min="11294" max="11294" width="6.85546875" style="165" customWidth="1"/>
    <col min="11295" max="11295" width="51.140625" style="165" customWidth="1"/>
    <col min="11296" max="11299" width="17" style="165" customWidth="1"/>
    <col min="11300" max="11300" width="15.28515625" style="165" customWidth="1"/>
    <col min="11301" max="11301" width="5.85546875" style="165" bestFit="1" customWidth="1"/>
    <col min="11302" max="11302" width="40.85546875" style="165" bestFit="1" customWidth="1"/>
    <col min="11303" max="11303" width="14" style="165" customWidth="1"/>
    <col min="11304" max="11304" width="22.85546875" style="165" customWidth="1"/>
    <col min="11305" max="11305" width="5.85546875" style="165" customWidth="1"/>
    <col min="11306" max="11306" width="36.140625" style="165" bestFit="1" customWidth="1"/>
    <col min="11307" max="11307" width="16.140625" style="165" customWidth="1"/>
    <col min="11308" max="11308" width="18.85546875" style="165" customWidth="1"/>
    <col min="11309" max="11309" width="6.85546875" style="165" customWidth="1"/>
    <col min="11310" max="11310" width="52" style="165" customWidth="1"/>
    <col min="11311" max="11311" width="18.140625" style="165" customWidth="1"/>
    <col min="11312" max="11312" width="17.140625" style="165" customWidth="1"/>
    <col min="11313" max="11313" width="18.42578125" style="165" customWidth="1"/>
    <col min="11314" max="11314" width="5.85546875" style="165" bestFit="1" customWidth="1"/>
    <col min="11315" max="11315" width="55.140625" style="165" bestFit="1" customWidth="1"/>
    <col min="11316" max="11318" width="17" style="165" customWidth="1"/>
    <col min="11319" max="11319" width="6.42578125" style="165" bestFit="1" customWidth="1"/>
    <col min="11320" max="11320" width="71" style="165" bestFit="1" customWidth="1"/>
    <col min="11321" max="11323" width="17" style="165" customWidth="1"/>
    <col min="11324" max="11324" width="11" style="165" customWidth="1"/>
    <col min="11325" max="11325" width="43.42578125" style="165" bestFit="1" customWidth="1"/>
    <col min="11326" max="11328" width="17" style="165" customWidth="1"/>
    <col min="11329" max="11329" width="5.85546875" style="165" bestFit="1" customWidth="1"/>
    <col min="11330" max="11330" width="55.140625" style="165" bestFit="1" customWidth="1"/>
    <col min="11331" max="11333" width="17" style="165" customWidth="1"/>
    <col min="11334" max="11334" width="6.85546875" style="165" customWidth="1"/>
    <col min="11335" max="11335" width="42.7109375" style="165" customWidth="1"/>
    <col min="11336" max="11336" width="17.7109375" style="165" customWidth="1"/>
    <col min="11337" max="11337" width="16.85546875" style="165" customWidth="1"/>
    <col min="11338" max="11338" width="19.140625" style="165" customWidth="1"/>
    <col min="11339" max="11339" width="15.140625" style="165" customWidth="1"/>
    <col min="11340" max="11340" width="6.85546875" style="165" customWidth="1"/>
    <col min="11341" max="11341" width="47.7109375" style="165" customWidth="1"/>
    <col min="11342" max="11342" width="23.28515625" style="165" bestFit="1" customWidth="1"/>
    <col min="11343" max="11349" width="23.85546875" style="165" customWidth="1"/>
    <col min="11350" max="11350" width="5.85546875" style="165" bestFit="1" customWidth="1"/>
    <col min="11351" max="11351" width="60.140625" style="165" bestFit="1" customWidth="1"/>
    <col min="11352" max="11352" width="17.42578125" style="165" customWidth="1"/>
    <col min="11353" max="11353" width="23.7109375" style="165" customWidth="1"/>
    <col min="11354" max="11356" width="18.42578125" style="165" bestFit="1" customWidth="1"/>
    <col min="11357" max="11357" width="18.42578125" style="165" customWidth="1"/>
    <col min="11358" max="11358" width="18.42578125" style="165" bestFit="1" customWidth="1"/>
    <col min="11359" max="11359" width="22" style="165" bestFit="1" customWidth="1"/>
    <col min="11360" max="11360" width="20.42578125" style="165" bestFit="1" customWidth="1"/>
    <col min="11361" max="11361" width="6.85546875" style="165" customWidth="1"/>
    <col min="11362" max="11362" width="60.140625" style="165" bestFit="1" customWidth="1"/>
    <col min="11363" max="11363" width="19.85546875" style="165" bestFit="1" customWidth="1"/>
    <col min="11364" max="11364" width="22" style="165" bestFit="1" customWidth="1"/>
    <col min="11365" max="11365" width="20.42578125" style="165" bestFit="1" customWidth="1"/>
    <col min="11366" max="11520" width="21.140625" style="165"/>
    <col min="11521" max="11521" width="22" style="165" bestFit="1" customWidth="1"/>
    <col min="11522" max="11522" width="24.140625" style="165" customWidth="1"/>
    <col min="11523" max="11523" width="20.85546875" style="165" customWidth="1"/>
    <col min="11524" max="11524" width="19.7109375" style="165" customWidth="1"/>
    <col min="11525" max="11525" width="18" style="165" customWidth="1"/>
    <col min="11526" max="11526" width="17.85546875" style="165" customWidth="1"/>
    <col min="11527" max="11527" width="6.85546875" style="165" customWidth="1"/>
    <col min="11528" max="11528" width="50.140625" style="165" customWidth="1"/>
    <col min="11529" max="11529" width="16" style="165" customWidth="1"/>
    <col min="11530" max="11530" width="19.42578125" style="165" bestFit="1" customWidth="1"/>
    <col min="11531" max="11531" width="19" style="165" bestFit="1" customWidth="1"/>
    <col min="11532" max="11532" width="6.85546875" style="165" customWidth="1"/>
    <col min="11533" max="11533" width="23" style="165" customWidth="1"/>
    <col min="11534" max="11534" width="25.7109375" style="165" customWidth="1"/>
    <col min="11535" max="11535" width="24" style="165" customWidth="1"/>
    <col min="11536" max="11536" width="20" style="165" customWidth="1"/>
    <col min="11537" max="11537" width="6.85546875" style="165" customWidth="1"/>
    <col min="11538" max="11538" width="55" style="165" customWidth="1"/>
    <col min="11539" max="11539" width="21.42578125" style="165" customWidth="1"/>
    <col min="11540" max="11540" width="22.140625" style="165" customWidth="1"/>
    <col min="11541" max="11541" width="18" style="165" bestFit="1" customWidth="1"/>
    <col min="11542" max="11542" width="73.28515625" style="165" bestFit="1" customWidth="1"/>
    <col min="11543" max="11543" width="16.140625" style="165" customWidth="1"/>
    <col min="11544" max="11544" width="18.140625" style="165" customWidth="1"/>
    <col min="11545" max="11545" width="6.42578125" style="165" bestFit="1" customWidth="1"/>
    <col min="11546" max="11546" width="73.140625" style="165" bestFit="1" customWidth="1"/>
    <col min="11547" max="11547" width="5.42578125" style="165" bestFit="1" customWidth="1"/>
    <col min="11548" max="11549" width="18.140625" style="165" customWidth="1"/>
    <col min="11550" max="11550" width="6.85546875" style="165" customWidth="1"/>
    <col min="11551" max="11551" width="51.140625" style="165" customWidth="1"/>
    <col min="11552" max="11555" width="17" style="165" customWidth="1"/>
    <col min="11556" max="11556" width="15.28515625" style="165" customWidth="1"/>
    <col min="11557" max="11557" width="5.85546875" style="165" bestFit="1" customWidth="1"/>
    <col min="11558" max="11558" width="40.85546875" style="165" bestFit="1" customWidth="1"/>
    <col min="11559" max="11559" width="14" style="165" customWidth="1"/>
    <col min="11560" max="11560" width="22.85546875" style="165" customWidth="1"/>
    <col min="11561" max="11561" width="5.85546875" style="165" customWidth="1"/>
    <col min="11562" max="11562" width="36.140625" style="165" bestFit="1" customWidth="1"/>
    <col min="11563" max="11563" width="16.140625" style="165" customWidth="1"/>
    <col min="11564" max="11564" width="18.85546875" style="165" customWidth="1"/>
    <col min="11565" max="11565" width="6.85546875" style="165" customWidth="1"/>
    <col min="11566" max="11566" width="52" style="165" customWidth="1"/>
    <col min="11567" max="11567" width="18.140625" style="165" customWidth="1"/>
    <col min="11568" max="11568" width="17.140625" style="165" customWidth="1"/>
    <col min="11569" max="11569" width="18.42578125" style="165" customWidth="1"/>
    <col min="11570" max="11570" width="5.85546875" style="165" bestFit="1" customWidth="1"/>
    <col min="11571" max="11571" width="55.140625" style="165" bestFit="1" customWidth="1"/>
    <col min="11572" max="11574" width="17" style="165" customWidth="1"/>
    <col min="11575" max="11575" width="6.42578125" style="165" bestFit="1" customWidth="1"/>
    <col min="11576" max="11576" width="71" style="165" bestFit="1" customWidth="1"/>
    <col min="11577" max="11579" width="17" style="165" customWidth="1"/>
    <col min="11580" max="11580" width="11" style="165" customWidth="1"/>
    <col min="11581" max="11581" width="43.42578125" style="165" bestFit="1" customWidth="1"/>
    <col min="11582" max="11584" width="17" style="165" customWidth="1"/>
    <col min="11585" max="11585" width="5.85546875" style="165" bestFit="1" customWidth="1"/>
    <col min="11586" max="11586" width="55.140625" style="165" bestFit="1" customWidth="1"/>
    <col min="11587" max="11589" width="17" style="165" customWidth="1"/>
    <col min="11590" max="11590" width="6.85546875" style="165" customWidth="1"/>
    <col min="11591" max="11591" width="42.7109375" style="165" customWidth="1"/>
    <col min="11592" max="11592" width="17.7109375" style="165" customWidth="1"/>
    <col min="11593" max="11593" width="16.85546875" style="165" customWidth="1"/>
    <col min="11594" max="11594" width="19.140625" style="165" customWidth="1"/>
    <col min="11595" max="11595" width="15.140625" style="165" customWidth="1"/>
    <col min="11596" max="11596" width="6.85546875" style="165" customWidth="1"/>
    <col min="11597" max="11597" width="47.7109375" style="165" customWidth="1"/>
    <col min="11598" max="11598" width="23.28515625" style="165" bestFit="1" customWidth="1"/>
    <col min="11599" max="11605" width="23.85546875" style="165" customWidth="1"/>
    <col min="11606" max="11606" width="5.85546875" style="165" bestFit="1" customWidth="1"/>
    <col min="11607" max="11607" width="60.140625" style="165" bestFit="1" customWidth="1"/>
    <col min="11608" max="11608" width="17.42578125" style="165" customWidth="1"/>
    <col min="11609" max="11609" width="23.7109375" style="165" customWidth="1"/>
    <col min="11610" max="11612" width="18.42578125" style="165" bestFit="1" customWidth="1"/>
    <col min="11613" max="11613" width="18.42578125" style="165" customWidth="1"/>
    <col min="11614" max="11614" width="18.42578125" style="165" bestFit="1" customWidth="1"/>
    <col min="11615" max="11615" width="22" style="165" bestFit="1" customWidth="1"/>
    <col min="11616" max="11616" width="20.42578125" style="165" bestFit="1" customWidth="1"/>
    <col min="11617" max="11617" width="6.85546875" style="165" customWidth="1"/>
    <col min="11618" max="11618" width="60.140625" style="165" bestFit="1" customWidth="1"/>
    <col min="11619" max="11619" width="19.85546875" style="165" bestFit="1" customWidth="1"/>
    <col min="11620" max="11620" width="22" style="165" bestFit="1" customWidth="1"/>
    <col min="11621" max="11621" width="20.42578125" style="165" bestFit="1" customWidth="1"/>
    <col min="11622" max="11776" width="21.140625" style="165"/>
    <col min="11777" max="11777" width="22" style="165" bestFit="1" customWidth="1"/>
    <col min="11778" max="11778" width="24.140625" style="165" customWidth="1"/>
    <col min="11779" max="11779" width="20.85546875" style="165" customWidth="1"/>
    <col min="11780" max="11780" width="19.7109375" style="165" customWidth="1"/>
    <col min="11781" max="11781" width="18" style="165" customWidth="1"/>
    <col min="11782" max="11782" width="17.85546875" style="165" customWidth="1"/>
    <col min="11783" max="11783" width="6.85546875" style="165" customWidth="1"/>
    <col min="11784" max="11784" width="50.140625" style="165" customWidth="1"/>
    <col min="11785" max="11785" width="16" style="165" customWidth="1"/>
    <col min="11786" max="11786" width="19.42578125" style="165" bestFit="1" customWidth="1"/>
    <col min="11787" max="11787" width="19" style="165" bestFit="1" customWidth="1"/>
    <col min="11788" max="11788" width="6.85546875" style="165" customWidth="1"/>
    <col min="11789" max="11789" width="23" style="165" customWidth="1"/>
    <col min="11790" max="11790" width="25.7109375" style="165" customWidth="1"/>
    <col min="11791" max="11791" width="24" style="165" customWidth="1"/>
    <col min="11792" max="11792" width="20" style="165" customWidth="1"/>
    <col min="11793" max="11793" width="6.85546875" style="165" customWidth="1"/>
    <col min="11794" max="11794" width="55" style="165" customWidth="1"/>
    <col min="11795" max="11795" width="21.42578125" style="165" customWidth="1"/>
    <col min="11796" max="11796" width="22.140625" style="165" customWidth="1"/>
    <col min="11797" max="11797" width="18" style="165" bestFit="1" customWidth="1"/>
    <col min="11798" max="11798" width="73.28515625" style="165" bestFit="1" customWidth="1"/>
    <col min="11799" max="11799" width="16.140625" style="165" customWidth="1"/>
    <col min="11800" max="11800" width="18.140625" style="165" customWidth="1"/>
    <col min="11801" max="11801" width="6.42578125" style="165" bestFit="1" customWidth="1"/>
    <col min="11802" max="11802" width="73.140625" style="165" bestFit="1" customWidth="1"/>
    <col min="11803" max="11803" width="5.42578125" style="165" bestFit="1" customWidth="1"/>
    <col min="11804" max="11805" width="18.140625" style="165" customWidth="1"/>
    <col min="11806" max="11806" width="6.85546875" style="165" customWidth="1"/>
    <col min="11807" max="11807" width="51.140625" style="165" customWidth="1"/>
    <col min="11808" max="11811" width="17" style="165" customWidth="1"/>
    <col min="11812" max="11812" width="15.28515625" style="165" customWidth="1"/>
    <col min="11813" max="11813" width="5.85546875" style="165" bestFit="1" customWidth="1"/>
    <col min="11814" max="11814" width="40.85546875" style="165" bestFit="1" customWidth="1"/>
    <col min="11815" max="11815" width="14" style="165" customWidth="1"/>
    <col min="11816" max="11816" width="22.85546875" style="165" customWidth="1"/>
    <col min="11817" max="11817" width="5.85546875" style="165" customWidth="1"/>
    <col min="11818" max="11818" width="36.140625" style="165" bestFit="1" customWidth="1"/>
    <col min="11819" max="11819" width="16.140625" style="165" customWidth="1"/>
    <col min="11820" max="11820" width="18.85546875" style="165" customWidth="1"/>
    <col min="11821" max="11821" width="6.85546875" style="165" customWidth="1"/>
    <col min="11822" max="11822" width="52" style="165" customWidth="1"/>
    <col min="11823" max="11823" width="18.140625" style="165" customWidth="1"/>
    <col min="11824" max="11824" width="17.140625" style="165" customWidth="1"/>
    <col min="11825" max="11825" width="18.42578125" style="165" customWidth="1"/>
    <col min="11826" max="11826" width="5.85546875" style="165" bestFit="1" customWidth="1"/>
    <col min="11827" max="11827" width="55.140625" style="165" bestFit="1" customWidth="1"/>
    <col min="11828" max="11830" width="17" style="165" customWidth="1"/>
    <col min="11831" max="11831" width="6.42578125" style="165" bestFit="1" customWidth="1"/>
    <col min="11832" max="11832" width="71" style="165" bestFit="1" customWidth="1"/>
    <col min="11833" max="11835" width="17" style="165" customWidth="1"/>
    <col min="11836" max="11836" width="11" style="165" customWidth="1"/>
    <col min="11837" max="11837" width="43.42578125" style="165" bestFit="1" customWidth="1"/>
    <col min="11838" max="11840" width="17" style="165" customWidth="1"/>
    <col min="11841" max="11841" width="5.85546875" style="165" bestFit="1" customWidth="1"/>
    <col min="11842" max="11842" width="55.140625" style="165" bestFit="1" customWidth="1"/>
    <col min="11843" max="11845" width="17" style="165" customWidth="1"/>
    <col min="11846" max="11846" width="6.85546875" style="165" customWidth="1"/>
    <col min="11847" max="11847" width="42.7109375" style="165" customWidth="1"/>
    <col min="11848" max="11848" width="17.7109375" style="165" customWidth="1"/>
    <col min="11849" max="11849" width="16.85546875" style="165" customWidth="1"/>
    <col min="11850" max="11850" width="19.140625" style="165" customWidth="1"/>
    <col min="11851" max="11851" width="15.140625" style="165" customWidth="1"/>
    <col min="11852" max="11852" width="6.85546875" style="165" customWidth="1"/>
    <col min="11853" max="11853" width="47.7109375" style="165" customWidth="1"/>
    <col min="11854" max="11854" width="23.28515625" style="165" bestFit="1" customWidth="1"/>
    <col min="11855" max="11861" width="23.85546875" style="165" customWidth="1"/>
    <col min="11862" max="11862" width="5.85546875" style="165" bestFit="1" customWidth="1"/>
    <col min="11863" max="11863" width="60.140625" style="165" bestFit="1" customWidth="1"/>
    <col min="11864" max="11864" width="17.42578125" style="165" customWidth="1"/>
    <col min="11865" max="11865" width="23.7109375" style="165" customWidth="1"/>
    <col min="11866" max="11868" width="18.42578125" style="165" bestFit="1" customWidth="1"/>
    <col min="11869" max="11869" width="18.42578125" style="165" customWidth="1"/>
    <col min="11870" max="11870" width="18.42578125" style="165" bestFit="1" customWidth="1"/>
    <col min="11871" max="11871" width="22" style="165" bestFit="1" customWidth="1"/>
    <col min="11872" max="11872" width="20.42578125" style="165" bestFit="1" customWidth="1"/>
    <col min="11873" max="11873" width="6.85546875" style="165" customWidth="1"/>
    <col min="11874" max="11874" width="60.140625" style="165" bestFit="1" customWidth="1"/>
    <col min="11875" max="11875" width="19.85546875" style="165" bestFit="1" customWidth="1"/>
    <col min="11876" max="11876" width="22" style="165" bestFit="1" customWidth="1"/>
    <col min="11877" max="11877" width="20.42578125" style="165" bestFit="1" customWidth="1"/>
    <col min="11878" max="12032" width="21.140625" style="165"/>
    <col min="12033" max="12033" width="22" style="165" bestFit="1" customWidth="1"/>
    <col min="12034" max="12034" width="24.140625" style="165" customWidth="1"/>
    <col min="12035" max="12035" width="20.85546875" style="165" customWidth="1"/>
    <col min="12036" max="12036" width="19.7109375" style="165" customWidth="1"/>
    <col min="12037" max="12037" width="18" style="165" customWidth="1"/>
    <col min="12038" max="12038" width="17.85546875" style="165" customWidth="1"/>
    <col min="12039" max="12039" width="6.85546875" style="165" customWidth="1"/>
    <col min="12040" max="12040" width="50.140625" style="165" customWidth="1"/>
    <col min="12041" max="12041" width="16" style="165" customWidth="1"/>
    <col min="12042" max="12042" width="19.42578125" style="165" bestFit="1" customWidth="1"/>
    <col min="12043" max="12043" width="19" style="165" bestFit="1" customWidth="1"/>
    <col min="12044" max="12044" width="6.85546875" style="165" customWidth="1"/>
    <col min="12045" max="12045" width="23" style="165" customWidth="1"/>
    <col min="12046" max="12046" width="25.7109375" style="165" customWidth="1"/>
    <col min="12047" max="12047" width="24" style="165" customWidth="1"/>
    <col min="12048" max="12048" width="20" style="165" customWidth="1"/>
    <col min="12049" max="12049" width="6.85546875" style="165" customWidth="1"/>
    <col min="12050" max="12050" width="55" style="165" customWidth="1"/>
    <col min="12051" max="12051" width="21.42578125" style="165" customWidth="1"/>
    <col min="12052" max="12052" width="22.140625" style="165" customWidth="1"/>
    <col min="12053" max="12053" width="18" style="165" bestFit="1" customWidth="1"/>
    <col min="12054" max="12054" width="73.28515625" style="165" bestFit="1" customWidth="1"/>
    <col min="12055" max="12055" width="16.140625" style="165" customWidth="1"/>
    <col min="12056" max="12056" width="18.140625" style="165" customWidth="1"/>
    <col min="12057" max="12057" width="6.42578125" style="165" bestFit="1" customWidth="1"/>
    <col min="12058" max="12058" width="73.140625" style="165" bestFit="1" customWidth="1"/>
    <col min="12059" max="12059" width="5.42578125" style="165" bestFit="1" customWidth="1"/>
    <col min="12060" max="12061" width="18.140625" style="165" customWidth="1"/>
    <col min="12062" max="12062" width="6.85546875" style="165" customWidth="1"/>
    <col min="12063" max="12063" width="51.140625" style="165" customWidth="1"/>
    <col min="12064" max="12067" width="17" style="165" customWidth="1"/>
    <col min="12068" max="12068" width="15.28515625" style="165" customWidth="1"/>
    <col min="12069" max="12069" width="5.85546875" style="165" bestFit="1" customWidth="1"/>
    <col min="12070" max="12070" width="40.85546875" style="165" bestFit="1" customWidth="1"/>
    <col min="12071" max="12071" width="14" style="165" customWidth="1"/>
    <col min="12072" max="12072" width="22.85546875" style="165" customWidth="1"/>
    <col min="12073" max="12073" width="5.85546875" style="165" customWidth="1"/>
    <col min="12074" max="12074" width="36.140625" style="165" bestFit="1" customWidth="1"/>
    <col min="12075" max="12075" width="16.140625" style="165" customWidth="1"/>
    <col min="12076" max="12076" width="18.85546875" style="165" customWidth="1"/>
    <col min="12077" max="12077" width="6.85546875" style="165" customWidth="1"/>
    <col min="12078" max="12078" width="52" style="165" customWidth="1"/>
    <col min="12079" max="12079" width="18.140625" style="165" customWidth="1"/>
    <col min="12080" max="12080" width="17.140625" style="165" customWidth="1"/>
    <col min="12081" max="12081" width="18.42578125" style="165" customWidth="1"/>
    <col min="12082" max="12082" width="5.85546875" style="165" bestFit="1" customWidth="1"/>
    <col min="12083" max="12083" width="55.140625" style="165" bestFit="1" customWidth="1"/>
    <col min="12084" max="12086" width="17" style="165" customWidth="1"/>
    <col min="12087" max="12087" width="6.42578125" style="165" bestFit="1" customWidth="1"/>
    <col min="12088" max="12088" width="71" style="165" bestFit="1" customWidth="1"/>
    <col min="12089" max="12091" width="17" style="165" customWidth="1"/>
    <col min="12092" max="12092" width="11" style="165" customWidth="1"/>
    <col min="12093" max="12093" width="43.42578125" style="165" bestFit="1" customWidth="1"/>
    <col min="12094" max="12096" width="17" style="165" customWidth="1"/>
    <col min="12097" max="12097" width="5.85546875" style="165" bestFit="1" customWidth="1"/>
    <col min="12098" max="12098" width="55.140625" style="165" bestFit="1" customWidth="1"/>
    <col min="12099" max="12101" width="17" style="165" customWidth="1"/>
    <col min="12102" max="12102" width="6.85546875" style="165" customWidth="1"/>
    <col min="12103" max="12103" width="42.7109375" style="165" customWidth="1"/>
    <col min="12104" max="12104" width="17.7109375" style="165" customWidth="1"/>
    <col min="12105" max="12105" width="16.85546875" style="165" customWidth="1"/>
    <col min="12106" max="12106" width="19.140625" style="165" customWidth="1"/>
    <col min="12107" max="12107" width="15.140625" style="165" customWidth="1"/>
    <col min="12108" max="12108" width="6.85546875" style="165" customWidth="1"/>
    <col min="12109" max="12109" width="47.7109375" style="165" customWidth="1"/>
    <col min="12110" max="12110" width="23.28515625" style="165" bestFit="1" customWidth="1"/>
    <col min="12111" max="12117" width="23.85546875" style="165" customWidth="1"/>
    <col min="12118" max="12118" width="5.85546875" style="165" bestFit="1" customWidth="1"/>
    <col min="12119" max="12119" width="60.140625" style="165" bestFit="1" customWidth="1"/>
    <col min="12120" max="12120" width="17.42578125" style="165" customWidth="1"/>
    <col min="12121" max="12121" width="23.7109375" style="165" customWidth="1"/>
    <col min="12122" max="12124" width="18.42578125" style="165" bestFit="1" customWidth="1"/>
    <col min="12125" max="12125" width="18.42578125" style="165" customWidth="1"/>
    <col min="12126" max="12126" width="18.42578125" style="165" bestFit="1" customWidth="1"/>
    <col min="12127" max="12127" width="22" style="165" bestFit="1" customWidth="1"/>
    <col min="12128" max="12128" width="20.42578125" style="165" bestFit="1" customWidth="1"/>
    <col min="12129" max="12129" width="6.85546875" style="165" customWidth="1"/>
    <col min="12130" max="12130" width="60.140625" style="165" bestFit="1" customWidth="1"/>
    <col min="12131" max="12131" width="19.85546875" style="165" bestFit="1" customWidth="1"/>
    <col min="12132" max="12132" width="22" style="165" bestFit="1" customWidth="1"/>
    <col min="12133" max="12133" width="20.42578125" style="165" bestFit="1" customWidth="1"/>
    <col min="12134" max="12288" width="21.140625" style="165"/>
    <col min="12289" max="12289" width="22" style="165" bestFit="1" customWidth="1"/>
    <col min="12290" max="12290" width="24.140625" style="165" customWidth="1"/>
    <col min="12291" max="12291" width="20.85546875" style="165" customWidth="1"/>
    <col min="12292" max="12292" width="19.7109375" style="165" customWidth="1"/>
    <col min="12293" max="12293" width="18" style="165" customWidth="1"/>
    <col min="12294" max="12294" width="17.85546875" style="165" customWidth="1"/>
    <col min="12295" max="12295" width="6.85546875" style="165" customWidth="1"/>
    <col min="12296" max="12296" width="50.140625" style="165" customWidth="1"/>
    <col min="12297" max="12297" width="16" style="165" customWidth="1"/>
    <col min="12298" max="12298" width="19.42578125" style="165" bestFit="1" customWidth="1"/>
    <col min="12299" max="12299" width="19" style="165" bestFit="1" customWidth="1"/>
    <col min="12300" max="12300" width="6.85546875" style="165" customWidth="1"/>
    <col min="12301" max="12301" width="23" style="165" customWidth="1"/>
    <col min="12302" max="12302" width="25.7109375" style="165" customWidth="1"/>
    <col min="12303" max="12303" width="24" style="165" customWidth="1"/>
    <col min="12304" max="12304" width="20" style="165" customWidth="1"/>
    <col min="12305" max="12305" width="6.85546875" style="165" customWidth="1"/>
    <col min="12306" max="12306" width="55" style="165" customWidth="1"/>
    <col min="12307" max="12307" width="21.42578125" style="165" customWidth="1"/>
    <col min="12308" max="12308" width="22.140625" style="165" customWidth="1"/>
    <col min="12309" max="12309" width="18" style="165" bestFit="1" customWidth="1"/>
    <col min="12310" max="12310" width="73.28515625" style="165" bestFit="1" customWidth="1"/>
    <col min="12311" max="12311" width="16.140625" style="165" customWidth="1"/>
    <col min="12312" max="12312" width="18.140625" style="165" customWidth="1"/>
    <col min="12313" max="12313" width="6.42578125" style="165" bestFit="1" customWidth="1"/>
    <col min="12314" max="12314" width="73.140625" style="165" bestFit="1" customWidth="1"/>
    <col min="12315" max="12315" width="5.42578125" style="165" bestFit="1" customWidth="1"/>
    <col min="12316" max="12317" width="18.140625" style="165" customWidth="1"/>
    <col min="12318" max="12318" width="6.85546875" style="165" customWidth="1"/>
    <col min="12319" max="12319" width="51.140625" style="165" customWidth="1"/>
    <col min="12320" max="12323" width="17" style="165" customWidth="1"/>
    <col min="12324" max="12324" width="15.28515625" style="165" customWidth="1"/>
    <col min="12325" max="12325" width="5.85546875" style="165" bestFit="1" customWidth="1"/>
    <col min="12326" max="12326" width="40.85546875" style="165" bestFit="1" customWidth="1"/>
    <col min="12327" max="12327" width="14" style="165" customWidth="1"/>
    <col min="12328" max="12328" width="22.85546875" style="165" customWidth="1"/>
    <col min="12329" max="12329" width="5.85546875" style="165" customWidth="1"/>
    <col min="12330" max="12330" width="36.140625" style="165" bestFit="1" customWidth="1"/>
    <col min="12331" max="12331" width="16.140625" style="165" customWidth="1"/>
    <col min="12332" max="12332" width="18.85546875" style="165" customWidth="1"/>
    <col min="12333" max="12333" width="6.85546875" style="165" customWidth="1"/>
    <col min="12334" max="12334" width="52" style="165" customWidth="1"/>
    <col min="12335" max="12335" width="18.140625" style="165" customWidth="1"/>
    <col min="12336" max="12336" width="17.140625" style="165" customWidth="1"/>
    <col min="12337" max="12337" width="18.42578125" style="165" customWidth="1"/>
    <col min="12338" max="12338" width="5.85546875" style="165" bestFit="1" customWidth="1"/>
    <col min="12339" max="12339" width="55.140625" style="165" bestFit="1" customWidth="1"/>
    <col min="12340" max="12342" width="17" style="165" customWidth="1"/>
    <col min="12343" max="12343" width="6.42578125" style="165" bestFit="1" customWidth="1"/>
    <col min="12344" max="12344" width="71" style="165" bestFit="1" customWidth="1"/>
    <col min="12345" max="12347" width="17" style="165" customWidth="1"/>
    <col min="12348" max="12348" width="11" style="165" customWidth="1"/>
    <col min="12349" max="12349" width="43.42578125" style="165" bestFit="1" customWidth="1"/>
    <col min="12350" max="12352" width="17" style="165" customWidth="1"/>
    <col min="12353" max="12353" width="5.85546875" style="165" bestFit="1" customWidth="1"/>
    <col min="12354" max="12354" width="55.140625" style="165" bestFit="1" customWidth="1"/>
    <col min="12355" max="12357" width="17" style="165" customWidth="1"/>
    <col min="12358" max="12358" width="6.85546875" style="165" customWidth="1"/>
    <col min="12359" max="12359" width="42.7109375" style="165" customWidth="1"/>
    <col min="12360" max="12360" width="17.7109375" style="165" customWidth="1"/>
    <col min="12361" max="12361" width="16.85546875" style="165" customWidth="1"/>
    <col min="12362" max="12362" width="19.140625" style="165" customWidth="1"/>
    <col min="12363" max="12363" width="15.140625" style="165" customWidth="1"/>
    <col min="12364" max="12364" width="6.85546875" style="165" customWidth="1"/>
    <col min="12365" max="12365" width="47.7109375" style="165" customWidth="1"/>
    <col min="12366" max="12366" width="23.28515625" style="165" bestFit="1" customWidth="1"/>
    <col min="12367" max="12373" width="23.85546875" style="165" customWidth="1"/>
    <col min="12374" max="12374" width="5.85546875" style="165" bestFit="1" customWidth="1"/>
    <col min="12375" max="12375" width="60.140625" style="165" bestFit="1" customWidth="1"/>
    <col min="12376" max="12376" width="17.42578125" style="165" customWidth="1"/>
    <col min="12377" max="12377" width="23.7109375" style="165" customWidth="1"/>
    <col min="12378" max="12380" width="18.42578125" style="165" bestFit="1" customWidth="1"/>
    <col min="12381" max="12381" width="18.42578125" style="165" customWidth="1"/>
    <col min="12382" max="12382" width="18.42578125" style="165" bestFit="1" customWidth="1"/>
    <col min="12383" max="12383" width="22" style="165" bestFit="1" customWidth="1"/>
    <col min="12384" max="12384" width="20.42578125" style="165" bestFit="1" customWidth="1"/>
    <col min="12385" max="12385" width="6.85546875" style="165" customWidth="1"/>
    <col min="12386" max="12386" width="60.140625" style="165" bestFit="1" customWidth="1"/>
    <col min="12387" max="12387" width="19.85546875" style="165" bestFit="1" customWidth="1"/>
    <col min="12388" max="12388" width="22" style="165" bestFit="1" customWidth="1"/>
    <col min="12389" max="12389" width="20.42578125" style="165" bestFit="1" customWidth="1"/>
    <col min="12390" max="12544" width="21.140625" style="165"/>
    <col min="12545" max="12545" width="22" style="165" bestFit="1" customWidth="1"/>
    <col min="12546" max="12546" width="24.140625" style="165" customWidth="1"/>
    <col min="12547" max="12547" width="20.85546875" style="165" customWidth="1"/>
    <col min="12548" max="12548" width="19.7109375" style="165" customWidth="1"/>
    <col min="12549" max="12549" width="18" style="165" customWidth="1"/>
    <col min="12550" max="12550" width="17.85546875" style="165" customWidth="1"/>
    <col min="12551" max="12551" width="6.85546875" style="165" customWidth="1"/>
    <col min="12552" max="12552" width="50.140625" style="165" customWidth="1"/>
    <col min="12553" max="12553" width="16" style="165" customWidth="1"/>
    <col min="12554" max="12554" width="19.42578125" style="165" bestFit="1" customWidth="1"/>
    <col min="12555" max="12555" width="19" style="165" bestFit="1" customWidth="1"/>
    <col min="12556" max="12556" width="6.85546875" style="165" customWidth="1"/>
    <col min="12557" max="12557" width="23" style="165" customWidth="1"/>
    <col min="12558" max="12558" width="25.7109375" style="165" customWidth="1"/>
    <col min="12559" max="12559" width="24" style="165" customWidth="1"/>
    <col min="12560" max="12560" width="20" style="165" customWidth="1"/>
    <col min="12561" max="12561" width="6.85546875" style="165" customWidth="1"/>
    <col min="12562" max="12562" width="55" style="165" customWidth="1"/>
    <col min="12563" max="12563" width="21.42578125" style="165" customWidth="1"/>
    <col min="12564" max="12564" width="22.140625" style="165" customWidth="1"/>
    <col min="12565" max="12565" width="18" style="165" bestFit="1" customWidth="1"/>
    <col min="12566" max="12566" width="73.28515625" style="165" bestFit="1" customWidth="1"/>
    <col min="12567" max="12567" width="16.140625" style="165" customWidth="1"/>
    <col min="12568" max="12568" width="18.140625" style="165" customWidth="1"/>
    <col min="12569" max="12569" width="6.42578125" style="165" bestFit="1" customWidth="1"/>
    <col min="12570" max="12570" width="73.140625" style="165" bestFit="1" customWidth="1"/>
    <col min="12571" max="12571" width="5.42578125" style="165" bestFit="1" customWidth="1"/>
    <col min="12572" max="12573" width="18.140625" style="165" customWidth="1"/>
    <col min="12574" max="12574" width="6.85546875" style="165" customWidth="1"/>
    <col min="12575" max="12575" width="51.140625" style="165" customWidth="1"/>
    <col min="12576" max="12579" width="17" style="165" customWidth="1"/>
    <col min="12580" max="12580" width="15.28515625" style="165" customWidth="1"/>
    <col min="12581" max="12581" width="5.85546875" style="165" bestFit="1" customWidth="1"/>
    <col min="12582" max="12582" width="40.85546875" style="165" bestFit="1" customWidth="1"/>
    <col min="12583" max="12583" width="14" style="165" customWidth="1"/>
    <col min="12584" max="12584" width="22.85546875" style="165" customWidth="1"/>
    <col min="12585" max="12585" width="5.85546875" style="165" customWidth="1"/>
    <col min="12586" max="12586" width="36.140625" style="165" bestFit="1" customWidth="1"/>
    <col min="12587" max="12587" width="16.140625" style="165" customWidth="1"/>
    <col min="12588" max="12588" width="18.85546875" style="165" customWidth="1"/>
    <col min="12589" max="12589" width="6.85546875" style="165" customWidth="1"/>
    <col min="12590" max="12590" width="52" style="165" customWidth="1"/>
    <col min="12591" max="12591" width="18.140625" style="165" customWidth="1"/>
    <col min="12592" max="12592" width="17.140625" style="165" customWidth="1"/>
    <col min="12593" max="12593" width="18.42578125" style="165" customWidth="1"/>
    <col min="12594" max="12594" width="5.85546875" style="165" bestFit="1" customWidth="1"/>
    <col min="12595" max="12595" width="55.140625" style="165" bestFit="1" customWidth="1"/>
    <col min="12596" max="12598" width="17" style="165" customWidth="1"/>
    <col min="12599" max="12599" width="6.42578125" style="165" bestFit="1" customWidth="1"/>
    <col min="12600" max="12600" width="71" style="165" bestFit="1" customWidth="1"/>
    <col min="12601" max="12603" width="17" style="165" customWidth="1"/>
    <col min="12604" max="12604" width="11" style="165" customWidth="1"/>
    <col min="12605" max="12605" width="43.42578125" style="165" bestFit="1" customWidth="1"/>
    <col min="12606" max="12608" width="17" style="165" customWidth="1"/>
    <col min="12609" max="12609" width="5.85546875" style="165" bestFit="1" customWidth="1"/>
    <col min="12610" max="12610" width="55.140625" style="165" bestFit="1" customWidth="1"/>
    <col min="12611" max="12613" width="17" style="165" customWidth="1"/>
    <col min="12614" max="12614" width="6.85546875" style="165" customWidth="1"/>
    <col min="12615" max="12615" width="42.7109375" style="165" customWidth="1"/>
    <col min="12616" max="12616" width="17.7109375" style="165" customWidth="1"/>
    <col min="12617" max="12617" width="16.85546875" style="165" customWidth="1"/>
    <col min="12618" max="12618" width="19.140625" style="165" customWidth="1"/>
    <col min="12619" max="12619" width="15.140625" style="165" customWidth="1"/>
    <col min="12620" max="12620" width="6.85546875" style="165" customWidth="1"/>
    <col min="12621" max="12621" width="47.7109375" style="165" customWidth="1"/>
    <col min="12622" max="12622" width="23.28515625" style="165" bestFit="1" customWidth="1"/>
    <col min="12623" max="12629" width="23.85546875" style="165" customWidth="1"/>
    <col min="12630" max="12630" width="5.85546875" style="165" bestFit="1" customWidth="1"/>
    <col min="12631" max="12631" width="60.140625" style="165" bestFit="1" customWidth="1"/>
    <col min="12632" max="12632" width="17.42578125" style="165" customWidth="1"/>
    <col min="12633" max="12633" width="23.7109375" style="165" customWidth="1"/>
    <col min="12634" max="12636" width="18.42578125" style="165" bestFit="1" customWidth="1"/>
    <col min="12637" max="12637" width="18.42578125" style="165" customWidth="1"/>
    <col min="12638" max="12638" width="18.42578125" style="165" bestFit="1" customWidth="1"/>
    <col min="12639" max="12639" width="22" style="165" bestFit="1" customWidth="1"/>
    <col min="12640" max="12640" width="20.42578125" style="165" bestFit="1" customWidth="1"/>
    <col min="12641" max="12641" width="6.85546875" style="165" customWidth="1"/>
    <col min="12642" max="12642" width="60.140625" style="165" bestFit="1" customWidth="1"/>
    <col min="12643" max="12643" width="19.85546875" style="165" bestFit="1" customWidth="1"/>
    <col min="12644" max="12644" width="22" style="165" bestFit="1" customWidth="1"/>
    <col min="12645" max="12645" width="20.42578125" style="165" bestFit="1" customWidth="1"/>
    <col min="12646" max="12800" width="21.140625" style="165"/>
    <col min="12801" max="12801" width="22" style="165" bestFit="1" customWidth="1"/>
    <col min="12802" max="12802" width="24.140625" style="165" customWidth="1"/>
    <col min="12803" max="12803" width="20.85546875" style="165" customWidth="1"/>
    <col min="12804" max="12804" width="19.7109375" style="165" customWidth="1"/>
    <col min="12805" max="12805" width="18" style="165" customWidth="1"/>
    <col min="12806" max="12806" width="17.85546875" style="165" customWidth="1"/>
    <col min="12807" max="12807" width="6.85546875" style="165" customWidth="1"/>
    <col min="12808" max="12808" width="50.140625" style="165" customWidth="1"/>
    <col min="12809" max="12809" width="16" style="165" customWidth="1"/>
    <col min="12810" max="12810" width="19.42578125" style="165" bestFit="1" customWidth="1"/>
    <col min="12811" max="12811" width="19" style="165" bestFit="1" customWidth="1"/>
    <col min="12812" max="12812" width="6.85546875" style="165" customWidth="1"/>
    <col min="12813" max="12813" width="23" style="165" customWidth="1"/>
    <col min="12814" max="12814" width="25.7109375" style="165" customWidth="1"/>
    <col min="12815" max="12815" width="24" style="165" customWidth="1"/>
    <col min="12816" max="12816" width="20" style="165" customWidth="1"/>
    <col min="12817" max="12817" width="6.85546875" style="165" customWidth="1"/>
    <col min="12818" max="12818" width="55" style="165" customWidth="1"/>
    <col min="12819" max="12819" width="21.42578125" style="165" customWidth="1"/>
    <col min="12820" max="12820" width="22.140625" style="165" customWidth="1"/>
    <col min="12821" max="12821" width="18" style="165" bestFit="1" customWidth="1"/>
    <col min="12822" max="12822" width="73.28515625" style="165" bestFit="1" customWidth="1"/>
    <col min="12823" max="12823" width="16.140625" style="165" customWidth="1"/>
    <col min="12824" max="12824" width="18.140625" style="165" customWidth="1"/>
    <col min="12825" max="12825" width="6.42578125" style="165" bestFit="1" customWidth="1"/>
    <col min="12826" max="12826" width="73.140625" style="165" bestFit="1" customWidth="1"/>
    <col min="12827" max="12827" width="5.42578125" style="165" bestFit="1" customWidth="1"/>
    <col min="12828" max="12829" width="18.140625" style="165" customWidth="1"/>
    <col min="12830" max="12830" width="6.85546875" style="165" customWidth="1"/>
    <col min="12831" max="12831" width="51.140625" style="165" customWidth="1"/>
    <col min="12832" max="12835" width="17" style="165" customWidth="1"/>
    <col min="12836" max="12836" width="15.28515625" style="165" customWidth="1"/>
    <col min="12837" max="12837" width="5.85546875" style="165" bestFit="1" customWidth="1"/>
    <col min="12838" max="12838" width="40.85546875" style="165" bestFit="1" customWidth="1"/>
    <col min="12839" max="12839" width="14" style="165" customWidth="1"/>
    <col min="12840" max="12840" width="22.85546875" style="165" customWidth="1"/>
    <col min="12841" max="12841" width="5.85546875" style="165" customWidth="1"/>
    <col min="12842" max="12842" width="36.140625" style="165" bestFit="1" customWidth="1"/>
    <col min="12843" max="12843" width="16.140625" style="165" customWidth="1"/>
    <col min="12844" max="12844" width="18.85546875" style="165" customWidth="1"/>
    <col min="12845" max="12845" width="6.85546875" style="165" customWidth="1"/>
    <col min="12846" max="12846" width="52" style="165" customWidth="1"/>
    <col min="12847" max="12847" width="18.140625" style="165" customWidth="1"/>
    <col min="12848" max="12848" width="17.140625" style="165" customWidth="1"/>
    <col min="12849" max="12849" width="18.42578125" style="165" customWidth="1"/>
    <col min="12850" max="12850" width="5.85546875" style="165" bestFit="1" customWidth="1"/>
    <col min="12851" max="12851" width="55.140625" style="165" bestFit="1" customWidth="1"/>
    <col min="12852" max="12854" width="17" style="165" customWidth="1"/>
    <col min="12855" max="12855" width="6.42578125" style="165" bestFit="1" customWidth="1"/>
    <col min="12856" max="12856" width="71" style="165" bestFit="1" customWidth="1"/>
    <col min="12857" max="12859" width="17" style="165" customWidth="1"/>
    <col min="12860" max="12860" width="11" style="165" customWidth="1"/>
    <col min="12861" max="12861" width="43.42578125" style="165" bestFit="1" customWidth="1"/>
    <col min="12862" max="12864" width="17" style="165" customWidth="1"/>
    <col min="12865" max="12865" width="5.85546875" style="165" bestFit="1" customWidth="1"/>
    <col min="12866" max="12866" width="55.140625" style="165" bestFit="1" customWidth="1"/>
    <col min="12867" max="12869" width="17" style="165" customWidth="1"/>
    <col min="12870" max="12870" width="6.85546875" style="165" customWidth="1"/>
    <col min="12871" max="12871" width="42.7109375" style="165" customWidth="1"/>
    <col min="12872" max="12872" width="17.7109375" style="165" customWidth="1"/>
    <col min="12873" max="12873" width="16.85546875" style="165" customWidth="1"/>
    <col min="12874" max="12874" width="19.140625" style="165" customWidth="1"/>
    <col min="12875" max="12875" width="15.140625" style="165" customWidth="1"/>
    <col min="12876" max="12876" width="6.85546875" style="165" customWidth="1"/>
    <col min="12877" max="12877" width="47.7109375" style="165" customWidth="1"/>
    <col min="12878" max="12878" width="23.28515625" style="165" bestFit="1" customWidth="1"/>
    <col min="12879" max="12885" width="23.85546875" style="165" customWidth="1"/>
    <col min="12886" max="12886" width="5.85546875" style="165" bestFit="1" customWidth="1"/>
    <col min="12887" max="12887" width="60.140625" style="165" bestFit="1" customWidth="1"/>
    <col min="12888" max="12888" width="17.42578125" style="165" customWidth="1"/>
    <col min="12889" max="12889" width="23.7109375" style="165" customWidth="1"/>
    <col min="12890" max="12892" width="18.42578125" style="165" bestFit="1" customWidth="1"/>
    <col min="12893" max="12893" width="18.42578125" style="165" customWidth="1"/>
    <col min="12894" max="12894" width="18.42578125" style="165" bestFit="1" customWidth="1"/>
    <col min="12895" max="12895" width="22" style="165" bestFit="1" customWidth="1"/>
    <col min="12896" max="12896" width="20.42578125" style="165" bestFit="1" customWidth="1"/>
    <col min="12897" max="12897" width="6.85546875" style="165" customWidth="1"/>
    <col min="12898" max="12898" width="60.140625" style="165" bestFit="1" customWidth="1"/>
    <col min="12899" max="12899" width="19.85546875" style="165" bestFit="1" customWidth="1"/>
    <col min="12900" max="12900" width="22" style="165" bestFit="1" customWidth="1"/>
    <col min="12901" max="12901" width="20.42578125" style="165" bestFit="1" customWidth="1"/>
    <col min="12902" max="13056" width="21.140625" style="165"/>
    <col min="13057" max="13057" width="22" style="165" bestFit="1" customWidth="1"/>
    <col min="13058" max="13058" width="24.140625" style="165" customWidth="1"/>
    <col min="13059" max="13059" width="20.85546875" style="165" customWidth="1"/>
    <col min="13060" max="13060" width="19.7109375" style="165" customWidth="1"/>
    <col min="13061" max="13061" width="18" style="165" customWidth="1"/>
    <col min="13062" max="13062" width="17.85546875" style="165" customWidth="1"/>
    <col min="13063" max="13063" width="6.85546875" style="165" customWidth="1"/>
    <col min="13064" max="13064" width="50.140625" style="165" customWidth="1"/>
    <col min="13065" max="13065" width="16" style="165" customWidth="1"/>
    <col min="13066" max="13066" width="19.42578125" style="165" bestFit="1" customWidth="1"/>
    <col min="13067" max="13067" width="19" style="165" bestFit="1" customWidth="1"/>
    <col min="13068" max="13068" width="6.85546875" style="165" customWidth="1"/>
    <col min="13069" max="13069" width="23" style="165" customWidth="1"/>
    <col min="13070" max="13070" width="25.7109375" style="165" customWidth="1"/>
    <col min="13071" max="13071" width="24" style="165" customWidth="1"/>
    <col min="13072" max="13072" width="20" style="165" customWidth="1"/>
    <col min="13073" max="13073" width="6.85546875" style="165" customWidth="1"/>
    <col min="13074" max="13074" width="55" style="165" customWidth="1"/>
    <col min="13075" max="13075" width="21.42578125" style="165" customWidth="1"/>
    <col min="13076" max="13076" width="22.140625" style="165" customWidth="1"/>
    <col min="13077" max="13077" width="18" style="165" bestFit="1" customWidth="1"/>
    <col min="13078" max="13078" width="73.28515625" style="165" bestFit="1" customWidth="1"/>
    <col min="13079" max="13079" width="16.140625" style="165" customWidth="1"/>
    <col min="13080" max="13080" width="18.140625" style="165" customWidth="1"/>
    <col min="13081" max="13081" width="6.42578125" style="165" bestFit="1" customWidth="1"/>
    <col min="13082" max="13082" width="73.140625" style="165" bestFit="1" customWidth="1"/>
    <col min="13083" max="13083" width="5.42578125" style="165" bestFit="1" customWidth="1"/>
    <col min="13084" max="13085" width="18.140625" style="165" customWidth="1"/>
    <col min="13086" max="13086" width="6.85546875" style="165" customWidth="1"/>
    <col min="13087" max="13087" width="51.140625" style="165" customWidth="1"/>
    <col min="13088" max="13091" width="17" style="165" customWidth="1"/>
    <col min="13092" max="13092" width="15.28515625" style="165" customWidth="1"/>
    <col min="13093" max="13093" width="5.85546875" style="165" bestFit="1" customWidth="1"/>
    <col min="13094" max="13094" width="40.85546875" style="165" bestFit="1" customWidth="1"/>
    <col min="13095" max="13095" width="14" style="165" customWidth="1"/>
    <col min="13096" max="13096" width="22.85546875" style="165" customWidth="1"/>
    <col min="13097" max="13097" width="5.85546875" style="165" customWidth="1"/>
    <col min="13098" max="13098" width="36.140625" style="165" bestFit="1" customWidth="1"/>
    <col min="13099" max="13099" width="16.140625" style="165" customWidth="1"/>
    <col min="13100" max="13100" width="18.85546875" style="165" customWidth="1"/>
    <col min="13101" max="13101" width="6.85546875" style="165" customWidth="1"/>
    <col min="13102" max="13102" width="52" style="165" customWidth="1"/>
    <col min="13103" max="13103" width="18.140625" style="165" customWidth="1"/>
    <col min="13104" max="13104" width="17.140625" style="165" customWidth="1"/>
    <col min="13105" max="13105" width="18.42578125" style="165" customWidth="1"/>
    <col min="13106" max="13106" width="5.85546875" style="165" bestFit="1" customWidth="1"/>
    <col min="13107" max="13107" width="55.140625" style="165" bestFit="1" customWidth="1"/>
    <col min="13108" max="13110" width="17" style="165" customWidth="1"/>
    <col min="13111" max="13111" width="6.42578125" style="165" bestFit="1" customWidth="1"/>
    <col min="13112" max="13112" width="71" style="165" bestFit="1" customWidth="1"/>
    <col min="13113" max="13115" width="17" style="165" customWidth="1"/>
    <col min="13116" max="13116" width="11" style="165" customWidth="1"/>
    <col min="13117" max="13117" width="43.42578125" style="165" bestFit="1" customWidth="1"/>
    <col min="13118" max="13120" width="17" style="165" customWidth="1"/>
    <col min="13121" max="13121" width="5.85546875" style="165" bestFit="1" customWidth="1"/>
    <col min="13122" max="13122" width="55.140625" style="165" bestFit="1" customWidth="1"/>
    <col min="13123" max="13125" width="17" style="165" customWidth="1"/>
    <col min="13126" max="13126" width="6.85546875" style="165" customWidth="1"/>
    <col min="13127" max="13127" width="42.7109375" style="165" customWidth="1"/>
    <col min="13128" max="13128" width="17.7109375" style="165" customWidth="1"/>
    <col min="13129" max="13129" width="16.85546875" style="165" customWidth="1"/>
    <col min="13130" max="13130" width="19.140625" style="165" customWidth="1"/>
    <col min="13131" max="13131" width="15.140625" style="165" customWidth="1"/>
    <col min="13132" max="13132" width="6.85546875" style="165" customWidth="1"/>
    <col min="13133" max="13133" width="47.7109375" style="165" customWidth="1"/>
    <col min="13134" max="13134" width="23.28515625" style="165" bestFit="1" customWidth="1"/>
    <col min="13135" max="13141" width="23.85546875" style="165" customWidth="1"/>
    <col min="13142" max="13142" width="5.85546875" style="165" bestFit="1" customWidth="1"/>
    <col min="13143" max="13143" width="60.140625" style="165" bestFit="1" customWidth="1"/>
    <col min="13144" max="13144" width="17.42578125" style="165" customWidth="1"/>
    <col min="13145" max="13145" width="23.7109375" style="165" customWidth="1"/>
    <col min="13146" max="13148" width="18.42578125" style="165" bestFit="1" customWidth="1"/>
    <col min="13149" max="13149" width="18.42578125" style="165" customWidth="1"/>
    <col min="13150" max="13150" width="18.42578125" style="165" bestFit="1" customWidth="1"/>
    <col min="13151" max="13151" width="22" style="165" bestFit="1" customWidth="1"/>
    <col min="13152" max="13152" width="20.42578125" style="165" bestFit="1" customWidth="1"/>
    <col min="13153" max="13153" width="6.85546875" style="165" customWidth="1"/>
    <col min="13154" max="13154" width="60.140625" style="165" bestFit="1" customWidth="1"/>
    <col min="13155" max="13155" width="19.85546875" style="165" bestFit="1" customWidth="1"/>
    <col min="13156" max="13156" width="22" style="165" bestFit="1" customWidth="1"/>
    <col min="13157" max="13157" width="20.42578125" style="165" bestFit="1" customWidth="1"/>
    <col min="13158" max="13312" width="21.140625" style="165"/>
    <col min="13313" max="13313" width="22" style="165" bestFit="1" customWidth="1"/>
    <col min="13314" max="13314" width="24.140625" style="165" customWidth="1"/>
    <col min="13315" max="13315" width="20.85546875" style="165" customWidth="1"/>
    <col min="13316" max="13316" width="19.7109375" style="165" customWidth="1"/>
    <col min="13317" max="13317" width="18" style="165" customWidth="1"/>
    <col min="13318" max="13318" width="17.85546875" style="165" customWidth="1"/>
    <col min="13319" max="13319" width="6.85546875" style="165" customWidth="1"/>
    <col min="13320" max="13320" width="50.140625" style="165" customWidth="1"/>
    <col min="13321" max="13321" width="16" style="165" customWidth="1"/>
    <col min="13322" max="13322" width="19.42578125" style="165" bestFit="1" customWidth="1"/>
    <col min="13323" max="13323" width="19" style="165" bestFit="1" customWidth="1"/>
    <col min="13324" max="13324" width="6.85546875" style="165" customWidth="1"/>
    <col min="13325" max="13325" width="23" style="165" customWidth="1"/>
    <col min="13326" max="13326" width="25.7109375" style="165" customWidth="1"/>
    <col min="13327" max="13327" width="24" style="165" customWidth="1"/>
    <col min="13328" max="13328" width="20" style="165" customWidth="1"/>
    <col min="13329" max="13329" width="6.85546875" style="165" customWidth="1"/>
    <col min="13330" max="13330" width="55" style="165" customWidth="1"/>
    <col min="13331" max="13331" width="21.42578125" style="165" customWidth="1"/>
    <col min="13332" max="13332" width="22.140625" style="165" customWidth="1"/>
    <col min="13333" max="13333" width="18" style="165" bestFit="1" customWidth="1"/>
    <col min="13334" max="13334" width="73.28515625" style="165" bestFit="1" customWidth="1"/>
    <col min="13335" max="13335" width="16.140625" style="165" customWidth="1"/>
    <col min="13336" max="13336" width="18.140625" style="165" customWidth="1"/>
    <col min="13337" max="13337" width="6.42578125" style="165" bestFit="1" customWidth="1"/>
    <col min="13338" max="13338" width="73.140625" style="165" bestFit="1" customWidth="1"/>
    <col min="13339" max="13339" width="5.42578125" style="165" bestFit="1" customWidth="1"/>
    <col min="13340" max="13341" width="18.140625" style="165" customWidth="1"/>
    <col min="13342" max="13342" width="6.85546875" style="165" customWidth="1"/>
    <col min="13343" max="13343" width="51.140625" style="165" customWidth="1"/>
    <col min="13344" max="13347" width="17" style="165" customWidth="1"/>
    <col min="13348" max="13348" width="15.28515625" style="165" customWidth="1"/>
    <col min="13349" max="13349" width="5.85546875" style="165" bestFit="1" customWidth="1"/>
    <col min="13350" max="13350" width="40.85546875" style="165" bestFit="1" customWidth="1"/>
    <col min="13351" max="13351" width="14" style="165" customWidth="1"/>
    <col min="13352" max="13352" width="22.85546875" style="165" customWidth="1"/>
    <col min="13353" max="13353" width="5.85546875" style="165" customWidth="1"/>
    <col min="13354" max="13354" width="36.140625" style="165" bestFit="1" customWidth="1"/>
    <col min="13355" max="13355" width="16.140625" style="165" customWidth="1"/>
    <col min="13356" max="13356" width="18.85546875" style="165" customWidth="1"/>
    <col min="13357" max="13357" width="6.85546875" style="165" customWidth="1"/>
    <col min="13358" max="13358" width="52" style="165" customWidth="1"/>
    <col min="13359" max="13359" width="18.140625" style="165" customWidth="1"/>
    <col min="13360" max="13360" width="17.140625" style="165" customWidth="1"/>
    <col min="13361" max="13361" width="18.42578125" style="165" customWidth="1"/>
    <col min="13362" max="13362" width="5.85546875" style="165" bestFit="1" customWidth="1"/>
    <col min="13363" max="13363" width="55.140625" style="165" bestFit="1" customWidth="1"/>
    <col min="13364" max="13366" width="17" style="165" customWidth="1"/>
    <col min="13367" max="13367" width="6.42578125" style="165" bestFit="1" customWidth="1"/>
    <col min="13368" max="13368" width="71" style="165" bestFit="1" customWidth="1"/>
    <col min="13369" max="13371" width="17" style="165" customWidth="1"/>
    <col min="13372" max="13372" width="11" style="165" customWidth="1"/>
    <col min="13373" max="13373" width="43.42578125" style="165" bestFit="1" customWidth="1"/>
    <col min="13374" max="13376" width="17" style="165" customWidth="1"/>
    <col min="13377" max="13377" width="5.85546875" style="165" bestFit="1" customWidth="1"/>
    <col min="13378" max="13378" width="55.140625" style="165" bestFit="1" customWidth="1"/>
    <col min="13379" max="13381" width="17" style="165" customWidth="1"/>
    <col min="13382" max="13382" width="6.85546875" style="165" customWidth="1"/>
    <col min="13383" max="13383" width="42.7109375" style="165" customWidth="1"/>
    <col min="13384" max="13384" width="17.7109375" style="165" customWidth="1"/>
    <col min="13385" max="13385" width="16.85546875" style="165" customWidth="1"/>
    <col min="13386" max="13386" width="19.140625" style="165" customWidth="1"/>
    <col min="13387" max="13387" width="15.140625" style="165" customWidth="1"/>
    <col min="13388" max="13388" width="6.85546875" style="165" customWidth="1"/>
    <col min="13389" max="13389" width="47.7109375" style="165" customWidth="1"/>
    <col min="13390" max="13390" width="23.28515625" style="165" bestFit="1" customWidth="1"/>
    <col min="13391" max="13397" width="23.85546875" style="165" customWidth="1"/>
    <col min="13398" max="13398" width="5.85546875" style="165" bestFit="1" customWidth="1"/>
    <col min="13399" max="13399" width="60.140625" style="165" bestFit="1" customWidth="1"/>
    <col min="13400" max="13400" width="17.42578125" style="165" customWidth="1"/>
    <col min="13401" max="13401" width="23.7109375" style="165" customWidth="1"/>
    <col min="13402" max="13404" width="18.42578125" style="165" bestFit="1" customWidth="1"/>
    <col min="13405" max="13405" width="18.42578125" style="165" customWidth="1"/>
    <col min="13406" max="13406" width="18.42578125" style="165" bestFit="1" customWidth="1"/>
    <col min="13407" max="13407" width="22" style="165" bestFit="1" customWidth="1"/>
    <col min="13408" max="13408" width="20.42578125" style="165" bestFit="1" customWidth="1"/>
    <col min="13409" max="13409" width="6.85546875" style="165" customWidth="1"/>
    <col min="13410" max="13410" width="60.140625" style="165" bestFit="1" customWidth="1"/>
    <col min="13411" max="13411" width="19.85546875" style="165" bestFit="1" customWidth="1"/>
    <col min="13412" max="13412" width="22" style="165" bestFit="1" customWidth="1"/>
    <col min="13413" max="13413" width="20.42578125" style="165" bestFit="1" customWidth="1"/>
    <col min="13414" max="13568" width="21.140625" style="165"/>
    <col min="13569" max="13569" width="22" style="165" bestFit="1" customWidth="1"/>
    <col min="13570" max="13570" width="24.140625" style="165" customWidth="1"/>
    <col min="13571" max="13571" width="20.85546875" style="165" customWidth="1"/>
    <col min="13572" max="13572" width="19.7109375" style="165" customWidth="1"/>
    <col min="13573" max="13573" width="18" style="165" customWidth="1"/>
    <col min="13574" max="13574" width="17.85546875" style="165" customWidth="1"/>
    <col min="13575" max="13575" width="6.85546875" style="165" customWidth="1"/>
    <col min="13576" max="13576" width="50.140625" style="165" customWidth="1"/>
    <col min="13577" max="13577" width="16" style="165" customWidth="1"/>
    <col min="13578" max="13578" width="19.42578125" style="165" bestFit="1" customWidth="1"/>
    <col min="13579" max="13579" width="19" style="165" bestFit="1" customWidth="1"/>
    <col min="13580" max="13580" width="6.85546875" style="165" customWidth="1"/>
    <col min="13581" max="13581" width="23" style="165" customWidth="1"/>
    <col min="13582" max="13582" width="25.7109375" style="165" customWidth="1"/>
    <col min="13583" max="13583" width="24" style="165" customWidth="1"/>
    <col min="13584" max="13584" width="20" style="165" customWidth="1"/>
    <col min="13585" max="13585" width="6.85546875" style="165" customWidth="1"/>
    <col min="13586" max="13586" width="55" style="165" customWidth="1"/>
    <col min="13587" max="13587" width="21.42578125" style="165" customWidth="1"/>
    <col min="13588" max="13588" width="22.140625" style="165" customWidth="1"/>
    <col min="13589" max="13589" width="18" style="165" bestFit="1" customWidth="1"/>
    <col min="13590" max="13590" width="73.28515625" style="165" bestFit="1" customWidth="1"/>
    <col min="13591" max="13591" width="16.140625" style="165" customWidth="1"/>
    <col min="13592" max="13592" width="18.140625" style="165" customWidth="1"/>
    <col min="13593" max="13593" width="6.42578125" style="165" bestFit="1" customWidth="1"/>
    <col min="13594" max="13594" width="73.140625" style="165" bestFit="1" customWidth="1"/>
    <col min="13595" max="13595" width="5.42578125" style="165" bestFit="1" customWidth="1"/>
    <col min="13596" max="13597" width="18.140625" style="165" customWidth="1"/>
    <col min="13598" max="13598" width="6.85546875" style="165" customWidth="1"/>
    <col min="13599" max="13599" width="51.140625" style="165" customWidth="1"/>
    <col min="13600" max="13603" width="17" style="165" customWidth="1"/>
    <col min="13604" max="13604" width="15.28515625" style="165" customWidth="1"/>
    <col min="13605" max="13605" width="5.85546875" style="165" bestFit="1" customWidth="1"/>
    <col min="13606" max="13606" width="40.85546875" style="165" bestFit="1" customWidth="1"/>
    <col min="13607" max="13607" width="14" style="165" customWidth="1"/>
    <col min="13608" max="13608" width="22.85546875" style="165" customWidth="1"/>
    <col min="13609" max="13609" width="5.85546875" style="165" customWidth="1"/>
    <col min="13610" max="13610" width="36.140625" style="165" bestFit="1" customWidth="1"/>
    <col min="13611" max="13611" width="16.140625" style="165" customWidth="1"/>
    <col min="13612" max="13612" width="18.85546875" style="165" customWidth="1"/>
    <col min="13613" max="13613" width="6.85546875" style="165" customWidth="1"/>
    <col min="13614" max="13614" width="52" style="165" customWidth="1"/>
    <col min="13615" max="13615" width="18.140625" style="165" customWidth="1"/>
    <col min="13616" max="13616" width="17.140625" style="165" customWidth="1"/>
    <col min="13617" max="13617" width="18.42578125" style="165" customWidth="1"/>
    <col min="13618" max="13618" width="5.85546875" style="165" bestFit="1" customWidth="1"/>
    <col min="13619" max="13619" width="55.140625" style="165" bestFit="1" customWidth="1"/>
    <col min="13620" max="13622" width="17" style="165" customWidth="1"/>
    <col min="13623" max="13623" width="6.42578125" style="165" bestFit="1" customWidth="1"/>
    <col min="13624" max="13624" width="71" style="165" bestFit="1" customWidth="1"/>
    <col min="13625" max="13627" width="17" style="165" customWidth="1"/>
    <col min="13628" max="13628" width="11" style="165" customWidth="1"/>
    <col min="13629" max="13629" width="43.42578125" style="165" bestFit="1" customWidth="1"/>
    <col min="13630" max="13632" width="17" style="165" customWidth="1"/>
    <col min="13633" max="13633" width="5.85546875" style="165" bestFit="1" customWidth="1"/>
    <col min="13634" max="13634" width="55.140625" style="165" bestFit="1" customWidth="1"/>
    <col min="13635" max="13637" width="17" style="165" customWidth="1"/>
    <col min="13638" max="13638" width="6.85546875" style="165" customWidth="1"/>
    <col min="13639" max="13639" width="42.7109375" style="165" customWidth="1"/>
    <col min="13640" max="13640" width="17.7109375" style="165" customWidth="1"/>
    <col min="13641" max="13641" width="16.85546875" style="165" customWidth="1"/>
    <col min="13642" max="13642" width="19.140625" style="165" customWidth="1"/>
    <col min="13643" max="13643" width="15.140625" style="165" customWidth="1"/>
    <col min="13644" max="13644" width="6.85546875" style="165" customWidth="1"/>
    <col min="13645" max="13645" width="47.7109375" style="165" customWidth="1"/>
    <col min="13646" max="13646" width="23.28515625" style="165" bestFit="1" customWidth="1"/>
    <col min="13647" max="13653" width="23.85546875" style="165" customWidth="1"/>
    <col min="13654" max="13654" width="5.85546875" style="165" bestFit="1" customWidth="1"/>
    <col min="13655" max="13655" width="60.140625" style="165" bestFit="1" customWidth="1"/>
    <col min="13656" max="13656" width="17.42578125" style="165" customWidth="1"/>
    <col min="13657" max="13657" width="23.7109375" style="165" customWidth="1"/>
    <col min="13658" max="13660" width="18.42578125" style="165" bestFit="1" customWidth="1"/>
    <col min="13661" max="13661" width="18.42578125" style="165" customWidth="1"/>
    <col min="13662" max="13662" width="18.42578125" style="165" bestFit="1" customWidth="1"/>
    <col min="13663" max="13663" width="22" style="165" bestFit="1" customWidth="1"/>
    <col min="13664" max="13664" width="20.42578125" style="165" bestFit="1" customWidth="1"/>
    <col min="13665" max="13665" width="6.85546875" style="165" customWidth="1"/>
    <col min="13666" max="13666" width="60.140625" style="165" bestFit="1" customWidth="1"/>
    <col min="13667" max="13667" width="19.85546875" style="165" bestFit="1" customWidth="1"/>
    <col min="13668" max="13668" width="22" style="165" bestFit="1" customWidth="1"/>
    <col min="13669" max="13669" width="20.42578125" style="165" bestFit="1" customWidth="1"/>
    <col min="13670" max="13824" width="21.140625" style="165"/>
    <col min="13825" max="13825" width="22" style="165" bestFit="1" customWidth="1"/>
    <col min="13826" max="13826" width="24.140625" style="165" customWidth="1"/>
    <col min="13827" max="13827" width="20.85546875" style="165" customWidth="1"/>
    <col min="13828" max="13828" width="19.7109375" style="165" customWidth="1"/>
    <col min="13829" max="13829" width="18" style="165" customWidth="1"/>
    <col min="13830" max="13830" width="17.85546875" style="165" customWidth="1"/>
    <col min="13831" max="13831" width="6.85546875" style="165" customWidth="1"/>
    <col min="13832" max="13832" width="50.140625" style="165" customWidth="1"/>
    <col min="13833" max="13833" width="16" style="165" customWidth="1"/>
    <col min="13834" max="13834" width="19.42578125" style="165" bestFit="1" customWidth="1"/>
    <col min="13835" max="13835" width="19" style="165" bestFit="1" customWidth="1"/>
    <col min="13836" max="13836" width="6.85546875" style="165" customWidth="1"/>
    <col min="13837" max="13837" width="23" style="165" customWidth="1"/>
    <col min="13838" max="13838" width="25.7109375" style="165" customWidth="1"/>
    <col min="13839" max="13839" width="24" style="165" customWidth="1"/>
    <col min="13840" max="13840" width="20" style="165" customWidth="1"/>
    <col min="13841" max="13841" width="6.85546875" style="165" customWidth="1"/>
    <col min="13842" max="13842" width="55" style="165" customWidth="1"/>
    <col min="13843" max="13843" width="21.42578125" style="165" customWidth="1"/>
    <col min="13844" max="13844" width="22.140625" style="165" customWidth="1"/>
    <col min="13845" max="13845" width="18" style="165" bestFit="1" customWidth="1"/>
    <col min="13846" max="13846" width="73.28515625" style="165" bestFit="1" customWidth="1"/>
    <col min="13847" max="13847" width="16.140625" style="165" customWidth="1"/>
    <col min="13848" max="13848" width="18.140625" style="165" customWidth="1"/>
    <col min="13849" max="13849" width="6.42578125" style="165" bestFit="1" customWidth="1"/>
    <col min="13850" max="13850" width="73.140625" style="165" bestFit="1" customWidth="1"/>
    <col min="13851" max="13851" width="5.42578125" style="165" bestFit="1" customWidth="1"/>
    <col min="13852" max="13853" width="18.140625" style="165" customWidth="1"/>
    <col min="13854" max="13854" width="6.85546875" style="165" customWidth="1"/>
    <col min="13855" max="13855" width="51.140625" style="165" customWidth="1"/>
    <col min="13856" max="13859" width="17" style="165" customWidth="1"/>
    <col min="13860" max="13860" width="15.28515625" style="165" customWidth="1"/>
    <col min="13861" max="13861" width="5.85546875" style="165" bestFit="1" customWidth="1"/>
    <col min="13862" max="13862" width="40.85546875" style="165" bestFit="1" customWidth="1"/>
    <col min="13863" max="13863" width="14" style="165" customWidth="1"/>
    <col min="13864" max="13864" width="22.85546875" style="165" customWidth="1"/>
    <col min="13865" max="13865" width="5.85546875" style="165" customWidth="1"/>
    <col min="13866" max="13866" width="36.140625" style="165" bestFit="1" customWidth="1"/>
    <col min="13867" max="13867" width="16.140625" style="165" customWidth="1"/>
    <col min="13868" max="13868" width="18.85546875" style="165" customWidth="1"/>
    <col min="13869" max="13869" width="6.85546875" style="165" customWidth="1"/>
    <col min="13870" max="13870" width="52" style="165" customWidth="1"/>
    <col min="13871" max="13871" width="18.140625" style="165" customWidth="1"/>
    <col min="13872" max="13872" width="17.140625" style="165" customWidth="1"/>
    <col min="13873" max="13873" width="18.42578125" style="165" customWidth="1"/>
    <col min="13874" max="13874" width="5.85546875" style="165" bestFit="1" customWidth="1"/>
    <col min="13875" max="13875" width="55.140625" style="165" bestFit="1" customWidth="1"/>
    <col min="13876" max="13878" width="17" style="165" customWidth="1"/>
    <col min="13879" max="13879" width="6.42578125" style="165" bestFit="1" customWidth="1"/>
    <col min="13880" max="13880" width="71" style="165" bestFit="1" customWidth="1"/>
    <col min="13881" max="13883" width="17" style="165" customWidth="1"/>
    <col min="13884" max="13884" width="11" style="165" customWidth="1"/>
    <col min="13885" max="13885" width="43.42578125" style="165" bestFit="1" customWidth="1"/>
    <col min="13886" max="13888" width="17" style="165" customWidth="1"/>
    <col min="13889" max="13889" width="5.85546875" style="165" bestFit="1" customWidth="1"/>
    <col min="13890" max="13890" width="55.140625" style="165" bestFit="1" customWidth="1"/>
    <col min="13891" max="13893" width="17" style="165" customWidth="1"/>
    <col min="13894" max="13894" width="6.85546875" style="165" customWidth="1"/>
    <col min="13895" max="13895" width="42.7109375" style="165" customWidth="1"/>
    <col min="13896" max="13896" width="17.7109375" style="165" customWidth="1"/>
    <col min="13897" max="13897" width="16.85546875" style="165" customWidth="1"/>
    <col min="13898" max="13898" width="19.140625" style="165" customWidth="1"/>
    <col min="13899" max="13899" width="15.140625" style="165" customWidth="1"/>
    <col min="13900" max="13900" width="6.85546875" style="165" customWidth="1"/>
    <col min="13901" max="13901" width="47.7109375" style="165" customWidth="1"/>
    <col min="13902" max="13902" width="23.28515625" style="165" bestFit="1" customWidth="1"/>
    <col min="13903" max="13909" width="23.85546875" style="165" customWidth="1"/>
    <col min="13910" max="13910" width="5.85546875" style="165" bestFit="1" customWidth="1"/>
    <col min="13911" max="13911" width="60.140625" style="165" bestFit="1" customWidth="1"/>
    <col min="13912" max="13912" width="17.42578125" style="165" customWidth="1"/>
    <col min="13913" max="13913" width="23.7109375" style="165" customWidth="1"/>
    <col min="13914" max="13916" width="18.42578125" style="165" bestFit="1" customWidth="1"/>
    <col min="13917" max="13917" width="18.42578125" style="165" customWidth="1"/>
    <col min="13918" max="13918" width="18.42578125" style="165" bestFit="1" customWidth="1"/>
    <col min="13919" max="13919" width="22" style="165" bestFit="1" customWidth="1"/>
    <col min="13920" max="13920" width="20.42578125" style="165" bestFit="1" customWidth="1"/>
    <col min="13921" max="13921" width="6.85546875" style="165" customWidth="1"/>
    <col min="13922" max="13922" width="60.140625" style="165" bestFit="1" customWidth="1"/>
    <col min="13923" max="13923" width="19.85546875" style="165" bestFit="1" customWidth="1"/>
    <col min="13924" max="13924" width="22" style="165" bestFit="1" customWidth="1"/>
    <col min="13925" max="13925" width="20.42578125" style="165" bestFit="1" customWidth="1"/>
    <col min="13926" max="14080" width="21.140625" style="165"/>
    <col min="14081" max="14081" width="22" style="165" bestFit="1" customWidth="1"/>
    <col min="14082" max="14082" width="24.140625" style="165" customWidth="1"/>
    <col min="14083" max="14083" width="20.85546875" style="165" customWidth="1"/>
    <col min="14084" max="14084" width="19.7109375" style="165" customWidth="1"/>
    <col min="14085" max="14085" width="18" style="165" customWidth="1"/>
    <col min="14086" max="14086" width="17.85546875" style="165" customWidth="1"/>
    <col min="14087" max="14087" width="6.85546875" style="165" customWidth="1"/>
    <col min="14088" max="14088" width="50.140625" style="165" customWidth="1"/>
    <col min="14089" max="14089" width="16" style="165" customWidth="1"/>
    <col min="14090" max="14090" width="19.42578125" style="165" bestFit="1" customWidth="1"/>
    <col min="14091" max="14091" width="19" style="165" bestFit="1" customWidth="1"/>
    <col min="14092" max="14092" width="6.85546875" style="165" customWidth="1"/>
    <col min="14093" max="14093" width="23" style="165" customWidth="1"/>
    <col min="14094" max="14094" width="25.7109375" style="165" customWidth="1"/>
    <col min="14095" max="14095" width="24" style="165" customWidth="1"/>
    <col min="14096" max="14096" width="20" style="165" customWidth="1"/>
    <col min="14097" max="14097" width="6.85546875" style="165" customWidth="1"/>
    <col min="14098" max="14098" width="55" style="165" customWidth="1"/>
    <col min="14099" max="14099" width="21.42578125" style="165" customWidth="1"/>
    <col min="14100" max="14100" width="22.140625" style="165" customWidth="1"/>
    <col min="14101" max="14101" width="18" style="165" bestFit="1" customWidth="1"/>
    <col min="14102" max="14102" width="73.28515625" style="165" bestFit="1" customWidth="1"/>
    <col min="14103" max="14103" width="16.140625" style="165" customWidth="1"/>
    <col min="14104" max="14104" width="18.140625" style="165" customWidth="1"/>
    <col min="14105" max="14105" width="6.42578125" style="165" bestFit="1" customWidth="1"/>
    <col min="14106" max="14106" width="73.140625" style="165" bestFit="1" customWidth="1"/>
    <col min="14107" max="14107" width="5.42578125" style="165" bestFit="1" customWidth="1"/>
    <col min="14108" max="14109" width="18.140625" style="165" customWidth="1"/>
    <col min="14110" max="14110" width="6.85546875" style="165" customWidth="1"/>
    <col min="14111" max="14111" width="51.140625" style="165" customWidth="1"/>
    <col min="14112" max="14115" width="17" style="165" customWidth="1"/>
    <col min="14116" max="14116" width="15.28515625" style="165" customWidth="1"/>
    <col min="14117" max="14117" width="5.85546875" style="165" bestFit="1" customWidth="1"/>
    <col min="14118" max="14118" width="40.85546875" style="165" bestFit="1" customWidth="1"/>
    <col min="14119" max="14119" width="14" style="165" customWidth="1"/>
    <col min="14120" max="14120" width="22.85546875" style="165" customWidth="1"/>
    <col min="14121" max="14121" width="5.85546875" style="165" customWidth="1"/>
    <col min="14122" max="14122" width="36.140625" style="165" bestFit="1" customWidth="1"/>
    <col min="14123" max="14123" width="16.140625" style="165" customWidth="1"/>
    <col min="14124" max="14124" width="18.85546875" style="165" customWidth="1"/>
    <col min="14125" max="14125" width="6.85546875" style="165" customWidth="1"/>
    <col min="14126" max="14126" width="52" style="165" customWidth="1"/>
    <col min="14127" max="14127" width="18.140625" style="165" customWidth="1"/>
    <col min="14128" max="14128" width="17.140625" style="165" customWidth="1"/>
    <col min="14129" max="14129" width="18.42578125" style="165" customWidth="1"/>
    <col min="14130" max="14130" width="5.85546875" style="165" bestFit="1" customWidth="1"/>
    <col min="14131" max="14131" width="55.140625" style="165" bestFit="1" customWidth="1"/>
    <col min="14132" max="14134" width="17" style="165" customWidth="1"/>
    <col min="14135" max="14135" width="6.42578125" style="165" bestFit="1" customWidth="1"/>
    <col min="14136" max="14136" width="71" style="165" bestFit="1" customWidth="1"/>
    <col min="14137" max="14139" width="17" style="165" customWidth="1"/>
    <col min="14140" max="14140" width="11" style="165" customWidth="1"/>
    <col min="14141" max="14141" width="43.42578125" style="165" bestFit="1" customWidth="1"/>
    <col min="14142" max="14144" width="17" style="165" customWidth="1"/>
    <col min="14145" max="14145" width="5.85546875" style="165" bestFit="1" customWidth="1"/>
    <col min="14146" max="14146" width="55.140625" style="165" bestFit="1" customWidth="1"/>
    <col min="14147" max="14149" width="17" style="165" customWidth="1"/>
    <col min="14150" max="14150" width="6.85546875" style="165" customWidth="1"/>
    <col min="14151" max="14151" width="42.7109375" style="165" customWidth="1"/>
    <col min="14152" max="14152" width="17.7109375" style="165" customWidth="1"/>
    <col min="14153" max="14153" width="16.85546875" style="165" customWidth="1"/>
    <col min="14154" max="14154" width="19.140625" style="165" customWidth="1"/>
    <col min="14155" max="14155" width="15.140625" style="165" customWidth="1"/>
    <col min="14156" max="14156" width="6.85546875" style="165" customWidth="1"/>
    <col min="14157" max="14157" width="47.7109375" style="165" customWidth="1"/>
    <col min="14158" max="14158" width="23.28515625" style="165" bestFit="1" customWidth="1"/>
    <col min="14159" max="14165" width="23.85546875" style="165" customWidth="1"/>
    <col min="14166" max="14166" width="5.85546875" style="165" bestFit="1" customWidth="1"/>
    <col min="14167" max="14167" width="60.140625" style="165" bestFit="1" customWidth="1"/>
    <col min="14168" max="14168" width="17.42578125" style="165" customWidth="1"/>
    <col min="14169" max="14169" width="23.7109375" style="165" customWidth="1"/>
    <col min="14170" max="14172" width="18.42578125" style="165" bestFit="1" customWidth="1"/>
    <col min="14173" max="14173" width="18.42578125" style="165" customWidth="1"/>
    <col min="14174" max="14174" width="18.42578125" style="165" bestFit="1" customWidth="1"/>
    <col min="14175" max="14175" width="22" style="165" bestFit="1" customWidth="1"/>
    <col min="14176" max="14176" width="20.42578125" style="165" bestFit="1" customWidth="1"/>
    <col min="14177" max="14177" width="6.85546875" style="165" customWidth="1"/>
    <col min="14178" max="14178" width="60.140625" style="165" bestFit="1" customWidth="1"/>
    <col min="14179" max="14179" width="19.85546875" style="165" bestFit="1" customWidth="1"/>
    <col min="14180" max="14180" width="22" style="165" bestFit="1" customWidth="1"/>
    <col min="14181" max="14181" width="20.42578125" style="165" bestFit="1" customWidth="1"/>
    <col min="14182" max="14336" width="21.140625" style="165"/>
    <col min="14337" max="14337" width="22" style="165" bestFit="1" customWidth="1"/>
    <col min="14338" max="14338" width="24.140625" style="165" customWidth="1"/>
    <col min="14339" max="14339" width="20.85546875" style="165" customWidth="1"/>
    <col min="14340" max="14340" width="19.7109375" style="165" customWidth="1"/>
    <col min="14341" max="14341" width="18" style="165" customWidth="1"/>
    <col min="14342" max="14342" width="17.85546875" style="165" customWidth="1"/>
    <col min="14343" max="14343" width="6.85546875" style="165" customWidth="1"/>
    <col min="14344" max="14344" width="50.140625" style="165" customWidth="1"/>
    <col min="14345" max="14345" width="16" style="165" customWidth="1"/>
    <col min="14346" max="14346" width="19.42578125" style="165" bestFit="1" customWidth="1"/>
    <col min="14347" max="14347" width="19" style="165" bestFit="1" customWidth="1"/>
    <col min="14348" max="14348" width="6.85546875" style="165" customWidth="1"/>
    <col min="14349" max="14349" width="23" style="165" customWidth="1"/>
    <col min="14350" max="14350" width="25.7109375" style="165" customWidth="1"/>
    <col min="14351" max="14351" width="24" style="165" customWidth="1"/>
    <col min="14352" max="14352" width="20" style="165" customWidth="1"/>
    <col min="14353" max="14353" width="6.85546875" style="165" customWidth="1"/>
    <col min="14354" max="14354" width="55" style="165" customWidth="1"/>
    <col min="14355" max="14355" width="21.42578125" style="165" customWidth="1"/>
    <col min="14356" max="14356" width="22.140625" style="165" customWidth="1"/>
    <col min="14357" max="14357" width="18" style="165" bestFit="1" customWidth="1"/>
    <col min="14358" max="14358" width="73.28515625" style="165" bestFit="1" customWidth="1"/>
    <col min="14359" max="14359" width="16.140625" style="165" customWidth="1"/>
    <col min="14360" max="14360" width="18.140625" style="165" customWidth="1"/>
    <col min="14361" max="14361" width="6.42578125" style="165" bestFit="1" customWidth="1"/>
    <col min="14362" max="14362" width="73.140625" style="165" bestFit="1" customWidth="1"/>
    <col min="14363" max="14363" width="5.42578125" style="165" bestFit="1" customWidth="1"/>
    <col min="14364" max="14365" width="18.140625" style="165" customWidth="1"/>
    <col min="14366" max="14366" width="6.85546875" style="165" customWidth="1"/>
    <col min="14367" max="14367" width="51.140625" style="165" customWidth="1"/>
    <col min="14368" max="14371" width="17" style="165" customWidth="1"/>
    <col min="14372" max="14372" width="15.28515625" style="165" customWidth="1"/>
    <col min="14373" max="14373" width="5.85546875" style="165" bestFit="1" customWidth="1"/>
    <col min="14374" max="14374" width="40.85546875" style="165" bestFit="1" customWidth="1"/>
    <col min="14375" max="14375" width="14" style="165" customWidth="1"/>
    <col min="14376" max="14376" width="22.85546875" style="165" customWidth="1"/>
    <col min="14377" max="14377" width="5.85546875" style="165" customWidth="1"/>
    <col min="14378" max="14378" width="36.140625" style="165" bestFit="1" customWidth="1"/>
    <col min="14379" max="14379" width="16.140625" style="165" customWidth="1"/>
    <col min="14380" max="14380" width="18.85546875" style="165" customWidth="1"/>
    <col min="14381" max="14381" width="6.85546875" style="165" customWidth="1"/>
    <col min="14382" max="14382" width="52" style="165" customWidth="1"/>
    <col min="14383" max="14383" width="18.140625" style="165" customWidth="1"/>
    <col min="14384" max="14384" width="17.140625" style="165" customWidth="1"/>
    <col min="14385" max="14385" width="18.42578125" style="165" customWidth="1"/>
    <col min="14386" max="14386" width="5.85546875" style="165" bestFit="1" customWidth="1"/>
    <col min="14387" max="14387" width="55.140625" style="165" bestFit="1" customWidth="1"/>
    <col min="14388" max="14390" width="17" style="165" customWidth="1"/>
    <col min="14391" max="14391" width="6.42578125" style="165" bestFit="1" customWidth="1"/>
    <col min="14392" max="14392" width="71" style="165" bestFit="1" customWidth="1"/>
    <col min="14393" max="14395" width="17" style="165" customWidth="1"/>
    <col min="14396" max="14396" width="11" style="165" customWidth="1"/>
    <col min="14397" max="14397" width="43.42578125" style="165" bestFit="1" customWidth="1"/>
    <col min="14398" max="14400" width="17" style="165" customWidth="1"/>
    <col min="14401" max="14401" width="5.85546875" style="165" bestFit="1" customWidth="1"/>
    <col min="14402" max="14402" width="55.140625" style="165" bestFit="1" customWidth="1"/>
    <col min="14403" max="14405" width="17" style="165" customWidth="1"/>
    <col min="14406" max="14406" width="6.85546875" style="165" customWidth="1"/>
    <col min="14407" max="14407" width="42.7109375" style="165" customWidth="1"/>
    <col min="14408" max="14408" width="17.7109375" style="165" customWidth="1"/>
    <col min="14409" max="14409" width="16.85546875" style="165" customWidth="1"/>
    <col min="14410" max="14410" width="19.140625" style="165" customWidth="1"/>
    <col min="14411" max="14411" width="15.140625" style="165" customWidth="1"/>
    <col min="14412" max="14412" width="6.85546875" style="165" customWidth="1"/>
    <col min="14413" max="14413" width="47.7109375" style="165" customWidth="1"/>
    <col min="14414" max="14414" width="23.28515625" style="165" bestFit="1" customWidth="1"/>
    <col min="14415" max="14421" width="23.85546875" style="165" customWidth="1"/>
    <col min="14422" max="14422" width="5.85546875" style="165" bestFit="1" customWidth="1"/>
    <col min="14423" max="14423" width="60.140625" style="165" bestFit="1" customWidth="1"/>
    <col min="14424" max="14424" width="17.42578125" style="165" customWidth="1"/>
    <col min="14425" max="14425" width="23.7109375" style="165" customWidth="1"/>
    <col min="14426" max="14428" width="18.42578125" style="165" bestFit="1" customWidth="1"/>
    <col min="14429" max="14429" width="18.42578125" style="165" customWidth="1"/>
    <col min="14430" max="14430" width="18.42578125" style="165" bestFit="1" customWidth="1"/>
    <col min="14431" max="14431" width="22" style="165" bestFit="1" customWidth="1"/>
    <col min="14432" max="14432" width="20.42578125" style="165" bestFit="1" customWidth="1"/>
    <col min="14433" max="14433" width="6.85546875" style="165" customWidth="1"/>
    <col min="14434" max="14434" width="60.140625" style="165" bestFit="1" customWidth="1"/>
    <col min="14435" max="14435" width="19.85546875" style="165" bestFit="1" customWidth="1"/>
    <col min="14436" max="14436" width="22" style="165" bestFit="1" customWidth="1"/>
    <col min="14437" max="14437" width="20.42578125" style="165" bestFit="1" customWidth="1"/>
    <col min="14438" max="14592" width="21.140625" style="165"/>
    <col min="14593" max="14593" width="22" style="165" bestFit="1" customWidth="1"/>
    <col min="14594" max="14594" width="24.140625" style="165" customWidth="1"/>
    <col min="14595" max="14595" width="20.85546875" style="165" customWidth="1"/>
    <col min="14596" max="14596" width="19.7109375" style="165" customWidth="1"/>
    <col min="14597" max="14597" width="18" style="165" customWidth="1"/>
    <col min="14598" max="14598" width="17.85546875" style="165" customWidth="1"/>
    <col min="14599" max="14599" width="6.85546875" style="165" customWidth="1"/>
    <col min="14600" max="14600" width="50.140625" style="165" customWidth="1"/>
    <col min="14601" max="14601" width="16" style="165" customWidth="1"/>
    <col min="14602" max="14602" width="19.42578125" style="165" bestFit="1" customWidth="1"/>
    <col min="14603" max="14603" width="19" style="165" bestFit="1" customWidth="1"/>
    <col min="14604" max="14604" width="6.85546875" style="165" customWidth="1"/>
    <col min="14605" max="14605" width="23" style="165" customWidth="1"/>
    <col min="14606" max="14606" width="25.7109375" style="165" customWidth="1"/>
    <col min="14607" max="14607" width="24" style="165" customWidth="1"/>
    <col min="14608" max="14608" width="20" style="165" customWidth="1"/>
    <col min="14609" max="14609" width="6.85546875" style="165" customWidth="1"/>
    <col min="14610" max="14610" width="55" style="165" customWidth="1"/>
    <col min="14611" max="14611" width="21.42578125" style="165" customWidth="1"/>
    <col min="14612" max="14612" width="22.140625" style="165" customWidth="1"/>
    <col min="14613" max="14613" width="18" style="165" bestFit="1" customWidth="1"/>
    <col min="14614" max="14614" width="73.28515625" style="165" bestFit="1" customWidth="1"/>
    <col min="14615" max="14615" width="16.140625" style="165" customWidth="1"/>
    <col min="14616" max="14616" width="18.140625" style="165" customWidth="1"/>
    <col min="14617" max="14617" width="6.42578125" style="165" bestFit="1" customWidth="1"/>
    <col min="14618" max="14618" width="73.140625" style="165" bestFit="1" customWidth="1"/>
    <col min="14619" max="14619" width="5.42578125" style="165" bestFit="1" customWidth="1"/>
    <col min="14620" max="14621" width="18.140625" style="165" customWidth="1"/>
    <col min="14622" max="14622" width="6.85546875" style="165" customWidth="1"/>
    <col min="14623" max="14623" width="51.140625" style="165" customWidth="1"/>
    <col min="14624" max="14627" width="17" style="165" customWidth="1"/>
    <col min="14628" max="14628" width="15.28515625" style="165" customWidth="1"/>
    <col min="14629" max="14629" width="5.85546875" style="165" bestFit="1" customWidth="1"/>
    <col min="14630" max="14630" width="40.85546875" style="165" bestFit="1" customWidth="1"/>
    <col min="14631" max="14631" width="14" style="165" customWidth="1"/>
    <col min="14632" max="14632" width="22.85546875" style="165" customWidth="1"/>
    <col min="14633" max="14633" width="5.85546875" style="165" customWidth="1"/>
    <col min="14634" max="14634" width="36.140625" style="165" bestFit="1" customWidth="1"/>
    <col min="14635" max="14635" width="16.140625" style="165" customWidth="1"/>
    <col min="14636" max="14636" width="18.85546875" style="165" customWidth="1"/>
    <col min="14637" max="14637" width="6.85546875" style="165" customWidth="1"/>
    <col min="14638" max="14638" width="52" style="165" customWidth="1"/>
    <col min="14639" max="14639" width="18.140625" style="165" customWidth="1"/>
    <col min="14640" max="14640" width="17.140625" style="165" customWidth="1"/>
    <col min="14641" max="14641" width="18.42578125" style="165" customWidth="1"/>
    <col min="14642" max="14642" width="5.85546875" style="165" bestFit="1" customWidth="1"/>
    <col min="14643" max="14643" width="55.140625" style="165" bestFit="1" customWidth="1"/>
    <col min="14644" max="14646" width="17" style="165" customWidth="1"/>
    <col min="14647" max="14647" width="6.42578125" style="165" bestFit="1" customWidth="1"/>
    <col min="14648" max="14648" width="71" style="165" bestFit="1" customWidth="1"/>
    <col min="14649" max="14651" width="17" style="165" customWidth="1"/>
    <col min="14652" max="14652" width="11" style="165" customWidth="1"/>
    <col min="14653" max="14653" width="43.42578125" style="165" bestFit="1" customWidth="1"/>
    <col min="14654" max="14656" width="17" style="165" customWidth="1"/>
    <col min="14657" max="14657" width="5.85546875" style="165" bestFit="1" customWidth="1"/>
    <col min="14658" max="14658" width="55.140625" style="165" bestFit="1" customWidth="1"/>
    <col min="14659" max="14661" width="17" style="165" customWidth="1"/>
    <col min="14662" max="14662" width="6.85546875" style="165" customWidth="1"/>
    <col min="14663" max="14663" width="42.7109375" style="165" customWidth="1"/>
    <col min="14664" max="14664" width="17.7109375" style="165" customWidth="1"/>
    <col min="14665" max="14665" width="16.85546875" style="165" customWidth="1"/>
    <col min="14666" max="14666" width="19.140625" style="165" customWidth="1"/>
    <col min="14667" max="14667" width="15.140625" style="165" customWidth="1"/>
    <col min="14668" max="14668" width="6.85546875" style="165" customWidth="1"/>
    <col min="14669" max="14669" width="47.7109375" style="165" customWidth="1"/>
    <col min="14670" max="14670" width="23.28515625" style="165" bestFit="1" customWidth="1"/>
    <col min="14671" max="14677" width="23.85546875" style="165" customWidth="1"/>
    <col min="14678" max="14678" width="5.85546875" style="165" bestFit="1" customWidth="1"/>
    <col min="14679" max="14679" width="60.140625" style="165" bestFit="1" customWidth="1"/>
    <col min="14680" max="14680" width="17.42578125" style="165" customWidth="1"/>
    <col min="14681" max="14681" width="23.7109375" style="165" customWidth="1"/>
    <col min="14682" max="14684" width="18.42578125" style="165" bestFit="1" customWidth="1"/>
    <col min="14685" max="14685" width="18.42578125" style="165" customWidth="1"/>
    <col min="14686" max="14686" width="18.42578125" style="165" bestFit="1" customWidth="1"/>
    <col min="14687" max="14687" width="22" style="165" bestFit="1" customWidth="1"/>
    <col min="14688" max="14688" width="20.42578125" style="165" bestFit="1" customWidth="1"/>
    <col min="14689" max="14689" width="6.85546875" style="165" customWidth="1"/>
    <col min="14690" max="14690" width="60.140625" style="165" bestFit="1" customWidth="1"/>
    <col min="14691" max="14691" width="19.85546875" style="165" bestFit="1" customWidth="1"/>
    <col min="14692" max="14692" width="22" style="165" bestFit="1" customWidth="1"/>
    <col min="14693" max="14693" width="20.42578125" style="165" bestFit="1" customWidth="1"/>
    <col min="14694" max="14848" width="21.140625" style="165"/>
    <col min="14849" max="14849" width="22" style="165" bestFit="1" customWidth="1"/>
    <col min="14850" max="14850" width="24.140625" style="165" customWidth="1"/>
    <col min="14851" max="14851" width="20.85546875" style="165" customWidth="1"/>
    <col min="14852" max="14852" width="19.7109375" style="165" customWidth="1"/>
    <col min="14853" max="14853" width="18" style="165" customWidth="1"/>
    <col min="14854" max="14854" width="17.85546875" style="165" customWidth="1"/>
    <col min="14855" max="14855" width="6.85546875" style="165" customWidth="1"/>
    <col min="14856" max="14856" width="50.140625" style="165" customWidth="1"/>
    <col min="14857" max="14857" width="16" style="165" customWidth="1"/>
    <col min="14858" max="14858" width="19.42578125" style="165" bestFit="1" customWidth="1"/>
    <col min="14859" max="14859" width="19" style="165" bestFit="1" customWidth="1"/>
    <col min="14860" max="14860" width="6.85546875" style="165" customWidth="1"/>
    <col min="14861" max="14861" width="23" style="165" customWidth="1"/>
    <col min="14862" max="14862" width="25.7109375" style="165" customWidth="1"/>
    <col min="14863" max="14863" width="24" style="165" customWidth="1"/>
    <col min="14864" max="14864" width="20" style="165" customWidth="1"/>
    <col min="14865" max="14865" width="6.85546875" style="165" customWidth="1"/>
    <col min="14866" max="14866" width="55" style="165" customWidth="1"/>
    <col min="14867" max="14867" width="21.42578125" style="165" customWidth="1"/>
    <col min="14868" max="14868" width="22.140625" style="165" customWidth="1"/>
    <col min="14869" max="14869" width="18" style="165" bestFit="1" customWidth="1"/>
    <col min="14870" max="14870" width="73.28515625" style="165" bestFit="1" customWidth="1"/>
    <col min="14871" max="14871" width="16.140625" style="165" customWidth="1"/>
    <col min="14872" max="14872" width="18.140625" style="165" customWidth="1"/>
    <col min="14873" max="14873" width="6.42578125" style="165" bestFit="1" customWidth="1"/>
    <col min="14874" max="14874" width="73.140625" style="165" bestFit="1" customWidth="1"/>
    <col min="14875" max="14875" width="5.42578125" style="165" bestFit="1" customWidth="1"/>
    <col min="14876" max="14877" width="18.140625" style="165" customWidth="1"/>
    <col min="14878" max="14878" width="6.85546875" style="165" customWidth="1"/>
    <col min="14879" max="14879" width="51.140625" style="165" customWidth="1"/>
    <col min="14880" max="14883" width="17" style="165" customWidth="1"/>
    <col min="14884" max="14884" width="15.28515625" style="165" customWidth="1"/>
    <col min="14885" max="14885" width="5.85546875" style="165" bestFit="1" customWidth="1"/>
    <col min="14886" max="14886" width="40.85546875" style="165" bestFit="1" customWidth="1"/>
    <col min="14887" max="14887" width="14" style="165" customWidth="1"/>
    <col min="14888" max="14888" width="22.85546875" style="165" customWidth="1"/>
    <col min="14889" max="14889" width="5.85546875" style="165" customWidth="1"/>
    <col min="14890" max="14890" width="36.140625" style="165" bestFit="1" customWidth="1"/>
    <col min="14891" max="14891" width="16.140625" style="165" customWidth="1"/>
    <col min="14892" max="14892" width="18.85546875" style="165" customWidth="1"/>
    <col min="14893" max="14893" width="6.85546875" style="165" customWidth="1"/>
    <col min="14894" max="14894" width="52" style="165" customWidth="1"/>
    <col min="14895" max="14895" width="18.140625" style="165" customWidth="1"/>
    <col min="14896" max="14896" width="17.140625" style="165" customWidth="1"/>
    <col min="14897" max="14897" width="18.42578125" style="165" customWidth="1"/>
    <col min="14898" max="14898" width="5.85546875" style="165" bestFit="1" customWidth="1"/>
    <col min="14899" max="14899" width="55.140625" style="165" bestFit="1" customWidth="1"/>
    <col min="14900" max="14902" width="17" style="165" customWidth="1"/>
    <col min="14903" max="14903" width="6.42578125" style="165" bestFit="1" customWidth="1"/>
    <col min="14904" max="14904" width="71" style="165" bestFit="1" customWidth="1"/>
    <col min="14905" max="14907" width="17" style="165" customWidth="1"/>
    <col min="14908" max="14908" width="11" style="165" customWidth="1"/>
    <col min="14909" max="14909" width="43.42578125" style="165" bestFit="1" customWidth="1"/>
    <col min="14910" max="14912" width="17" style="165" customWidth="1"/>
    <col min="14913" max="14913" width="5.85546875" style="165" bestFit="1" customWidth="1"/>
    <col min="14914" max="14914" width="55.140625" style="165" bestFit="1" customWidth="1"/>
    <col min="14915" max="14917" width="17" style="165" customWidth="1"/>
    <col min="14918" max="14918" width="6.85546875" style="165" customWidth="1"/>
    <col min="14919" max="14919" width="42.7109375" style="165" customWidth="1"/>
    <col min="14920" max="14920" width="17.7109375" style="165" customWidth="1"/>
    <col min="14921" max="14921" width="16.85546875" style="165" customWidth="1"/>
    <col min="14922" max="14922" width="19.140625" style="165" customWidth="1"/>
    <col min="14923" max="14923" width="15.140625" style="165" customWidth="1"/>
    <col min="14924" max="14924" width="6.85546875" style="165" customWidth="1"/>
    <col min="14925" max="14925" width="47.7109375" style="165" customWidth="1"/>
    <col min="14926" max="14926" width="23.28515625" style="165" bestFit="1" customWidth="1"/>
    <col min="14927" max="14933" width="23.85546875" style="165" customWidth="1"/>
    <col min="14934" max="14934" width="5.85546875" style="165" bestFit="1" customWidth="1"/>
    <col min="14935" max="14935" width="60.140625" style="165" bestFit="1" customWidth="1"/>
    <col min="14936" max="14936" width="17.42578125" style="165" customWidth="1"/>
    <col min="14937" max="14937" width="23.7109375" style="165" customWidth="1"/>
    <col min="14938" max="14940" width="18.42578125" style="165" bestFit="1" customWidth="1"/>
    <col min="14941" max="14941" width="18.42578125" style="165" customWidth="1"/>
    <col min="14942" max="14942" width="18.42578125" style="165" bestFit="1" customWidth="1"/>
    <col min="14943" max="14943" width="22" style="165" bestFit="1" customWidth="1"/>
    <col min="14944" max="14944" width="20.42578125" style="165" bestFit="1" customWidth="1"/>
    <col min="14945" max="14945" width="6.85546875" style="165" customWidth="1"/>
    <col min="14946" max="14946" width="60.140625" style="165" bestFit="1" customWidth="1"/>
    <col min="14947" max="14947" width="19.85546875" style="165" bestFit="1" customWidth="1"/>
    <col min="14948" max="14948" width="22" style="165" bestFit="1" customWidth="1"/>
    <col min="14949" max="14949" width="20.42578125" style="165" bestFit="1" customWidth="1"/>
    <col min="14950" max="15104" width="21.140625" style="165"/>
    <col min="15105" max="15105" width="22" style="165" bestFit="1" customWidth="1"/>
    <col min="15106" max="15106" width="24.140625" style="165" customWidth="1"/>
    <col min="15107" max="15107" width="20.85546875" style="165" customWidth="1"/>
    <col min="15108" max="15108" width="19.7109375" style="165" customWidth="1"/>
    <col min="15109" max="15109" width="18" style="165" customWidth="1"/>
    <col min="15110" max="15110" width="17.85546875" style="165" customWidth="1"/>
    <col min="15111" max="15111" width="6.85546875" style="165" customWidth="1"/>
    <col min="15112" max="15112" width="50.140625" style="165" customWidth="1"/>
    <col min="15113" max="15113" width="16" style="165" customWidth="1"/>
    <col min="15114" max="15114" width="19.42578125" style="165" bestFit="1" customWidth="1"/>
    <col min="15115" max="15115" width="19" style="165" bestFit="1" customWidth="1"/>
    <col min="15116" max="15116" width="6.85546875" style="165" customWidth="1"/>
    <col min="15117" max="15117" width="23" style="165" customWidth="1"/>
    <col min="15118" max="15118" width="25.7109375" style="165" customWidth="1"/>
    <col min="15119" max="15119" width="24" style="165" customWidth="1"/>
    <col min="15120" max="15120" width="20" style="165" customWidth="1"/>
    <col min="15121" max="15121" width="6.85546875" style="165" customWidth="1"/>
    <col min="15122" max="15122" width="55" style="165" customWidth="1"/>
    <col min="15123" max="15123" width="21.42578125" style="165" customWidth="1"/>
    <col min="15124" max="15124" width="22.140625" style="165" customWidth="1"/>
    <col min="15125" max="15125" width="18" style="165" bestFit="1" customWidth="1"/>
    <col min="15126" max="15126" width="73.28515625" style="165" bestFit="1" customWidth="1"/>
    <col min="15127" max="15127" width="16.140625" style="165" customWidth="1"/>
    <col min="15128" max="15128" width="18.140625" style="165" customWidth="1"/>
    <col min="15129" max="15129" width="6.42578125" style="165" bestFit="1" customWidth="1"/>
    <col min="15130" max="15130" width="73.140625" style="165" bestFit="1" customWidth="1"/>
    <col min="15131" max="15131" width="5.42578125" style="165" bestFit="1" customWidth="1"/>
    <col min="15132" max="15133" width="18.140625" style="165" customWidth="1"/>
    <col min="15134" max="15134" width="6.85546875" style="165" customWidth="1"/>
    <col min="15135" max="15135" width="51.140625" style="165" customWidth="1"/>
    <col min="15136" max="15139" width="17" style="165" customWidth="1"/>
    <col min="15140" max="15140" width="15.28515625" style="165" customWidth="1"/>
    <col min="15141" max="15141" width="5.85546875" style="165" bestFit="1" customWidth="1"/>
    <col min="15142" max="15142" width="40.85546875" style="165" bestFit="1" customWidth="1"/>
    <col min="15143" max="15143" width="14" style="165" customWidth="1"/>
    <col min="15144" max="15144" width="22.85546875" style="165" customWidth="1"/>
    <col min="15145" max="15145" width="5.85546875" style="165" customWidth="1"/>
    <col min="15146" max="15146" width="36.140625" style="165" bestFit="1" customWidth="1"/>
    <col min="15147" max="15147" width="16.140625" style="165" customWidth="1"/>
    <col min="15148" max="15148" width="18.85546875" style="165" customWidth="1"/>
    <col min="15149" max="15149" width="6.85546875" style="165" customWidth="1"/>
    <col min="15150" max="15150" width="52" style="165" customWidth="1"/>
    <col min="15151" max="15151" width="18.140625" style="165" customWidth="1"/>
    <col min="15152" max="15152" width="17.140625" style="165" customWidth="1"/>
    <col min="15153" max="15153" width="18.42578125" style="165" customWidth="1"/>
    <col min="15154" max="15154" width="5.85546875" style="165" bestFit="1" customWidth="1"/>
    <col min="15155" max="15155" width="55.140625" style="165" bestFit="1" customWidth="1"/>
    <col min="15156" max="15158" width="17" style="165" customWidth="1"/>
    <col min="15159" max="15159" width="6.42578125" style="165" bestFit="1" customWidth="1"/>
    <col min="15160" max="15160" width="71" style="165" bestFit="1" customWidth="1"/>
    <col min="15161" max="15163" width="17" style="165" customWidth="1"/>
    <col min="15164" max="15164" width="11" style="165" customWidth="1"/>
    <col min="15165" max="15165" width="43.42578125" style="165" bestFit="1" customWidth="1"/>
    <col min="15166" max="15168" width="17" style="165" customWidth="1"/>
    <col min="15169" max="15169" width="5.85546875" style="165" bestFit="1" customWidth="1"/>
    <col min="15170" max="15170" width="55.140625" style="165" bestFit="1" customWidth="1"/>
    <col min="15171" max="15173" width="17" style="165" customWidth="1"/>
    <col min="15174" max="15174" width="6.85546875" style="165" customWidth="1"/>
    <col min="15175" max="15175" width="42.7109375" style="165" customWidth="1"/>
    <col min="15176" max="15176" width="17.7109375" style="165" customWidth="1"/>
    <col min="15177" max="15177" width="16.85546875" style="165" customWidth="1"/>
    <col min="15178" max="15178" width="19.140625" style="165" customWidth="1"/>
    <col min="15179" max="15179" width="15.140625" style="165" customWidth="1"/>
    <col min="15180" max="15180" width="6.85546875" style="165" customWidth="1"/>
    <col min="15181" max="15181" width="47.7109375" style="165" customWidth="1"/>
    <col min="15182" max="15182" width="23.28515625" style="165" bestFit="1" customWidth="1"/>
    <col min="15183" max="15189" width="23.85546875" style="165" customWidth="1"/>
    <col min="15190" max="15190" width="5.85546875" style="165" bestFit="1" customWidth="1"/>
    <col min="15191" max="15191" width="60.140625" style="165" bestFit="1" customWidth="1"/>
    <col min="15192" max="15192" width="17.42578125" style="165" customWidth="1"/>
    <col min="15193" max="15193" width="23.7109375" style="165" customWidth="1"/>
    <col min="15194" max="15196" width="18.42578125" style="165" bestFit="1" customWidth="1"/>
    <col min="15197" max="15197" width="18.42578125" style="165" customWidth="1"/>
    <col min="15198" max="15198" width="18.42578125" style="165" bestFit="1" customWidth="1"/>
    <col min="15199" max="15199" width="22" style="165" bestFit="1" customWidth="1"/>
    <col min="15200" max="15200" width="20.42578125" style="165" bestFit="1" customWidth="1"/>
    <col min="15201" max="15201" width="6.85546875" style="165" customWidth="1"/>
    <col min="15202" max="15202" width="60.140625" style="165" bestFit="1" customWidth="1"/>
    <col min="15203" max="15203" width="19.85546875" style="165" bestFit="1" customWidth="1"/>
    <col min="15204" max="15204" width="22" style="165" bestFit="1" customWidth="1"/>
    <col min="15205" max="15205" width="20.42578125" style="165" bestFit="1" customWidth="1"/>
    <col min="15206" max="15360" width="21.140625" style="165"/>
    <col min="15361" max="15361" width="22" style="165" bestFit="1" customWidth="1"/>
    <col min="15362" max="15362" width="24.140625" style="165" customWidth="1"/>
    <col min="15363" max="15363" width="20.85546875" style="165" customWidth="1"/>
    <col min="15364" max="15364" width="19.7109375" style="165" customWidth="1"/>
    <col min="15365" max="15365" width="18" style="165" customWidth="1"/>
    <col min="15366" max="15366" width="17.85546875" style="165" customWidth="1"/>
    <col min="15367" max="15367" width="6.85546875" style="165" customWidth="1"/>
    <col min="15368" max="15368" width="50.140625" style="165" customWidth="1"/>
    <col min="15369" max="15369" width="16" style="165" customWidth="1"/>
    <col min="15370" max="15370" width="19.42578125" style="165" bestFit="1" customWidth="1"/>
    <col min="15371" max="15371" width="19" style="165" bestFit="1" customWidth="1"/>
    <col min="15372" max="15372" width="6.85546875" style="165" customWidth="1"/>
    <col min="15373" max="15373" width="23" style="165" customWidth="1"/>
    <col min="15374" max="15374" width="25.7109375" style="165" customWidth="1"/>
    <col min="15375" max="15375" width="24" style="165" customWidth="1"/>
    <col min="15376" max="15376" width="20" style="165" customWidth="1"/>
    <col min="15377" max="15377" width="6.85546875" style="165" customWidth="1"/>
    <col min="15378" max="15378" width="55" style="165" customWidth="1"/>
    <col min="15379" max="15379" width="21.42578125" style="165" customWidth="1"/>
    <col min="15380" max="15380" width="22.140625" style="165" customWidth="1"/>
    <col min="15381" max="15381" width="18" style="165" bestFit="1" customWidth="1"/>
    <col min="15382" max="15382" width="73.28515625" style="165" bestFit="1" customWidth="1"/>
    <col min="15383" max="15383" width="16.140625" style="165" customWidth="1"/>
    <col min="15384" max="15384" width="18.140625" style="165" customWidth="1"/>
    <col min="15385" max="15385" width="6.42578125" style="165" bestFit="1" customWidth="1"/>
    <col min="15386" max="15386" width="73.140625" style="165" bestFit="1" customWidth="1"/>
    <col min="15387" max="15387" width="5.42578125" style="165" bestFit="1" customWidth="1"/>
    <col min="15388" max="15389" width="18.140625" style="165" customWidth="1"/>
    <col min="15390" max="15390" width="6.85546875" style="165" customWidth="1"/>
    <col min="15391" max="15391" width="51.140625" style="165" customWidth="1"/>
    <col min="15392" max="15395" width="17" style="165" customWidth="1"/>
    <col min="15396" max="15396" width="15.28515625" style="165" customWidth="1"/>
    <col min="15397" max="15397" width="5.85546875" style="165" bestFit="1" customWidth="1"/>
    <col min="15398" max="15398" width="40.85546875" style="165" bestFit="1" customWidth="1"/>
    <col min="15399" max="15399" width="14" style="165" customWidth="1"/>
    <col min="15400" max="15400" width="22.85546875" style="165" customWidth="1"/>
    <col min="15401" max="15401" width="5.85546875" style="165" customWidth="1"/>
    <col min="15402" max="15402" width="36.140625" style="165" bestFit="1" customWidth="1"/>
    <col min="15403" max="15403" width="16.140625" style="165" customWidth="1"/>
    <col min="15404" max="15404" width="18.85546875" style="165" customWidth="1"/>
    <col min="15405" max="15405" width="6.85546875" style="165" customWidth="1"/>
    <col min="15406" max="15406" width="52" style="165" customWidth="1"/>
    <col min="15407" max="15407" width="18.140625" style="165" customWidth="1"/>
    <col min="15408" max="15408" width="17.140625" style="165" customWidth="1"/>
    <col min="15409" max="15409" width="18.42578125" style="165" customWidth="1"/>
    <col min="15410" max="15410" width="5.85546875" style="165" bestFit="1" customWidth="1"/>
    <col min="15411" max="15411" width="55.140625" style="165" bestFit="1" customWidth="1"/>
    <col min="15412" max="15414" width="17" style="165" customWidth="1"/>
    <col min="15415" max="15415" width="6.42578125" style="165" bestFit="1" customWidth="1"/>
    <col min="15416" max="15416" width="71" style="165" bestFit="1" customWidth="1"/>
    <col min="15417" max="15419" width="17" style="165" customWidth="1"/>
    <col min="15420" max="15420" width="11" style="165" customWidth="1"/>
    <col min="15421" max="15421" width="43.42578125" style="165" bestFit="1" customWidth="1"/>
    <col min="15422" max="15424" width="17" style="165" customWidth="1"/>
    <col min="15425" max="15425" width="5.85546875" style="165" bestFit="1" customWidth="1"/>
    <col min="15426" max="15426" width="55.140625" style="165" bestFit="1" customWidth="1"/>
    <col min="15427" max="15429" width="17" style="165" customWidth="1"/>
    <col min="15430" max="15430" width="6.85546875" style="165" customWidth="1"/>
    <col min="15431" max="15431" width="42.7109375" style="165" customWidth="1"/>
    <col min="15432" max="15432" width="17.7109375" style="165" customWidth="1"/>
    <col min="15433" max="15433" width="16.85546875" style="165" customWidth="1"/>
    <col min="15434" max="15434" width="19.140625" style="165" customWidth="1"/>
    <col min="15435" max="15435" width="15.140625" style="165" customWidth="1"/>
    <col min="15436" max="15436" width="6.85546875" style="165" customWidth="1"/>
    <col min="15437" max="15437" width="47.7109375" style="165" customWidth="1"/>
    <col min="15438" max="15438" width="23.28515625" style="165" bestFit="1" customWidth="1"/>
    <col min="15439" max="15445" width="23.85546875" style="165" customWidth="1"/>
    <col min="15446" max="15446" width="5.85546875" style="165" bestFit="1" customWidth="1"/>
    <col min="15447" max="15447" width="60.140625" style="165" bestFit="1" customWidth="1"/>
    <col min="15448" max="15448" width="17.42578125" style="165" customWidth="1"/>
    <col min="15449" max="15449" width="23.7109375" style="165" customWidth="1"/>
    <col min="15450" max="15452" width="18.42578125" style="165" bestFit="1" customWidth="1"/>
    <col min="15453" max="15453" width="18.42578125" style="165" customWidth="1"/>
    <col min="15454" max="15454" width="18.42578125" style="165" bestFit="1" customWidth="1"/>
    <col min="15455" max="15455" width="22" style="165" bestFit="1" customWidth="1"/>
    <col min="15456" max="15456" width="20.42578125" style="165" bestFit="1" customWidth="1"/>
    <col min="15457" max="15457" width="6.85546875" style="165" customWidth="1"/>
    <col min="15458" max="15458" width="60.140625" style="165" bestFit="1" customWidth="1"/>
    <col min="15459" max="15459" width="19.85546875" style="165" bestFit="1" customWidth="1"/>
    <col min="15460" max="15460" width="22" style="165" bestFit="1" customWidth="1"/>
    <col min="15461" max="15461" width="20.42578125" style="165" bestFit="1" customWidth="1"/>
    <col min="15462" max="15616" width="21.140625" style="165"/>
    <col min="15617" max="15617" width="22" style="165" bestFit="1" customWidth="1"/>
    <col min="15618" max="15618" width="24.140625" style="165" customWidth="1"/>
    <col min="15619" max="15619" width="20.85546875" style="165" customWidth="1"/>
    <col min="15620" max="15620" width="19.7109375" style="165" customWidth="1"/>
    <col min="15621" max="15621" width="18" style="165" customWidth="1"/>
    <col min="15622" max="15622" width="17.85546875" style="165" customWidth="1"/>
    <col min="15623" max="15623" width="6.85546875" style="165" customWidth="1"/>
    <col min="15624" max="15624" width="50.140625" style="165" customWidth="1"/>
    <col min="15625" max="15625" width="16" style="165" customWidth="1"/>
    <col min="15626" max="15626" width="19.42578125" style="165" bestFit="1" customWidth="1"/>
    <col min="15627" max="15627" width="19" style="165" bestFit="1" customWidth="1"/>
    <col min="15628" max="15628" width="6.85546875" style="165" customWidth="1"/>
    <col min="15629" max="15629" width="23" style="165" customWidth="1"/>
    <col min="15630" max="15630" width="25.7109375" style="165" customWidth="1"/>
    <col min="15631" max="15631" width="24" style="165" customWidth="1"/>
    <col min="15632" max="15632" width="20" style="165" customWidth="1"/>
    <col min="15633" max="15633" width="6.85546875" style="165" customWidth="1"/>
    <col min="15634" max="15634" width="55" style="165" customWidth="1"/>
    <col min="15635" max="15635" width="21.42578125" style="165" customWidth="1"/>
    <col min="15636" max="15636" width="22.140625" style="165" customWidth="1"/>
    <col min="15637" max="15637" width="18" style="165" bestFit="1" customWidth="1"/>
    <col min="15638" max="15638" width="73.28515625" style="165" bestFit="1" customWidth="1"/>
    <col min="15639" max="15639" width="16.140625" style="165" customWidth="1"/>
    <col min="15640" max="15640" width="18.140625" style="165" customWidth="1"/>
    <col min="15641" max="15641" width="6.42578125" style="165" bestFit="1" customWidth="1"/>
    <col min="15642" max="15642" width="73.140625" style="165" bestFit="1" customWidth="1"/>
    <col min="15643" max="15643" width="5.42578125" style="165" bestFit="1" customWidth="1"/>
    <col min="15644" max="15645" width="18.140625" style="165" customWidth="1"/>
    <col min="15646" max="15646" width="6.85546875" style="165" customWidth="1"/>
    <col min="15647" max="15647" width="51.140625" style="165" customWidth="1"/>
    <col min="15648" max="15651" width="17" style="165" customWidth="1"/>
    <col min="15652" max="15652" width="15.28515625" style="165" customWidth="1"/>
    <col min="15653" max="15653" width="5.85546875" style="165" bestFit="1" customWidth="1"/>
    <col min="15654" max="15654" width="40.85546875" style="165" bestFit="1" customWidth="1"/>
    <col min="15655" max="15655" width="14" style="165" customWidth="1"/>
    <col min="15656" max="15656" width="22.85546875" style="165" customWidth="1"/>
    <col min="15657" max="15657" width="5.85546875" style="165" customWidth="1"/>
    <col min="15658" max="15658" width="36.140625" style="165" bestFit="1" customWidth="1"/>
    <col min="15659" max="15659" width="16.140625" style="165" customWidth="1"/>
    <col min="15660" max="15660" width="18.85546875" style="165" customWidth="1"/>
    <col min="15661" max="15661" width="6.85546875" style="165" customWidth="1"/>
    <col min="15662" max="15662" width="52" style="165" customWidth="1"/>
    <col min="15663" max="15663" width="18.140625" style="165" customWidth="1"/>
    <col min="15664" max="15664" width="17.140625" style="165" customWidth="1"/>
    <col min="15665" max="15665" width="18.42578125" style="165" customWidth="1"/>
    <col min="15666" max="15666" width="5.85546875" style="165" bestFit="1" customWidth="1"/>
    <col min="15667" max="15667" width="55.140625" style="165" bestFit="1" customWidth="1"/>
    <col min="15668" max="15670" width="17" style="165" customWidth="1"/>
    <col min="15671" max="15671" width="6.42578125" style="165" bestFit="1" customWidth="1"/>
    <col min="15672" max="15672" width="71" style="165" bestFit="1" customWidth="1"/>
    <col min="15673" max="15675" width="17" style="165" customWidth="1"/>
    <col min="15676" max="15676" width="11" style="165" customWidth="1"/>
    <col min="15677" max="15677" width="43.42578125" style="165" bestFit="1" customWidth="1"/>
    <col min="15678" max="15680" width="17" style="165" customWidth="1"/>
    <col min="15681" max="15681" width="5.85546875" style="165" bestFit="1" customWidth="1"/>
    <col min="15682" max="15682" width="55.140625" style="165" bestFit="1" customWidth="1"/>
    <col min="15683" max="15685" width="17" style="165" customWidth="1"/>
    <col min="15686" max="15686" width="6.85546875" style="165" customWidth="1"/>
    <col min="15687" max="15687" width="42.7109375" style="165" customWidth="1"/>
    <col min="15688" max="15688" width="17.7109375" style="165" customWidth="1"/>
    <col min="15689" max="15689" width="16.85546875" style="165" customWidth="1"/>
    <col min="15690" max="15690" width="19.140625" style="165" customWidth="1"/>
    <col min="15691" max="15691" width="15.140625" style="165" customWidth="1"/>
    <col min="15692" max="15692" width="6.85546875" style="165" customWidth="1"/>
    <col min="15693" max="15693" width="47.7109375" style="165" customWidth="1"/>
    <col min="15694" max="15694" width="23.28515625" style="165" bestFit="1" customWidth="1"/>
    <col min="15695" max="15701" width="23.85546875" style="165" customWidth="1"/>
    <col min="15702" max="15702" width="5.85546875" style="165" bestFit="1" customWidth="1"/>
    <col min="15703" max="15703" width="60.140625" style="165" bestFit="1" customWidth="1"/>
    <col min="15704" max="15704" width="17.42578125" style="165" customWidth="1"/>
    <col min="15705" max="15705" width="23.7109375" style="165" customWidth="1"/>
    <col min="15706" max="15708" width="18.42578125" style="165" bestFit="1" customWidth="1"/>
    <col min="15709" max="15709" width="18.42578125" style="165" customWidth="1"/>
    <col min="15710" max="15710" width="18.42578125" style="165" bestFit="1" customWidth="1"/>
    <col min="15711" max="15711" width="22" style="165" bestFit="1" customWidth="1"/>
    <col min="15712" max="15712" width="20.42578125" style="165" bestFit="1" customWidth="1"/>
    <col min="15713" max="15713" width="6.85546875" style="165" customWidth="1"/>
    <col min="15714" max="15714" width="60.140625" style="165" bestFit="1" customWidth="1"/>
    <col min="15715" max="15715" width="19.85546875" style="165" bestFit="1" customWidth="1"/>
    <col min="15716" max="15716" width="22" style="165" bestFit="1" customWidth="1"/>
    <col min="15717" max="15717" width="20.42578125" style="165" bestFit="1" customWidth="1"/>
    <col min="15718" max="15872" width="21.140625" style="165"/>
    <col min="15873" max="15873" width="22" style="165" bestFit="1" customWidth="1"/>
    <col min="15874" max="15874" width="24.140625" style="165" customWidth="1"/>
    <col min="15875" max="15875" width="20.85546875" style="165" customWidth="1"/>
    <col min="15876" max="15876" width="19.7109375" style="165" customWidth="1"/>
    <col min="15877" max="15877" width="18" style="165" customWidth="1"/>
    <col min="15878" max="15878" width="17.85546875" style="165" customWidth="1"/>
    <col min="15879" max="15879" width="6.85546875" style="165" customWidth="1"/>
    <col min="15880" max="15880" width="50.140625" style="165" customWidth="1"/>
    <col min="15881" max="15881" width="16" style="165" customWidth="1"/>
    <col min="15882" max="15882" width="19.42578125" style="165" bestFit="1" customWidth="1"/>
    <col min="15883" max="15883" width="19" style="165" bestFit="1" customWidth="1"/>
    <col min="15884" max="15884" width="6.85546875" style="165" customWidth="1"/>
    <col min="15885" max="15885" width="23" style="165" customWidth="1"/>
    <col min="15886" max="15886" width="25.7109375" style="165" customWidth="1"/>
    <col min="15887" max="15887" width="24" style="165" customWidth="1"/>
    <col min="15888" max="15888" width="20" style="165" customWidth="1"/>
    <col min="15889" max="15889" width="6.85546875" style="165" customWidth="1"/>
    <col min="15890" max="15890" width="55" style="165" customWidth="1"/>
    <col min="15891" max="15891" width="21.42578125" style="165" customWidth="1"/>
    <col min="15892" max="15892" width="22.140625" style="165" customWidth="1"/>
    <col min="15893" max="15893" width="18" style="165" bestFit="1" customWidth="1"/>
    <col min="15894" max="15894" width="73.28515625" style="165" bestFit="1" customWidth="1"/>
    <col min="15895" max="15895" width="16.140625" style="165" customWidth="1"/>
    <col min="15896" max="15896" width="18.140625" style="165" customWidth="1"/>
    <col min="15897" max="15897" width="6.42578125" style="165" bestFit="1" customWidth="1"/>
    <col min="15898" max="15898" width="73.140625" style="165" bestFit="1" customWidth="1"/>
    <col min="15899" max="15899" width="5.42578125" style="165" bestFit="1" customWidth="1"/>
    <col min="15900" max="15901" width="18.140625" style="165" customWidth="1"/>
    <col min="15902" max="15902" width="6.85546875" style="165" customWidth="1"/>
    <col min="15903" max="15903" width="51.140625" style="165" customWidth="1"/>
    <col min="15904" max="15907" width="17" style="165" customWidth="1"/>
    <col min="15908" max="15908" width="15.28515625" style="165" customWidth="1"/>
    <col min="15909" max="15909" width="5.85546875" style="165" bestFit="1" customWidth="1"/>
    <col min="15910" max="15910" width="40.85546875" style="165" bestFit="1" customWidth="1"/>
    <col min="15911" max="15911" width="14" style="165" customWidth="1"/>
    <col min="15912" max="15912" width="22.85546875" style="165" customWidth="1"/>
    <col min="15913" max="15913" width="5.85546875" style="165" customWidth="1"/>
    <col min="15914" max="15914" width="36.140625" style="165" bestFit="1" customWidth="1"/>
    <col min="15915" max="15915" width="16.140625" style="165" customWidth="1"/>
    <col min="15916" max="15916" width="18.85546875" style="165" customWidth="1"/>
    <col min="15917" max="15917" width="6.85546875" style="165" customWidth="1"/>
    <col min="15918" max="15918" width="52" style="165" customWidth="1"/>
    <col min="15919" max="15919" width="18.140625" style="165" customWidth="1"/>
    <col min="15920" max="15920" width="17.140625" style="165" customWidth="1"/>
    <col min="15921" max="15921" width="18.42578125" style="165" customWidth="1"/>
    <col min="15922" max="15922" width="5.85546875" style="165" bestFit="1" customWidth="1"/>
    <col min="15923" max="15923" width="55.140625" style="165" bestFit="1" customWidth="1"/>
    <col min="15924" max="15926" width="17" style="165" customWidth="1"/>
    <col min="15927" max="15927" width="6.42578125" style="165" bestFit="1" customWidth="1"/>
    <col min="15928" max="15928" width="71" style="165" bestFit="1" customWidth="1"/>
    <col min="15929" max="15931" width="17" style="165" customWidth="1"/>
    <col min="15932" max="15932" width="11" style="165" customWidth="1"/>
    <col min="15933" max="15933" width="43.42578125" style="165" bestFit="1" customWidth="1"/>
    <col min="15934" max="15936" width="17" style="165" customWidth="1"/>
    <col min="15937" max="15937" width="5.85546875" style="165" bestFit="1" customWidth="1"/>
    <col min="15938" max="15938" width="55.140625" style="165" bestFit="1" customWidth="1"/>
    <col min="15939" max="15941" width="17" style="165" customWidth="1"/>
    <col min="15942" max="15942" width="6.85546875" style="165" customWidth="1"/>
    <col min="15943" max="15943" width="42.7109375" style="165" customWidth="1"/>
    <col min="15944" max="15944" width="17.7109375" style="165" customWidth="1"/>
    <col min="15945" max="15945" width="16.85546875" style="165" customWidth="1"/>
    <col min="15946" max="15946" width="19.140625" style="165" customWidth="1"/>
    <col min="15947" max="15947" width="15.140625" style="165" customWidth="1"/>
    <col min="15948" max="15948" width="6.85546875" style="165" customWidth="1"/>
    <col min="15949" max="15949" width="47.7109375" style="165" customWidth="1"/>
    <col min="15950" max="15950" width="23.28515625" style="165" bestFit="1" customWidth="1"/>
    <col min="15951" max="15957" width="23.85546875" style="165" customWidth="1"/>
    <col min="15958" max="15958" width="5.85546875" style="165" bestFit="1" customWidth="1"/>
    <col min="15959" max="15959" width="60.140625" style="165" bestFit="1" customWidth="1"/>
    <col min="15960" max="15960" width="17.42578125" style="165" customWidth="1"/>
    <col min="15961" max="15961" width="23.7109375" style="165" customWidth="1"/>
    <col min="15962" max="15964" width="18.42578125" style="165" bestFit="1" customWidth="1"/>
    <col min="15965" max="15965" width="18.42578125" style="165" customWidth="1"/>
    <col min="15966" max="15966" width="18.42578125" style="165" bestFit="1" customWidth="1"/>
    <col min="15967" max="15967" width="22" style="165" bestFit="1" customWidth="1"/>
    <col min="15968" max="15968" width="20.42578125" style="165" bestFit="1" customWidth="1"/>
    <col min="15969" max="15969" width="6.85546875" style="165" customWidth="1"/>
    <col min="15970" max="15970" width="60.140625" style="165" bestFit="1" customWidth="1"/>
    <col min="15971" max="15971" width="19.85546875" style="165" bestFit="1" customWidth="1"/>
    <col min="15972" max="15972" width="22" style="165" bestFit="1" customWidth="1"/>
    <col min="15973" max="15973" width="20.42578125" style="165" bestFit="1" customWidth="1"/>
    <col min="15974" max="16128" width="21.140625" style="165"/>
    <col min="16129" max="16129" width="22" style="165" bestFit="1" customWidth="1"/>
    <col min="16130" max="16130" width="24.140625" style="165" customWidth="1"/>
    <col min="16131" max="16131" width="20.85546875" style="165" customWidth="1"/>
    <col min="16132" max="16132" width="19.7109375" style="165" customWidth="1"/>
    <col min="16133" max="16133" width="18" style="165" customWidth="1"/>
    <col min="16134" max="16134" width="17.85546875" style="165" customWidth="1"/>
    <col min="16135" max="16135" width="6.85546875" style="165" customWidth="1"/>
    <col min="16136" max="16136" width="50.140625" style="165" customWidth="1"/>
    <col min="16137" max="16137" width="16" style="165" customWidth="1"/>
    <col min="16138" max="16138" width="19.42578125" style="165" bestFit="1" customWidth="1"/>
    <col min="16139" max="16139" width="19" style="165" bestFit="1" customWidth="1"/>
    <col min="16140" max="16140" width="6.85546875" style="165" customWidth="1"/>
    <col min="16141" max="16141" width="23" style="165" customWidth="1"/>
    <col min="16142" max="16142" width="25.7109375" style="165" customWidth="1"/>
    <col min="16143" max="16143" width="24" style="165" customWidth="1"/>
    <col min="16144" max="16144" width="20" style="165" customWidth="1"/>
    <col min="16145" max="16145" width="6.85546875" style="165" customWidth="1"/>
    <col min="16146" max="16146" width="55" style="165" customWidth="1"/>
    <col min="16147" max="16147" width="21.42578125" style="165" customWidth="1"/>
    <col min="16148" max="16148" width="22.140625" style="165" customWidth="1"/>
    <col min="16149" max="16149" width="18" style="165" bestFit="1" customWidth="1"/>
    <col min="16150" max="16150" width="73.28515625" style="165" bestFit="1" customWidth="1"/>
    <col min="16151" max="16151" width="16.140625" style="165" customWidth="1"/>
    <col min="16152" max="16152" width="18.140625" style="165" customWidth="1"/>
    <col min="16153" max="16153" width="6.42578125" style="165" bestFit="1" customWidth="1"/>
    <col min="16154" max="16154" width="73.140625" style="165" bestFit="1" customWidth="1"/>
    <col min="16155" max="16155" width="5.42578125" style="165" bestFit="1" customWidth="1"/>
    <col min="16156" max="16157" width="18.140625" style="165" customWidth="1"/>
    <col min="16158" max="16158" width="6.85546875" style="165" customWidth="1"/>
    <col min="16159" max="16159" width="51.140625" style="165" customWidth="1"/>
    <col min="16160" max="16163" width="17" style="165" customWidth="1"/>
    <col min="16164" max="16164" width="15.28515625" style="165" customWidth="1"/>
    <col min="16165" max="16165" width="5.85546875" style="165" bestFit="1" customWidth="1"/>
    <col min="16166" max="16166" width="40.85546875" style="165" bestFit="1" customWidth="1"/>
    <col min="16167" max="16167" width="14" style="165" customWidth="1"/>
    <col min="16168" max="16168" width="22.85546875" style="165" customWidth="1"/>
    <col min="16169" max="16169" width="5.85546875" style="165" customWidth="1"/>
    <col min="16170" max="16170" width="36.140625" style="165" bestFit="1" customWidth="1"/>
    <col min="16171" max="16171" width="16.140625" style="165" customWidth="1"/>
    <col min="16172" max="16172" width="18.85546875" style="165" customWidth="1"/>
    <col min="16173" max="16173" width="6.85546875" style="165" customWidth="1"/>
    <col min="16174" max="16174" width="52" style="165" customWidth="1"/>
    <col min="16175" max="16175" width="18.140625" style="165" customWidth="1"/>
    <col min="16176" max="16176" width="17.140625" style="165" customWidth="1"/>
    <col min="16177" max="16177" width="18.42578125" style="165" customWidth="1"/>
    <col min="16178" max="16178" width="5.85546875" style="165" bestFit="1" customWidth="1"/>
    <col min="16179" max="16179" width="55.140625" style="165" bestFit="1" customWidth="1"/>
    <col min="16180" max="16182" width="17" style="165" customWidth="1"/>
    <col min="16183" max="16183" width="6.42578125" style="165" bestFit="1" customWidth="1"/>
    <col min="16184" max="16184" width="71" style="165" bestFit="1" customWidth="1"/>
    <col min="16185" max="16187" width="17" style="165" customWidth="1"/>
    <col min="16188" max="16188" width="11" style="165" customWidth="1"/>
    <col min="16189" max="16189" width="43.42578125" style="165" bestFit="1" customWidth="1"/>
    <col min="16190" max="16192" width="17" style="165" customWidth="1"/>
    <col min="16193" max="16193" width="5.85546875" style="165" bestFit="1" customWidth="1"/>
    <col min="16194" max="16194" width="55.140625" style="165" bestFit="1" customWidth="1"/>
    <col min="16195" max="16197" width="17" style="165" customWidth="1"/>
    <col min="16198" max="16198" width="6.85546875" style="165" customWidth="1"/>
    <col min="16199" max="16199" width="42.7109375" style="165" customWidth="1"/>
    <col min="16200" max="16200" width="17.7109375" style="165" customWidth="1"/>
    <col min="16201" max="16201" width="16.85546875" style="165" customWidth="1"/>
    <col min="16202" max="16202" width="19.140625" style="165" customWidth="1"/>
    <col min="16203" max="16203" width="15.140625" style="165" customWidth="1"/>
    <col min="16204" max="16204" width="6.85546875" style="165" customWidth="1"/>
    <col min="16205" max="16205" width="47.7109375" style="165" customWidth="1"/>
    <col min="16206" max="16206" width="23.28515625" style="165" bestFit="1" customWidth="1"/>
    <col min="16207" max="16213" width="23.85546875" style="165" customWidth="1"/>
    <col min="16214" max="16214" width="5.85546875" style="165" bestFit="1" customWidth="1"/>
    <col min="16215" max="16215" width="60.140625" style="165" bestFit="1" customWidth="1"/>
    <col min="16216" max="16216" width="17.42578125" style="165" customWidth="1"/>
    <col min="16217" max="16217" width="23.7109375" style="165" customWidth="1"/>
    <col min="16218" max="16220" width="18.42578125" style="165" bestFit="1" customWidth="1"/>
    <col min="16221" max="16221" width="18.42578125" style="165" customWidth="1"/>
    <col min="16222" max="16222" width="18.42578125" style="165" bestFit="1" customWidth="1"/>
    <col min="16223" max="16223" width="22" style="165" bestFit="1" customWidth="1"/>
    <col min="16224" max="16224" width="20.42578125" style="165" bestFit="1" customWidth="1"/>
    <col min="16225" max="16225" width="6.85546875" style="165" customWidth="1"/>
    <col min="16226" max="16226" width="60.140625" style="165" bestFit="1" customWidth="1"/>
    <col min="16227" max="16227" width="19.85546875" style="165" bestFit="1" customWidth="1"/>
    <col min="16228" max="16228" width="22" style="165" bestFit="1" customWidth="1"/>
    <col min="16229" max="16229" width="20.42578125" style="165" bestFit="1" customWidth="1"/>
    <col min="16230" max="16384" width="21.140625" style="165"/>
  </cols>
  <sheetData>
    <row r="1" spans="1:101" ht="15" customHeight="1" thickBot="1">
      <c r="A1" s="159">
        <f>ROUND(SUM(B1:CX1),0)</f>
        <v>0</v>
      </c>
      <c r="B1" s="159">
        <f>CR60</f>
        <v>0</v>
      </c>
      <c r="C1" s="160"/>
      <c r="D1" s="161"/>
      <c r="F1" s="159">
        <f>ROUND(F54-CA$44,0)</f>
        <v>0</v>
      </c>
      <c r="G1" s="163"/>
      <c r="H1" s="160"/>
      <c r="I1" s="160"/>
      <c r="J1" s="161"/>
      <c r="K1" s="159">
        <f>ROUND(K32-CB$44,0)</f>
        <v>0</v>
      </c>
      <c r="L1" s="164"/>
      <c r="P1" s="159">
        <f>ROUND(P31-CC$44,0)</f>
        <v>0</v>
      </c>
      <c r="Q1" s="164"/>
      <c r="T1" s="159">
        <f>ROUND(T22-CD$44,0)</f>
        <v>0</v>
      </c>
      <c r="U1" s="164"/>
      <c r="X1" s="159">
        <f>ROUND(X35-CE$44,0)</f>
        <v>0</v>
      </c>
      <c r="Y1" s="166"/>
      <c r="Z1" s="166"/>
      <c r="AA1" s="166"/>
      <c r="AB1" s="166"/>
      <c r="AC1" s="159">
        <f>ROUND(AC24-CF$44,0)</f>
        <v>0</v>
      </c>
      <c r="AD1" s="164"/>
      <c r="AE1" s="167"/>
      <c r="AF1" s="167"/>
      <c r="AG1" s="167"/>
      <c r="AH1" s="167"/>
      <c r="AI1" s="167"/>
      <c r="AJ1" s="159">
        <f>ROUND(AJ28-CG$44,0)</f>
        <v>0</v>
      </c>
      <c r="AK1" s="164"/>
      <c r="AN1" s="159">
        <f>ROUND(AN26-CJ$44,0)</f>
        <v>0</v>
      </c>
      <c r="AO1" s="168"/>
      <c r="AR1" s="159">
        <f>ROUND(AR15-CK$44,0)</f>
        <v>0</v>
      </c>
      <c r="AS1" s="164"/>
      <c r="AU1" s="170"/>
      <c r="AW1" s="159">
        <f>ROUND(AW20-CL$44,0)</f>
        <v>0</v>
      </c>
      <c r="AX1" s="164"/>
      <c r="AY1" s="165"/>
      <c r="AZ1" s="165"/>
      <c r="BA1" s="165"/>
      <c r="BB1" s="159">
        <f>ROUND(BB20-CM$44,0)</f>
        <v>0</v>
      </c>
      <c r="BC1" s="171"/>
      <c r="BD1" s="171"/>
      <c r="BE1" s="171"/>
      <c r="BF1" s="171"/>
      <c r="BG1" s="159">
        <f>ROUND(BG19-CN$44,0)</f>
        <v>0</v>
      </c>
      <c r="BH1" s="164"/>
      <c r="BI1" s="171"/>
      <c r="BJ1" s="171"/>
      <c r="BK1" s="171"/>
      <c r="BL1" s="159">
        <f>ROUND(BL20-CO$44,0)</f>
        <v>0</v>
      </c>
      <c r="BM1" s="164"/>
      <c r="BN1" s="165"/>
      <c r="BO1" s="165"/>
      <c r="BP1" s="165"/>
      <c r="BQ1" s="159">
        <f>ROUND(BQ21-CP$44,0)</f>
        <v>0</v>
      </c>
      <c r="BR1" s="164"/>
      <c r="BV1" s="159"/>
      <c r="BX1" s="164"/>
      <c r="CK1" s="172"/>
      <c r="CL1" s="172"/>
      <c r="CM1" s="172"/>
      <c r="CN1" s="172"/>
      <c r="CO1" s="172"/>
      <c r="CP1" s="172"/>
      <c r="CQ1" s="172"/>
      <c r="CR1" s="166"/>
      <c r="CW1" s="166"/>
    </row>
    <row r="2" spans="1:101" ht="15" customHeight="1" thickTop="1" thickBot="1">
      <c r="A2" s="160"/>
      <c r="B2" s="160"/>
      <c r="C2" s="160"/>
      <c r="F2" s="173">
        <f>CA11</f>
        <v>3.01</v>
      </c>
      <c r="G2" s="160"/>
      <c r="H2" s="160"/>
      <c r="I2" s="160"/>
      <c r="J2" s="162"/>
      <c r="K2" s="173">
        <f>CB11</f>
        <v>3.0199999999999996</v>
      </c>
      <c r="P2" s="173">
        <f>CC11</f>
        <v>3.0299999999999994</v>
      </c>
      <c r="R2" s="174" t="s">
        <v>24</v>
      </c>
      <c r="T2" s="173">
        <f>CD11</f>
        <v>3.0399999999999991</v>
      </c>
      <c r="X2" s="173">
        <f>CE11</f>
        <v>3.0499999999999989</v>
      </c>
      <c r="Y2" s="175"/>
      <c r="Z2" s="175"/>
      <c r="AA2" s="175"/>
      <c r="AB2" s="175"/>
      <c r="AC2" s="173">
        <f>CF11</f>
        <v>3.0599999999999987</v>
      </c>
      <c r="AE2" s="167"/>
      <c r="AF2" s="167"/>
      <c r="AG2" s="167"/>
      <c r="AH2" s="167"/>
      <c r="AI2" s="167"/>
      <c r="AJ2" s="173">
        <f>CG11</f>
        <v>3.0699999999999985</v>
      </c>
      <c r="AN2" s="173">
        <f>CJ11</f>
        <v>3.0799999999999983</v>
      </c>
      <c r="AR2" s="173">
        <f>CK11</f>
        <v>3.0899999999999981</v>
      </c>
      <c r="AU2" s="170"/>
      <c r="AW2" s="173">
        <f>CL11</f>
        <v>3.0999999999999979</v>
      </c>
      <c r="BB2" s="173">
        <f>CM11</f>
        <v>3.1099999999999977</v>
      </c>
      <c r="BC2" s="175"/>
      <c r="BD2" s="175"/>
      <c r="BE2" s="175"/>
      <c r="BF2" s="175"/>
      <c r="BG2" s="173">
        <f>CN11</f>
        <v>3.1199999999999974</v>
      </c>
      <c r="BI2" s="177"/>
      <c r="BJ2" s="177"/>
      <c r="BK2" s="177"/>
      <c r="BL2" s="173">
        <f>CO11</f>
        <v>3.1299999999999972</v>
      </c>
      <c r="BQ2" s="173">
        <f>CP11</f>
        <v>3.139999999999997</v>
      </c>
      <c r="BV2" s="178" t="s">
        <v>55</v>
      </c>
      <c r="CG2" s="179" t="s">
        <v>56</v>
      </c>
      <c r="CK2" s="172"/>
      <c r="CL2" s="172"/>
      <c r="CM2" s="172"/>
      <c r="CN2" s="172"/>
      <c r="CO2" s="172"/>
      <c r="CP2" s="172"/>
      <c r="CQ2" s="172"/>
      <c r="CR2" s="179" t="s">
        <v>57</v>
      </c>
      <c r="CS2" s="172"/>
      <c r="CT2" s="172"/>
      <c r="CU2" s="172"/>
      <c r="CV2" s="172"/>
      <c r="CW2" s="180" t="s">
        <v>379</v>
      </c>
    </row>
    <row r="3" spans="1:101" s="185" customFormat="1" ht="15" customHeight="1">
      <c r="A3" s="181"/>
      <c r="B3" s="182"/>
      <c r="C3" s="183"/>
      <c r="D3" s="181"/>
      <c r="E3" s="162"/>
      <c r="F3" s="184"/>
      <c r="G3" s="181"/>
      <c r="H3" s="182"/>
      <c r="I3" s="183"/>
      <c r="J3" s="181"/>
      <c r="K3" s="162"/>
      <c r="AD3" s="186"/>
      <c r="AK3" s="187"/>
      <c r="AL3" s="175"/>
      <c r="AM3" s="175"/>
      <c r="AO3" s="188"/>
      <c r="AP3" s="188"/>
      <c r="AQ3" s="188"/>
      <c r="AU3" s="189"/>
      <c r="AX3" s="190"/>
      <c r="AY3" s="190"/>
      <c r="AZ3" s="190"/>
      <c r="BA3" s="190"/>
      <c r="BH3" s="190"/>
      <c r="BM3" s="190"/>
      <c r="BN3" s="190"/>
      <c r="BO3" s="190"/>
      <c r="BP3" s="190"/>
      <c r="BS3" s="149"/>
      <c r="BT3" s="149"/>
      <c r="BU3" s="149"/>
      <c r="BW3" s="175"/>
      <c r="BX3" s="146" t="s">
        <v>58</v>
      </c>
      <c r="BY3" s="149"/>
      <c r="BZ3" s="149"/>
      <c r="CA3" s="149"/>
      <c r="CB3" s="149"/>
      <c r="CC3" s="149"/>
      <c r="CD3" s="149"/>
      <c r="CE3" s="149"/>
      <c r="CF3" s="149"/>
      <c r="CG3" s="149"/>
      <c r="CH3" s="146" t="s">
        <v>58</v>
      </c>
      <c r="CI3" s="149"/>
      <c r="CJ3" s="149"/>
      <c r="CK3" s="149"/>
      <c r="CL3" s="149"/>
      <c r="CM3" s="149"/>
      <c r="CN3" s="149"/>
      <c r="CO3" s="149"/>
      <c r="CP3" s="149"/>
      <c r="CQ3" s="149"/>
      <c r="CR3" s="149"/>
      <c r="CS3" s="146" t="s">
        <v>58</v>
      </c>
      <c r="CT3" s="149"/>
      <c r="CU3" s="149"/>
      <c r="CV3" s="149"/>
      <c r="CW3" s="191"/>
    </row>
    <row r="4" spans="1:101" s="157" customFormat="1" ht="15" customHeight="1">
      <c r="A4" s="865" t="s">
        <v>58</v>
      </c>
      <c r="B4" s="865"/>
      <c r="C4" s="865"/>
      <c r="D4" s="865"/>
      <c r="E4" s="865"/>
      <c r="F4" s="865"/>
      <c r="G4" s="192" t="s">
        <v>58</v>
      </c>
      <c r="H4" s="193"/>
      <c r="I4" s="193"/>
      <c r="J4" s="193"/>
      <c r="K4" s="194"/>
      <c r="L4" s="146" t="e">
        <f>PSPL</f>
        <v>#NAME?</v>
      </c>
      <c r="M4" s="149"/>
      <c r="N4" s="149"/>
      <c r="O4" s="149"/>
      <c r="P4" s="195"/>
      <c r="Q4" s="146" t="e">
        <f>PSPL</f>
        <v>#NAME?</v>
      </c>
      <c r="R4" s="149"/>
      <c r="S4" s="149"/>
      <c r="T4" s="149"/>
      <c r="U4" s="146" t="e">
        <f>PSPL</f>
        <v>#NAME?</v>
      </c>
      <c r="V4" s="149"/>
      <c r="W4" s="149"/>
      <c r="X4" s="196"/>
      <c r="Y4" s="146" t="e">
        <f>PSPL</f>
        <v>#NAME?</v>
      </c>
      <c r="Z4" s="196"/>
      <c r="AA4" s="196"/>
      <c r="AB4" s="196"/>
      <c r="AC4" s="196"/>
      <c r="AD4" s="149" t="e">
        <f>PSPL</f>
        <v>#NAME?</v>
      </c>
      <c r="AE4" s="149"/>
      <c r="AF4" s="149"/>
      <c r="AG4" s="149"/>
      <c r="AH4" s="149"/>
      <c r="AI4" s="149"/>
      <c r="AJ4" s="149"/>
      <c r="AK4" s="146" t="e">
        <f>PSPL</f>
        <v>#NAME?</v>
      </c>
      <c r="AL4" s="149"/>
      <c r="AM4" s="149"/>
      <c r="AN4" s="149"/>
      <c r="AO4" s="197" t="e">
        <f>PSPL</f>
        <v>#NAME?</v>
      </c>
      <c r="AP4" s="197"/>
      <c r="AQ4" s="197"/>
      <c r="AR4" s="197"/>
      <c r="AS4" s="146" t="e">
        <f>PSPL</f>
        <v>#NAME?</v>
      </c>
      <c r="AT4" s="149"/>
      <c r="AU4" s="198"/>
      <c r="AV4" s="149"/>
      <c r="AW4" s="149"/>
      <c r="AX4" s="146" t="e">
        <f>PSPL</f>
        <v>#NAME?</v>
      </c>
      <c r="AY4" s="149"/>
      <c r="AZ4" s="149"/>
      <c r="BA4" s="149"/>
      <c r="BB4" s="199"/>
      <c r="BC4" s="146" t="e">
        <f>PSPL</f>
        <v>#NAME?</v>
      </c>
      <c r="BD4" s="199"/>
      <c r="BE4" s="199"/>
      <c r="BF4" s="199"/>
      <c r="BG4" s="199"/>
      <c r="BH4" s="146" t="e">
        <f>PSPL</f>
        <v>#NAME?</v>
      </c>
      <c r="BI4" s="199"/>
      <c r="BJ4" s="199"/>
      <c r="BK4" s="199"/>
      <c r="BL4" s="199"/>
      <c r="BM4" s="146" t="e">
        <f>PSPL</f>
        <v>#NAME?</v>
      </c>
      <c r="BN4" s="149"/>
      <c r="BO4" s="149"/>
      <c r="BP4" s="149"/>
      <c r="BQ4" s="199"/>
      <c r="BR4" s="146" t="e">
        <f>PSPL</f>
        <v>#NAME?</v>
      </c>
      <c r="BS4" s="149"/>
      <c r="BT4" s="149"/>
      <c r="BU4" s="149"/>
      <c r="BV4" s="149"/>
      <c r="BW4" s="149"/>
      <c r="BX4" s="146" t="s">
        <v>59</v>
      </c>
      <c r="BY4" s="149"/>
      <c r="BZ4" s="149"/>
      <c r="CA4" s="149"/>
      <c r="CB4" s="200"/>
      <c r="CC4" s="149"/>
      <c r="CD4" s="146"/>
      <c r="CE4" s="146"/>
      <c r="CF4" s="146"/>
      <c r="CG4" s="146"/>
      <c r="CH4" s="146" t="s">
        <v>59</v>
      </c>
      <c r="CI4" s="146"/>
      <c r="CJ4" s="146"/>
      <c r="CK4" s="149"/>
      <c r="CL4" s="149"/>
      <c r="CM4" s="149"/>
      <c r="CN4" s="149"/>
      <c r="CO4" s="149"/>
      <c r="CP4" s="149"/>
      <c r="CQ4" s="146"/>
      <c r="CR4" s="149"/>
      <c r="CS4" s="146" t="s">
        <v>60</v>
      </c>
      <c r="CT4" s="146"/>
      <c r="CU4" s="146"/>
      <c r="CV4" s="146"/>
      <c r="CW4" s="146"/>
    </row>
    <row r="5" spans="1:101" s="157" customFormat="1" ht="15" customHeight="1">
      <c r="A5" s="192" t="s">
        <v>61</v>
      </c>
      <c r="B5" s="193"/>
      <c r="C5" s="192"/>
      <c r="D5" s="193"/>
      <c r="E5" s="194"/>
      <c r="F5" s="197"/>
      <c r="G5" s="192" t="s">
        <v>62</v>
      </c>
      <c r="H5" s="193"/>
      <c r="I5" s="192"/>
      <c r="J5" s="193"/>
      <c r="K5" s="194"/>
      <c r="L5" s="149" t="s">
        <v>63</v>
      </c>
      <c r="M5" s="149"/>
      <c r="N5" s="149"/>
      <c r="O5" s="149"/>
      <c r="P5" s="195"/>
      <c r="Q5" s="149" t="s">
        <v>64</v>
      </c>
      <c r="R5" s="149"/>
      <c r="S5" s="149"/>
      <c r="T5" s="201"/>
      <c r="U5" s="149"/>
      <c r="V5" s="149" t="s">
        <v>65</v>
      </c>
      <c r="W5" s="201"/>
      <c r="X5" s="196"/>
      <c r="Y5" s="149" t="s">
        <v>66</v>
      </c>
      <c r="Z5" s="196"/>
      <c r="AA5" s="196"/>
      <c r="AB5" s="196"/>
      <c r="AC5" s="196"/>
      <c r="AD5" s="146" t="s">
        <v>67</v>
      </c>
      <c r="AE5" s="149"/>
      <c r="AF5" s="149"/>
      <c r="AG5" s="149"/>
      <c r="AH5" s="149"/>
      <c r="AI5" s="149"/>
      <c r="AJ5" s="149"/>
      <c r="AK5" s="146" t="s">
        <v>68</v>
      </c>
      <c r="AL5" s="201"/>
      <c r="AM5" s="201"/>
      <c r="AN5" s="201"/>
      <c r="AO5" s="202" t="s">
        <v>69</v>
      </c>
      <c r="AP5" s="197"/>
      <c r="AQ5" s="197"/>
      <c r="AR5" s="197"/>
      <c r="AS5" s="149" t="s">
        <v>70</v>
      </c>
      <c r="AT5" s="149"/>
      <c r="AU5" s="198"/>
      <c r="AV5" s="149"/>
      <c r="AW5" s="201"/>
      <c r="AX5" s="149" t="s">
        <v>71</v>
      </c>
      <c r="AY5" s="149"/>
      <c r="AZ5" s="149"/>
      <c r="BA5" s="149"/>
      <c r="BB5" s="201"/>
      <c r="BC5" s="149" t="s">
        <v>72</v>
      </c>
      <c r="BD5" s="201"/>
      <c r="BE5" s="201"/>
      <c r="BF5" s="201"/>
      <c r="BG5" s="201"/>
      <c r="BH5" s="149" t="s">
        <v>73</v>
      </c>
      <c r="BI5" s="201"/>
      <c r="BJ5" s="201"/>
      <c r="BK5" s="201"/>
      <c r="BL5" s="201"/>
      <c r="BM5" s="149" t="s">
        <v>74</v>
      </c>
      <c r="BN5" s="149"/>
      <c r="BO5" s="149"/>
      <c r="BP5" s="149"/>
      <c r="BQ5" s="201"/>
      <c r="BR5" s="149" t="s">
        <v>75</v>
      </c>
      <c r="BS5" s="149"/>
      <c r="BT5" s="149"/>
      <c r="BU5" s="149"/>
      <c r="BV5" s="149"/>
      <c r="BW5" s="149"/>
      <c r="BX5" s="149" t="e">
        <f>TESTYEAR</f>
        <v>#NAME?</v>
      </c>
      <c r="BY5" s="149"/>
      <c r="BZ5" s="149"/>
      <c r="CA5" s="149"/>
      <c r="CB5" s="149"/>
      <c r="CC5" s="149"/>
      <c r="CD5" s="146"/>
      <c r="CE5" s="146"/>
      <c r="CF5" s="146"/>
      <c r="CG5" s="146"/>
      <c r="CH5" s="149" t="e">
        <f>TESTYEAR</f>
        <v>#NAME?</v>
      </c>
      <c r="CI5" s="146"/>
      <c r="CJ5" s="149"/>
      <c r="CK5" s="149"/>
      <c r="CL5" s="149"/>
      <c r="CM5" s="149"/>
      <c r="CN5" s="149"/>
      <c r="CO5" s="149"/>
      <c r="CP5" s="149"/>
      <c r="CQ5" s="146"/>
      <c r="CR5" s="149"/>
      <c r="CS5" s="579" t="s">
        <v>76</v>
      </c>
      <c r="CT5" s="146"/>
      <c r="CU5" s="146"/>
      <c r="CV5" s="146"/>
      <c r="CW5" s="146"/>
    </row>
    <row r="6" spans="1:101" s="157" customFormat="1" ht="15" customHeight="1">
      <c r="A6" s="193" t="s">
        <v>76</v>
      </c>
      <c r="B6" s="193"/>
      <c r="C6" s="192"/>
      <c r="D6" s="193"/>
      <c r="E6" s="194"/>
      <c r="F6" s="203"/>
      <c r="G6" s="193" t="str">
        <f>A6</f>
        <v>FOR THE TWELVE MONTHS ENDED DECEMBER 31, 2011</v>
      </c>
      <c r="H6" s="193"/>
      <c r="I6" s="192"/>
      <c r="J6" s="193"/>
      <c r="K6" s="194"/>
      <c r="L6" s="149" t="e">
        <f>TESTYEAR</f>
        <v>#NAME?</v>
      </c>
      <c r="M6" s="149"/>
      <c r="N6" s="149"/>
      <c r="O6" s="149"/>
      <c r="P6" s="195"/>
      <c r="Q6" s="149" t="e">
        <f>TESTYEAR</f>
        <v>#NAME?</v>
      </c>
      <c r="R6" s="149"/>
      <c r="S6" s="149"/>
      <c r="T6" s="204"/>
      <c r="U6" s="149" t="e">
        <f>TESTYEAR</f>
        <v>#NAME?</v>
      </c>
      <c r="V6" s="149"/>
      <c r="W6" s="204"/>
      <c r="X6" s="196"/>
      <c r="Y6" s="149" t="e">
        <f>TESTYEAR</f>
        <v>#NAME?</v>
      </c>
      <c r="Z6" s="196"/>
      <c r="AA6" s="196"/>
      <c r="AB6" s="196"/>
      <c r="AC6" s="196"/>
      <c r="AD6" s="146" t="e">
        <f>TESTYEAR</f>
        <v>#NAME?</v>
      </c>
      <c r="AE6" s="149"/>
      <c r="AF6" s="149"/>
      <c r="AG6" s="149"/>
      <c r="AH6" s="149"/>
      <c r="AI6" s="149"/>
      <c r="AJ6" s="149"/>
      <c r="AK6" s="149" t="e">
        <f>TESTYEAR</f>
        <v>#NAME?</v>
      </c>
      <c r="AL6" s="204"/>
      <c r="AM6" s="204"/>
      <c r="AN6" s="204"/>
      <c r="AO6" s="202" t="e">
        <f>TESTYEAR</f>
        <v>#NAME?</v>
      </c>
      <c r="AP6" s="197"/>
      <c r="AQ6" s="197"/>
      <c r="AR6" s="197"/>
      <c r="AS6" s="149" t="e">
        <f>TESTYEAR</f>
        <v>#NAME?</v>
      </c>
      <c r="AT6" s="149"/>
      <c r="AU6" s="198"/>
      <c r="AV6" s="149"/>
      <c r="AW6" s="204"/>
      <c r="AX6" s="149" t="e">
        <f>TESTYEAR</f>
        <v>#NAME?</v>
      </c>
      <c r="AY6" s="149"/>
      <c r="AZ6" s="149"/>
      <c r="BA6" s="149"/>
      <c r="BB6" s="204"/>
      <c r="BC6" s="149" t="e">
        <f>TESTYEAR</f>
        <v>#NAME?</v>
      </c>
      <c r="BD6" s="204"/>
      <c r="BE6" s="204"/>
      <c r="BF6" s="204"/>
      <c r="BG6" s="204"/>
      <c r="BH6" s="149" t="e">
        <f>TESTYEAR</f>
        <v>#NAME?</v>
      </c>
      <c r="BI6" s="204"/>
      <c r="BJ6" s="204"/>
      <c r="BK6" s="204"/>
      <c r="BL6" s="204"/>
      <c r="BM6" s="149" t="e">
        <f>TESTYEAR</f>
        <v>#NAME?</v>
      </c>
      <c r="BN6" s="149"/>
      <c r="BO6" s="149"/>
      <c r="BP6" s="149"/>
      <c r="BQ6" s="204"/>
      <c r="BR6" s="149" t="e">
        <f>TESTYEAR</f>
        <v>#NAME?</v>
      </c>
      <c r="BS6" s="149"/>
      <c r="BT6" s="149"/>
      <c r="BU6" s="149"/>
      <c r="BV6" s="149"/>
      <c r="BW6" s="149"/>
      <c r="BX6" s="146" t="str">
        <f>DOCKET</f>
        <v>COMMISSION BASIS REPORT</v>
      </c>
      <c r="BY6" s="149"/>
      <c r="BZ6" s="149"/>
      <c r="CA6" s="149"/>
      <c r="CB6" s="149"/>
      <c r="CC6" s="149"/>
      <c r="CD6" s="149"/>
      <c r="CE6" s="149"/>
      <c r="CF6" s="149"/>
      <c r="CG6" s="149"/>
      <c r="CH6" s="149" t="str">
        <f>DOCKET</f>
        <v>COMMISSION BASIS REPORT</v>
      </c>
      <c r="CI6" s="149"/>
      <c r="CJ6" s="146"/>
      <c r="CK6" s="149"/>
      <c r="CL6" s="149"/>
      <c r="CM6" s="149"/>
      <c r="CN6" s="149"/>
      <c r="CO6" s="149"/>
      <c r="CP6" s="149"/>
      <c r="CQ6" s="149"/>
      <c r="CR6" s="149"/>
      <c r="CS6" s="149" t="str">
        <f>DOCKET</f>
        <v>COMMISSION BASIS REPORT</v>
      </c>
      <c r="CT6" s="149"/>
      <c r="CU6" s="149"/>
      <c r="CV6" s="149"/>
      <c r="CW6" s="149"/>
    </row>
    <row r="7" spans="1:101" s="185" customFormat="1" ht="15" customHeight="1">
      <c r="A7" s="192" t="s">
        <v>77</v>
      </c>
      <c r="B7" s="193"/>
      <c r="C7" s="192"/>
      <c r="D7" s="192"/>
      <c r="E7" s="194"/>
      <c r="F7" s="204"/>
      <c r="G7" s="192" t="s">
        <v>77</v>
      </c>
      <c r="H7" s="193"/>
      <c r="I7" s="192"/>
      <c r="J7" s="192"/>
      <c r="K7" s="194"/>
      <c r="L7" s="149" t="str">
        <f>DOCKET</f>
        <v>COMMISSION BASIS REPORT</v>
      </c>
      <c r="M7" s="146"/>
      <c r="N7" s="149"/>
      <c r="O7" s="146"/>
      <c r="P7" s="195"/>
      <c r="Q7" s="146" t="str">
        <f>DOCKET</f>
        <v>COMMISSION BASIS REPORT</v>
      </c>
      <c r="R7" s="149"/>
      <c r="S7" s="149"/>
      <c r="T7" s="204"/>
      <c r="U7" s="146" t="str">
        <f>DOCKET</f>
        <v>COMMISSION BASIS REPORT</v>
      </c>
      <c r="V7" s="146"/>
      <c r="W7" s="149"/>
      <c r="X7" s="196"/>
      <c r="Y7" s="146" t="str">
        <f>DOCKET</f>
        <v>COMMISSION BASIS REPORT</v>
      </c>
      <c r="Z7" s="196"/>
      <c r="AA7" s="196"/>
      <c r="AB7" s="196"/>
      <c r="AC7" s="196"/>
      <c r="AD7" s="146" t="str">
        <f>DOCKET</f>
        <v>COMMISSION BASIS REPORT</v>
      </c>
      <c r="AE7" s="149"/>
      <c r="AF7" s="149"/>
      <c r="AG7" s="149"/>
      <c r="AH7" s="149"/>
      <c r="AI7" s="149"/>
      <c r="AJ7" s="149"/>
      <c r="AK7" s="146" t="str">
        <f>DOCKET</f>
        <v>COMMISSION BASIS REPORT</v>
      </c>
      <c r="AL7" s="149"/>
      <c r="AM7" s="149"/>
      <c r="AN7" s="149"/>
      <c r="AO7" s="202" t="str">
        <f>DOCKET</f>
        <v>COMMISSION BASIS REPORT</v>
      </c>
      <c r="AP7" s="197"/>
      <c r="AQ7" s="197"/>
      <c r="AR7" s="197"/>
      <c r="AS7" s="149" t="str">
        <f>DOCKET</f>
        <v>COMMISSION BASIS REPORT</v>
      </c>
      <c r="AT7" s="149"/>
      <c r="AU7" s="198"/>
      <c r="AV7" s="149"/>
      <c r="AW7" s="149"/>
      <c r="AX7" s="146" t="str">
        <f>DOCKET</f>
        <v>COMMISSION BASIS REPORT</v>
      </c>
      <c r="AY7" s="149"/>
      <c r="AZ7" s="149"/>
      <c r="BA7" s="146"/>
      <c r="BB7" s="204"/>
      <c r="BC7" s="146" t="str">
        <f>DOCKET</f>
        <v>COMMISSION BASIS REPORT</v>
      </c>
      <c r="BD7" s="204"/>
      <c r="BE7" s="204"/>
      <c r="BF7" s="204"/>
      <c r="BG7" s="204"/>
      <c r="BH7" s="146" t="str">
        <f>DOCKET</f>
        <v>COMMISSION BASIS REPORT</v>
      </c>
      <c r="BI7" s="204"/>
      <c r="BJ7" s="204"/>
      <c r="BK7" s="204"/>
      <c r="BL7" s="204"/>
      <c r="BM7" s="146" t="str">
        <f>DOCKET</f>
        <v>COMMISSION BASIS REPORT</v>
      </c>
      <c r="BN7" s="149"/>
      <c r="BO7" s="149"/>
      <c r="BP7" s="146"/>
      <c r="BQ7" s="204"/>
      <c r="BR7" s="146" t="str">
        <f>DOCKET</f>
        <v>COMMISSION BASIS REPORT</v>
      </c>
      <c r="BS7" s="149"/>
      <c r="BT7" s="149"/>
      <c r="BU7" s="149"/>
      <c r="BV7" s="149"/>
      <c r="BW7" s="149"/>
      <c r="BX7" s="205"/>
      <c r="BY7" s="149"/>
      <c r="BZ7" s="149"/>
      <c r="CA7" s="149"/>
      <c r="CB7" s="149"/>
      <c r="CC7" s="149"/>
      <c r="CD7" s="146"/>
      <c r="CE7" s="146"/>
      <c r="CF7" s="146"/>
      <c r="CG7" s="146"/>
      <c r="CH7" s="146"/>
      <c r="CI7" s="146"/>
      <c r="CJ7" s="149"/>
      <c r="CK7" s="149"/>
      <c r="CL7" s="149"/>
      <c r="CM7" s="149"/>
      <c r="CN7" s="149"/>
      <c r="CO7" s="149"/>
      <c r="CP7" s="149"/>
      <c r="CQ7" s="146"/>
      <c r="CR7" s="149"/>
      <c r="CT7" s="149"/>
      <c r="CU7" s="149"/>
      <c r="CV7" s="149"/>
      <c r="CW7" s="149"/>
    </row>
    <row r="8" spans="1:101" s="185" customFormat="1" ht="15" customHeight="1">
      <c r="A8" s="181"/>
      <c r="B8" s="181"/>
      <c r="C8" s="181"/>
      <c r="D8" s="181"/>
      <c r="E8" s="206"/>
      <c r="F8" s="206"/>
      <c r="G8" s="206"/>
      <c r="H8" s="207"/>
      <c r="I8" s="207"/>
      <c r="J8" s="207"/>
      <c r="K8" s="207"/>
      <c r="M8" s="208"/>
      <c r="N8" s="208"/>
      <c r="O8" s="208"/>
      <c r="P8" s="209"/>
      <c r="R8" s="208"/>
      <c r="S8" s="210"/>
      <c r="T8" s="210"/>
      <c r="U8" s="211"/>
      <c r="AF8" s="207"/>
      <c r="AG8" s="207"/>
      <c r="AH8" s="207" t="s">
        <v>78</v>
      </c>
      <c r="AI8" s="207"/>
      <c r="AJ8" s="207" t="s">
        <v>79</v>
      </c>
      <c r="AO8" s="188"/>
      <c r="AP8" s="188"/>
      <c r="AQ8" s="188"/>
      <c r="AR8" s="188"/>
      <c r="AS8" s="212"/>
      <c r="AU8" s="189"/>
      <c r="AX8" s="190"/>
      <c r="AY8" s="213"/>
      <c r="AZ8" s="213"/>
      <c r="BA8" s="190"/>
      <c r="BB8" s="190"/>
      <c r="BC8" s="190"/>
      <c r="BD8" s="190"/>
      <c r="BE8" s="190"/>
      <c r="BF8" s="190"/>
      <c r="BG8" s="190"/>
      <c r="BH8" s="190"/>
      <c r="BI8" s="190"/>
      <c r="BJ8" s="190"/>
      <c r="BK8" s="190"/>
      <c r="BL8" s="190"/>
      <c r="BM8" s="190"/>
      <c r="BN8" s="213"/>
      <c r="BO8" s="213"/>
      <c r="BP8" s="190"/>
      <c r="BQ8" s="190"/>
      <c r="BZ8" s="214" t="s">
        <v>80</v>
      </c>
      <c r="CA8" s="214"/>
      <c r="CB8" s="214"/>
      <c r="CC8" s="214"/>
      <c r="CD8" s="214"/>
      <c r="CE8" s="214"/>
      <c r="CF8" s="214"/>
      <c r="CG8" s="214"/>
      <c r="CH8" s="214" t="s">
        <v>80</v>
      </c>
      <c r="CI8" s="215"/>
      <c r="CJ8" s="214"/>
      <c r="CK8" s="214"/>
      <c r="CL8" s="214"/>
      <c r="CM8" s="214"/>
      <c r="CN8" s="214"/>
      <c r="CO8" s="214"/>
      <c r="CP8" s="214"/>
      <c r="CQ8" s="214"/>
      <c r="CR8" s="214"/>
    </row>
    <row r="9" spans="1:101" s="185" customFormat="1" ht="15" customHeight="1">
      <c r="A9" s="206" t="s">
        <v>29</v>
      </c>
      <c r="B9" s="183"/>
      <c r="C9" s="181"/>
      <c r="D9" s="181"/>
      <c r="E9" s="206"/>
      <c r="F9" s="206"/>
      <c r="G9" s="206" t="s">
        <v>29</v>
      </c>
      <c r="H9" s="207"/>
      <c r="I9" s="207"/>
      <c r="J9" s="207"/>
      <c r="K9" s="207"/>
      <c r="L9" s="216" t="s">
        <v>29</v>
      </c>
      <c r="P9" s="209"/>
      <c r="Q9" s="216" t="s">
        <v>29</v>
      </c>
      <c r="T9" s="217" t="s">
        <v>24</v>
      </c>
      <c r="U9" s="217" t="s">
        <v>29</v>
      </c>
      <c r="W9" s="211"/>
      <c r="X9" s="218"/>
      <c r="Y9" s="217" t="s">
        <v>29</v>
      </c>
      <c r="AC9" s="157"/>
      <c r="AD9" s="216" t="s">
        <v>29</v>
      </c>
      <c r="AE9" s="208"/>
      <c r="AF9" s="207" t="s">
        <v>81</v>
      </c>
      <c r="AG9" s="207" t="s">
        <v>82</v>
      </c>
      <c r="AH9" s="207" t="s">
        <v>83</v>
      </c>
      <c r="AI9" s="207" t="s">
        <v>81</v>
      </c>
      <c r="AJ9" s="207" t="s">
        <v>84</v>
      </c>
      <c r="AK9" s="216" t="s">
        <v>29</v>
      </c>
      <c r="AO9" s="206" t="s">
        <v>29</v>
      </c>
      <c r="AP9" s="219"/>
      <c r="AQ9" s="219"/>
      <c r="AR9" s="188"/>
      <c r="AS9" s="212" t="s">
        <v>85</v>
      </c>
      <c r="AU9" s="189"/>
      <c r="AV9" s="216"/>
      <c r="AW9" s="216"/>
      <c r="AX9" s="217" t="s">
        <v>29</v>
      </c>
      <c r="AY9" s="190"/>
      <c r="AZ9" s="190"/>
      <c r="BA9" s="190"/>
      <c r="BB9" s="190"/>
      <c r="BC9" s="216" t="s">
        <v>29</v>
      </c>
      <c r="BE9" s="216"/>
      <c r="BF9" s="216"/>
      <c r="BG9" s="216"/>
      <c r="BH9" s="216" t="s">
        <v>29</v>
      </c>
      <c r="BI9" s="216"/>
      <c r="BJ9" s="216"/>
      <c r="BK9" s="216"/>
      <c r="BL9" s="216"/>
      <c r="BM9" s="216" t="s">
        <v>29</v>
      </c>
      <c r="BO9" s="220"/>
      <c r="BP9" s="216"/>
      <c r="BQ9" s="216"/>
      <c r="BR9" s="217" t="s">
        <v>29</v>
      </c>
      <c r="BZ9" s="217" t="s">
        <v>86</v>
      </c>
      <c r="CA9" s="210" t="s">
        <v>87</v>
      </c>
      <c r="CB9" s="210" t="s">
        <v>88</v>
      </c>
      <c r="CC9" s="210" t="s">
        <v>89</v>
      </c>
      <c r="CD9" s="210" t="s">
        <v>90</v>
      </c>
      <c r="CE9" s="217" t="s">
        <v>91</v>
      </c>
      <c r="CF9" s="217" t="s">
        <v>92</v>
      </c>
      <c r="CG9" s="210" t="s">
        <v>93</v>
      </c>
      <c r="CH9" s="210"/>
      <c r="CI9" s="210"/>
      <c r="CJ9" s="217" t="s">
        <v>94</v>
      </c>
      <c r="CK9" s="207" t="s">
        <v>95</v>
      </c>
      <c r="CL9" s="217" t="s">
        <v>96</v>
      </c>
      <c r="CM9" s="217" t="s">
        <v>97</v>
      </c>
      <c r="CN9" s="217" t="s">
        <v>98</v>
      </c>
      <c r="CO9" s="217" t="s">
        <v>99</v>
      </c>
      <c r="CP9" s="217" t="s">
        <v>100</v>
      </c>
      <c r="CQ9" s="217" t="s">
        <v>101</v>
      </c>
      <c r="CR9" s="217" t="s">
        <v>102</v>
      </c>
      <c r="CU9" s="217" t="s">
        <v>103</v>
      </c>
      <c r="CV9" s="217"/>
      <c r="CW9" s="217" t="s">
        <v>104</v>
      </c>
    </row>
    <row r="10" spans="1:101" s="185" customFormat="1" ht="15" customHeight="1">
      <c r="A10" s="221" t="s">
        <v>31</v>
      </c>
      <c r="B10" s="222" t="s">
        <v>105</v>
      </c>
      <c r="C10" s="223" t="s">
        <v>103</v>
      </c>
      <c r="D10" s="223" t="s">
        <v>104</v>
      </c>
      <c r="E10" s="223" t="s">
        <v>106</v>
      </c>
      <c r="F10" s="223"/>
      <c r="G10" s="221" t="s">
        <v>31</v>
      </c>
      <c r="H10" s="224" t="s">
        <v>105</v>
      </c>
      <c r="I10" s="224"/>
      <c r="J10" s="225" t="s">
        <v>106</v>
      </c>
      <c r="K10" s="225"/>
      <c r="L10" s="223" t="s">
        <v>31</v>
      </c>
      <c r="M10" s="226" t="s">
        <v>105</v>
      </c>
      <c r="N10" s="227"/>
      <c r="O10" s="227"/>
      <c r="P10" s="228" t="s">
        <v>107</v>
      </c>
      <c r="Q10" s="223" t="s">
        <v>31</v>
      </c>
      <c r="R10" s="226" t="s">
        <v>105</v>
      </c>
      <c r="S10" s="229"/>
      <c r="T10" s="229" t="s">
        <v>107</v>
      </c>
      <c r="U10" s="229" t="s">
        <v>31</v>
      </c>
      <c r="V10" s="230" t="s">
        <v>105</v>
      </c>
      <c r="W10" s="229"/>
      <c r="X10" s="231" t="s">
        <v>106</v>
      </c>
      <c r="Y10" s="229" t="s">
        <v>31</v>
      </c>
      <c r="Z10" s="230" t="s">
        <v>105</v>
      </c>
      <c r="AA10" s="226"/>
      <c r="AB10" s="232"/>
      <c r="AC10" s="229" t="s">
        <v>107</v>
      </c>
      <c r="AD10" s="223" t="s">
        <v>31</v>
      </c>
      <c r="AE10" s="233" t="s">
        <v>108</v>
      </c>
      <c r="AF10" s="233" t="s">
        <v>84</v>
      </c>
      <c r="AG10" s="233" t="s">
        <v>109</v>
      </c>
      <c r="AH10" s="233" t="s">
        <v>88</v>
      </c>
      <c r="AI10" s="233" t="s">
        <v>109</v>
      </c>
      <c r="AJ10" s="233" t="s">
        <v>110</v>
      </c>
      <c r="AK10" s="229" t="s">
        <v>31</v>
      </c>
      <c r="AL10" s="230" t="s">
        <v>105</v>
      </c>
      <c r="AM10" s="230"/>
      <c r="AN10" s="223" t="s">
        <v>107</v>
      </c>
      <c r="AO10" s="221" t="s">
        <v>31</v>
      </c>
      <c r="AP10" s="222" t="s">
        <v>105</v>
      </c>
      <c r="AQ10" s="233"/>
      <c r="AR10" s="234" t="s">
        <v>107</v>
      </c>
      <c r="AS10" s="235" t="s">
        <v>31</v>
      </c>
      <c r="AT10" s="226" t="s">
        <v>105</v>
      </c>
      <c r="AU10" s="236" t="s">
        <v>103</v>
      </c>
      <c r="AV10" s="223" t="s">
        <v>28</v>
      </c>
      <c r="AW10" s="223" t="s">
        <v>106</v>
      </c>
      <c r="AX10" s="229" t="s">
        <v>31</v>
      </c>
      <c r="AY10" s="230" t="s">
        <v>105</v>
      </c>
      <c r="AZ10" s="229" t="s">
        <v>111</v>
      </c>
      <c r="BA10" s="229" t="s">
        <v>104</v>
      </c>
      <c r="BB10" s="237" t="s">
        <v>106</v>
      </c>
      <c r="BC10" s="229" t="s">
        <v>31</v>
      </c>
      <c r="BD10" s="227" t="s">
        <v>105</v>
      </c>
      <c r="BE10" s="223" t="s">
        <v>103</v>
      </c>
      <c r="BF10" s="223" t="s">
        <v>104</v>
      </c>
      <c r="BG10" s="223" t="s">
        <v>106</v>
      </c>
      <c r="BH10" s="229" t="s">
        <v>31</v>
      </c>
      <c r="BI10" s="238" t="s">
        <v>105</v>
      </c>
      <c r="BJ10" s="236" t="s">
        <v>103</v>
      </c>
      <c r="BK10" s="239" t="s">
        <v>104</v>
      </c>
      <c r="BL10" s="223" t="s">
        <v>106</v>
      </c>
      <c r="BM10" s="229" t="s">
        <v>31</v>
      </c>
      <c r="BN10" s="227" t="s">
        <v>105</v>
      </c>
      <c r="BO10" s="236" t="s">
        <v>103</v>
      </c>
      <c r="BP10" s="239" t="s">
        <v>104</v>
      </c>
      <c r="BQ10" s="223" t="s">
        <v>106</v>
      </c>
      <c r="BR10" s="229" t="s">
        <v>31</v>
      </c>
      <c r="BS10" s="226" t="s">
        <v>105</v>
      </c>
      <c r="BT10" s="229" t="s">
        <v>112</v>
      </c>
      <c r="BU10" s="229" t="s">
        <v>113</v>
      </c>
      <c r="BV10" s="229" t="s">
        <v>107</v>
      </c>
      <c r="BW10" s="210"/>
      <c r="BX10" s="217" t="s">
        <v>29</v>
      </c>
      <c r="BY10" s="240"/>
      <c r="BZ10" s="217" t="s">
        <v>32</v>
      </c>
      <c r="CA10" s="210" t="s">
        <v>114</v>
      </c>
      <c r="CB10" s="210" t="s">
        <v>115</v>
      </c>
      <c r="CC10" s="210" t="s">
        <v>116</v>
      </c>
      <c r="CD10" s="210" t="s">
        <v>117</v>
      </c>
      <c r="CE10" s="217" t="s">
        <v>118</v>
      </c>
      <c r="CF10" s="217" t="s">
        <v>119</v>
      </c>
      <c r="CG10" s="210" t="s">
        <v>120</v>
      </c>
      <c r="CH10" s="217" t="s">
        <v>29</v>
      </c>
      <c r="CJ10" s="217" t="s">
        <v>121</v>
      </c>
      <c r="CK10" s="241" t="s">
        <v>122</v>
      </c>
      <c r="CL10" s="217" t="s">
        <v>123</v>
      </c>
      <c r="CM10" s="217" t="s">
        <v>124</v>
      </c>
      <c r="CN10" s="217" t="s">
        <v>125</v>
      </c>
      <c r="CO10" s="217" t="s">
        <v>126</v>
      </c>
      <c r="CP10" s="217" t="s">
        <v>127</v>
      </c>
      <c r="CQ10" s="210" t="s">
        <v>128</v>
      </c>
      <c r="CR10" s="217" t="s">
        <v>30</v>
      </c>
      <c r="CS10" s="217" t="s">
        <v>29</v>
      </c>
      <c r="CU10" s="217" t="s">
        <v>30</v>
      </c>
      <c r="CV10" s="217" t="s">
        <v>101</v>
      </c>
      <c r="CW10" s="217" t="s">
        <v>30</v>
      </c>
    </row>
    <row r="11" spans="1:101" ht="15" customHeight="1">
      <c r="A11" s="242"/>
      <c r="B11" s="243"/>
      <c r="C11" s="243"/>
      <c r="D11" s="244"/>
      <c r="E11" s="160"/>
      <c r="F11" s="160" t="s">
        <v>378</v>
      </c>
      <c r="G11" s="160"/>
      <c r="H11" s="245"/>
      <c r="I11" s="245"/>
      <c r="J11" s="246"/>
      <c r="K11" s="246"/>
      <c r="P11" s="247"/>
      <c r="Q11" s="248"/>
      <c r="R11" s="249"/>
      <c r="S11" s="250"/>
      <c r="T11" s="251"/>
      <c r="U11" s="248"/>
      <c r="V11" s="252"/>
      <c r="W11" s="253"/>
      <c r="X11" s="254"/>
      <c r="Y11" s="254"/>
      <c r="Z11" s="254"/>
      <c r="AA11" s="254"/>
      <c r="AB11" s="254"/>
      <c r="AC11" s="254"/>
      <c r="AN11" s="165"/>
      <c r="AS11" s="255"/>
      <c r="AT11" s="151"/>
      <c r="AU11" s="170"/>
      <c r="AX11" s="155"/>
      <c r="AY11" s="155"/>
      <c r="AZ11" s="155"/>
      <c r="BA11" s="155"/>
      <c r="BB11" s="155"/>
      <c r="BC11" s="165"/>
      <c r="BD11" s="256"/>
      <c r="BE11" s="256"/>
      <c r="BF11" s="256"/>
      <c r="BG11" s="256"/>
      <c r="BH11" s="165"/>
      <c r="BI11" s="256"/>
      <c r="BJ11" s="256"/>
      <c r="BK11" s="256"/>
      <c r="BL11" s="256"/>
      <c r="BM11" s="165"/>
      <c r="BN11" s="165"/>
      <c r="BO11" s="165"/>
      <c r="BP11" s="165"/>
      <c r="BQ11" s="165"/>
      <c r="BX11" s="217" t="s">
        <v>31</v>
      </c>
      <c r="BY11" s="257"/>
      <c r="BZ11" s="217" t="s">
        <v>129</v>
      </c>
      <c r="CA11" s="258">
        <v>3.01</v>
      </c>
      <c r="CB11" s="258">
        <f t="shared" ref="CB11:CG11" si="0">CA11+0.01</f>
        <v>3.0199999999999996</v>
      </c>
      <c r="CC11" s="258">
        <f t="shared" si="0"/>
        <v>3.0299999999999994</v>
      </c>
      <c r="CD11" s="258">
        <f t="shared" si="0"/>
        <v>3.0399999999999991</v>
      </c>
      <c r="CE11" s="258">
        <f t="shared" si="0"/>
        <v>3.0499999999999989</v>
      </c>
      <c r="CF11" s="258">
        <f t="shared" si="0"/>
        <v>3.0599999999999987</v>
      </c>
      <c r="CG11" s="258">
        <f t="shared" si="0"/>
        <v>3.0699999999999985</v>
      </c>
      <c r="CH11" s="217" t="s">
        <v>31</v>
      </c>
      <c r="CI11" s="185"/>
      <c r="CJ11" s="258">
        <f>CG11+0.01</f>
        <v>3.0799999999999983</v>
      </c>
      <c r="CK11" s="258">
        <f t="shared" ref="CK11:CP11" si="1">CJ11+0.01</f>
        <v>3.0899999999999981</v>
      </c>
      <c r="CL11" s="258">
        <f t="shared" si="1"/>
        <v>3.0999999999999979</v>
      </c>
      <c r="CM11" s="258">
        <f t="shared" si="1"/>
        <v>3.1099999999999977</v>
      </c>
      <c r="CN11" s="258">
        <f t="shared" si="1"/>
        <v>3.1199999999999974</v>
      </c>
      <c r="CO11" s="258">
        <f t="shared" si="1"/>
        <v>3.1299999999999972</v>
      </c>
      <c r="CP11" s="258">
        <f t="shared" si="1"/>
        <v>3.139999999999997</v>
      </c>
      <c r="CQ11" s="210"/>
      <c r="CR11" s="210" t="s">
        <v>32</v>
      </c>
      <c r="CS11" s="229" t="s">
        <v>31</v>
      </c>
      <c r="CT11" s="150"/>
      <c r="CU11" s="229" t="s">
        <v>32</v>
      </c>
      <c r="CV11" s="229" t="s">
        <v>128</v>
      </c>
      <c r="CW11" s="229" t="s">
        <v>32</v>
      </c>
    </row>
    <row r="12" spans="1:101" ht="15" customHeight="1">
      <c r="A12" s="248">
        <v>1</v>
      </c>
      <c r="B12" s="259" t="s">
        <v>130</v>
      </c>
      <c r="C12" s="260"/>
      <c r="D12" s="260"/>
      <c r="E12" s="169"/>
      <c r="F12" s="160"/>
      <c r="G12" s="255">
        <v>1</v>
      </c>
      <c r="H12" s="169" t="s">
        <v>131</v>
      </c>
      <c r="I12" s="169"/>
      <c r="J12" s="169"/>
      <c r="K12" s="169"/>
      <c r="L12" s="248">
        <v>1</v>
      </c>
      <c r="M12" s="261" t="s">
        <v>132</v>
      </c>
      <c r="N12" s="261"/>
      <c r="O12" s="261"/>
      <c r="P12" s="262">
        <v>73013585.997500002</v>
      </c>
      <c r="Q12" s="248">
        <v>1</v>
      </c>
      <c r="R12" s="249" t="s">
        <v>52</v>
      </c>
      <c r="S12" s="263">
        <f>CW57</f>
        <v>1644558986.6967642</v>
      </c>
      <c r="T12" s="264"/>
      <c r="U12" s="248">
        <v>1</v>
      </c>
      <c r="V12" s="265" t="s">
        <v>133</v>
      </c>
      <c r="X12" s="266"/>
      <c r="Y12" s="248">
        <v>1</v>
      </c>
      <c r="Z12" s="190" t="s">
        <v>134</v>
      </c>
      <c r="AA12" s="267"/>
      <c r="AB12" s="268"/>
      <c r="AC12" s="153"/>
      <c r="AD12" s="269" t="s">
        <v>135</v>
      </c>
      <c r="AE12" s="270" t="s">
        <v>136</v>
      </c>
      <c r="AF12" s="271">
        <v>3664592</v>
      </c>
      <c r="AG12" s="272">
        <v>1193302341</v>
      </c>
      <c r="AH12" s="272">
        <v>17237406</v>
      </c>
      <c r="AI12" s="272">
        <f>AG12-AH12</f>
        <v>1176064935</v>
      </c>
      <c r="AJ12" s="273">
        <f>ROUND(AF12/AI12,9)</f>
        <v>3.1159780000000002E-3</v>
      </c>
      <c r="AK12" s="248">
        <v>1</v>
      </c>
      <c r="AL12" s="274" t="s">
        <v>137</v>
      </c>
      <c r="AM12" s="275"/>
      <c r="AN12" s="276">
        <v>44871467.815219991</v>
      </c>
      <c r="AO12" s="248">
        <v>1</v>
      </c>
      <c r="AP12" s="259" t="s">
        <v>138</v>
      </c>
      <c r="AQ12" s="259"/>
      <c r="AR12" s="277">
        <v>23479.64</v>
      </c>
      <c r="AS12" s="255">
        <v>1</v>
      </c>
      <c r="AT12" s="260" t="s">
        <v>139</v>
      </c>
      <c r="AU12" s="278">
        <v>1332959.8664325082</v>
      </c>
      <c r="AV12" s="278">
        <v>3008951.0149515187</v>
      </c>
      <c r="AW12" s="279">
        <f>AV12-AU12</f>
        <v>1675991.1485190105</v>
      </c>
      <c r="AX12" s="248">
        <v>1</v>
      </c>
      <c r="AY12" s="155" t="s">
        <v>140</v>
      </c>
      <c r="AZ12" s="280">
        <v>151776.93480017199</v>
      </c>
      <c r="BA12" s="280">
        <v>101775.38642605745</v>
      </c>
      <c r="BB12" s="280">
        <f>+BA12-AZ12</f>
        <v>-50001.548374114544</v>
      </c>
      <c r="BC12" s="248">
        <v>1</v>
      </c>
      <c r="BD12" s="279" t="s">
        <v>141</v>
      </c>
      <c r="BE12" s="281">
        <v>1000000</v>
      </c>
      <c r="BF12" s="281">
        <v>370635.64953333332</v>
      </c>
      <c r="BG12" s="282">
        <f>BF12-BE12</f>
        <v>-629364.35046666674</v>
      </c>
      <c r="BH12" s="248">
        <v>1</v>
      </c>
      <c r="BI12" s="283" t="s">
        <v>142</v>
      </c>
      <c r="BJ12" s="271">
        <v>-206331.36</v>
      </c>
      <c r="BK12" s="271">
        <v>-206331.36</v>
      </c>
      <c r="BL12" s="284">
        <f>BK12-BJ12</f>
        <v>0</v>
      </c>
      <c r="BM12" s="248">
        <v>1</v>
      </c>
      <c r="BN12" s="152" t="s">
        <v>143</v>
      </c>
      <c r="BO12" s="285"/>
      <c r="BP12" s="285"/>
      <c r="BQ12" s="165"/>
      <c r="BR12" s="248">
        <v>1</v>
      </c>
      <c r="BS12" s="260" t="s">
        <v>67</v>
      </c>
      <c r="BV12" s="286">
        <f>AJ16</f>
        <v>3.872E-3</v>
      </c>
      <c r="BW12" s="287"/>
      <c r="BX12" s="288" t="s">
        <v>144</v>
      </c>
      <c r="BY12" s="288"/>
      <c r="BZ12" s="289"/>
      <c r="CA12" s="288"/>
      <c r="CB12" s="288"/>
      <c r="CC12" s="288"/>
      <c r="CD12" s="288"/>
      <c r="CE12" s="288"/>
      <c r="CF12" s="288"/>
      <c r="CG12" s="288"/>
      <c r="CH12" s="288"/>
      <c r="CI12" s="288"/>
      <c r="CJ12" s="288"/>
      <c r="CK12" s="288"/>
      <c r="CL12" s="288"/>
      <c r="CM12" s="288"/>
      <c r="CN12" s="288"/>
      <c r="CO12" s="288"/>
      <c r="CP12" s="288"/>
      <c r="CQ12" s="288"/>
      <c r="CR12" s="288"/>
    </row>
    <row r="13" spans="1:101" ht="15" customHeight="1">
      <c r="A13" s="248">
        <f t="shared" ref="A13:A54" si="2">+A12+1</f>
        <v>2</v>
      </c>
      <c r="B13" s="169"/>
      <c r="C13" s="290" t="s">
        <v>103</v>
      </c>
      <c r="D13" s="291" t="s">
        <v>145</v>
      </c>
      <c r="E13" s="292" t="s">
        <v>146</v>
      </c>
      <c r="F13" s="160"/>
      <c r="G13" s="255">
        <f>+G12+1</f>
        <v>2</v>
      </c>
      <c r="H13" s="293"/>
      <c r="I13" s="294"/>
      <c r="J13" s="162"/>
      <c r="K13" s="169"/>
      <c r="L13" s="248">
        <f>L12+1</f>
        <v>2</v>
      </c>
      <c r="M13" s="155"/>
      <c r="N13" s="155"/>
      <c r="O13" s="155"/>
      <c r="P13" s="295"/>
      <c r="Q13" s="248">
        <f>+Q12+1</f>
        <v>2</v>
      </c>
      <c r="R13" s="249"/>
      <c r="S13" s="296"/>
      <c r="T13" s="264" t="s">
        <v>24</v>
      </c>
      <c r="U13" s="248">
        <f>+U12+1</f>
        <v>2</v>
      </c>
      <c r="V13" s="297" t="s">
        <v>147</v>
      </c>
      <c r="X13" s="279">
        <v>4116024.35</v>
      </c>
      <c r="Y13" s="248">
        <f t="shared" ref="Y13:Y24" si="3">+Y12+1</f>
        <v>2</v>
      </c>
      <c r="Z13" s="155"/>
      <c r="AA13" s="267"/>
      <c r="AB13" s="268"/>
      <c r="AC13" s="153"/>
      <c r="AD13" s="269">
        <f t="shared" ref="AD13:AD28" si="4">1+AD12</f>
        <v>2</v>
      </c>
      <c r="AE13" s="270" t="s">
        <v>148</v>
      </c>
      <c r="AF13" s="271">
        <v>5677036</v>
      </c>
      <c r="AG13" s="272">
        <v>1279928251</v>
      </c>
      <c r="AH13" s="272">
        <v>19180943</v>
      </c>
      <c r="AI13" s="272">
        <f>AG13-AH13</f>
        <v>1260747308</v>
      </c>
      <c r="AJ13" s="273">
        <f>ROUND(AF13/AI13,9)</f>
        <v>4.5029129999999999E-3</v>
      </c>
      <c r="AK13" s="248">
        <v>2</v>
      </c>
      <c r="AL13" s="298" t="s">
        <v>149</v>
      </c>
      <c r="AM13" s="298"/>
      <c r="AN13" s="299">
        <v>44870062.615220003</v>
      </c>
      <c r="AO13" s="248">
        <f>AO12+1</f>
        <v>2</v>
      </c>
      <c r="AP13" s="300"/>
      <c r="AQ13" s="300"/>
      <c r="AR13" s="271"/>
      <c r="AS13" s="255">
        <f t="shared" ref="AS13:AS20" si="5">AS12+1</f>
        <v>2</v>
      </c>
      <c r="AT13" s="260"/>
      <c r="AU13" s="301"/>
      <c r="AV13" s="301"/>
      <c r="AW13" s="302"/>
      <c r="AX13" s="248">
        <f t="shared" ref="AX13:AX20" si="6">AX12+1</f>
        <v>2</v>
      </c>
      <c r="AY13" s="155"/>
      <c r="AZ13" s="303"/>
      <c r="BA13" s="303"/>
      <c r="BB13" s="250"/>
      <c r="BC13" s="248">
        <f>BC12+1</f>
        <v>2</v>
      </c>
      <c r="BD13" s="279" t="s">
        <v>150</v>
      </c>
      <c r="BE13" s="304">
        <v>373922.78888000001</v>
      </c>
      <c r="BF13" s="304">
        <v>550928.78937445057</v>
      </c>
      <c r="BG13" s="305">
        <f>BF13-BE13</f>
        <v>177006.00049445056</v>
      </c>
      <c r="BH13" s="248">
        <f>BH12+1</f>
        <v>2</v>
      </c>
      <c r="BI13" s="283" t="s">
        <v>151</v>
      </c>
      <c r="BJ13" s="266">
        <v>54975.72</v>
      </c>
      <c r="BK13" s="306">
        <v>54975.72</v>
      </c>
      <c r="BL13" s="307">
        <f>BK13-BJ13</f>
        <v>0</v>
      </c>
      <c r="BM13" s="248">
        <f>BM12+1</f>
        <v>2</v>
      </c>
      <c r="BN13" s="165" t="s">
        <v>152</v>
      </c>
      <c r="BO13" s="271">
        <v>4458124.2359112455</v>
      </c>
      <c r="BP13" s="271">
        <v>2913692.752061394</v>
      </c>
      <c r="BQ13" s="308">
        <f>BP13-BO13</f>
        <v>-1544431.4838498514</v>
      </c>
      <c r="BR13" s="248">
        <f t="shared" ref="BR13:BR19" si="7">+BR12+1</f>
        <v>2</v>
      </c>
      <c r="BS13" s="260" t="s">
        <v>153</v>
      </c>
      <c r="BV13" s="309">
        <v>2E-3</v>
      </c>
      <c r="BW13" s="310"/>
      <c r="BX13" s="248">
        <v>1</v>
      </c>
      <c r="BY13" s="155" t="s">
        <v>154</v>
      </c>
      <c r="BZ13" s="251"/>
      <c r="CA13" s="311"/>
      <c r="CB13" s="311"/>
      <c r="CC13" s="311"/>
      <c r="CD13" s="311"/>
      <c r="CE13" s="311"/>
      <c r="CF13" s="311"/>
      <c r="CH13" s="248">
        <v>1</v>
      </c>
      <c r="CI13" s="155" t="s">
        <v>154</v>
      </c>
      <c r="CJ13" s="311"/>
      <c r="CL13" s="248"/>
      <c r="CM13" s="248"/>
      <c r="CN13" s="248"/>
      <c r="CO13" s="248"/>
      <c r="CP13" s="248"/>
      <c r="CQ13" s="246"/>
      <c r="CR13" s="246"/>
      <c r="CS13" s="248">
        <v>1</v>
      </c>
      <c r="CT13" s="151" t="s">
        <v>33</v>
      </c>
      <c r="CU13" s="311"/>
    </row>
    <row r="14" spans="1:101" ht="15" customHeight="1">
      <c r="A14" s="248">
        <f t="shared" si="2"/>
        <v>3</v>
      </c>
      <c r="B14" s="169"/>
      <c r="C14" s="312" t="s">
        <v>146</v>
      </c>
      <c r="D14" s="313" t="s">
        <v>146</v>
      </c>
      <c r="E14" s="314" t="s">
        <v>155</v>
      </c>
      <c r="F14" s="160"/>
      <c r="G14" s="255">
        <f t="shared" ref="G14:G32" si="8">+G13+1</f>
        <v>3</v>
      </c>
      <c r="H14" s="293" t="s">
        <v>156</v>
      </c>
      <c r="I14" s="169"/>
      <c r="J14" s="315">
        <v>3221158.99</v>
      </c>
      <c r="K14" s="169"/>
      <c r="L14" s="248">
        <f t="shared" ref="L14:L31" si="9">L13+1</f>
        <v>3</v>
      </c>
      <c r="M14" s="155" t="s">
        <v>157</v>
      </c>
      <c r="N14" s="316"/>
      <c r="O14" s="316"/>
      <c r="P14" s="317"/>
      <c r="Q14" s="248">
        <f t="shared" ref="Q14:Q22" si="10">+Q13+1</f>
        <v>3</v>
      </c>
      <c r="R14" s="165" t="s">
        <v>158</v>
      </c>
      <c r="S14" s="318">
        <f>SUM(S12:S13)</f>
        <v>1644558986.6967642</v>
      </c>
      <c r="U14" s="248">
        <f t="shared" ref="U14:U35" si="11">+U13+1</f>
        <v>3</v>
      </c>
      <c r="V14" s="297" t="s">
        <v>159</v>
      </c>
      <c r="X14" s="266">
        <v>22325317.239999998</v>
      </c>
      <c r="Y14" s="248">
        <f t="shared" si="3"/>
        <v>3</v>
      </c>
      <c r="Z14" s="155" t="s">
        <v>160</v>
      </c>
      <c r="AA14" s="267"/>
      <c r="AB14" s="319">
        <v>1139000</v>
      </c>
      <c r="AC14" s="153"/>
      <c r="AD14" s="269">
        <f t="shared" si="4"/>
        <v>3</v>
      </c>
      <c r="AE14" s="270" t="s">
        <v>161</v>
      </c>
      <c r="AF14" s="271">
        <v>4546408</v>
      </c>
      <c r="AG14" s="272">
        <v>1151527449</v>
      </c>
      <c r="AH14" s="272">
        <v>14157540</v>
      </c>
      <c r="AI14" s="272">
        <f>AG14-AH14</f>
        <v>1137369909</v>
      </c>
      <c r="AJ14" s="320">
        <f>ROUND(AF14/AI14,9)</f>
        <v>3.9972990000000002E-3</v>
      </c>
      <c r="AK14" s="248">
        <v>3</v>
      </c>
      <c r="AL14" s="321" t="s">
        <v>162</v>
      </c>
      <c r="AM14" s="321"/>
      <c r="AN14" s="322">
        <f>AN12-AN13</f>
        <v>1405.1999999880791</v>
      </c>
      <c r="AO14" s="248">
        <f>AO13+1</f>
        <v>3</v>
      </c>
      <c r="AR14" s="156"/>
      <c r="AS14" s="255">
        <f t="shared" si="5"/>
        <v>3</v>
      </c>
      <c r="AT14" s="260"/>
      <c r="AU14" s="323"/>
      <c r="AV14" s="323"/>
      <c r="AW14" s="323"/>
      <c r="AX14" s="248">
        <f t="shared" si="6"/>
        <v>3</v>
      </c>
      <c r="AY14" s="155" t="s">
        <v>163</v>
      </c>
      <c r="AZ14" s="272">
        <f>SUM(AZ12:AZ13)</f>
        <v>151776.93480017199</v>
      </c>
      <c r="BA14" s="272">
        <f>SUM(BA12:BA13)</f>
        <v>101775.38642605745</v>
      </c>
      <c r="BB14" s="324">
        <f>SUM(BB12:BB13)</f>
        <v>-50001.548374114544</v>
      </c>
      <c r="BC14" s="248">
        <f t="shared" ref="BC14:BC19" si="12">BC13+1</f>
        <v>3</v>
      </c>
      <c r="BD14" s="279" t="s">
        <v>164</v>
      </c>
      <c r="BE14" s="325">
        <f>SUM(BE12:BE13)</f>
        <v>1373922.7888799999</v>
      </c>
      <c r="BF14" s="325">
        <f>SUM(BF12:BF13)</f>
        <v>921564.43890778394</v>
      </c>
      <c r="BG14" s="325">
        <f>SUM(BG12:BG13)</f>
        <v>-452358.34997221618</v>
      </c>
      <c r="BH14" s="248">
        <f t="shared" ref="BH14:BH21" si="13">BH13+1</f>
        <v>3</v>
      </c>
      <c r="BI14" s="283" t="s">
        <v>165</v>
      </c>
      <c r="BJ14" s="326">
        <f>SUM(BJ12:BJ13)</f>
        <v>-151355.63999999998</v>
      </c>
      <c r="BK14" s="326">
        <f>SUM(BK12:BK13)</f>
        <v>-151355.63999999998</v>
      </c>
      <c r="BL14" s="327">
        <f>SUM(BL12:BL13)</f>
        <v>0</v>
      </c>
      <c r="BM14" s="248">
        <f t="shared" ref="BM14:BM21" si="14">BM13+1</f>
        <v>3</v>
      </c>
      <c r="BN14" s="266"/>
      <c r="BO14" s="165"/>
      <c r="BP14" s="165"/>
      <c r="BQ14" s="328"/>
      <c r="BR14" s="248">
        <f t="shared" si="7"/>
        <v>3</v>
      </c>
      <c r="BS14" s="260" t="s">
        <v>166</v>
      </c>
      <c r="BU14" s="329">
        <v>3.8519999999999999E-2</v>
      </c>
      <c r="BV14" s="330">
        <f>ROUND(BU14-(BU14*BV12),6)</f>
        <v>3.8371000000000002E-2</v>
      </c>
      <c r="BW14" s="310"/>
      <c r="BX14" s="248">
        <f t="shared" ref="BX14:BX57" si="15">+BX13+1</f>
        <v>2</v>
      </c>
      <c r="BY14" s="155" t="s">
        <v>34</v>
      </c>
      <c r="BZ14" s="331">
        <v>1103913121</v>
      </c>
      <c r="CA14" s="331">
        <f>+F39</f>
        <v>-55432383.856059998</v>
      </c>
      <c r="CB14" s="331">
        <f>+K16</f>
        <v>3221158.99</v>
      </c>
      <c r="CC14" s="331">
        <v>0</v>
      </c>
      <c r="CD14" s="331">
        <v>0</v>
      </c>
      <c r="CE14" s="331">
        <f>-X13-X14-X15</f>
        <v>-5897659.2927371673</v>
      </c>
      <c r="CF14" s="331"/>
      <c r="CG14" s="331">
        <v>0</v>
      </c>
      <c r="CH14" s="248">
        <f t="shared" ref="CH14:CH57" si="16">+CH13+1</f>
        <v>2</v>
      </c>
      <c r="CI14" s="155" t="s">
        <v>34</v>
      </c>
      <c r="CJ14" s="331"/>
      <c r="CK14" s="331">
        <v>0</v>
      </c>
      <c r="CL14" s="331">
        <v>0</v>
      </c>
      <c r="CM14" s="331">
        <v>0</v>
      </c>
      <c r="CN14" s="331"/>
      <c r="CO14" s="331"/>
      <c r="CP14" s="331"/>
      <c r="CQ14" s="271">
        <f>SUM(CA14:CP14)-CH14</f>
        <v>-58108884.15879716</v>
      </c>
      <c r="CR14" s="271">
        <f>BZ14+CQ14</f>
        <v>1045804236.8412029</v>
      </c>
      <c r="CS14" s="248">
        <f t="shared" ref="CS14:CS57" si="17">+CS13+1</f>
        <v>2</v>
      </c>
      <c r="CT14" s="155" t="s">
        <v>34</v>
      </c>
      <c r="CU14" s="331">
        <f>BZ14</f>
        <v>1103913121</v>
      </c>
      <c r="CV14" s="331">
        <f>CQ14</f>
        <v>-58108884.15879716</v>
      </c>
      <c r="CW14" s="332">
        <f>CU14+CV14</f>
        <v>1045804236.8412029</v>
      </c>
    </row>
    <row r="15" spans="1:101" ht="15" customHeight="1" thickBot="1">
      <c r="A15" s="248">
        <f t="shared" si="2"/>
        <v>4</v>
      </c>
      <c r="B15" s="333">
        <v>40574</v>
      </c>
      <c r="C15" s="334">
        <v>148907733.9448911</v>
      </c>
      <c r="D15" s="334">
        <v>149501907.94489107</v>
      </c>
      <c r="E15" s="335">
        <f t="shared" ref="E15:E26" si="18">+D15-C15</f>
        <v>594173.9999999702</v>
      </c>
      <c r="F15" s="334"/>
      <c r="G15" s="255">
        <f t="shared" si="8"/>
        <v>4</v>
      </c>
      <c r="H15" s="293"/>
      <c r="J15" s="336"/>
      <c r="L15" s="248">
        <f t="shared" si="9"/>
        <v>4</v>
      </c>
      <c r="M15" s="155" t="s">
        <v>167</v>
      </c>
      <c r="N15" s="337">
        <f>FIT</f>
        <v>0.35</v>
      </c>
      <c r="O15" s="155"/>
      <c r="P15" s="338">
        <f>P12*N15</f>
        <v>25554755.099124998</v>
      </c>
      <c r="Q15" s="248">
        <f t="shared" si="10"/>
        <v>4</v>
      </c>
      <c r="U15" s="248">
        <f t="shared" si="11"/>
        <v>4</v>
      </c>
      <c r="V15" s="297" t="s">
        <v>168</v>
      </c>
      <c r="X15" s="266">
        <v>-20543682.297262833</v>
      </c>
      <c r="Y15" s="248">
        <f t="shared" si="3"/>
        <v>4</v>
      </c>
      <c r="Z15" s="155"/>
      <c r="AA15" s="267"/>
      <c r="AB15" s="268"/>
      <c r="AC15" s="153"/>
      <c r="AD15" s="269">
        <f t="shared" si="4"/>
        <v>4</v>
      </c>
      <c r="AF15" s="271"/>
      <c r="AG15" s="272"/>
      <c r="AH15" s="272"/>
      <c r="AI15" s="272"/>
      <c r="AJ15" s="157"/>
      <c r="AK15" s="248">
        <v>4</v>
      </c>
      <c r="AO15" s="248">
        <f>AO14+1</f>
        <v>4</v>
      </c>
      <c r="AP15" s="169" t="s">
        <v>169</v>
      </c>
      <c r="AR15" s="339">
        <f>-AR12</f>
        <v>-23479.64</v>
      </c>
      <c r="AS15" s="255">
        <f t="shared" si="5"/>
        <v>4</v>
      </c>
      <c r="AT15" s="260" t="s">
        <v>170</v>
      </c>
      <c r="AU15" s="340">
        <f>SUM(AU12:AU13)</f>
        <v>1332959.8664325082</v>
      </c>
      <c r="AV15" s="340">
        <f>SUM(AV12:AV13)</f>
        <v>3008951.0149515187</v>
      </c>
      <c r="AW15" s="340">
        <f>SUM(AW12:AW13)</f>
        <v>1675991.1485190105</v>
      </c>
      <c r="AX15" s="248">
        <f t="shared" si="6"/>
        <v>4</v>
      </c>
      <c r="AY15" s="155"/>
      <c r="AZ15" s="257"/>
      <c r="BA15" s="257"/>
      <c r="BB15" s="257"/>
      <c r="BC15" s="248">
        <f t="shared" si="12"/>
        <v>4</v>
      </c>
      <c r="BD15" s="341"/>
      <c r="BE15" s="342"/>
      <c r="BF15" s="342"/>
      <c r="BG15" s="343"/>
      <c r="BH15" s="248">
        <f t="shared" si="13"/>
        <v>4</v>
      </c>
      <c r="BI15" s="344"/>
      <c r="BJ15" s="283"/>
      <c r="BK15" s="283"/>
      <c r="BL15" s="344"/>
      <c r="BM15" s="248">
        <f t="shared" si="14"/>
        <v>4</v>
      </c>
      <c r="BN15" s="152" t="s">
        <v>171</v>
      </c>
      <c r="BO15" s="266">
        <v>284905.25194077386</v>
      </c>
      <c r="BP15" s="306">
        <f>(BP13/(BO13/BO15))</f>
        <v>186205.30152955223</v>
      </c>
      <c r="BQ15" s="307">
        <f>BP15-BO15</f>
        <v>-98699.950411221624</v>
      </c>
      <c r="BR15" s="248">
        <f t="shared" si="7"/>
        <v>4</v>
      </c>
      <c r="BS15" s="260"/>
      <c r="BU15" s="345"/>
      <c r="BV15" s="346"/>
      <c r="BW15" s="347"/>
      <c r="BX15" s="248">
        <f t="shared" si="15"/>
        <v>3</v>
      </c>
      <c r="BY15" s="155" t="s">
        <v>172</v>
      </c>
      <c r="BZ15" s="266">
        <v>51136280</v>
      </c>
      <c r="CA15" s="266"/>
      <c r="CB15" s="266"/>
      <c r="CC15" s="266"/>
      <c r="CD15" s="266"/>
      <c r="CE15" s="266">
        <f>-SUM(X16:X17)</f>
        <v>-51136280.210000001</v>
      </c>
      <c r="CF15" s="266"/>
      <c r="CG15" s="266"/>
      <c r="CH15" s="248">
        <f t="shared" si="16"/>
        <v>3</v>
      </c>
      <c r="CI15" s="155" t="s">
        <v>172</v>
      </c>
      <c r="CJ15" s="266"/>
      <c r="CK15" s="266"/>
      <c r="CL15" s="266"/>
      <c r="CM15" s="266"/>
      <c r="CN15" s="266"/>
      <c r="CO15" s="266"/>
      <c r="CP15" s="266"/>
      <c r="CQ15" s="266">
        <f>SUM(CA15:CP15)-CH15</f>
        <v>-51136280.210000001</v>
      </c>
      <c r="CR15" s="266">
        <f>BZ15+CQ15</f>
        <v>-0.21000000089406967</v>
      </c>
      <c r="CS15" s="248">
        <f t="shared" si="17"/>
        <v>3</v>
      </c>
      <c r="CT15" s="155" t="str">
        <f>BY15</f>
        <v>MUNICIPAL ADDITIONS</v>
      </c>
      <c r="CU15" s="348">
        <f>BZ15</f>
        <v>51136280</v>
      </c>
      <c r="CV15" s="349">
        <f>CQ15</f>
        <v>-51136280.210000001</v>
      </c>
      <c r="CW15" s="350">
        <f>+CU15+CV15</f>
        <v>-0.21000000089406967</v>
      </c>
    </row>
    <row r="16" spans="1:101" ht="15" customHeight="1" thickTop="1">
      <c r="A16" s="248">
        <f t="shared" si="2"/>
        <v>5</v>
      </c>
      <c r="B16" s="333">
        <v>40602</v>
      </c>
      <c r="C16" s="334">
        <v>137883134.16805646</v>
      </c>
      <c r="D16" s="334">
        <v>121918901.16805643</v>
      </c>
      <c r="E16" s="335">
        <f t="shared" si="18"/>
        <v>-15964233.00000003</v>
      </c>
      <c r="F16" s="334"/>
      <c r="G16" s="255">
        <f t="shared" si="8"/>
        <v>5</v>
      </c>
      <c r="H16" s="169" t="s">
        <v>173</v>
      </c>
      <c r="I16" s="169"/>
      <c r="K16" s="315">
        <f>SUM(J14:J15)</f>
        <v>3221158.99</v>
      </c>
      <c r="L16" s="248">
        <f t="shared" si="9"/>
        <v>5</v>
      </c>
      <c r="M16" s="155" t="s">
        <v>174</v>
      </c>
      <c r="N16" s="155"/>
      <c r="O16" s="155"/>
      <c r="P16" s="351">
        <v>34967381</v>
      </c>
      <c r="Q16" s="248">
        <f t="shared" si="10"/>
        <v>5</v>
      </c>
      <c r="R16" s="249" t="s">
        <v>175</v>
      </c>
      <c r="S16" s="352">
        <v>3.2300000000000002E-2</v>
      </c>
      <c r="T16" s="264" t="s">
        <v>24</v>
      </c>
      <c r="U16" s="248">
        <f t="shared" si="11"/>
        <v>5</v>
      </c>
      <c r="V16" s="297" t="s">
        <v>176</v>
      </c>
      <c r="X16" s="266">
        <v>50738195.210000001</v>
      </c>
      <c r="Y16" s="248">
        <f t="shared" si="3"/>
        <v>5</v>
      </c>
      <c r="Z16" s="353" t="s">
        <v>177</v>
      </c>
      <c r="AA16" s="354"/>
      <c r="AB16" s="355">
        <f>+AB14/2</f>
        <v>569500</v>
      </c>
      <c r="AC16" s="153"/>
      <c r="AD16" s="269">
        <f t="shared" si="4"/>
        <v>5</v>
      </c>
      <c r="AE16" s="356" t="s">
        <v>178</v>
      </c>
      <c r="AF16" s="271"/>
      <c r="AG16" s="272"/>
      <c r="AH16" s="272"/>
      <c r="AI16" s="272"/>
      <c r="AJ16" s="357">
        <f>ROUND(SUM(AJ12:AJ14)/3,6)</f>
        <v>3.872E-3</v>
      </c>
      <c r="AK16" s="248">
        <v>5</v>
      </c>
      <c r="AL16" s="358" t="s">
        <v>179</v>
      </c>
      <c r="AM16" s="359"/>
      <c r="AN16" s="271">
        <v>2340614.66524</v>
      </c>
      <c r="AO16" s="360"/>
      <c r="AS16" s="255">
        <f t="shared" si="5"/>
        <v>5</v>
      </c>
      <c r="AT16" s="169"/>
      <c r="AU16" s="301"/>
      <c r="AV16" s="301"/>
      <c r="AW16" s="301"/>
      <c r="AX16" s="248">
        <f t="shared" si="6"/>
        <v>5</v>
      </c>
      <c r="AY16" s="155" t="s">
        <v>180</v>
      </c>
      <c r="AZ16" s="257"/>
      <c r="BA16" s="257"/>
      <c r="BB16" s="350">
        <f>-BB14</f>
        <v>50001.548374114544</v>
      </c>
      <c r="BC16" s="248">
        <f t="shared" si="12"/>
        <v>5</v>
      </c>
      <c r="BD16" s="279" t="s">
        <v>181</v>
      </c>
      <c r="BE16" s="342"/>
      <c r="BF16" s="342"/>
      <c r="BG16" s="282">
        <f>BG14</f>
        <v>-452358.34997221618</v>
      </c>
      <c r="BH16" s="248">
        <f>BH15+1</f>
        <v>5</v>
      </c>
      <c r="BI16" s="361" t="s">
        <v>182</v>
      </c>
      <c r="BJ16" s="361"/>
      <c r="BK16" s="361"/>
      <c r="BL16" s="362">
        <f>BL14</f>
        <v>0</v>
      </c>
      <c r="BM16" s="248">
        <f>BM15+1</f>
        <v>5</v>
      </c>
      <c r="BN16" s="165" t="s">
        <v>183</v>
      </c>
      <c r="BO16" s="327">
        <f>SUM(BO13:BO15)</f>
        <v>4743029.4878520193</v>
      </c>
      <c r="BP16" s="327">
        <f>SUM(BP13:BP15)</f>
        <v>3099898.0535909464</v>
      </c>
      <c r="BQ16" s="327">
        <f>SUM(BQ13:BQ15)</f>
        <v>-1643131.4342610731</v>
      </c>
      <c r="BR16" s="248">
        <f t="shared" si="7"/>
        <v>5</v>
      </c>
      <c r="BS16" s="260" t="s">
        <v>184</v>
      </c>
      <c r="BU16" s="345"/>
      <c r="BV16" s="309">
        <f>SUM(BV12:BV14)</f>
        <v>4.4243000000000005E-2</v>
      </c>
      <c r="BW16" s="310"/>
      <c r="BX16" s="248">
        <f t="shared" si="15"/>
        <v>4</v>
      </c>
      <c r="BY16" s="155" t="s">
        <v>35</v>
      </c>
      <c r="BZ16" s="266">
        <v>13800168</v>
      </c>
      <c r="CA16" s="266"/>
      <c r="CB16" s="266"/>
      <c r="CC16" s="266"/>
      <c r="CD16" s="157"/>
      <c r="CE16" s="266"/>
      <c r="CF16" s="266"/>
      <c r="CG16" s="363"/>
      <c r="CH16" s="248">
        <f t="shared" si="16"/>
        <v>4</v>
      </c>
      <c r="CI16" s="155" t="s">
        <v>35</v>
      </c>
      <c r="CJ16" s="363"/>
      <c r="CK16" s="363"/>
      <c r="CL16" s="363"/>
      <c r="CM16" s="363"/>
      <c r="CN16" s="363"/>
      <c r="CO16" s="363"/>
      <c r="CP16" s="363"/>
      <c r="CQ16" s="363">
        <f>SUM(CA16:CP16)-CH16</f>
        <v>0</v>
      </c>
      <c r="CR16" s="363">
        <f>BZ16+CQ16</f>
        <v>13800168</v>
      </c>
      <c r="CS16" s="248">
        <f t="shared" si="17"/>
        <v>4</v>
      </c>
      <c r="CT16" s="155" t="s">
        <v>35</v>
      </c>
      <c r="CU16" s="307">
        <f>BZ16</f>
        <v>13800168</v>
      </c>
      <c r="CV16" s="364">
        <f>CQ16</f>
        <v>0</v>
      </c>
      <c r="CW16" s="365">
        <f>+CU16+CV16</f>
        <v>13800168</v>
      </c>
    </row>
    <row r="17" spans="1:101" ht="15" customHeight="1">
      <c r="A17" s="248">
        <f t="shared" si="2"/>
        <v>6</v>
      </c>
      <c r="B17" s="333">
        <v>40633</v>
      </c>
      <c r="C17" s="334">
        <v>135352914.65768415</v>
      </c>
      <c r="D17" s="334">
        <v>131098976.65768415</v>
      </c>
      <c r="E17" s="335">
        <f t="shared" si="18"/>
        <v>-4253938</v>
      </c>
      <c r="F17" s="334"/>
      <c r="G17" s="255">
        <f t="shared" si="8"/>
        <v>6</v>
      </c>
      <c r="H17" s="169"/>
      <c r="I17" s="169"/>
      <c r="J17" s="259"/>
      <c r="K17" s="366"/>
      <c r="L17" s="248">
        <f t="shared" si="9"/>
        <v>6</v>
      </c>
      <c r="M17" s="165" t="s">
        <v>185</v>
      </c>
      <c r="P17" s="367">
        <v>-4053016</v>
      </c>
      <c r="Q17" s="248">
        <f t="shared" si="10"/>
        <v>6</v>
      </c>
      <c r="R17" s="249" t="s">
        <v>117</v>
      </c>
      <c r="S17" s="157"/>
      <c r="T17" s="263">
        <f>+S14*S16</f>
        <v>53119255.270305492</v>
      </c>
      <c r="U17" s="248">
        <f t="shared" si="11"/>
        <v>6</v>
      </c>
      <c r="V17" s="297" t="s">
        <v>186</v>
      </c>
      <c r="X17" s="266">
        <v>398085</v>
      </c>
      <c r="Y17" s="248">
        <f t="shared" si="3"/>
        <v>6</v>
      </c>
      <c r="Z17" s="368" t="s">
        <v>187</v>
      </c>
      <c r="AA17" s="154"/>
      <c r="AB17" s="369">
        <v>345863.59345500002</v>
      </c>
      <c r="AC17" s="153"/>
      <c r="AD17" s="269">
        <f>1+AD16</f>
        <v>6</v>
      </c>
      <c r="AK17" s="248">
        <v>6</v>
      </c>
      <c r="AL17" s="298" t="s">
        <v>149</v>
      </c>
      <c r="AM17" s="298"/>
      <c r="AN17" s="299">
        <v>2340615</v>
      </c>
      <c r="AO17" s="259"/>
      <c r="AP17" s="259"/>
      <c r="AQ17" s="259"/>
      <c r="AR17" s="259"/>
      <c r="AS17" s="255">
        <f t="shared" si="5"/>
        <v>6</v>
      </c>
      <c r="AT17" s="370" t="s">
        <v>188</v>
      </c>
      <c r="AU17" s="371"/>
      <c r="AV17" s="302"/>
      <c r="AW17" s="372">
        <f>-AW15</f>
        <v>-1675991.1485190105</v>
      </c>
      <c r="AX17" s="248">
        <f t="shared" si="6"/>
        <v>6</v>
      </c>
      <c r="AY17" s="155"/>
      <c r="AZ17" s="257"/>
      <c r="BA17" s="257"/>
      <c r="BB17" s="350"/>
      <c r="BC17" s="248">
        <f t="shared" si="12"/>
        <v>6</v>
      </c>
      <c r="BD17" s="147" t="s">
        <v>189</v>
      </c>
      <c r="BE17" s="348"/>
      <c r="BF17" s="373">
        <v>0.35</v>
      </c>
      <c r="BG17" s="374">
        <f>ROUND(-BG16*BF17,0)</f>
        <v>158325</v>
      </c>
      <c r="BH17" s="248">
        <f t="shared" si="13"/>
        <v>6</v>
      </c>
      <c r="BI17" s="283"/>
      <c r="BJ17" s="283"/>
      <c r="BK17" s="283"/>
      <c r="BL17" s="375"/>
      <c r="BM17" s="248">
        <f t="shared" si="14"/>
        <v>6</v>
      </c>
      <c r="BN17" s="165"/>
      <c r="BO17" s="266"/>
      <c r="BP17" s="266"/>
      <c r="BQ17" s="376"/>
      <c r="BR17" s="248">
        <f t="shared" si="7"/>
        <v>6</v>
      </c>
      <c r="BS17" s="169"/>
      <c r="BT17" s="377"/>
      <c r="BU17" s="345"/>
      <c r="BV17" s="310"/>
      <c r="BW17" s="310"/>
      <c r="BX17" s="248">
        <f t="shared" si="15"/>
        <v>5</v>
      </c>
      <c r="BY17" s="155" t="s">
        <v>36</v>
      </c>
      <c r="BZ17" s="378">
        <v>1168849569</v>
      </c>
      <c r="CA17" s="378">
        <f t="shared" ref="CA17:CG17" si="19">SUM(CA14:CA16)</f>
        <v>-55432383.856059998</v>
      </c>
      <c r="CB17" s="378">
        <f t="shared" si="19"/>
        <v>3221158.99</v>
      </c>
      <c r="CC17" s="378">
        <f t="shared" si="19"/>
        <v>0</v>
      </c>
      <c r="CD17" s="378">
        <f t="shared" si="19"/>
        <v>0</v>
      </c>
      <c r="CE17" s="378">
        <f t="shared" si="19"/>
        <v>-57033939.502737164</v>
      </c>
      <c r="CF17" s="378"/>
      <c r="CG17" s="378">
        <f t="shared" si="19"/>
        <v>0</v>
      </c>
      <c r="CH17" s="248">
        <f t="shared" si="16"/>
        <v>5</v>
      </c>
      <c r="CI17" s="155" t="s">
        <v>36</v>
      </c>
      <c r="CJ17" s="378">
        <f t="shared" ref="CJ17:CP17" si="20">SUM(CJ14:CJ16)</f>
        <v>0</v>
      </c>
      <c r="CK17" s="378">
        <f t="shared" si="20"/>
        <v>0</v>
      </c>
      <c r="CL17" s="378">
        <f t="shared" si="20"/>
        <v>0</v>
      </c>
      <c r="CM17" s="378">
        <f t="shared" si="20"/>
        <v>0</v>
      </c>
      <c r="CN17" s="378"/>
      <c r="CO17" s="378"/>
      <c r="CP17" s="378">
        <f t="shared" si="20"/>
        <v>0</v>
      </c>
      <c r="CQ17" s="271">
        <f>SUM(CA17:CM17)-CH17</f>
        <v>-109245164.36879715</v>
      </c>
      <c r="CR17" s="271">
        <f>BZ17+CQ17</f>
        <v>1059604404.6312028</v>
      </c>
      <c r="CS17" s="248">
        <f t="shared" si="17"/>
        <v>5</v>
      </c>
      <c r="CT17" s="155" t="s">
        <v>36</v>
      </c>
      <c r="CU17" s="331">
        <f>SUM(CU14:CU16)</f>
        <v>1168849569</v>
      </c>
      <c r="CV17" s="331">
        <f>SUM(CV14:CV16)</f>
        <v>-109245164.36879715</v>
      </c>
      <c r="CW17" s="378">
        <f>SUM(CW14:CW16)</f>
        <v>1059604404.6312028</v>
      </c>
    </row>
    <row r="18" spans="1:101" ht="15" customHeight="1">
      <c r="A18" s="248">
        <f t="shared" si="2"/>
        <v>7</v>
      </c>
      <c r="B18" s="333">
        <v>40663</v>
      </c>
      <c r="C18" s="334">
        <v>108024093.35476142</v>
      </c>
      <c r="D18" s="334">
        <v>92228779.354761437</v>
      </c>
      <c r="E18" s="335">
        <f t="shared" si="18"/>
        <v>-15795313.999999985</v>
      </c>
      <c r="F18" s="334"/>
      <c r="G18" s="255">
        <f t="shared" si="8"/>
        <v>7</v>
      </c>
      <c r="H18" s="169" t="s">
        <v>190</v>
      </c>
      <c r="I18" s="259"/>
      <c r="J18" s="277"/>
      <c r="K18" s="379">
        <f>SUM(K12:K17)</f>
        <v>3221158.99</v>
      </c>
      <c r="L18" s="248">
        <f t="shared" si="9"/>
        <v>7</v>
      </c>
      <c r="M18" s="165" t="s">
        <v>191</v>
      </c>
      <c r="P18" s="380">
        <v>-90116</v>
      </c>
      <c r="Q18" s="248">
        <f t="shared" si="10"/>
        <v>7</v>
      </c>
      <c r="R18" s="249"/>
      <c r="S18" s="381"/>
      <c r="T18" s="264" t="s">
        <v>24</v>
      </c>
      <c r="U18" s="248">
        <f t="shared" si="11"/>
        <v>7</v>
      </c>
      <c r="V18" s="264" t="s">
        <v>192</v>
      </c>
      <c r="W18" s="382"/>
      <c r="X18" s="383">
        <f>SUM(X13:X17)</f>
        <v>57033939.502737164</v>
      </c>
      <c r="Y18" s="248">
        <f t="shared" si="3"/>
        <v>7</v>
      </c>
      <c r="Z18" s="155" t="s">
        <v>182</v>
      </c>
      <c r="AA18" s="384"/>
      <c r="AB18" s="385">
        <f>+AB16-AB17</f>
        <v>223636.40654499998</v>
      </c>
      <c r="AC18" s="386">
        <f>+AB18</f>
        <v>223636.40654499998</v>
      </c>
      <c r="AD18" s="269">
        <f t="shared" si="4"/>
        <v>7</v>
      </c>
      <c r="AE18" s="387" t="s">
        <v>193</v>
      </c>
      <c r="AG18" s="272">
        <v>1168849570</v>
      </c>
      <c r="AH18" s="272">
        <v>14198253</v>
      </c>
      <c r="AI18" s="272">
        <f>AG18-AH18</f>
        <v>1154651317</v>
      </c>
      <c r="AK18" s="248">
        <v>7</v>
      </c>
      <c r="AL18" s="388" t="s">
        <v>194</v>
      </c>
      <c r="AM18" s="388"/>
      <c r="AN18" s="389">
        <f>AN16-AN17</f>
        <v>-0.33475999999791384</v>
      </c>
      <c r="AS18" s="255">
        <f t="shared" si="5"/>
        <v>7</v>
      </c>
      <c r="AT18" s="390" t="s">
        <v>189</v>
      </c>
      <c r="AU18" s="390"/>
      <c r="AV18" s="391">
        <f>FIT</f>
        <v>0.35</v>
      </c>
      <c r="AW18" s="392">
        <f>AW17*AV18</f>
        <v>-586596.90198165365</v>
      </c>
      <c r="AX18" s="248">
        <f t="shared" si="6"/>
        <v>7</v>
      </c>
      <c r="AY18" s="155" t="s">
        <v>189</v>
      </c>
      <c r="AZ18" s="257"/>
      <c r="BA18" s="393">
        <f>FIT</f>
        <v>0.35</v>
      </c>
      <c r="BB18" s="394">
        <f>BB16*BA18</f>
        <v>17500.54193094009</v>
      </c>
      <c r="BC18" s="248">
        <f t="shared" si="12"/>
        <v>7</v>
      </c>
      <c r="BD18" s="165"/>
      <c r="BE18" s="266"/>
      <c r="BF18" s="266"/>
      <c r="BG18" s="395"/>
      <c r="BH18" s="248">
        <f t="shared" si="13"/>
        <v>7</v>
      </c>
      <c r="BI18" s="283" t="s">
        <v>195</v>
      </c>
      <c r="BJ18" s="283"/>
      <c r="BK18" s="283"/>
      <c r="BL18" s="376">
        <f>-BL16*35%</f>
        <v>0</v>
      </c>
      <c r="BM18" s="248">
        <f t="shared" si="14"/>
        <v>7</v>
      </c>
      <c r="BN18" s="165" t="s">
        <v>196</v>
      </c>
      <c r="BO18" s="266"/>
      <c r="BP18" s="266"/>
      <c r="BQ18" s="376">
        <f>BQ16</f>
        <v>-1643131.4342610731</v>
      </c>
      <c r="BR18" s="248">
        <f t="shared" si="7"/>
        <v>7</v>
      </c>
      <c r="BS18" s="260" t="str">
        <f>"FEDERAL INCOME TAX ( ( 1 - LINE "&amp;BR16&amp;" ) * "&amp;FIT*100&amp;"% )"</f>
        <v>FEDERAL INCOME TAX ( ( 1 - LINE 5 ) * 35% )</v>
      </c>
      <c r="BT18" s="377"/>
      <c r="BU18" s="396">
        <v>0.35</v>
      </c>
      <c r="BV18" s="397">
        <f>ROUND((1-BV16)*FIT,7)</f>
        <v>0.33451500000000001</v>
      </c>
      <c r="BW18" s="310"/>
      <c r="BX18" s="248">
        <f t="shared" si="15"/>
        <v>6</v>
      </c>
      <c r="CG18" s="264"/>
      <c r="CH18" s="248">
        <f t="shared" si="16"/>
        <v>6</v>
      </c>
      <c r="CK18" s="264"/>
      <c r="CL18" s="264"/>
      <c r="CM18" s="264"/>
      <c r="CN18" s="264"/>
      <c r="CO18" s="264"/>
      <c r="CP18" s="264"/>
      <c r="CQ18" s="311"/>
      <c r="CR18" s="311"/>
      <c r="CS18" s="248">
        <f t="shared" si="17"/>
        <v>6</v>
      </c>
    </row>
    <row r="19" spans="1:101" ht="15" customHeight="1" thickBot="1">
      <c r="A19" s="248">
        <f t="shared" si="2"/>
        <v>8</v>
      </c>
      <c r="B19" s="333">
        <v>40694</v>
      </c>
      <c r="C19" s="334">
        <v>79638030.82812655</v>
      </c>
      <c r="D19" s="334">
        <v>71136959.828126565</v>
      </c>
      <c r="E19" s="335">
        <f t="shared" si="18"/>
        <v>-8501070.9999999851</v>
      </c>
      <c r="F19" s="334"/>
      <c r="G19" s="255">
        <f t="shared" si="8"/>
        <v>8</v>
      </c>
      <c r="H19" s="169"/>
      <c r="I19" s="259"/>
      <c r="J19" s="277"/>
      <c r="K19" s="379"/>
      <c r="L19" s="248">
        <f t="shared" si="9"/>
        <v>8</v>
      </c>
      <c r="M19" s="165" t="s">
        <v>197</v>
      </c>
      <c r="P19" s="262">
        <f>SUM(P15:P18)</f>
        <v>56379004.099124998</v>
      </c>
      <c r="Q19" s="248">
        <f t="shared" si="10"/>
        <v>8</v>
      </c>
      <c r="R19" s="165" t="s">
        <v>198</v>
      </c>
      <c r="S19" s="157"/>
      <c r="T19" s="319">
        <f>T17</f>
        <v>53119255.270305492</v>
      </c>
      <c r="U19" s="248">
        <f t="shared" si="11"/>
        <v>8</v>
      </c>
      <c r="W19" s="266"/>
      <c r="X19" s="266"/>
      <c r="Y19" s="248">
        <f t="shared" si="3"/>
        <v>8</v>
      </c>
      <c r="Z19" s="155"/>
      <c r="AA19" s="384"/>
      <c r="AB19" s="398"/>
      <c r="AC19" s="399"/>
      <c r="AD19" s="269">
        <f>1+AD18</f>
        <v>8</v>
      </c>
      <c r="AK19" s="248">
        <v>8</v>
      </c>
      <c r="AN19" s="165"/>
      <c r="AS19" s="255">
        <f t="shared" si="5"/>
        <v>8</v>
      </c>
      <c r="AT19" s="162"/>
      <c r="AU19" s="162"/>
      <c r="AV19" s="162"/>
      <c r="AW19" s="162"/>
      <c r="AX19" s="248">
        <f t="shared" si="6"/>
        <v>8</v>
      </c>
      <c r="AY19" s="155"/>
      <c r="AZ19" s="257"/>
      <c r="BA19" s="393"/>
      <c r="BB19" s="394"/>
      <c r="BC19" s="248">
        <f t="shared" si="12"/>
        <v>8</v>
      </c>
      <c r="BD19" s="354" t="s">
        <v>169</v>
      </c>
      <c r="BE19" s="400"/>
      <c r="BF19" s="153"/>
      <c r="BG19" s="401">
        <f>-BG16-BG17</f>
        <v>294033.34997221618</v>
      </c>
      <c r="BH19" s="248">
        <f t="shared" si="13"/>
        <v>8</v>
      </c>
      <c r="BI19" s="283"/>
      <c r="BJ19" s="283"/>
      <c r="BK19" s="283"/>
      <c r="BL19" s="402"/>
      <c r="BM19" s="248">
        <f t="shared" si="14"/>
        <v>8</v>
      </c>
      <c r="BN19" s="165"/>
      <c r="BO19" s="165"/>
      <c r="BP19" s="165"/>
      <c r="BQ19" s="165"/>
      <c r="BR19" s="248">
        <f t="shared" si="7"/>
        <v>8</v>
      </c>
      <c r="BS19" s="260" t="str">
        <f>"CONVERSION FACTOR ( 1 - ( LINE "&amp;BR16&amp;" + LINE "&amp;BR18&amp;" ) )"</f>
        <v>CONVERSION FACTOR ( 1 - ( LINE 5 + LINE 7 ) )</v>
      </c>
      <c r="BT19" s="403"/>
      <c r="BU19" s="345"/>
      <c r="BV19" s="404">
        <f>ROUND(1-BV16,6)</f>
        <v>0.95575699999999997</v>
      </c>
      <c r="BX19" s="248">
        <f t="shared" si="15"/>
        <v>7</v>
      </c>
      <c r="BZ19" s="251"/>
      <c r="CA19" s="405"/>
      <c r="CB19" s="405"/>
      <c r="CC19" s="405" t="s">
        <v>24</v>
      </c>
      <c r="CD19" s="405" t="s">
        <v>24</v>
      </c>
      <c r="CE19" s="405" t="s">
        <v>24</v>
      </c>
      <c r="CF19" s="405"/>
      <c r="CG19" s="405" t="s">
        <v>24</v>
      </c>
      <c r="CH19" s="248">
        <f t="shared" si="16"/>
        <v>7</v>
      </c>
      <c r="CJ19" s="405"/>
      <c r="CK19" s="405"/>
      <c r="CL19" s="405"/>
      <c r="CM19" s="405"/>
      <c r="CN19" s="405"/>
      <c r="CO19" s="405"/>
      <c r="CP19" s="405"/>
      <c r="CQ19" s="311"/>
      <c r="CR19" s="311"/>
      <c r="CS19" s="248">
        <f t="shared" si="17"/>
        <v>7</v>
      </c>
      <c r="CU19" s="311"/>
      <c r="CV19" s="311"/>
      <c r="CW19" s="311"/>
    </row>
    <row r="20" spans="1:101" ht="15" customHeight="1" thickTop="1" thickBot="1">
      <c r="A20" s="248">
        <f t="shared" si="2"/>
        <v>9</v>
      </c>
      <c r="B20" s="333">
        <v>40724</v>
      </c>
      <c r="C20" s="334">
        <v>55401550.143613756</v>
      </c>
      <c r="D20" s="334">
        <v>53492332.143613756</v>
      </c>
      <c r="E20" s="335">
        <f t="shared" si="18"/>
        <v>-1909218</v>
      </c>
      <c r="F20" s="334"/>
      <c r="G20" s="255">
        <f t="shared" si="8"/>
        <v>9</v>
      </c>
      <c r="H20" s="169" t="s">
        <v>199</v>
      </c>
      <c r="I20" s="259"/>
      <c r="J20" s="277"/>
      <c r="K20" s="379"/>
      <c r="L20" s="248">
        <f t="shared" si="9"/>
        <v>9</v>
      </c>
      <c r="P20" s="406"/>
      <c r="Q20" s="248">
        <f t="shared" si="10"/>
        <v>9</v>
      </c>
      <c r="R20" s="165" t="s">
        <v>24</v>
      </c>
      <c r="T20" s="251" t="s">
        <v>24</v>
      </c>
      <c r="U20" s="248">
        <f t="shared" si="11"/>
        <v>9</v>
      </c>
      <c r="V20" s="407" t="s">
        <v>200</v>
      </c>
      <c r="W20" s="382"/>
      <c r="X20" s="266"/>
      <c r="Y20" s="248">
        <f t="shared" si="3"/>
        <v>9</v>
      </c>
      <c r="Z20" s="155"/>
      <c r="AA20" s="154"/>
      <c r="AB20" s="253"/>
      <c r="AC20" s="153"/>
      <c r="AD20" s="269">
        <f t="shared" si="4"/>
        <v>9</v>
      </c>
      <c r="AE20" s="165" t="s">
        <v>201</v>
      </c>
      <c r="AI20" s="408">
        <f>AJ16</f>
        <v>3.872E-3</v>
      </c>
      <c r="AK20" s="248">
        <v>9</v>
      </c>
      <c r="AL20" s="152" t="s">
        <v>183</v>
      </c>
      <c r="AN20" s="271">
        <f>AN14+AN18</f>
        <v>1404.8652399880812</v>
      </c>
      <c r="AS20" s="255">
        <f t="shared" si="5"/>
        <v>9</v>
      </c>
      <c r="AT20" s="260" t="s">
        <v>169</v>
      </c>
      <c r="AU20" s="160"/>
      <c r="AV20" s="160"/>
      <c r="AW20" s="409">
        <f>AW17-AW18</f>
        <v>-1089394.2465373569</v>
      </c>
      <c r="AX20" s="248">
        <f t="shared" si="6"/>
        <v>9</v>
      </c>
      <c r="AY20" s="155" t="s">
        <v>169</v>
      </c>
      <c r="AZ20" s="257"/>
      <c r="BA20" s="257"/>
      <c r="BB20" s="410">
        <f>BB16-BB18</f>
        <v>32501.006443174454</v>
      </c>
      <c r="BC20" s="411"/>
      <c r="BD20" s="411"/>
      <c r="BE20" s="411"/>
      <c r="BF20" s="411"/>
      <c r="BG20" s="411"/>
      <c r="BH20" s="248">
        <f t="shared" si="13"/>
        <v>9</v>
      </c>
      <c r="BI20" s="283" t="s">
        <v>169</v>
      </c>
      <c r="BJ20" s="283"/>
      <c r="BK20" s="283"/>
      <c r="BL20" s="412">
        <f>-BL16-BL18</f>
        <v>0</v>
      </c>
      <c r="BM20" s="248">
        <f t="shared" si="14"/>
        <v>9</v>
      </c>
      <c r="BN20" s="155" t="s">
        <v>202</v>
      </c>
      <c r="BO20" s="266"/>
      <c r="BP20" s="413">
        <v>0.35</v>
      </c>
      <c r="BQ20" s="376">
        <f>ROUND(-BQ18*BP20,0)</f>
        <v>575096</v>
      </c>
      <c r="BR20" s="248"/>
      <c r="BT20" s="403"/>
      <c r="BU20" s="414"/>
      <c r="BV20" s="377"/>
      <c r="BW20" s="415"/>
      <c r="BX20" s="248">
        <f t="shared" si="15"/>
        <v>8</v>
      </c>
      <c r="BY20" s="155" t="s">
        <v>37</v>
      </c>
      <c r="BZ20" s="251"/>
      <c r="CA20" s="311"/>
      <c r="CB20" s="311"/>
      <c r="CC20" s="311"/>
      <c r="CD20" s="311"/>
      <c r="CE20" s="311"/>
      <c r="CF20" s="311"/>
      <c r="CG20" s="311"/>
      <c r="CH20" s="248">
        <f t="shared" si="16"/>
        <v>8</v>
      </c>
      <c r="CI20" s="155" t="s">
        <v>37</v>
      </c>
      <c r="CJ20" s="311"/>
      <c r="CK20" s="311"/>
      <c r="CL20" s="311"/>
      <c r="CM20" s="311"/>
      <c r="CN20" s="311"/>
      <c r="CO20" s="311"/>
      <c r="CP20" s="311"/>
      <c r="CQ20" s="311"/>
      <c r="CR20" s="311"/>
      <c r="CS20" s="248">
        <f t="shared" si="17"/>
        <v>8</v>
      </c>
      <c r="CT20" s="152" t="s">
        <v>37</v>
      </c>
      <c r="CU20" s="311"/>
      <c r="CV20" s="311"/>
      <c r="CW20" s="311"/>
    </row>
    <row r="21" spans="1:101" ht="15" customHeight="1" thickTop="1" thickBot="1">
      <c r="A21" s="248">
        <f t="shared" si="2"/>
        <v>10</v>
      </c>
      <c r="B21" s="333">
        <v>40755</v>
      </c>
      <c r="C21" s="334">
        <v>45643183.794781171</v>
      </c>
      <c r="D21" s="334">
        <v>45332844.794781163</v>
      </c>
      <c r="E21" s="335">
        <f t="shared" si="18"/>
        <v>-310339.00000000745</v>
      </c>
      <c r="F21" s="334"/>
      <c r="G21" s="255">
        <f t="shared" si="8"/>
        <v>10</v>
      </c>
      <c r="H21" s="169"/>
      <c r="I21" s="169"/>
      <c r="J21" s="416"/>
      <c r="K21" s="169"/>
      <c r="L21" s="248">
        <f t="shared" si="9"/>
        <v>10</v>
      </c>
      <c r="M21" s="165" t="s">
        <v>203</v>
      </c>
      <c r="P21" s="295"/>
      <c r="Q21" s="248">
        <f t="shared" si="10"/>
        <v>10</v>
      </c>
      <c r="R21" s="165" t="s">
        <v>204</v>
      </c>
      <c r="S21" s="396">
        <v>0.35</v>
      </c>
      <c r="T21" s="266">
        <f>-T19*S21</f>
        <v>-18591739.344606921</v>
      </c>
      <c r="U21" s="248">
        <f t="shared" si="11"/>
        <v>10</v>
      </c>
      <c r="V21" s="260" t="s">
        <v>205</v>
      </c>
      <c r="W21" s="417">
        <f>+BV12</f>
        <v>3.872E-3</v>
      </c>
      <c r="X21" s="418">
        <f>W21*-X18</f>
        <v>-220835.4137545983</v>
      </c>
      <c r="Y21" s="248">
        <f t="shared" si="3"/>
        <v>10</v>
      </c>
      <c r="Z21" s="155" t="s">
        <v>206</v>
      </c>
      <c r="AA21" s="154"/>
      <c r="AB21" s="153"/>
      <c r="AC21" s="319">
        <f>+AC18</f>
        <v>223636.40654499998</v>
      </c>
      <c r="AD21" s="269">
        <f t="shared" si="4"/>
        <v>10</v>
      </c>
      <c r="AE21" s="165" t="s">
        <v>207</v>
      </c>
      <c r="AI21" s="272">
        <f>AI18*AI20</f>
        <v>4470809.8994239997</v>
      </c>
      <c r="AK21" s="248">
        <v>10</v>
      </c>
      <c r="AN21" s="165"/>
      <c r="AS21" s="255"/>
      <c r="AT21" s="169"/>
      <c r="AU21" s="169"/>
      <c r="AV21" s="169"/>
      <c r="AW21" s="169"/>
      <c r="AX21" s="248"/>
      <c r="AY21" s="155"/>
      <c r="AZ21" s="257"/>
      <c r="BA21" s="257"/>
      <c r="BB21" s="419"/>
      <c r="BC21" s="419"/>
      <c r="BD21" s="419"/>
      <c r="BE21" s="419"/>
      <c r="BF21" s="419"/>
      <c r="BG21" s="419"/>
      <c r="BH21" s="248">
        <f t="shared" si="13"/>
        <v>10</v>
      </c>
      <c r="BI21" s="419"/>
      <c r="BJ21" s="419"/>
      <c r="BK21" s="419"/>
      <c r="BL21" s="419"/>
      <c r="BM21" s="248">
        <f t="shared" si="14"/>
        <v>10</v>
      </c>
      <c r="BN21" s="155" t="s">
        <v>208</v>
      </c>
      <c r="BO21" s="155"/>
      <c r="BP21" s="165"/>
      <c r="BQ21" s="420">
        <f>-BQ18-BQ20</f>
        <v>1068035.4342610731</v>
      </c>
      <c r="BR21" s="248"/>
      <c r="BT21" s="403"/>
      <c r="BU21" s="403"/>
      <c r="BV21" s="414"/>
      <c r="BX21" s="248">
        <f t="shared" si="15"/>
        <v>9</v>
      </c>
      <c r="CH21" s="248">
        <f t="shared" si="16"/>
        <v>9</v>
      </c>
      <c r="CQ21" s="311"/>
      <c r="CR21" s="311"/>
      <c r="CS21" s="248">
        <f t="shared" si="17"/>
        <v>9</v>
      </c>
      <c r="CU21" s="311"/>
      <c r="CV21" s="311"/>
      <c r="CW21" s="311"/>
    </row>
    <row r="22" spans="1:101" ht="15" customHeight="1" thickTop="1" thickBot="1">
      <c r="A22" s="248">
        <f t="shared" si="2"/>
        <v>11</v>
      </c>
      <c r="B22" s="333">
        <v>40786</v>
      </c>
      <c r="C22" s="334">
        <v>44634140.973634578</v>
      </c>
      <c r="D22" s="334">
        <v>44888355.973634578</v>
      </c>
      <c r="E22" s="335">
        <f t="shared" si="18"/>
        <v>254215</v>
      </c>
      <c r="F22" s="334"/>
      <c r="G22" s="255">
        <f t="shared" si="8"/>
        <v>11</v>
      </c>
      <c r="H22" s="260" t="s">
        <v>205</v>
      </c>
      <c r="I22" s="421">
        <f>+BV12</f>
        <v>3.872E-3</v>
      </c>
      <c r="J22" s="422">
        <f>+K18*I22</f>
        <v>12472.327609280001</v>
      </c>
      <c r="K22" s="266"/>
      <c r="L22" s="248">
        <f t="shared" si="9"/>
        <v>11</v>
      </c>
      <c r="M22" s="155" t="s">
        <v>209</v>
      </c>
      <c r="N22" s="264"/>
      <c r="O22" s="251"/>
      <c r="P22" s="338">
        <v>519801</v>
      </c>
      <c r="Q22" s="248">
        <f t="shared" si="10"/>
        <v>11</v>
      </c>
      <c r="R22" s="165" t="s">
        <v>169</v>
      </c>
      <c r="S22" s="157"/>
      <c r="T22" s="423">
        <f>-T21</f>
        <v>18591739.344606921</v>
      </c>
      <c r="U22" s="248">
        <f t="shared" si="11"/>
        <v>11</v>
      </c>
      <c r="V22" s="370" t="s">
        <v>153</v>
      </c>
      <c r="W22" s="417">
        <f>+BV13</f>
        <v>2E-3</v>
      </c>
      <c r="X22" s="392">
        <f>W22*-X18</f>
        <v>-114067.87900547433</v>
      </c>
      <c r="Y22" s="248">
        <f t="shared" si="3"/>
        <v>11</v>
      </c>
      <c r="AA22" s="154"/>
      <c r="AB22" s="153"/>
      <c r="AC22" s="256"/>
      <c r="AD22" s="269">
        <f t="shared" si="4"/>
        <v>11</v>
      </c>
      <c r="AK22" s="248">
        <v>11</v>
      </c>
      <c r="AL22" s="165" t="s">
        <v>210</v>
      </c>
      <c r="AN22" s="271">
        <f>-(AN14+AN18)</f>
        <v>-1404.8652399880812</v>
      </c>
      <c r="AS22" s="255"/>
      <c r="AT22" s="169"/>
      <c r="AU22" s="424"/>
      <c r="AV22" s="425"/>
      <c r="AW22" s="425"/>
      <c r="AX22" s="155" t="s">
        <v>24</v>
      </c>
      <c r="AY22" s="155"/>
      <c r="AZ22" s="257"/>
      <c r="BA22" s="257"/>
      <c r="BB22" s="257"/>
      <c r="BC22" s="257"/>
      <c r="BD22" s="257"/>
      <c r="BE22" s="257"/>
      <c r="BF22" s="257"/>
      <c r="BG22" s="257"/>
      <c r="BH22" s="257"/>
      <c r="BI22" s="257"/>
      <c r="BJ22" s="257"/>
      <c r="BK22" s="257"/>
      <c r="BL22" s="257"/>
      <c r="BM22" s="170"/>
      <c r="BN22" s="170"/>
      <c r="BO22" s="170"/>
      <c r="BP22" s="170"/>
      <c r="BQ22" s="170"/>
      <c r="BR22" s="248"/>
      <c r="BT22" s="403"/>
      <c r="BU22" s="403"/>
      <c r="BV22" s="426"/>
      <c r="BW22" s="415"/>
      <c r="BX22" s="248">
        <f t="shared" si="15"/>
        <v>10</v>
      </c>
      <c r="BY22" s="155" t="s">
        <v>211</v>
      </c>
      <c r="BZ22" s="276">
        <v>0</v>
      </c>
      <c r="CA22" s="331"/>
      <c r="CB22" s="331"/>
      <c r="CC22" s="331"/>
      <c r="CD22" s="331"/>
      <c r="CE22" s="331"/>
      <c r="CF22" s="331"/>
      <c r="CG22" s="311"/>
      <c r="CH22" s="248">
        <f t="shared" si="16"/>
        <v>10</v>
      </c>
      <c r="CI22" s="155" t="s">
        <v>211</v>
      </c>
      <c r="CJ22" s="311"/>
      <c r="CK22" s="311"/>
      <c r="CL22" s="311"/>
      <c r="CM22" s="311"/>
      <c r="CN22" s="311"/>
      <c r="CO22" s="311"/>
      <c r="CP22" s="311"/>
      <c r="CQ22" s="311"/>
      <c r="CR22" s="311"/>
      <c r="CS22" s="248">
        <f t="shared" si="17"/>
        <v>10</v>
      </c>
      <c r="CT22" s="155" t="s">
        <v>211</v>
      </c>
      <c r="CU22" s="311"/>
      <c r="CV22" s="311"/>
      <c r="CW22" s="311"/>
    </row>
    <row r="23" spans="1:101" ht="15" customHeight="1" thickTop="1" thickBot="1">
      <c r="A23" s="248">
        <f t="shared" si="2"/>
        <v>12</v>
      </c>
      <c r="B23" s="333">
        <v>40816</v>
      </c>
      <c r="C23" s="334">
        <v>48714610.342611812</v>
      </c>
      <c r="D23" s="334">
        <v>52279549.34261182</v>
      </c>
      <c r="E23" s="335">
        <f t="shared" si="18"/>
        <v>3564939.0000000075</v>
      </c>
      <c r="F23" s="334"/>
      <c r="G23" s="255">
        <f t="shared" si="8"/>
        <v>12</v>
      </c>
      <c r="H23" s="260" t="s">
        <v>212</v>
      </c>
      <c r="I23" s="427">
        <f>+BV13</f>
        <v>2E-3</v>
      </c>
      <c r="J23" s="422">
        <f>+K18*I23</f>
        <v>6442.3179800000007</v>
      </c>
      <c r="K23" s="266"/>
      <c r="L23" s="248">
        <f t="shared" si="9"/>
        <v>12</v>
      </c>
      <c r="M23" s="165" t="s">
        <v>213</v>
      </c>
      <c r="P23" s="351">
        <v>141858600.33750001</v>
      </c>
      <c r="T23" s="165" t="s">
        <v>24</v>
      </c>
      <c r="U23" s="248">
        <f t="shared" si="11"/>
        <v>12</v>
      </c>
      <c r="V23" s="428" t="s">
        <v>214</v>
      </c>
      <c r="W23" s="417">
        <f>+BV14</f>
        <v>3.8371000000000002E-2</v>
      </c>
      <c r="X23" s="429">
        <f>W23*-X18</f>
        <v>-2188449.2926595281</v>
      </c>
      <c r="Y23" s="248">
        <f t="shared" si="3"/>
        <v>12</v>
      </c>
      <c r="Z23" s="165" t="s">
        <v>202</v>
      </c>
      <c r="AA23" s="373">
        <v>0.35</v>
      </c>
      <c r="AB23" s="153"/>
      <c r="AC23" s="430">
        <f>-AC21*AA23</f>
        <v>-78272.742290749986</v>
      </c>
      <c r="AD23" s="269">
        <f t="shared" si="4"/>
        <v>12</v>
      </c>
      <c r="AE23" s="155" t="s">
        <v>215</v>
      </c>
      <c r="AI23" s="431">
        <v>4205015</v>
      </c>
      <c r="AK23" s="248">
        <v>12</v>
      </c>
      <c r="AN23" s="165"/>
      <c r="AS23" s="255"/>
      <c r="AT23" s="260"/>
      <c r="AU23" s="424"/>
      <c r="AV23" s="425"/>
      <c r="AW23" s="425"/>
      <c r="AX23" s="155"/>
      <c r="AY23" s="155"/>
      <c r="AZ23" s="257"/>
      <c r="BA23" s="257"/>
      <c r="BB23" s="257"/>
      <c r="BC23" s="257"/>
      <c r="BD23" s="257"/>
      <c r="BE23" s="257"/>
      <c r="BF23" s="257"/>
      <c r="BG23" s="257"/>
      <c r="BH23" s="257"/>
      <c r="BI23" s="257"/>
      <c r="BJ23" s="257"/>
      <c r="BK23" s="257"/>
      <c r="BL23" s="257"/>
      <c r="BR23" s="248"/>
      <c r="BT23" s="403"/>
      <c r="BU23" s="432"/>
      <c r="BV23" s="404">
        <f>ROUND(1-$BV$18-$BV$16,7)</f>
        <v>0.62124199999999996</v>
      </c>
      <c r="BW23" s="415"/>
      <c r="BX23" s="248">
        <f t="shared" si="15"/>
        <v>11</v>
      </c>
      <c r="BY23" s="155"/>
      <c r="BZ23" s="433"/>
      <c r="CA23" s="434"/>
      <c r="CB23" s="434"/>
      <c r="CC23" s="434"/>
      <c r="CD23" s="434"/>
      <c r="CE23" s="434"/>
      <c r="CF23" s="434"/>
      <c r="CG23" s="434"/>
      <c r="CH23" s="248">
        <f t="shared" si="16"/>
        <v>11</v>
      </c>
      <c r="CI23" s="155"/>
      <c r="CJ23" s="434"/>
      <c r="CK23" s="434"/>
      <c r="CL23" s="434"/>
      <c r="CM23" s="434"/>
      <c r="CN23" s="434"/>
      <c r="CO23" s="434"/>
      <c r="CP23" s="434"/>
      <c r="CQ23" s="271"/>
      <c r="CR23" s="271"/>
      <c r="CS23" s="248">
        <f t="shared" si="17"/>
        <v>11</v>
      </c>
      <c r="CT23" s="155"/>
      <c r="CU23" s="434"/>
      <c r="CV23" s="434"/>
      <c r="CW23" s="435"/>
    </row>
    <row r="24" spans="1:101" ht="15" customHeight="1" thickTop="1" thickBot="1">
      <c r="A24" s="248">
        <f t="shared" si="2"/>
        <v>13</v>
      </c>
      <c r="B24" s="333">
        <v>40847</v>
      </c>
      <c r="C24" s="334">
        <v>85673225.22738184</v>
      </c>
      <c r="D24" s="334">
        <v>84041190.227381855</v>
      </c>
      <c r="E24" s="335">
        <f t="shared" si="18"/>
        <v>-1632034.9999999851</v>
      </c>
      <c r="F24" s="334"/>
      <c r="G24" s="255">
        <f t="shared" si="8"/>
        <v>13</v>
      </c>
      <c r="H24" s="370" t="s">
        <v>182</v>
      </c>
      <c r="I24" s="436"/>
      <c r="J24" s="437"/>
      <c r="K24" s="379">
        <f>SUM(J21:J24)</f>
        <v>18914.64558928</v>
      </c>
      <c r="L24" s="248">
        <f t="shared" si="9"/>
        <v>13</v>
      </c>
      <c r="M24" s="165" t="s">
        <v>216</v>
      </c>
      <c r="P24" s="351">
        <v>-116628070.986</v>
      </c>
      <c r="Q24" s="248"/>
      <c r="R24" s="157"/>
      <c r="S24" s="438"/>
      <c r="T24" s="264"/>
      <c r="U24" s="248">
        <f t="shared" si="11"/>
        <v>13</v>
      </c>
      <c r="V24" s="370" t="s">
        <v>217</v>
      </c>
      <c r="W24" s="342"/>
      <c r="X24" s="439">
        <f>SUM(X21:X23)</f>
        <v>-2523352.5854196008</v>
      </c>
      <c r="Y24" s="248">
        <f t="shared" si="3"/>
        <v>13</v>
      </c>
      <c r="Z24" s="165" t="s">
        <v>208</v>
      </c>
      <c r="AA24" s="154"/>
      <c r="AB24" s="153"/>
      <c r="AC24" s="440">
        <f>-AC21-AC23</f>
        <v>-145363.66425425</v>
      </c>
      <c r="AD24" s="269">
        <f t="shared" si="4"/>
        <v>13</v>
      </c>
      <c r="AE24" s="441" t="s">
        <v>182</v>
      </c>
      <c r="AJ24" s="271">
        <f>ROUND(AI21-AI23,0)</f>
        <v>265795</v>
      </c>
      <c r="AK24" s="248">
        <v>13</v>
      </c>
      <c r="AL24" s="165" t="s">
        <v>218</v>
      </c>
      <c r="AM24" s="442">
        <f>FIT</f>
        <v>0.35</v>
      </c>
      <c r="AN24" s="443">
        <f>AN22*AM24</f>
        <v>-491.70283399582837</v>
      </c>
      <c r="AS24" s="444"/>
      <c r="AT24" s="243"/>
      <c r="AU24" s="445"/>
      <c r="AV24" s="445"/>
      <c r="AW24" s="445"/>
      <c r="AX24" s="155"/>
      <c r="AY24" s="155"/>
      <c r="AZ24" s="257"/>
      <c r="BA24" s="257"/>
      <c r="BB24" s="257"/>
      <c r="BC24" s="257"/>
      <c r="BD24" s="257"/>
      <c r="BE24" s="257"/>
      <c r="BF24" s="257"/>
      <c r="BG24" s="257"/>
      <c r="BH24" s="257"/>
      <c r="BI24" s="257"/>
      <c r="BJ24" s="257"/>
      <c r="BK24" s="257"/>
      <c r="BL24" s="257"/>
      <c r="BR24" s="248"/>
      <c r="BT24" s="446"/>
      <c r="BU24" s="426"/>
      <c r="BV24" s="377"/>
      <c r="BW24" s="415"/>
      <c r="BX24" s="248">
        <f t="shared" si="15"/>
        <v>12</v>
      </c>
      <c r="BY24" s="155" t="s">
        <v>219</v>
      </c>
      <c r="BZ24" s="276">
        <v>622087912</v>
      </c>
      <c r="CA24" s="331">
        <f>+F42</f>
        <v>-36027402.215060003</v>
      </c>
      <c r="CB24" s="331">
        <v>0</v>
      </c>
      <c r="CC24" s="331">
        <v>0</v>
      </c>
      <c r="CD24" s="331">
        <v>0</v>
      </c>
      <c r="CE24" s="331">
        <f>X29</f>
        <v>19655291.300000001</v>
      </c>
      <c r="CF24" s="331"/>
      <c r="CG24" s="331">
        <v>0</v>
      </c>
      <c r="CH24" s="248">
        <f t="shared" si="16"/>
        <v>12</v>
      </c>
      <c r="CI24" s="155" t="s">
        <v>219</v>
      </c>
      <c r="CJ24" s="331"/>
      <c r="CK24" s="331">
        <v>0</v>
      </c>
      <c r="CL24" s="331">
        <v>0</v>
      </c>
      <c r="CM24" s="331">
        <v>0</v>
      </c>
      <c r="CN24" s="331"/>
      <c r="CO24" s="331"/>
      <c r="CP24" s="331"/>
      <c r="CQ24" s="266">
        <f>SUM(CA24:CP24)-CH24</f>
        <v>-16372110.915060002</v>
      </c>
      <c r="CR24" s="271">
        <f>BZ24+CQ24</f>
        <v>605715801.08493996</v>
      </c>
      <c r="CS24" s="248">
        <f t="shared" si="17"/>
        <v>12</v>
      </c>
      <c r="CT24" s="155" t="s">
        <v>219</v>
      </c>
      <c r="CU24" s="331">
        <f>BZ24</f>
        <v>622087912</v>
      </c>
      <c r="CV24" s="331">
        <f>CQ24</f>
        <v>-16372110.915060002</v>
      </c>
      <c r="CW24" s="332">
        <f>+CU24+CV24</f>
        <v>605715801.08493996</v>
      </c>
    </row>
    <row r="25" spans="1:101" ht="15" customHeight="1" thickTop="1">
      <c r="A25" s="248">
        <f t="shared" si="2"/>
        <v>14</v>
      </c>
      <c r="B25" s="333">
        <v>40877</v>
      </c>
      <c r="C25" s="334">
        <v>131642424.92537799</v>
      </c>
      <c r="D25" s="334">
        <v>123156940.92537799</v>
      </c>
      <c r="E25" s="335">
        <f t="shared" si="18"/>
        <v>-8485484</v>
      </c>
      <c r="F25" s="334"/>
      <c r="G25" s="255">
        <f t="shared" si="8"/>
        <v>14</v>
      </c>
      <c r="H25" s="260"/>
      <c r="I25" s="436"/>
      <c r="J25" s="256"/>
      <c r="K25" s="266"/>
      <c r="L25" s="248">
        <f t="shared" si="9"/>
        <v>14</v>
      </c>
      <c r="M25" s="155" t="s">
        <v>191</v>
      </c>
      <c r="N25" s="264"/>
      <c r="O25" s="264"/>
      <c r="P25" s="380">
        <v>-90116</v>
      </c>
      <c r="Q25" s="248"/>
      <c r="S25" s="438"/>
      <c r="T25" s="264"/>
      <c r="U25" s="248">
        <f t="shared" si="11"/>
        <v>14</v>
      </c>
      <c r="V25" s="162"/>
      <c r="W25" s="447"/>
      <c r="X25" s="266"/>
      <c r="Y25" s="266"/>
      <c r="Z25" s="266"/>
      <c r="AA25" s="266"/>
      <c r="AB25" s="266"/>
      <c r="AC25" s="266"/>
      <c r="AD25" s="269">
        <f t="shared" si="4"/>
        <v>14</v>
      </c>
      <c r="AE25" s="448"/>
      <c r="AK25" s="248">
        <v>14</v>
      </c>
      <c r="AM25" s="442"/>
      <c r="AN25" s="443"/>
      <c r="AS25" s="444"/>
      <c r="AT25" s="244"/>
      <c r="AU25" s="279"/>
      <c r="AV25" s="279"/>
      <c r="AW25" s="279"/>
      <c r="AX25" s="155"/>
      <c r="AY25" s="155"/>
      <c r="AZ25" s="155"/>
      <c r="BA25" s="155"/>
      <c r="BB25" s="257"/>
      <c r="BC25" s="257"/>
      <c r="BD25" s="257"/>
      <c r="BE25" s="257"/>
      <c r="BF25" s="257"/>
      <c r="BG25" s="257"/>
      <c r="BH25" s="257"/>
      <c r="BI25" s="257"/>
      <c r="BJ25" s="257"/>
      <c r="BK25" s="257"/>
      <c r="BL25" s="257"/>
      <c r="BR25" s="248"/>
      <c r="BU25" s="345"/>
      <c r="BV25" s="403"/>
      <c r="BW25" s="449"/>
      <c r="BX25" s="248">
        <f t="shared" si="15"/>
        <v>13</v>
      </c>
      <c r="BY25" s="155"/>
      <c r="BZ25" s="450">
        <v>0</v>
      </c>
      <c r="CA25" s="266"/>
      <c r="CB25" s="266"/>
      <c r="CC25" s="266"/>
      <c r="CD25" s="266"/>
      <c r="CE25" s="266"/>
      <c r="CF25" s="266"/>
      <c r="CG25" s="363"/>
      <c r="CH25" s="248">
        <f t="shared" si="16"/>
        <v>13</v>
      </c>
      <c r="CI25" s="155"/>
      <c r="CJ25" s="266"/>
      <c r="CK25" s="363"/>
      <c r="CL25" s="363"/>
      <c r="CM25" s="363"/>
      <c r="CN25" s="363"/>
      <c r="CO25" s="363"/>
      <c r="CP25" s="363"/>
      <c r="CQ25" s="363"/>
      <c r="CR25" s="363"/>
      <c r="CS25" s="248">
        <f t="shared" si="17"/>
        <v>13</v>
      </c>
      <c r="CT25" s="155"/>
      <c r="CU25" s="363"/>
      <c r="CV25" s="266"/>
      <c r="CW25" s="350"/>
    </row>
    <row r="26" spans="1:101" ht="15" customHeight="1" thickBot="1">
      <c r="A26" s="248">
        <f t="shared" si="2"/>
        <v>15</v>
      </c>
      <c r="B26" s="333">
        <v>40908</v>
      </c>
      <c r="C26" s="451">
        <v>152727385.67235014</v>
      </c>
      <c r="D26" s="451">
        <v>148912354.6723502</v>
      </c>
      <c r="E26" s="452">
        <f t="shared" si="18"/>
        <v>-3815030.9999999404</v>
      </c>
      <c r="F26" s="334"/>
      <c r="G26" s="255">
        <f t="shared" si="8"/>
        <v>15</v>
      </c>
      <c r="H26" s="260" t="s">
        <v>220</v>
      </c>
      <c r="I26" s="421">
        <f>+BV14</f>
        <v>3.8371000000000002E-2</v>
      </c>
      <c r="J26" s="277">
        <f>+K18*I26</f>
        <v>123599.09160529001</v>
      </c>
      <c r="K26" s="266"/>
      <c r="L26" s="248">
        <f t="shared" si="9"/>
        <v>15</v>
      </c>
      <c r="M26" s="384" t="s">
        <v>221</v>
      </c>
      <c r="N26" s="453"/>
      <c r="O26" s="453"/>
      <c r="P26" s="454">
        <f>SUM(P22:P25)</f>
        <v>25660214.351500005</v>
      </c>
      <c r="Q26" s="455"/>
      <c r="R26" s="354"/>
      <c r="S26" s="438"/>
      <c r="T26" s="456"/>
      <c r="U26" s="248">
        <f t="shared" si="11"/>
        <v>15</v>
      </c>
      <c r="V26" s="457" t="s">
        <v>222</v>
      </c>
      <c r="X26" s="266"/>
      <c r="Y26" s="279"/>
      <c r="Z26" s="279"/>
      <c r="AA26" s="279"/>
      <c r="AB26" s="279"/>
      <c r="AC26" s="279"/>
      <c r="AD26" s="269">
        <f t="shared" si="4"/>
        <v>15</v>
      </c>
      <c r="AE26" s="260" t="s">
        <v>223</v>
      </c>
      <c r="AJ26" s="271">
        <f>-AJ24</f>
        <v>-265795</v>
      </c>
      <c r="AK26" s="248">
        <v>15</v>
      </c>
      <c r="AL26" s="165" t="s">
        <v>208</v>
      </c>
      <c r="AN26" s="458">
        <f>AN22-AN24</f>
        <v>-913.16240599225284</v>
      </c>
      <c r="AS26" s="444"/>
      <c r="AT26" s="244"/>
      <c r="AU26" s="459"/>
      <c r="AV26" s="459"/>
      <c r="AW26" s="302"/>
      <c r="AX26" s="155"/>
      <c r="AY26" s="155"/>
      <c r="AZ26" s="155"/>
      <c r="BA26" s="155"/>
      <c r="BB26" s="257"/>
      <c r="BC26" s="257"/>
      <c r="BD26" s="257"/>
      <c r="BE26" s="257"/>
      <c r="BF26" s="257"/>
      <c r="BG26" s="257"/>
      <c r="BH26" s="257"/>
      <c r="BI26" s="257"/>
      <c r="BJ26" s="257"/>
      <c r="BK26" s="257"/>
      <c r="BL26" s="257"/>
      <c r="BM26" s="165"/>
      <c r="BN26" s="165"/>
      <c r="BO26" s="165"/>
      <c r="BP26" s="165"/>
      <c r="BQ26" s="165"/>
      <c r="BR26" s="248"/>
      <c r="BS26" s="384"/>
      <c r="BT26" s="384"/>
      <c r="BU26" s="460"/>
      <c r="BV26" s="460"/>
      <c r="BW26" s="415"/>
      <c r="BX26" s="248">
        <f t="shared" si="15"/>
        <v>14</v>
      </c>
      <c r="BY26" s="155" t="s">
        <v>38</v>
      </c>
      <c r="BZ26" s="461">
        <f>SUM(BZ24:BZ25)</f>
        <v>622087912</v>
      </c>
      <c r="CA26" s="461">
        <f t="shared" ref="CA26:CG26" si="21">SUM(CA23:CA25)</f>
        <v>-36027402.215060003</v>
      </c>
      <c r="CB26" s="461">
        <f t="shared" si="21"/>
        <v>0</v>
      </c>
      <c r="CC26" s="461">
        <f t="shared" si="21"/>
        <v>0</v>
      </c>
      <c r="CD26" s="461">
        <f t="shared" si="21"/>
        <v>0</v>
      </c>
      <c r="CE26" s="461">
        <f t="shared" si="21"/>
        <v>19655291.300000001</v>
      </c>
      <c r="CF26" s="461"/>
      <c r="CG26" s="461">
        <f t="shared" si="21"/>
        <v>0</v>
      </c>
      <c r="CH26" s="248">
        <f t="shared" si="16"/>
        <v>14</v>
      </c>
      <c r="CI26" s="155" t="s">
        <v>38</v>
      </c>
      <c r="CJ26" s="461">
        <f t="shared" ref="CJ26:CP26" si="22">SUM(CJ23:CJ25)</f>
        <v>0</v>
      </c>
      <c r="CK26" s="461">
        <f t="shared" si="22"/>
        <v>0</v>
      </c>
      <c r="CL26" s="461">
        <f t="shared" si="22"/>
        <v>0</v>
      </c>
      <c r="CM26" s="461">
        <f t="shared" si="22"/>
        <v>0</v>
      </c>
      <c r="CN26" s="461"/>
      <c r="CO26" s="461"/>
      <c r="CP26" s="461">
        <f t="shared" si="22"/>
        <v>0</v>
      </c>
      <c r="CQ26" s="271">
        <f>SUM(CA26:CM26)-CH26</f>
        <v>-16372110.915060002</v>
      </c>
      <c r="CR26" s="271">
        <f>BZ26+CQ26</f>
        <v>605715801.08493996</v>
      </c>
      <c r="CS26" s="248">
        <f t="shared" si="17"/>
        <v>14</v>
      </c>
      <c r="CT26" s="155" t="s">
        <v>38</v>
      </c>
      <c r="CU26" s="461">
        <f>SUM(CU22:CU25)</f>
        <v>622087912</v>
      </c>
      <c r="CV26" s="461">
        <f>SUM(CV22:CV25)</f>
        <v>-16372110.915060002</v>
      </c>
      <c r="CW26" s="461">
        <f>SUM(CW22:CW25)</f>
        <v>605715801.08493996</v>
      </c>
    </row>
    <row r="27" spans="1:101" s="384" customFormat="1" ht="15" customHeight="1" thickTop="1">
      <c r="A27" s="248">
        <f t="shared" si="2"/>
        <v>16</v>
      </c>
      <c r="B27" s="169"/>
      <c r="C27" s="382">
        <f>ROUND(SUM(C15:C26),0)</f>
        <v>1174242428</v>
      </c>
      <c r="D27" s="382">
        <f>ROUND(SUM(D15:D26),0)</f>
        <v>1117989093</v>
      </c>
      <c r="E27" s="382">
        <f>ROUND(SUM(E15:E26),0)</f>
        <v>-56253335</v>
      </c>
      <c r="F27" s="160"/>
      <c r="G27" s="255">
        <f t="shared" si="8"/>
        <v>16</v>
      </c>
      <c r="H27" s="370"/>
      <c r="I27" s="436"/>
      <c r="J27" s="462"/>
      <c r="K27" s="266"/>
      <c r="L27" s="248">
        <f t="shared" si="9"/>
        <v>16</v>
      </c>
      <c r="Q27" s="248"/>
      <c r="R27" s="165"/>
      <c r="S27" s="438"/>
      <c r="T27" s="264"/>
      <c r="U27" s="248">
        <f t="shared" si="11"/>
        <v>16</v>
      </c>
      <c r="V27" s="260" t="s">
        <v>224</v>
      </c>
      <c r="W27" s="354"/>
      <c r="X27" s="279">
        <v>-3938031</v>
      </c>
      <c r="Y27" s="266"/>
      <c r="Z27" s="266"/>
      <c r="AA27" s="266"/>
      <c r="AB27" s="266"/>
      <c r="AC27" s="266"/>
      <c r="AD27" s="269">
        <f t="shared" si="4"/>
        <v>16</v>
      </c>
      <c r="AE27" s="259" t="s">
        <v>225</v>
      </c>
      <c r="AF27" s="165"/>
      <c r="AG27" s="165"/>
      <c r="AH27" s="165"/>
      <c r="AI27" s="316">
        <f>FIT</f>
        <v>0.35</v>
      </c>
      <c r="AJ27" s="307">
        <f>ROUND(-AJ24*AI27,0)</f>
        <v>-93028</v>
      </c>
      <c r="AK27" s="165"/>
      <c r="AL27" s="165"/>
      <c r="AM27" s="165"/>
      <c r="AN27" s="165"/>
      <c r="AO27" s="169"/>
      <c r="AP27" s="169"/>
      <c r="AQ27" s="169"/>
      <c r="AR27" s="169"/>
      <c r="AS27" s="444"/>
      <c r="AT27" s="463"/>
      <c r="AU27" s="459"/>
      <c r="AV27" s="459"/>
      <c r="AW27" s="302"/>
      <c r="AX27" s="155"/>
      <c r="AY27" s="155"/>
      <c r="AZ27" s="155"/>
      <c r="BA27" s="155"/>
      <c r="BB27" s="257"/>
      <c r="BC27" s="257"/>
      <c r="BD27" s="257"/>
      <c r="BE27" s="257"/>
      <c r="BF27" s="257"/>
      <c r="BG27" s="257"/>
      <c r="BH27" s="257"/>
      <c r="BI27" s="257"/>
      <c r="BJ27" s="257"/>
      <c r="BK27" s="257"/>
      <c r="BL27" s="257"/>
      <c r="BM27" s="464"/>
      <c r="BN27" s="464"/>
      <c r="BO27" s="464"/>
      <c r="BP27" s="464"/>
      <c r="BQ27" s="464"/>
      <c r="BR27" s="248"/>
      <c r="BS27" s="155"/>
      <c r="BT27" s="165"/>
      <c r="BU27" s="465"/>
      <c r="BV27" s="460"/>
      <c r="BW27" s="466"/>
      <c r="BX27" s="248">
        <f t="shared" si="15"/>
        <v>15</v>
      </c>
      <c r="BY27" s="453"/>
      <c r="BZ27" s="467"/>
      <c r="CA27" s="467"/>
      <c r="CB27" s="467"/>
      <c r="CC27" s="467"/>
      <c r="CD27" s="467"/>
      <c r="CE27" s="467"/>
      <c r="CF27" s="467"/>
      <c r="CG27" s="468"/>
      <c r="CH27" s="248">
        <f t="shared" si="16"/>
        <v>15</v>
      </c>
      <c r="CI27" s="453"/>
      <c r="CJ27" s="469"/>
      <c r="CK27" s="468"/>
      <c r="CL27" s="468"/>
      <c r="CM27" s="468"/>
      <c r="CN27" s="468"/>
      <c r="CO27" s="468"/>
      <c r="CP27" s="468"/>
      <c r="CQ27" s="467"/>
      <c r="CR27" s="467"/>
      <c r="CS27" s="248">
        <f t="shared" si="17"/>
        <v>15</v>
      </c>
      <c r="CT27" s="453"/>
      <c r="CU27" s="467"/>
      <c r="CV27" s="467"/>
      <c r="CW27" s="467"/>
    </row>
    <row r="28" spans="1:101" ht="15" customHeight="1" thickBot="1">
      <c r="A28" s="248">
        <f t="shared" si="2"/>
        <v>17</v>
      </c>
      <c r="B28" s="188" t="s">
        <v>226</v>
      </c>
      <c r="C28" s="176"/>
      <c r="D28" s="176"/>
      <c r="E28" s="169"/>
      <c r="F28" s="160"/>
      <c r="G28" s="255">
        <f t="shared" si="8"/>
        <v>17</v>
      </c>
      <c r="H28" s="370" t="s">
        <v>227</v>
      </c>
      <c r="I28" s="169"/>
      <c r="J28" s="256"/>
      <c r="K28" s="470">
        <f>SUM(J26:J27)</f>
        <v>123599.09160529001</v>
      </c>
      <c r="L28" s="248">
        <f t="shared" si="9"/>
        <v>17</v>
      </c>
      <c r="M28" s="260" t="s">
        <v>228</v>
      </c>
      <c r="N28" s="155"/>
      <c r="O28" s="155"/>
      <c r="P28" s="389">
        <f>P15-P22</f>
        <v>25034954.099124998</v>
      </c>
      <c r="Q28" s="248"/>
      <c r="S28" s="438"/>
      <c r="T28" s="264"/>
      <c r="U28" s="248">
        <f t="shared" si="11"/>
        <v>17</v>
      </c>
      <c r="V28" s="260" t="s">
        <v>229</v>
      </c>
      <c r="W28" s="157"/>
      <c r="X28" s="266">
        <v>-21360370.629999999</v>
      </c>
      <c r="Y28" s="266"/>
      <c r="Z28" s="266"/>
      <c r="AA28" s="266"/>
      <c r="AB28" s="266"/>
      <c r="AC28" s="266"/>
      <c r="AD28" s="269">
        <f t="shared" si="4"/>
        <v>17</v>
      </c>
      <c r="AE28" s="471" t="s">
        <v>169</v>
      </c>
      <c r="AJ28" s="472">
        <f>AJ26-AJ27</f>
        <v>-172767</v>
      </c>
      <c r="AN28" s="165"/>
      <c r="AS28" s="444"/>
      <c r="AT28" s="463"/>
      <c r="AU28" s="459"/>
      <c r="AV28" s="459"/>
      <c r="AW28" s="459"/>
      <c r="AX28" s="156"/>
      <c r="AY28" s="156"/>
      <c r="AZ28" s="156"/>
      <c r="BA28" s="156"/>
      <c r="BB28" s="156"/>
      <c r="BC28" s="156"/>
      <c r="BD28" s="156"/>
      <c r="BE28" s="156"/>
      <c r="BF28" s="156"/>
      <c r="BG28" s="156"/>
      <c r="BH28" s="156"/>
      <c r="BI28" s="156"/>
      <c r="BJ28" s="156"/>
      <c r="BK28" s="156"/>
      <c r="BL28" s="156"/>
      <c r="BM28" s="158"/>
      <c r="BN28" s="158"/>
      <c r="BO28" s="158"/>
      <c r="BP28" s="158"/>
      <c r="BQ28" s="158"/>
      <c r="BR28" s="248"/>
      <c r="BS28" s="155"/>
      <c r="BU28" s="465"/>
      <c r="BV28" s="460"/>
      <c r="BW28" s="473"/>
      <c r="BX28" s="248">
        <f t="shared" si="15"/>
        <v>16</v>
      </c>
      <c r="BY28" s="474" t="s">
        <v>230</v>
      </c>
      <c r="BZ28" s="276">
        <v>1575816</v>
      </c>
      <c r="CA28" s="331">
        <v>0</v>
      </c>
      <c r="CB28" s="331">
        <v>0</v>
      </c>
      <c r="CC28" s="331">
        <v>0</v>
      </c>
      <c r="CD28" s="331">
        <v>0</v>
      </c>
      <c r="CE28" s="331">
        <v>0</v>
      </c>
      <c r="CF28" s="331"/>
      <c r="CG28" s="331">
        <v>0</v>
      </c>
      <c r="CH28" s="248">
        <f t="shared" si="16"/>
        <v>16</v>
      </c>
      <c r="CI28" s="474" t="s">
        <v>230</v>
      </c>
      <c r="CJ28" s="331">
        <v>0</v>
      </c>
      <c r="CK28" s="156">
        <v>0</v>
      </c>
      <c r="CL28" s="156">
        <v>0</v>
      </c>
      <c r="CM28" s="156">
        <v>0</v>
      </c>
      <c r="CN28" s="156"/>
      <c r="CO28" s="156"/>
      <c r="CP28" s="156"/>
      <c r="CQ28" s="271">
        <f t="shared" ref="CQ28:CQ41" si="23">SUM(CA28:CP28)-CH28</f>
        <v>0</v>
      </c>
      <c r="CR28" s="271">
        <f t="shared" ref="CR28:CR41" si="24">BZ28+CQ28</f>
        <v>1575816</v>
      </c>
      <c r="CS28" s="248">
        <f t="shared" si="17"/>
        <v>16</v>
      </c>
      <c r="CT28" s="152" t="s">
        <v>39</v>
      </c>
      <c r="CU28" s="331">
        <f t="shared" ref="CU28:CU41" si="25">BZ28</f>
        <v>1575816</v>
      </c>
      <c r="CV28" s="331">
        <f t="shared" ref="CV28:CV41" si="26">CQ28</f>
        <v>0</v>
      </c>
      <c r="CW28" s="332">
        <f>CU28+CV28</f>
        <v>1575816</v>
      </c>
    </row>
    <row r="29" spans="1:101" ht="15" customHeight="1" thickTop="1">
      <c r="A29" s="248">
        <f t="shared" si="2"/>
        <v>18</v>
      </c>
      <c r="C29" s="475" t="s">
        <v>231</v>
      </c>
      <c r="D29" s="376"/>
      <c r="E29" s="476">
        <v>-40473510</v>
      </c>
      <c r="F29" s="169"/>
      <c r="G29" s="255">
        <f t="shared" si="8"/>
        <v>18</v>
      </c>
      <c r="H29" s="260"/>
      <c r="I29" s="169"/>
      <c r="J29" s="169"/>
      <c r="K29" s="462"/>
      <c r="L29" s="248">
        <f t="shared" si="9"/>
        <v>18</v>
      </c>
      <c r="M29" s="260" t="s">
        <v>232</v>
      </c>
      <c r="P29" s="296">
        <f>P16+P17+P18-P23-P24-P25</f>
        <v>5683835.6484999955</v>
      </c>
      <c r="Q29" s="248"/>
      <c r="S29" s="438"/>
      <c r="T29" s="264"/>
      <c r="U29" s="248">
        <f t="shared" si="11"/>
        <v>18</v>
      </c>
      <c r="V29" s="260" t="s">
        <v>233</v>
      </c>
      <c r="X29" s="266">
        <v>19655291.300000001</v>
      </c>
      <c r="Y29" s="266"/>
      <c r="Z29" s="266"/>
      <c r="AA29" s="266"/>
      <c r="AB29" s="266"/>
      <c r="AC29" s="266"/>
      <c r="AE29" s="154"/>
      <c r="AN29" s="165"/>
      <c r="AO29" s="242"/>
      <c r="AS29" s="444"/>
      <c r="AT29" s="463"/>
      <c r="AU29" s="459"/>
      <c r="AV29" s="459"/>
      <c r="AW29" s="459"/>
      <c r="AX29" s="165"/>
      <c r="AY29" s="165"/>
      <c r="AZ29" s="165"/>
      <c r="BA29" s="165"/>
      <c r="BB29" s="165"/>
      <c r="BC29" s="165"/>
      <c r="BD29" s="165"/>
      <c r="BE29" s="165"/>
      <c r="BF29" s="165"/>
      <c r="BG29" s="165"/>
      <c r="BH29" s="165"/>
      <c r="BI29" s="165"/>
      <c r="BJ29" s="165"/>
      <c r="BK29" s="165"/>
      <c r="BL29" s="165"/>
      <c r="BM29" s="157"/>
      <c r="BN29" s="157"/>
      <c r="BO29" s="157"/>
      <c r="BP29" s="157"/>
      <c r="BQ29" s="157"/>
      <c r="BR29" s="248"/>
      <c r="BV29" s="460"/>
      <c r="BW29" s="477"/>
      <c r="BX29" s="248">
        <f t="shared" si="15"/>
        <v>17</v>
      </c>
      <c r="BY29" s="155" t="s">
        <v>40</v>
      </c>
      <c r="BZ29" s="450">
        <v>49692</v>
      </c>
      <c r="CA29" s="266"/>
      <c r="CB29" s="266"/>
      <c r="CC29" s="266"/>
      <c r="CD29" s="266"/>
      <c r="CE29" s="266"/>
      <c r="CF29" s="266"/>
      <c r="CG29" s="266"/>
      <c r="CH29" s="248">
        <f t="shared" si="16"/>
        <v>17</v>
      </c>
      <c r="CI29" s="155" t="s">
        <v>40</v>
      </c>
      <c r="CJ29" s="266"/>
      <c r="CK29" s="266"/>
      <c r="CL29" s="266"/>
      <c r="CM29" s="266"/>
      <c r="CN29" s="266"/>
      <c r="CO29" s="266"/>
      <c r="CP29" s="266"/>
      <c r="CQ29" s="266">
        <f t="shared" si="23"/>
        <v>0</v>
      </c>
      <c r="CR29" s="266">
        <f t="shared" si="24"/>
        <v>49692</v>
      </c>
      <c r="CS29" s="248">
        <f t="shared" si="17"/>
        <v>17</v>
      </c>
      <c r="CT29" s="155" t="s">
        <v>40</v>
      </c>
      <c r="CU29" s="266">
        <f t="shared" si="25"/>
        <v>49692</v>
      </c>
      <c r="CV29" s="348">
        <f t="shared" si="26"/>
        <v>0</v>
      </c>
      <c r="CW29" s="350">
        <f t="shared" ref="CW29:CW41" si="27">+CU29+CV29</f>
        <v>49692</v>
      </c>
    </row>
    <row r="30" spans="1:101" ht="15" customHeight="1">
      <c r="A30" s="248">
        <f t="shared" si="2"/>
        <v>19</v>
      </c>
      <c r="C30" s="475" t="s">
        <v>234</v>
      </c>
      <c r="D30" s="376"/>
      <c r="E30" s="335">
        <v>0</v>
      </c>
      <c r="G30" s="255">
        <f t="shared" si="8"/>
        <v>19</v>
      </c>
      <c r="H30" s="260" t="s">
        <v>180</v>
      </c>
      <c r="I30" s="169"/>
      <c r="J30" s="478"/>
      <c r="K30" s="470">
        <f>K18-K24-K28</f>
        <v>3078645.2528054304</v>
      </c>
      <c r="L30" s="248">
        <f t="shared" si="9"/>
        <v>19</v>
      </c>
      <c r="M30" s="155" t="s">
        <v>235</v>
      </c>
      <c r="P30" s="363">
        <f>+P18-P25</f>
        <v>0</v>
      </c>
      <c r="Q30" s="248"/>
      <c r="S30" s="438"/>
      <c r="T30" s="264"/>
      <c r="U30" s="248">
        <f t="shared" si="11"/>
        <v>19</v>
      </c>
      <c r="V30" s="260" t="s">
        <v>236</v>
      </c>
      <c r="X30" s="266">
        <v>-49204615.689999998</v>
      </c>
      <c r="Y30" s="479"/>
      <c r="Z30" s="479"/>
      <c r="AA30" s="479"/>
      <c r="AB30" s="479"/>
      <c r="AC30" s="479"/>
      <c r="AK30" s="384"/>
      <c r="AL30" s="384"/>
      <c r="AM30" s="384"/>
      <c r="AN30" s="384"/>
      <c r="AO30" s="242"/>
      <c r="AS30" s="444"/>
      <c r="AT30" s="463"/>
      <c r="AU30" s="459"/>
      <c r="AV30" s="459"/>
      <c r="AW30" s="459"/>
      <c r="AX30" s="165"/>
      <c r="AY30" s="165"/>
      <c r="AZ30" s="165"/>
      <c r="BA30" s="165"/>
      <c r="BB30" s="165"/>
      <c r="BC30" s="165"/>
      <c r="BD30" s="165"/>
      <c r="BE30" s="165"/>
      <c r="BF30" s="165"/>
      <c r="BG30" s="165"/>
      <c r="BH30" s="165"/>
      <c r="BI30" s="165"/>
      <c r="BJ30" s="165"/>
      <c r="BK30" s="165"/>
      <c r="BL30" s="165"/>
      <c r="BM30" s="157"/>
      <c r="BN30" s="157"/>
      <c r="BO30" s="157"/>
      <c r="BP30" s="157"/>
      <c r="BQ30" s="157"/>
      <c r="BR30" s="248"/>
      <c r="BW30" s="480"/>
      <c r="BX30" s="248">
        <f t="shared" si="15"/>
        <v>18</v>
      </c>
      <c r="BY30" s="155" t="s">
        <v>41</v>
      </c>
      <c r="BZ30" s="450">
        <v>52286164</v>
      </c>
      <c r="CA30" s="266"/>
      <c r="CB30" s="266"/>
      <c r="CC30" s="266"/>
      <c r="CD30" s="266"/>
      <c r="CE30" s="266"/>
      <c r="CF30" s="266"/>
      <c r="CG30" s="266"/>
      <c r="CH30" s="248">
        <f t="shared" si="16"/>
        <v>18</v>
      </c>
      <c r="CI30" s="155" t="s">
        <v>41</v>
      </c>
      <c r="CJ30" s="266"/>
      <c r="CK30" s="266"/>
      <c r="CL30" s="266"/>
      <c r="CM30" s="266"/>
      <c r="CN30" s="266"/>
      <c r="CO30" s="266"/>
      <c r="CP30" s="266"/>
      <c r="CQ30" s="266">
        <f t="shared" si="23"/>
        <v>0</v>
      </c>
      <c r="CR30" s="266">
        <f t="shared" si="24"/>
        <v>52286164</v>
      </c>
      <c r="CS30" s="248">
        <f t="shared" si="17"/>
        <v>18</v>
      </c>
      <c r="CT30" s="155" t="s">
        <v>41</v>
      </c>
      <c r="CU30" s="266">
        <f t="shared" si="25"/>
        <v>52286164</v>
      </c>
      <c r="CV30" s="348">
        <f t="shared" si="26"/>
        <v>0</v>
      </c>
      <c r="CW30" s="350">
        <f t="shared" si="27"/>
        <v>52286164</v>
      </c>
    </row>
    <row r="31" spans="1:101" ht="15" customHeight="1" thickBot="1">
      <c r="A31" s="248">
        <f t="shared" si="2"/>
        <v>20</v>
      </c>
      <c r="C31" s="481" t="s">
        <v>237</v>
      </c>
      <c r="D31" s="266"/>
      <c r="E31" s="335">
        <v>-11630616.147599999</v>
      </c>
      <c r="G31" s="255">
        <f t="shared" si="8"/>
        <v>20</v>
      </c>
      <c r="H31" s="260" t="s">
        <v>189</v>
      </c>
      <c r="I31" s="393">
        <f>FIT</f>
        <v>0.35</v>
      </c>
      <c r="J31" s="478"/>
      <c r="K31" s="379">
        <f>ROUND(K30*I31,0)</f>
        <v>1077526</v>
      </c>
      <c r="L31" s="248">
        <f t="shared" si="9"/>
        <v>20</v>
      </c>
      <c r="M31" s="155" t="s">
        <v>238</v>
      </c>
      <c r="N31" s="155"/>
      <c r="O31" s="155"/>
      <c r="P31" s="472">
        <f>-SUM(P28:P30)</f>
        <v>-30718789.747624993</v>
      </c>
      <c r="Q31" s="248"/>
      <c r="S31" s="438"/>
      <c r="T31" s="264"/>
      <c r="U31" s="248">
        <f t="shared" si="11"/>
        <v>20</v>
      </c>
      <c r="V31" s="264" t="s">
        <v>206</v>
      </c>
      <c r="X31" s="439">
        <f>SUM(X27:X30)</f>
        <v>-54847726.019999996</v>
      </c>
      <c r="Y31" s="266"/>
      <c r="Z31" s="266"/>
      <c r="AA31" s="266"/>
      <c r="AB31" s="266"/>
      <c r="AC31" s="266"/>
      <c r="AN31" s="165"/>
      <c r="AS31" s="444"/>
      <c r="AT31" s="463"/>
      <c r="AU31" s="459"/>
      <c r="AV31" s="459"/>
      <c r="AW31" s="459"/>
      <c r="AX31" s="170"/>
      <c r="AY31" s="170"/>
      <c r="AZ31" s="170"/>
      <c r="BA31" s="170"/>
      <c r="BB31" s="170"/>
      <c r="BC31" s="170"/>
      <c r="BD31" s="170"/>
      <c r="BE31" s="170"/>
      <c r="BF31" s="170"/>
      <c r="BG31" s="170"/>
      <c r="BH31" s="170"/>
      <c r="BI31" s="170"/>
      <c r="BJ31" s="170"/>
      <c r="BK31" s="170"/>
      <c r="BL31" s="170"/>
      <c r="BM31" s="482"/>
      <c r="BN31" s="482"/>
      <c r="BO31" s="482"/>
      <c r="BP31" s="482"/>
      <c r="BQ31" s="482"/>
      <c r="BU31" s="446" t="s">
        <v>24</v>
      </c>
      <c r="BV31" s="446"/>
      <c r="BX31" s="248">
        <f t="shared" si="15"/>
        <v>19</v>
      </c>
      <c r="BY31" s="483" t="s">
        <v>239</v>
      </c>
      <c r="BZ31" s="450">
        <v>30505504</v>
      </c>
      <c r="CA31" s="484">
        <f>+E44</f>
        <v>-214634</v>
      </c>
      <c r="CB31" s="484">
        <f>+J22</f>
        <v>12472.327609280001</v>
      </c>
      <c r="CC31" s="484"/>
      <c r="CD31" s="484"/>
      <c r="CE31" s="484">
        <f>X21</f>
        <v>-220835.4137545983</v>
      </c>
      <c r="CF31" s="484"/>
      <c r="CG31" s="266">
        <f>AJ24</f>
        <v>265795</v>
      </c>
      <c r="CH31" s="248">
        <f t="shared" si="16"/>
        <v>19</v>
      </c>
      <c r="CI31" s="483" t="s">
        <v>239</v>
      </c>
      <c r="CJ31" s="484"/>
      <c r="CK31" s="266">
        <f>AR12</f>
        <v>23479.64</v>
      </c>
      <c r="CL31" s="266"/>
      <c r="CM31" s="266"/>
      <c r="CN31" s="266"/>
      <c r="CO31" s="266"/>
      <c r="CP31" s="266"/>
      <c r="CQ31" s="266">
        <f t="shared" si="23"/>
        <v>-133722.44614531827</v>
      </c>
      <c r="CR31" s="266">
        <f t="shared" si="24"/>
        <v>30371781.553854682</v>
      </c>
      <c r="CS31" s="248">
        <f t="shared" si="17"/>
        <v>19</v>
      </c>
      <c r="CT31" s="483" t="s">
        <v>42</v>
      </c>
      <c r="CU31" s="266">
        <f t="shared" si="25"/>
        <v>30505504</v>
      </c>
      <c r="CV31" s="349">
        <f t="shared" si="26"/>
        <v>-133722.44614531827</v>
      </c>
      <c r="CW31" s="350">
        <f t="shared" si="27"/>
        <v>30371781.553854682</v>
      </c>
    </row>
    <row r="32" spans="1:101" ht="15" customHeight="1" thickTop="1" thickBot="1">
      <c r="A32" s="248">
        <f t="shared" si="2"/>
        <v>21</v>
      </c>
      <c r="B32" s="169"/>
      <c r="C32" s="475" t="s">
        <v>240</v>
      </c>
      <c r="D32" s="266"/>
      <c r="E32" s="335">
        <v>-1562315.03993</v>
      </c>
      <c r="F32" s="169"/>
      <c r="G32" s="255">
        <f t="shared" si="8"/>
        <v>21</v>
      </c>
      <c r="H32" s="260" t="s">
        <v>169</v>
      </c>
      <c r="I32" s="169"/>
      <c r="J32" s="478"/>
      <c r="K32" s="485">
        <f>K30-K31</f>
        <v>2001119.2528054304</v>
      </c>
      <c r="L32" s="248"/>
      <c r="M32" s="155"/>
      <c r="N32" s="316"/>
      <c r="O32" s="247"/>
      <c r="P32" s="268"/>
      <c r="Q32" s="248"/>
      <c r="S32" s="438"/>
      <c r="T32" s="264"/>
      <c r="U32" s="248">
        <f t="shared" si="11"/>
        <v>21</v>
      </c>
      <c r="V32" s="162"/>
      <c r="X32" s="266"/>
      <c r="Y32" s="486"/>
      <c r="Z32" s="486"/>
      <c r="AA32" s="486"/>
      <c r="AB32" s="486"/>
      <c r="AC32" s="486"/>
      <c r="AN32" s="165"/>
      <c r="AS32" s="444"/>
      <c r="AT32" s="463"/>
      <c r="AU32" s="459"/>
      <c r="AV32" s="459"/>
      <c r="AW32" s="459"/>
      <c r="BM32" s="487"/>
      <c r="BN32" s="487"/>
      <c r="BO32" s="487"/>
      <c r="BP32" s="487"/>
      <c r="BQ32" s="487"/>
      <c r="BT32" s="154"/>
      <c r="BX32" s="248">
        <f t="shared" si="15"/>
        <v>20</v>
      </c>
      <c r="BY32" s="155" t="s">
        <v>43</v>
      </c>
      <c r="BZ32" s="450">
        <v>5018076</v>
      </c>
      <c r="CA32" s="266"/>
      <c r="CB32" s="266"/>
      <c r="CC32" s="266"/>
      <c r="CD32" s="266"/>
      <c r="CE32" s="266">
        <f>X27</f>
        <v>-3938031</v>
      </c>
      <c r="CF32" s="266"/>
      <c r="CG32" s="266"/>
      <c r="CH32" s="248">
        <f t="shared" si="16"/>
        <v>20</v>
      </c>
      <c r="CI32" s="155" t="s">
        <v>43</v>
      </c>
      <c r="CJ32" s="266"/>
      <c r="CK32" s="266"/>
      <c r="CL32" s="266"/>
      <c r="CM32" s="266"/>
      <c r="CN32" s="266"/>
      <c r="CO32" s="266"/>
      <c r="CP32" s="266"/>
      <c r="CQ32" s="266">
        <f t="shared" si="23"/>
        <v>-3938031</v>
      </c>
      <c r="CR32" s="266">
        <f t="shared" si="24"/>
        <v>1080045</v>
      </c>
      <c r="CS32" s="248">
        <f t="shared" si="17"/>
        <v>20</v>
      </c>
      <c r="CT32" s="155" t="s">
        <v>43</v>
      </c>
      <c r="CU32" s="266">
        <f t="shared" si="25"/>
        <v>5018076</v>
      </c>
      <c r="CV32" s="349">
        <f t="shared" si="26"/>
        <v>-3938031</v>
      </c>
      <c r="CW32" s="350">
        <f t="shared" si="27"/>
        <v>1080045</v>
      </c>
    </row>
    <row r="33" spans="1:101" s="354" customFormat="1" ht="15" customHeight="1" thickTop="1">
      <c r="A33" s="248">
        <f t="shared" si="2"/>
        <v>22</v>
      </c>
      <c r="B33" s="169"/>
      <c r="C33" s="475" t="s">
        <v>241</v>
      </c>
      <c r="D33" s="266"/>
      <c r="E33" s="335">
        <v>0</v>
      </c>
      <c r="F33" s="169"/>
      <c r="G33" s="255"/>
      <c r="H33" s="488"/>
      <c r="I33" s="244"/>
      <c r="J33" s="277"/>
      <c r="K33" s="244"/>
      <c r="L33" s="248"/>
      <c r="M33" s="155"/>
      <c r="N33" s="247"/>
      <c r="O33" s="247"/>
      <c r="P33" s="268"/>
      <c r="Q33" s="248"/>
      <c r="R33" s="165"/>
      <c r="S33" s="438"/>
      <c r="T33" s="264"/>
      <c r="U33" s="248">
        <f t="shared" si="11"/>
        <v>22</v>
      </c>
      <c r="V33" s="259" t="s">
        <v>242</v>
      </c>
      <c r="W33" s="165"/>
      <c r="X33" s="486">
        <f>-X18-X24-X31</f>
        <v>337139.10268243402</v>
      </c>
      <c r="Y33" s="348"/>
      <c r="Z33" s="348"/>
      <c r="AA33" s="348"/>
      <c r="AB33" s="348"/>
      <c r="AC33" s="348"/>
      <c r="AK33" s="165"/>
      <c r="AL33" s="165"/>
      <c r="AM33" s="165"/>
      <c r="AN33" s="165"/>
      <c r="AO33" s="169"/>
      <c r="AP33" s="169"/>
      <c r="AQ33" s="169"/>
      <c r="AR33" s="169"/>
      <c r="AX33" s="176"/>
      <c r="AY33" s="176"/>
      <c r="AZ33" s="176"/>
      <c r="BA33" s="176"/>
      <c r="BB33" s="176"/>
      <c r="BC33" s="176"/>
      <c r="BD33" s="176"/>
      <c r="BE33" s="176"/>
      <c r="BF33" s="176"/>
      <c r="BG33" s="176"/>
      <c r="BH33" s="176"/>
      <c r="BI33" s="176"/>
      <c r="BJ33" s="176"/>
      <c r="BK33" s="176"/>
      <c r="BL33" s="176"/>
      <c r="BM33" s="487"/>
      <c r="BN33" s="487"/>
      <c r="BO33" s="487"/>
      <c r="BP33" s="487"/>
      <c r="BQ33" s="487"/>
      <c r="BR33" s="165"/>
      <c r="BS33" s="165"/>
      <c r="BT33" s="154"/>
      <c r="BU33" s="165"/>
      <c r="BV33" s="165"/>
      <c r="BX33" s="248">
        <f t="shared" si="15"/>
        <v>21</v>
      </c>
      <c r="BY33" s="155" t="s">
        <v>44</v>
      </c>
      <c r="BZ33" s="450">
        <v>21360371</v>
      </c>
      <c r="CA33" s="266"/>
      <c r="CB33" s="266"/>
      <c r="CC33" s="266"/>
      <c r="CD33" s="266"/>
      <c r="CE33" s="484">
        <f>X28</f>
        <v>-21360370.629999999</v>
      </c>
      <c r="CF33" s="484"/>
      <c r="CG33" s="484"/>
      <c r="CH33" s="248">
        <f t="shared" si="16"/>
        <v>21</v>
      </c>
      <c r="CI33" s="155" t="s">
        <v>44</v>
      </c>
      <c r="CJ33" s="266"/>
      <c r="CK33" s="484"/>
      <c r="CL33" s="484"/>
      <c r="CM33" s="484"/>
      <c r="CN33" s="484"/>
      <c r="CO33" s="484"/>
      <c r="CP33" s="484"/>
      <c r="CQ33" s="266">
        <f t="shared" si="23"/>
        <v>-21360370.629999999</v>
      </c>
      <c r="CR33" s="266">
        <f t="shared" si="24"/>
        <v>0.37000000104308128</v>
      </c>
      <c r="CS33" s="248">
        <f t="shared" si="17"/>
        <v>21</v>
      </c>
      <c r="CT33" s="155" t="s">
        <v>44</v>
      </c>
      <c r="CU33" s="266">
        <f t="shared" si="25"/>
        <v>21360371</v>
      </c>
      <c r="CV33" s="349">
        <f t="shared" si="26"/>
        <v>-21360370.629999999</v>
      </c>
      <c r="CW33" s="350">
        <f t="shared" si="27"/>
        <v>0.37000000104308128</v>
      </c>
    </row>
    <row r="34" spans="1:101" ht="15" customHeight="1">
      <c r="A34" s="248">
        <f t="shared" si="2"/>
        <v>23</v>
      </c>
      <c r="C34" s="475" t="s">
        <v>243</v>
      </c>
      <c r="D34" s="266"/>
      <c r="E34" s="335">
        <v>-490467.51611000003</v>
      </c>
      <c r="G34" s="255"/>
      <c r="H34" s="866"/>
      <c r="I34" s="866"/>
      <c r="J34" s="866"/>
      <c r="K34" s="162"/>
      <c r="L34" s="248"/>
      <c r="P34" s="271" t="s">
        <v>24</v>
      </c>
      <c r="Q34" s="248"/>
      <c r="S34" s="438"/>
      <c r="T34" s="264"/>
      <c r="U34" s="248">
        <f t="shared" si="11"/>
        <v>23</v>
      </c>
      <c r="V34" s="259" t="s">
        <v>244</v>
      </c>
      <c r="X34" s="348">
        <f>X33*0.35</f>
        <v>117998.68593885189</v>
      </c>
      <c r="Y34" s="371"/>
      <c r="Z34" s="371"/>
      <c r="AA34" s="371"/>
      <c r="AB34" s="371"/>
      <c r="AC34" s="371"/>
      <c r="AN34" s="165"/>
      <c r="BM34" s="487"/>
      <c r="BN34" s="487"/>
      <c r="BO34" s="487"/>
      <c r="BP34" s="487"/>
      <c r="BQ34" s="487"/>
      <c r="BR34" s="164"/>
      <c r="BT34" s="154"/>
      <c r="BV34" s="166"/>
      <c r="BX34" s="248">
        <f t="shared" si="15"/>
        <v>22</v>
      </c>
      <c r="BY34" s="155" t="s">
        <v>45</v>
      </c>
      <c r="BZ34" s="450">
        <v>46749178</v>
      </c>
      <c r="CA34" s="266">
        <f>+E45</f>
        <v>-110865</v>
      </c>
      <c r="CB34" s="266">
        <f>J23</f>
        <v>6442.3179800000007</v>
      </c>
      <c r="CC34" s="266"/>
      <c r="CD34" s="266"/>
      <c r="CE34" s="266">
        <f>X22</f>
        <v>-114067.87900547433</v>
      </c>
      <c r="CF34" s="266">
        <f>AC21</f>
        <v>223636.40654499998</v>
      </c>
      <c r="CG34" s="266"/>
      <c r="CH34" s="248">
        <f t="shared" si="16"/>
        <v>22</v>
      </c>
      <c r="CI34" s="155" t="s">
        <v>45</v>
      </c>
      <c r="CJ34" s="266">
        <f>AN18</f>
        <v>-0.33475999999791384</v>
      </c>
      <c r="CK34" s="266"/>
      <c r="CL34" s="266">
        <f>AW15</f>
        <v>1675991.1485190105</v>
      </c>
      <c r="CM34" s="266">
        <f>BB14</f>
        <v>-50001.548374114544</v>
      </c>
      <c r="CN34" s="266">
        <f>BG16</f>
        <v>-452358.34997221618</v>
      </c>
      <c r="CO34" s="266"/>
      <c r="CP34" s="266">
        <f>BQ13</f>
        <v>-1544431.4838498514</v>
      </c>
      <c r="CQ34" s="266">
        <f t="shared" si="23"/>
        <v>-365654.72291764594</v>
      </c>
      <c r="CR34" s="266">
        <f t="shared" si="24"/>
        <v>46383523.277082354</v>
      </c>
      <c r="CS34" s="248">
        <f t="shared" si="17"/>
        <v>22</v>
      </c>
      <c r="CT34" s="155" t="s">
        <v>45</v>
      </c>
      <c r="CU34" s="266">
        <f t="shared" si="25"/>
        <v>46749178</v>
      </c>
      <c r="CV34" s="349">
        <f t="shared" si="26"/>
        <v>-365654.72291764594</v>
      </c>
      <c r="CW34" s="350">
        <f t="shared" si="27"/>
        <v>46383523.277082354</v>
      </c>
    </row>
    <row r="35" spans="1:101" ht="15" customHeight="1" thickBot="1">
      <c r="A35" s="248">
        <f t="shared" si="2"/>
        <v>24</v>
      </c>
      <c r="B35" s="169"/>
      <c r="C35" s="475" t="s">
        <v>245</v>
      </c>
      <c r="E35" s="335">
        <v>-597850.94421999995</v>
      </c>
      <c r="F35" s="169"/>
      <c r="G35" s="255"/>
      <c r="H35" s="162"/>
      <c r="I35" s="162"/>
      <c r="J35" s="162"/>
      <c r="K35" s="162"/>
      <c r="P35" s="266"/>
      <c r="Q35" s="248"/>
      <c r="S35" s="438"/>
      <c r="T35" s="264"/>
      <c r="U35" s="248">
        <f t="shared" si="11"/>
        <v>24</v>
      </c>
      <c r="V35" s="259" t="s">
        <v>169</v>
      </c>
      <c r="X35" s="489">
        <f>X33-X34</f>
        <v>219140.41674358211</v>
      </c>
      <c r="AN35" s="165"/>
      <c r="AX35" s="165"/>
      <c r="AY35" s="165"/>
      <c r="AZ35" s="165"/>
      <c r="BA35" s="165"/>
      <c r="BB35" s="165"/>
      <c r="BC35" s="165"/>
      <c r="BD35" s="165"/>
      <c r="BE35" s="165"/>
      <c r="BF35" s="165"/>
      <c r="BG35" s="165"/>
      <c r="BH35" s="165"/>
      <c r="BI35" s="165"/>
      <c r="BJ35" s="165"/>
      <c r="BK35" s="165"/>
      <c r="BL35" s="165"/>
      <c r="BM35" s="487"/>
      <c r="BN35" s="487"/>
      <c r="BO35" s="487"/>
      <c r="BP35" s="487"/>
      <c r="BQ35" s="487"/>
      <c r="BR35" s="164"/>
      <c r="BT35" s="154"/>
      <c r="BV35" s="166"/>
      <c r="BX35" s="248">
        <f t="shared" si="15"/>
        <v>23</v>
      </c>
      <c r="BY35" s="155" t="s">
        <v>47</v>
      </c>
      <c r="BZ35" s="450">
        <v>102889642</v>
      </c>
      <c r="CA35" s="266"/>
      <c r="CB35" s="266"/>
      <c r="CC35" s="266"/>
      <c r="CD35" s="266"/>
      <c r="CG35" s="266"/>
      <c r="CH35" s="248">
        <f t="shared" si="16"/>
        <v>23</v>
      </c>
      <c r="CI35" s="155" t="s">
        <v>47</v>
      </c>
      <c r="CJ35" s="266"/>
      <c r="CK35" s="266"/>
      <c r="CL35" s="266"/>
      <c r="CM35" s="266"/>
      <c r="CN35" s="266"/>
      <c r="CO35" s="266"/>
      <c r="CP35" s="266"/>
      <c r="CQ35" s="266">
        <f t="shared" si="23"/>
        <v>0</v>
      </c>
      <c r="CR35" s="266">
        <f t="shared" si="24"/>
        <v>102889642</v>
      </c>
      <c r="CS35" s="248">
        <f t="shared" si="17"/>
        <v>23</v>
      </c>
      <c r="CT35" s="155" t="s">
        <v>47</v>
      </c>
      <c r="CU35" s="266">
        <f t="shared" si="25"/>
        <v>102889642</v>
      </c>
      <c r="CV35" s="349">
        <f t="shared" si="26"/>
        <v>0</v>
      </c>
      <c r="CW35" s="350">
        <f t="shared" si="27"/>
        <v>102889642</v>
      </c>
    </row>
    <row r="36" spans="1:101" ht="15" customHeight="1" thickTop="1">
      <c r="A36" s="248">
        <f t="shared" si="2"/>
        <v>25</v>
      </c>
      <c r="C36" s="481" t="s">
        <v>246</v>
      </c>
      <c r="E36" s="335">
        <v>-638067.68621000007</v>
      </c>
      <c r="G36" s="255"/>
      <c r="H36" s="162"/>
      <c r="I36" s="162"/>
      <c r="J36" s="162"/>
      <c r="K36" s="162"/>
      <c r="P36" s="266"/>
      <c r="Q36" s="248"/>
      <c r="S36" s="438"/>
      <c r="T36" s="264"/>
      <c r="U36" s="248" t="s">
        <v>24</v>
      </c>
      <c r="AD36" s="165" t="s">
        <v>247</v>
      </c>
      <c r="AK36" s="354"/>
      <c r="AL36" s="354"/>
      <c r="AM36" s="354"/>
      <c r="AN36" s="354"/>
      <c r="AS36" s="165" t="s">
        <v>24</v>
      </c>
      <c r="AX36" s="464"/>
      <c r="AY36" s="464"/>
      <c r="AZ36" s="464"/>
      <c r="BA36" s="464"/>
      <c r="BB36" s="464"/>
      <c r="BC36" s="464"/>
      <c r="BD36" s="464"/>
      <c r="BE36" s="464"/>
      <c r="BF36" s="464"/>
      <c r="BG36" s="464"/>
      <c r="BH36" s="464"/>
      <c r="BI36" s="464"/>
      <c r="BJ36" s="464"/>
      <c r="BK36" s="464"/>
      <c r="BL36" s="464"/>
      <c r="BM36" s="487"/>
      <c r="BN36" s="487"/>
      <c r="BO36" s="487"/>
      <c r="BP36" s="487"/>
      <c r="BQ36" s="487"/>
      <c r="BR36" s="164"/>
      <c r="BT36" s="154"/>
      <c r="BV36" s="166"/>
      <c r="BX36" s="248">
        <f t="shared" si="15"/>
        <v>24</v>
      </c>
      <c r="BY36" s="155" t="s">
        <v>48</v>
      </c>
      <c r="BZ36" s="450">
        <v>12487218</v>
      </c>
      <c r="CA36" s="266"/>
      <c r="CB36" s="266"/>
      <c r="CC36" s="266"/>
      <c r="CD36" s="266"/>
      <c r="CG36" s="266"/>
      <c r="CH36" s="248">
        <f t="shared" si="16"/>
        <v>24</v>
      </c>
      <c r="CI36" s="155" t="s">
        <v>48</v>
      </c>
      <c r="CK36" s="266"/>
      <c r="CL36" s="266"/>
      <c r="CM36" s="266"/>
      <c r="CN36" s="266"/>
      <c r="CO36" s="266"/>
      <c r="CP36" s="266"/>
      <c r="CQ36" s="266">
        <f t="shared" si="23"/>
        <v>0</v>
      </c>
      <c r="CR36" s="266">
        <f t="shared" si="24"/>
        <v>12487218</v>
      </c>
      <c r="CS36" s="248">
        <f t="shared" si="17"/>
        <v>24</v>
      </c>
      <c r="CT36" s="155" t="s">
        <v>48</v>
      </c>
      <c r="CU36" s="266">
        <f t="shared" si="25"/>
        <v>12487218</v>
      </c>
      <c r="CV36" s="348">
        <f>CQ36</f>
        <v>0</v>
      </c>
      <c r="CW36" s="350">
        <f>+CU36+CV36</f>
        <v>12487218</v>
      </c>
    </row>
    <row r="37" spans="1:101" ht="15" customHeight="1">
      <c r="A37" s="248">
        <f t="shared" si="2"/>
        <v>26</v>
      </c>
      <c r="B37" s="169"/>
      <c r="C37" s="481" t="s">
        <v>248</v>
      </c>
      <c r="D37" s="266"/>
      <c r="E37" s="335">
        <v>-18202.824689999998</v>
      </c>
      <c r="F37" s="169"/>
      <c r="G37" s="255"/>
      <c r="Q37" s="248"/>
      <c r="S37" s="438"/>
      <c r="T37" s="264"/>
      <c r="U37" s="165" t="s">
        <v>24</v>
      </c>
      <c r="Y37" s="247"/>
      <c r="Z37" s="247"/>
      <c r="AA37" s="247"/>
      <c r="AB37" s="247"/>
      <c r="AC37" s="247"/>
      <c r="AN37" s="165"/>
      <c r="AX37" s="158"/>
      <c r="AY37" s="158"/>
      <c r="AZ37" s="158"/>
      <c r="BA37" s="158"/>
      <c r="BB37" s="158"/>
      <c r="BC37" s="158"/>
      <c r="BD37" s="158"/>
      <c r="BE37" s="158"/>
      <c r="BF37" s="158"/>
      <c r="BG37" s="158"/>
      <c r="BH37" s="158"/>
      <c r="BI37" s="158"/>
      <c r="BJ37" s="158"/>
      <c r="BK37" s="158"/>
      <c r="BL37" s="158"/>
      <c r="BM37" s="487"/>
      <c r="BN37" s="487"/>
      <c r="BO37" s="487"/>
      <c r="BP37" s="487"/>
      <c r="BQ37" s="487"/>
      <c r="BR37" s="164"/>
      <c r="BT37" s="154"/>
      <c r="BV37" s="166"/>
      <c r="BX37" s="248">
        <f t="shared" si="15"/>
        <v>25</v>
      </c>
      <c r="BY37" s="155" t="s">
        <v>249</v>
      </c>
      <c r="BZ37" s="450">
        <v>0</v>
      </c>
      <c r="CA37" s="266"/>
      <c r="CB37" s="266"/>
      <c r="CC37" s="266"/>
      <c r="CD37" s="266"/>
      <c r="CE37" s="266"/>
      <c r="CF37" s="266"/>
      <c r="CG37" s="266"/>
      <c r="CH37" s="248">
        <f t="shared" si="16"/>
        <v>25</v>
      </c>
      <c r="CI37" s="155" t="s">
        <v>249</v>
      </c>
      <c r="CJ37" s="266"/>
      <c r="CK37" s="266"/>
      <c r="CL37" s="266"/>
      <c r="CM37" s="266"/>
      <c r="CN37" s="266"/>
      <c r="CO37" s="266"/>
      <c r="CP37" s="266"/>
      <c r="CQ37" s="266">
        <f t="shared" si="23"/>
        <v>0</v>
      </c>
      <c r="CR37" s="266">
        <f t="shared" si="24"/>
        <v>0</v>
      </c>
      <c r="CS37" s="248">
        <f t="shared" si="17"/>
        <v>25</v>
      </c>
      <c r="CT37" s="155" t="s">
        <v>249</v>
      </c>
      <c r="CU37" s="266">
        <f t="shared" si="25"/>
        <v>0</v>
      </c>
      <c r="CV37" s="348">
        <f t="shared" si="26"/>
        <v>0</v>
      </c>
      <c r="CW37" s="350">
        <f t="shared" si="27"/>
        <v>0</v>
      </c>
    </row>
    <row r="38" spans="1:101" ht="15" customHeight="1">
      <c r="A38" s="248">
        <f t="shared" si="2"/>
        <v>27</v>
      </c>
      <c r="B38" s="169"/>
      <c r="C38" s="481" t="s">
        <v>250</v>
      </c>
      <c r="D38" s="266"/>
      <c r="E38" s="452">
        <v>-21353.697299999996</v>
      </c>
      <c r="F38" s="169"/>
      <c r="G38" s="255"/>
      <c r="H38" s="162"/>
      <c r="I38" s="162"/>
      <c r="J38" s="162"/>
      <c r="K38" s="162"/>
      <c r="Q38" s="248"/>
      <c r="S38" s="438"/>
      <c r="T38" s="264"/>
      <c r="W38" s="247"/>
      <c r="X38" s="247"/>
      <c r="Y38" s="247"/>
      <c r="Z38" s="247"/>
      <c r="AA38" s="247"/>
      <c r="AB38" s="247"/>
      <c r="AC38" s="247"/>
      <c r="AX38" s="157"/>
      <c r="AY38" s="157"/>
      <c r="AZ38" s="157"/>
      <c r="BA38" s="157"/>
      <c r="BB38" s="157"/>
      <c r="BC38" s="157"/>
      <c r="BD38" s="157"/>
      <c r="BE38" s="157"/>
      <c r="BF38" s="157"/>
      <c r="BG38" s="157"/>
      <c r="BH38" s="157"/>
      <c r="BI38" s="157"/>
      <c r="BJ38" s="157"/>
      <c r="BK38" s="157"/>
      <c r="BL38" s="157"/>
      <c r="BR38" s="164"/>
      <c r="BT38" s="154"/>
      <c r="BV38" s="166"/>
      <c r="BX38" s="248">
        <f t="shared" si="15"/>
        <v>26</v>
      </c>
      <c r="BY38" s="155" t="s">
        <v>46</v>
      </c>
      <c r="BZ38" s="450">
        <v>-151356</v>
      </c>
      <c r="CA38" s="266"/>
      <c r="CB38" s="266"/>
      <c r="CC38" s="266"/>
      <c r="CD38" s="266"/>
      <c r="CE38" s="266"/>
      <c r="CF38" s="266"/>
      <c r="CG38" s="266"/>
      <c r="CH38" s="248">
        <f t="shared" si="16"/>
        <v>26</v>
      </c>
      <c r="CI38" s="155" t="s">
        <v>46</v>
      </c>
      <c r="CJ38" s="266"/>
      <c r="CK38" s="266"/>
      <c r="CL38" s="266"/>
      <c r="CM38" s="266"/>
      <c r="CN38" s="266"/>
      <c r="CO38" s="266">
        <f>BL16</f>
        <v>0</v>
      </c>
      <c r="CP38" s="266"/>
      <c r="CQ38" s="266">
        <f t="shared" si="23"/>
        <v>0</v>
      </c>
      <c r="CR38" s="266">
        <f t="shared" si="24"/>
        <v>-151356</v>
      </c>
      <c r="CS38" s="248">
        <f t="shared" si="17"/>
        <v>26</v>
      </c>
      <c r="CT38" s="155" t="s">
        <v>46</v>
      </c>
      <c r="CU38" s="266">
        <f t="shared" si="25"/>
        <v>-151356</v>
      </c>
      <c r="CV38" s="348">
        <f t="shared" si="26"/>
        <v>0</v>
      </c>
      <c r="CW38" s="350">
        <f t="shared" si="27"/>
        <v>-151356</v>
      </c>
    </row>
    <row r="39" spans="1:101" ht="15" customHeight="1">
      <c r="A39" s="248">
        <f t="shared" si="2"/>
        <v>28</v>
      </c>
      <c r="B39" s="169" t="s">
        <v>251</v>
      </c>
      <c r="C39" s="169"/>
      <c r="D39" s="169"/>
      <c r="E39" s="271"/>
      <c r="F39" s="416">
        <f>SUM(E29:E38)</f>
        <v>-55432383.856059998</v>
      </c>
      <c r="G39" s="444"/>
      <c r="Q39" s="248"/>
      <c r="S39" s="438"/>
      <c r="T39" s="264"/>
      <c r="W39" s="247"/>
      <c r="X39" s="415"/>
      <c r="Y39" s="247"/>
      <c r="Z39" s="247"/>
      <c r="AA39" s="247"/>
      <c r="AB39" s="247"/>
      <c r="AC39" s="247"/>
      <c r="AX39" s="157"/>
      <c r="AY39" s="157"/>
      <c r="AZ39" s="157"/>
      <c r="BA39" s="157"/>
      <c r="BB39" s="157"/>
      <c r="BC39" s="157"/>
      <c r="BD39" s="157"/>
      <c r="BE39" s="157"/>
      <c r="BF39" s="157"/>
      <c r="BG39" s="157"/>
      <c r="BH39" s="157"/>
      <c r="BI39" s="157"/>
      <c r="BJ39" s="157"/>
      <c r="BK39" s="157"/>
      <c r="BL39" s="157"/>
      <c r="BR39" s="164"/>
      <c r="BT39" s="154"/>
      <c r="BV39" s="166"/>
      <c r="BX39" s="248">
        <f t="shared" si="15"/>
        <v>27</v>
      </c>
      <c r="BY39" s="155" t="s">
        <v>252</v>
      </c>
      <c r="BZ39" s="254">
        <v>115819431</v>
      </c>
      <c r="CA39" s="266">
        <f>+E48</f>
        <v>-2126996</v>
      </c>
      <c r="CB39" s="266">
        <f>+J26</f>
        <v>123599.09160529001</v>
      </c>
      <c r="CC39" s="266"/>
      <c r="CD39" s="266"/>
      <c r="CE39" s="266">
        <f>X23+X30</f>
        <v>-51393064.982659526</v>
      </c>
      <c r="CF39" s="266"/>
      <c r="CG39" s="266"/>
      <c r="CH39" s="248">
        <f t="shared" si="16"/>
        <v>27</v>
      </c>
      <c r="CI39" s="155" t="s">
        <v>252</v>
      </c>
      <c r="CJ39" s="266">
        <f>AN14</f>
        <v>1405.1999999880791</v>
      </c>
      <c r="CK39" s="266"/>
      <c r="CL39" s="266"/>
      <c r="CM39" s="266"/>
      <c r="CN39" s="266"/>
      <c r="CO39" s="266"/>
      <c r="CP39" s="266">
        <f>BQ15</f>
        <v>-98699.950411221624</v>
      </c>
      <c r="CQ39" s="266">
        <f t="shared" si="23"/>
        <v>-53493756.64146547</v>
      </c>
      <c r="CR39" s="266">
        <f t="shared" si="24"/>
        <v>62325674.35853453</v>
      </c>
      <c r="CS39" s="248">
        <f t="shared" si="17"/>
        <v>27</v>
      </c>
      <c r="CT39" s="155" t="s">
        <v>252</v>
      </c>
      <c r="CU39" s="266">
        <f t="shared" si="25"/>
        <v>115819431</v>
      </c>
      <c r="CV39" s="349">
        <f t="shared" si="26"/>
        <v>-53493756.64146547</v>
      </c>
      <c r="CW39" s="350">
        <f t="shared" si="27"/>
        <v>62325674.35853453</v>
      </c>
    </row>
    <row r="40" spans="1:101" ht="15" customHeight="1">
      <c r="A40" s="248">
        <f t="shared" si="2"/>
        <v>29</v>
      </c>
      <c r="G40" s="444"/>
      <c r="H40" s="162"/>
      <c r="I40" s="162"/>
      <c r="J40" s="162"/>
      <c r="K40" s="162"/>
      <c r="Q40" s="248"/>
      <c r="S40" s="438"/>
      <c r="T40" s="264"/>
      <c r="V40" s="247"/>
      <c r="W40" s="247"/>
      <c r="X40" s="415"/>
      <c r="Y40" s="157"/>
      <c r="Z40" s="157"/>
      <c r="AA40" s="157"/>
      <c r="AB40" s="157"/>
      <c r="AC40" s="157"/>
      <c r="AX40" s="482"/>
      <c r="AY40" s="482"/>
      <c r="AZ40" s="482"/>
      <c r="BA40" s="482"/>
      <c r="BB40" s="482"/>
      <c r="BC40" s="482"/>
      <c r="BD40" s="482"/>
      <c r="BE40" s="482"/>
      <c r="BF40" s="482"/>
      <c r="BG40" s="482"/>
      <c r="BH40" s="482"/>
      <c r="BI40" s="482"/>
      <c r="BJ40" s="482"/>
      <c r="BK40" s="482"/>
      <c r="BL40" s="482"/>
      <c r="BR40" s="164"/>
      <c r="BT40" s="154"/>
      <c r="BV40" s="166"/>
      <c r="BX40" s="248">
        <f t="shared" si="15"/>
        <v>28</v>
      </c>
      <c r="BY40" s="155" t="s">
        <v>253</v>
      </c>
      <c r="BZ40" s="254">
        <v>519801</v>
      </c>
      <c r="CA40" s="266">
        <f>+F53</f>
        <v>-5933370</v>
      </c>
      <c r="CB40" s="266">
        <f>+K31</f>
        <v>1077526</v>
      </c>
      <c r="CC40" s="266">
        <f>P28</f>
        <v>25034954.099124998</v>
      </c>
      <c r="CD40" s="266">
        <f>+T21</f>
        <v>-18591739.344606921</v>
      </c>
      <c r="CE40" s="266">
        <f>X34</f>
        <v>117998.68593885189</v>
      </c>
      <c r="CF40" s="266">
        <f>AC23</f>
        <v>-78272.742290749986</v>
      </c>
      <c r="CG40" s="266">
        <f>AJ27</f>
        <v>-93028</v>
      </c>
      <c r="CH40" s="248">
        <f t="shared" si="16"/>
        <v>28</v>
      </c>
      <c r="CI40" s="155" t="s">
        <v>253</v>
      </c>
      <c r="CJ40" s="266">
        <f>AN24</f>
        <v>-491.70283399582837</v>
      </c>
      <c r="CK40" s="266"/>
      <c r="CL40" s="266">
        <f>AW18</f>
        <v>-586596.90198165365</v>
      </c>
      <c r="CM40" s="266">
        <f>BB18</f>
        <v>17500.54193094009</v>
      </c>
      <c r="CN40" s="266">
        <f>BG17</f>
        <v>158325</v>
      </c>
      <c r="CO40" s="266">
        <f>BL18</f>
        <v>0</v>
      </c>
      <c r="CP40" s="266">
        <f>BQ20</f>
        <v>575096</v>
      </c>
      <c r="CQ40" s="266">
        <f t="shared" si="23"/>
        <v>1697901.6352814692</v>
      </c>
      <c r="CR40" s="266">
        <f t="shared" si="24"/>
        <v>2217702.6352814692</v>
      </c>
      <c r="CS40" s="248">
        <f t="shared" si="17"/>
        <v>28</v>
      </c>
      <c r="CT40" s="155" t="s">
        <v>253</v>
      </c>
      <c r="CU40" s="266">
        <f t="shared" si="25"/>
        <v>519801</v>
      </c>
      <c r="CV40" s="349">
        <f t="shared" si="26"/>
        <v>1697901.6352814692</v>
      </c>
      <c r="CW40" s="350">
        <f t="shared" si="27"/>
        <v>2217702.6352814692</v>
      </c>
    </row>
    <row r="41" spans="1:101" ht="15" customHeight="1">
      <c r="A41" s="248">
        <f t="shared" si="2"/>
        <v>30</v>
      </c>
      <c r="B41" s="188" t="s">
        <v>199</v>
      </c>
      <c r="E41" s="452">
        <v>-36027402.215060003</v>
      </c>
      <c r="F41" s="169"/>
      <c r="G41" s="490"/>
      <c r="H41" s="162"/>
      <c r="I41" s="162"/>
      <c r="J41" s="162"/>
      <c r="K41" s="162"/>
      <c r="Q41" s="248"/>
      <c r="S41" s="438"/>
      <c r="T41" s="264"/>
      <c r="U41" s="157"/>
      <c r="V41" s="157"/>
      <c r="W41" s="157"/>
      <c r="X41" s="415"/>
      <c r="Y41" s="157"/>
      <c r="Z41" s="157"/>
      <c r="AA41" s="157"/>
      <c r="AB41" s="157"/>
      <c r="AC41" s="157"/>
      <c r="AX41" s="487"/>
      <c r="AY41" s="487"/>
      <c r="AZ41" s="487"/>
      <c r="BA41" s="487"/>
      <c r="BB41" s="487"/>
      <c r="BC41" s="487"/>
      <c r="BD41" s="487"/>
      <c r="BE41" s="487"/>
      <c r="BF41" s="487"/>
      <c r="BG41" s="487"/>
      <c r="BH41" s="487"/>
      <c r="BI41" s="487"/>
      <c r="BJ41" s="487"/>
      <c r="BK41" s="487"/>
      <c r="BL41" s="487"/>
      <c r="BR41" s="164"/>
      <c r="BT41" s="154"/>
      <c r="BV41" s="166"/>
      <c r="BX41" s="248">
        <f t="shared" si="15"/>
        <v>29</v>
      </c>
      <c r="BY41" s="165" t="s">
        <v>49</v>
      </c>
      <c r="BZ41" s="299">
        <v>25140413</v>
      </c>
      <c r="CA41" s="266"/>
      <c r="CB41" s="266"/>
      <c r="CC41" s="266">
        <f>P29+P30</f>
        <v>5683835.6484999955</v>
      </c>
      <c r="CD41" s="266"/>
      <c r="CE41" s="266"/>
      <c r="CF41" s="266"/>
      <c r="CG41" s="363"/>
      <c r="CH41" s="248">
        <f t="shared" si="16"/>
        <v>29</v>
      </c>
      <c r="CI41" s="165" t="s">
        <v>49</v>
      </c>
      <c r="CJ41" s="450"/>
      <c r="CK41" s="363"/>
      <c r="CL41" s="379"/>
      <c r="CM41" s="379"/>
      <c r="CN41" s="379"/>
      <c r="CO41" s="379"/>
      <c r="CP41" s="379"/>
      <c r="CQ41" s="266">
        <f t="shared" si="23"/>
        <v>5683835.6484999955</v>
      </c>
      <c r="CR41" s="363">
        <f t="shared" si="24"/>
        <v>30824248.648499995</v>
      </c>
      <c r="CS41" s="248">
        <f t="shared" si="17"/>
        <v>29</v>
      </c>
      <c r="CT41" s="165" t="s">
        <v>49</v>
      </c>
      <c r="CU41" s="363">
        <f t="shared" si="25"/>
        <v>25140413</v>
      </c>
      <c r="CV41" s="364">
        <f t="shared" si="26"/>
        <v>5683835.6484999955</v>
      </c>
      <c r="CW41" s="365">
        <f t="shared" si="27"/>
        <v>30824248.648499995</v>
      </c>
    </row>
    <row r="42" spans="1:101" ht="15" customHeight="1">
      <c r="A42" s="248">
        <f t="shared" si="2"/>
        <v>31</v>
      </c>
      <c r="B42" s="169" t="s">
        <v>254</v>
      </c>
      <c r="E42" s="271"/>
      <c r="F42" s="416">
        <f>SUM(E41:E41)</f>
        <v>-36027402.215060003</v>
      </c>
      <c r="G42" s="490"/>
      <c r="Q42" s="248"/>
      <c r="S42" s="438"/>
      <c r="T42" s="264"/>
      <c r="U42" s="157"/>
      <c r="V42" s="157"/>
      <c r="W42" s="157"/>
      <c r="X42" s="415"/>
      <c r="Y42" s="157"/>
      <c r="Z42" s="157"/>
      <c r="AA42" s="157"/>
      <c r="AB42" s="157"/>
      <c r="AC42" s="157"/>
      <c r="AX42" s="487"/>
      <c r="AY42" s="487"/>
      <c r="AZ42" s="487"/>
      <c r="BA42" s="487"/>
      <c r="BB42" s="487"/>
      <c r="BC42" s="487"/>
      <c r="BD42" s="487"/>
      <c r="BE42" s="487"/>
      <c r="BF42" s="487"/>
      <c r="BG42" s="487"/>
      <c r="BH42" s="487"/>
      <c r="BI42" s="487"/>
      <c r="BJ42" s="487"/>
      <c r="BK42" s="487"/>
      <c r="BL42" s="487"/>
      <c r="BR42" s="164"/>
      <c r="BT42" s="154"/>
      <c r="BV42" s="166"/>
      <c r="BW42" s="217"/>
      <c r="BX42" s="248">
        <f t="shared" si="15"/>
        <v>30</v>
      </c>
      <c r="BY42" s="155" t="s">
        <v>50</v>
      </c>
      <c r="BZ42" s="461">
        <f>SUM(BZ28:BZ41)</f>
        <v>414249950</v>
      </c>
      <c r="CA42" s="461">
        <f t="shared" ref="CA42:CG42" si="28">SUM(CA28:CA41)</f>
        <v>-8385865</v>
      </c>
      <c r="CB42" s="461">
        <f t="shared" si="28"/>
        <v>1220039.73719457</v>
      </c>
      <c r="CC42" s="461">
        <f t="shared" si="28"/>
        <v>30718789.747624993</v>
      </c>
      <c r="CD42" s="461">
        <f t="shared" si="28"/>
        <v>-18591739.344606921</v>
      </c>
      <c r="CE42" s="461">
        <f t="shared" si="28"/>
        <v>-76908371.219480738</v>
      </c>
      <c r="CF42" s="461">
        <f t="shared" si="28"/>
        <v>145363.66425425</v>
      </c>
      <c r="CG42" s="461">
        <f t="shared" si="28"/>
        <v>172767</v>
      </c>
      <c r="CH42" s="248">
        <f t="shared" si="16"/>
        <v>30</v>
      </c>
      <c r="CI42" s="155" t="s">
        <v>50</v>
      </c>
      <c r="CJ42" s="461">
        <f t="shared" ref="CJ42:CR42" si="29">SUM(CJ28:CJ41)</f>
        <v>913.16240599225284</v>
      </c>
      <c r="CK42" s="461">
        <f t="shared" si="29"/>
        <v>23479.64</v>
      </c>
      <c r="CL42" s="461">
        <f t="shared" si="29"/>
        <v>1089394.2465373569</v>
      </c>
      <c r="CM42" s="461">
        <f t="shared" si="29"/>
        <v>-32501.006443174454</v>
      </c>
      <c r="CN42" s="461">
        <f>SUM(CN28:CN41)</f>
        <v>-294033.34997221618</v>
      </c>
      <c r="CO42" s="461">
        <f>SUM(CO28:CO41)</f>
        <v>0</v>
      </c>
      <c r="CP42" s="461">
        <f t="shared" si="29"/>
        <v>-1068035.4342610731</v>
      </c>
      <c r="CQ42" s="461">
        <f t="shared" si="29"/>
        <v>-71909798.156746969</v>
      </c>
      <c r="CR42" s="461">
        <f t="shared" si="29"/>
        <v>342340151.84325302</v>
      </c>
      <c r="CS42" s="248">
        <f t="shared" si="17"/>
        <v>30</v>
      </c>
      <c r="CT42" s="155" t="s">
        <v>50</v>
      </c>
      <c r="CU42" s="461">
        <f>SUM(CU28:CU41)</f>
        <v>414249950</v>
      </c>
      <c r="CV42" s="461">
        <f>SUM(CV28:CV41)</f>
        <v>-71909798.156746969</v>
      </c>
      <c r="CW42" s="461">
        <f>SUM(CW28:CW41)</f>
        <v>342340151.84325302</v>
      </c>
    </row>
    <row r="43" spans="1:101" ht="15" customHeight="1">
      <c r="A43" s="248">
        <f t="shared" si="2"/>
        <v>32</v>
      </c>
      <c r="B43" s="491"/>
      <c r="C43" s="866"/>
      <c r="D43" s="866"/>
      <c r="E43" s="866"/>
      <c r="F43" s="169"/>
      <c r="G43" s="490"/>
      <c r="H43" s="162"/>
      <c r="I43" s="162"/>
      <c r="J43" s="162"/>
      <c r="K43" s="162"/>
      <c r="Q43" s="248"/>
      <c r="S43" s="438"/>
      <c r="T43" s="264"/>
      <c r="U43" s="157"/>
      <c r="V43" s="157"/>
      <c r="W43" s="157"/>
      <c r="X43" s="157"/>
      <c r="Y43" s="157"/>
      <c r="Z43" s="157"/>
      <c r="AA43" s="157"/>
      <c r="AB43" s="157"/>
      <c r="AC43" s="157"/>
      <c r="AX43" s="487"/>
      <c r="AY43" s="487"/>
      <c r="AZ43" s="487"/>
      <c r="BA43" s="487"/>
      <c r="BB43" s="487"/>
      <c r="BC43" s="487"/>
      <c r="BD43" s="487"/>
      <c r="BE43" s="487"/>
      <c r="BF43" s="487"/>
      <c r="BG43" s="487"/>
      <c r="BH43" s="487"/>
      <c r="BI43" s="487"/>
      <c r="BJ43" s="487"/>
      <c r="BK43" s="487"/>
      <c r="BL43" s="487"/>
      <c r="BR43" s="164"/>
      <c r="BT43" s="154"/>
      <c r="BV43" s="166"/>
      <c r="BW43" s="492"/>
      <c r="BX43" s="248">
        <f t="shared" si="15"/>
        <v>31</v>
      </c>
      <c r="BZ43" s="271"/>
      <c r="CA43" s="271"/>
      <c r="CB43" s="271"/>
      <c r="CC43" s="271"/>
      <c r="CD43" s="271"/>
      <c r="CE43" s="271"/>
      <c r="CF43" s="271"/>
      <c r="CG43" s="271"/>
      <c r="CH43" s="248">
        <f t="shared" si="16"/>
        <v>31</v>
      </c>
      <c r="CJ43" s="271"/>
      <c r="CK43" s="271"/>
      <c r="CL43" s="271"/>
      <c r="CM43" s="271"/>
      <c r="CN43" s="271"/>
      <c r="CO43" s="271"/>
      <c r="CP43" s="271"/>
      <c r="CQ43" s="271"/>
      <c r="CR43" s="271"/>
      <c r="CS43" s="248">
        <f t="shared" si="17"/>
        <v>31</v>
      </c>
      <c r="CU43" s="271"/>
      <c r="CV43" s="271"/>
      <c r="CW43" s="271"/>
    </row>
    <row r="44" spans="1:101" ht="15" customHeight="1">
      <c r="A44" s="248">
        <f t="shared" si="2"/>
        <v>33</v>
      </c>
      <c r="B44" s="260" t="s">
        <v>205</v>
      </c>
      <c r="C44" s="260"/>
      <c r="D44" s="421">
        <f>+BV12</f>
        <v>3.872E-3</v>
      </c>
      <c r="E44" s="332">
        <f>ROUND(F39*D44,0)</f>
        <v>-214634</v>
      </c>
      <c r="F44" s="266"/>
      <c r="G44" s="490"/>
      <c r="H44" s="162"/>
      <c r="I44" s="162"/>
      <c r="J44" s="162"/>
      <c r="K44" s="162"/>
      <c r="Q44" s="248"/>
      <c r="S44" s="438"/>
      <c r="T44" s="264"/>
      <c r="U44" s="157"/>
      <c r="V44" s="157"/>
      <c r="W44" s="157"/>
      <c r="X44" s="157"/>
      <c r="Y44" s="157"/>
      <c r="Z44" s="157"/>
      <c r="AA44" s="157"/>
      <c r="AB44" s="157"/>
      <c r="AC44" s="157"/>
      <c r="AX44" s="487"/>
      <c r="AY44" s="487"/>
      <c r="AZ44" s="487"/>
      <c r="BA44" s="487"/>
      <c r="BB44" s="487"/>
      <c r="BC44" s="487"/>
      <c r="BD44" s="487"/>
      <c r="BE44" s="487"/>
      <c r="BF44" s="487"/>
      <c r="BG44" s="487"/>
      <c r="BH44" s="487"/>
      <c r="BI44" s="487"/>
      <c r="BJ44" s="487"/>
      <c r="BK44" s="487"/>
      <c r="BL44" s="487"/>
      <c r="BR44" s="164"/>
      <c r="BT44" s="154"/>
      <c r="BV44" s="166"/>
      <c r="BW44" s="288"/>
      <c r="BX44" s="248">
        <f t="shared" si="15"/>
        <v>32</v>
      </c>
      <c r="BY44" s="155" t="s">
        <v>51</v>
      </c>
      <c r="BZ44" s="276">
        <f t="shared" ref="BZ44:CG44" si="30">BZ17-BZ26-BZ42</f>
        <v>132511707</v>
      </c>
      <c r="CA44" s="276">
        <f t="shared" si="30"/>
        <v>-11019116.640999995</v>
      </c>
      <c r="CB44" s="276">
        <f t="shared" si="30"/>
        <v>2001119.2528054302</v>
      </c>
      <c r="CC44" s="276">
        <f t="shared" si="30"/>
        <v>-30718789.747624993</v>
      </c>
      <c r="CD44" s="276">
        <f t="shared" si="30"/>
        <v>18591739.344606921</v>
      </c>
      <c r="CE44" s="276">
        <f t="shared" si="30"/>
        <v>219140.41674357653</v>
      </c>
      <c r="CF44" s="276">
        <f t="shared" si="30"/>
        <v>-145363.66425425</v>
      </c>
      <c r="CG44" s="276">
        <f t="shared" si="30"/>
        <v>-172767</v>
      </c>
      <c r="CH44" s="248">
        <f t="shared" si="16"/>
        <v>32</v>
      </c>
      <c r="CI44" s="155" t="s">
        <v>51</v>
      </c>
      <c r="CJ44" s="276">
        <f t="shared" ref="CJ44:CR44" si="31">CJ17-CJ26-CJ42</f>
        <v>-913.16240599225284</v>
      </c>
      <c r="CK44" s="276">
        <f t="shared" si="31"/>
        <v>-23479.64</v>
      </c>
      <c r="CL44" s="276">
        <f>CL17-CL26-CL42</f>
        <v>-1089394.2465373569</v>
      </c>
      <c r="CM44" s="276">
        <f>CM17-CM26-CM42</f>
        <v>32501.006443174454</v>
      </c>
      <c r="CN44" s="276">
        <f>CN17-CN26-CN42</f>
        <v>294033.34997221618</v>
      </c>
      <c r="CO44" s="276">
        <f>CO17-CO26-CO42</f>
        <v>0</v>
      </c>
      <c r="CP44" s="276">
        <f>CP17-CP26-CP42</f>
        <v>1068035.4342610731</v>
      </c>
      <c r="CQ44" s="276">
        <f t="shared" si="31"/>
        <v>-20963255.296990186</v>
      </c>
      <c r="CR44" s="276">
        <f t="shared" si="31"/>
        <v>111548451.70300984</v>
      </c>
      <c r="CS44" s="248">
        <f t="shared" si="17"/>
        <v>32</v>
      </c>
      <c r="CT44" s="165" t="str">
        <f>BY44</f>
        <v>NET OPERATING INCOME</v>
      </c>
      <c r="CU44" s="276">
        <f>CU17-CU26-CU42</f>
        <v>132511707</v>
      </c>
      <c r="CV44" s="276">
        <f>CV17-CV26-CV42</f>
        <v>-20963255.296990186</v>
      </c>
      <c r="CW44" s="276">
        <f>CW17-CW26-CW42</f>
        <v>111548451.70300984</v>
      </c>
    </row>
    <row r="45" spans="1:101" ht="15" customHeight="1">
      <c r="A45" s="248">
        <f t="shared" si="2"/>
        <v>34</v>
      </c>
      <c r="B45" s="260" t="s">
        <v>212</v>
      </c>
      <c r="C45" s="260"/>
      <c r="D45" s="427">
        <f>+BV13</f>
        <v>2E-3</v>
      </c>
      <c r="E45" s="365">
        <f>ROUND(F39*D45,0)</f>
        <v>-110865</v>
      </c>
      <c r="F45" s="266"/>
      <c r="G45" s="490"/>
      <c r="Q45" s="248"/>
      <c r="S45" s="438"/>
      <c r="T45" s="264"/>
      <c r="U45" s="157"/>
      <c r="V45" s="157"/>
      <c r="W45" s="157"/>
      <c r="X45" s="157"/>
      <c r="Y45" s="157"/>
      <c r="Z45" s="157"/>
      <c r="AA45" s="157"/>
      <c r="AB45" s="157"/>
      <c r="AC45" s="157"/>
      <c r="AX45" s="487"/>
      <c r="AY45" s="487"/>
      <c r="AZ45" s="487"/>
      <c r="BA45" s="487"/>
      <c r="BB45" s="487"/>
      <c r="BC45" s="487"/>
      <c r="BD45" s="487"/>
      <c r="BE45" s="487"/>
      <c r="BF45" s="487"/>
      <c r="BG45" s="487"/>
      <c r="BH45" s="487"/>
      <c r="BI45" s="487"/>
      <c r="BJ45" s="487"/>
      <c r="BK45" s="487"/>
      <c r="BL45" s="487"/>
      <c r="BR45" s="164"/>
      <c r="BT45" s="154"/>
      <c r="BV45" s="166"/>
      <c r="BW45" s="446"/>
      <c r="BX45" s="248">
        <f t="shared" si="15"/>
        <v>33</v>
      </c>
      <c r="BZ45" s="271"/>
      <c r="CA45" s="271"/>
      <c r="CB45" s="271"/>
      <c r="CC45" s="271"/>
      <c r="CD45" s="271"/>
      <c r="CE45" s="271"/>
      <c r="CF45" s="271"/>
      <c r="CG45" s="493" t="s">
        <v>24</v>
      </c>
      <c r="CH45" s="248">
        <f t="shared" si="16"/>
        <v>33</v>
      </c>
      <c r="CJ45" s="271"/>
      <c r="CK45" s="493"/>
      <c r="CL45" s="493"/>
      <c r="CM45" s="493"/>
      <c r="CN45" s="493"/>
      <c r="CO45" s="493"/>
      <c r="CP45" s="493"/>
      <c r="CQ45" s="311"/>
      <c r="CR45" s="311"/>
      <c r="CS45" s="248">
        <f t="shared" si="17"/>
        <v>33</v>
      </c>
      <c r="CT45" s="155"/>
      <c r="CU45" s="494"/>
      <c r="CV45" s="494"/>
      <c r="CW45" s="494"/>
    </row>
    <row r="46" spans="1:101" ht="15" customHeight="1">
      <c r="A46" s="248">
        <f t="shared" si="2"/>
        <v>35</v>
      </c>
      <c r="B46" s="370" t="s">
        <v>182</v>
      </c>
      <c r="C46" s="260"/>
      <c r="D46" s="495"/>
      <c r="E46" s="478"/>
      <c r="F46" s="496">
        <f>SUM(E44:E45)</f>
        <v>-325499</v>
      </c>
      <c r="G46" s="490"/>
      <c r="U46" s="157"/>
      <c r="V46" s="157"/>
      <c r="W46" s="157"/>
      <c r="X46" s="157"/>
      <c r="Y46" s="247"/>
      <c r="Z46" s="247"/>
      <c r="AA46" s="247"/>
      <c r="AB46" s="247"/>
      <c r="AC46" s="247"/>
      <c r="AX46" s="487"/>
      <c r="AY46" s="487"/>
      <c r="AZ46" s="487"/>
      <c r="BA46" s="487"/>
      <c r="BB46" s="487"/>
      <c r="BC46" s="487"/>
      <c r="BD46" s="487"/>
      <c r="BE46" s="487"/>
      <c r="BF46" s="487"/>
      <c r="BG46" s="487"/>
      <c r="BH46" s="487"/>
      <c r="BI46" s="487"/>
      <c r="BJ46" s="487"/>
      <c r="BK46" s="487"/>
      <c r="BL46" s="487"/>
      <c r="BR46" s="164"/>
      <c r="BT46" s="154"/>
      <c r="BV46" s="166"/>
      <c r="BW46" s="446"/>
      <c r="BX46" s="248">
        <f t="shared" si="15"/>
        <v>34</v>
      </c>
      <c r="BY46" s="155" t="s">
        <v>255</v>
      </c>
      <c r="BZ46" s="276">
        <f>BZ57</f>
        <v>1644558986.6967642</v>
      </c>
      <c r="CA46" s="271"/>
      <c r="CB46" s="271"/>
      <c r="CC46" s="271"/>
      <c r="CD46" s="271"/>
      <c r="CE46" s="271">
        <v>0</v>
      </c>
      <c r="CF46" s="271"/>
      <c r="CG46" s="319"/>
      <c r="CH46" s="248">
        <f t="shared" si="16"/>
        <v>34</v>
      </c>
      <c r="CI46" s="155" t="s">
        <v>255</v>
      </c>
      <c r="CJ46" s="271"/>
      <c r="CK46" s="156"/>
      <c r="CL46" s="156"/>
      <c r="CM46" s="156"/>
      <c r="CN46" s="156"/>
      <c r="CO46" s="156"/>
      <c r="CP46" s="156"/>
      <c r="CQ46" s="271">
        <f>SUM(CA46:CM46)-CH46</f>
        <v>0</v>
      </c>
      <c r="CR46" s="271">
        <f>BZ46+CQ46</f>
        <v>1644558986.6967642</v>
      </c>
      <c r="CS46" s="248">
        <f t="shared" si="17"/>
        <v>34</v>
      </c>
      <c r="CT46" s="155" t="s">
        <v>255</v>
      </c>
      <c r="CU46" s="271">
        <f>BZ46</f>
        <v>1644558986.6967642</v>
      </c>
      <c r="CV46" s="497">
        <f>CQ46</f>
        <v>0</v>
      </c>
      <c r="CW46" s="271">
        <f>+CU46+CV46</f>
        <v>1644558986.6967642</v>
      </c>
    </row>
    <row r="47" spans="1:101" ht="15" customHeight="1">
      <c r="A47" s="248">
        <f t="shared" si="2"/>
        <v>36</v>
      </c>
      <c r="B47" s="260"/>
      <c r="C47" s="260"/>
      <c r="D47" s="498"/>
      <c r="E47" s="256"/>
      <c r="F47" s="266"/>
      <c r="G47" s="490"/>
      <c r="H47" s="162"/>
      <c r="I47" s="162"/>
      <c r="J47" s="162"/>
      <c r="K47" s="162"/>
      <c r="V47" s="247"/>
      <c r="W47" s="247"/>
      <c r="X47" s="247"/>
      <c r="Y47" s="247"/>
      <c r="Z47" s="247"/>
      <c r="AA47" s="247"/>
      <c r="AB47" s="247"/>
      <c r="AC47" s="247"/>
      <c r="BR47" s="164"/>
      <c r="BT47" s="154"/>
      <c r="BV47" s="166"/>
      <c r="BW47" s="446"/>
      <c r="BX47" s="248">
        <f t="shared" si="15"/>
        <v>35</v>
      </c>
      <c r="CG47" s="170"/>
      <c r="CH47" s="248">
        <f t="shared" si="16"/>
        <v>35</v>
      </c>
      <c r="CK47" s="154"/>
      <c r="CL47" s="154"/>
      <c r="CM47" s="154"/>
      <c r="CN47" s="154"/>
      <c r="CO47" s="154"/>
      <c r="CP47" s="154"/>
      <c r="CQ47" s="311"/>
      <c r="CR47" s="311"/>
      <c r="CS47" s="248">
        <f t="shared" si="17"/>
        <v>35</v>
      </c>
    </row>
    <row r="48" spans="1:101" ht="15" customHeight="1">
      <c r="A48" s="248">
        <f t="shared" si="2"/>
        <v>37</v>
      </c>
      <c r="B48" s="260" t="s">
        <v>220</v>
      </c>
      <c r="C48" s="260"/>
      <c r="D48" s="421">
        <f>+BV14</f>
        <v>3.8371000000000002E-2</v>
      </c>
      <c r="E48" s="499">
        <f>ROUND(F39*D48,0)</f>
        <v>-2126996</v>
      </c>
      <c r="F48" s="266"/>
      <c r="G48" s="490"/>
      <c r="V48" s="247"/>
      <c r="W48" s="247"/>
      <c r="X48" s="247"/>
      <c r="Y48" s="247"/>
      <c r="Z48" s="247"/>
      <c r="AA48" s="247"/>
      <c r="AB48" s="247"/>
      <c r="AC48" s="247"/>
      <c r="AK48" s="248"/>
      <c r="AL48" s="152"/>
      <c r="AM48" s="154"/>
      <c r="AN48" s="379"/>
      <c r="AT48" s="157"/>
      <c r="AU48" s="157"/>
      <c r="AV48" s="157"/>
      <c r="BR48" s="164"/>
      <c r="BT48" s="154"/>
      <c r="BV48" s="166"/>
      <c r="BW48" s="500"/>
      <c r="BX48" s="248">
        <f t="shared" si="15"/>
        <v>36</v>
      </c>
      <c r="BY48" s="155" t="s">
        <v>53</v>
      </c>
      <c r="BZ48" s="501">
        <f>BZ44/BZ46</f>
        <v>8.05758310111825E-2</v>
      </c>
      <c r="CE48" s="298"/>
      <c r="CF48" s="298"/>
      <c r="CG48" s="154"/>
      <c r="CH48" s="248">
        <f t="shared" si="16"/>
        <v>36</v>
      </c>
      <c r="CI48" s="155" t="s">
        <v>53</v>
      </c>
      <c r="CK48" s="154"/>
      <c r="CL48" s="154"/>
      <c r="CM48" s="154"/>
      <c r="CN48" s="154"/>
      <c r="CO48" s="154"/>
      <c r="CP48" s="154"/>
      <c r="CR48" s="446">
        <f>CR44/CR46</f>
        <v>6.7828793375824328E-2</v>
      </c>
      <c r="CS48" s="248">
        <f t="shared" si="17"/>
        <v>36</v>
      </c>
      <c r="CT48" s="155" t="s">
        <v>53</v>
      </c>
      <c r="CU48" s="446">
        <f>BZ48</f>
        <v>8.05758310111825E-2</v>
      </c>
      <c r="CW48" s="446">
        <f>CW44/CW46</f>
        <v>6.7828793375824328E-2</v>
      </c>
    </row>
    <row r="49" spans="1:101" ht="15" customHeight="1">
      <c r="A49" s="248">
        <f t="shared" si="2"/>
        <v>38</v>
      </c>
      <c r="B49" s="370" t="s">
        <v>227</v>
      </c>
      <c r="C49" s="260"/>
      <c r="D49" s="169"/>
      <c r="E49" s="256"/>
      <c r="F49" s="502">
        <f>SUM(E48:E48)</f>
        <v>-2126996</v>
      </c>
      <c r="G49" s="490"/>
      <c r="H49" s="162"/>
      <c r="I49" s="162"/>
      <c r="J49" s="162"/>
      <c r="K49" s="162"/>
      <c r="Q49" s="248"/>
      <c r="S49" s="438"/>
      <c r="T49" s="264"/>
      <c r="V49" s="247"/>
      <c r="W49" s="247"/>
      <c r="X49" s="247"/>
      <c r="Y49" s="247"/>
      <c r="Z49" s="247"/>
      <c r="AA49" s="247"/>
      <c r="AB49" s="247"/>
      <c r="AC49" s="247"/>
      <c r="AT49" s="157"/>
      <c r="AU49" s="157"/>
      <c r="AV49" s="157"/>
      <c r="BR49" s="164"/>
      <c r="BT49" s="154"/>
      <c r="BV49" s="166"/>
      <c r="BX49" s="248">
        <f t="shared" si="15"/>
        <v>37</v>
      </c>
      <c r="CH49" s="248">
        <f t="shared" si="16"/>
        <v>37</v>
      </c>
      <c r="CS49" s="248">
        <f t="shared" si="17"/>
        <v>37</v>
      </c>
      <c r="CU49" s="503"/>
      <c r="CW49" s="503"/>
    </row>
    <row r="50" spans="1:101" ht="15" customHeight="1">
      <c r="A50" s="248">
        <f t="shared" si="2"/>
        <v>39</v>
      </c>
      <c r="B50" s="260"/>
      <c r="C50" s="260"/>
      <c r="D50" s="169"/>
      <c r="E50" s="169"/>
      <c r="F50" s="266"/>
      <c r="G50" s="490"/>
      <c r="Q50" s="248"/>
      <c r="S50" s="438"/>
      <c r="T50" s="264"/>
      <c r="V50" s="247"/>
      <c r="W50" s="247"/>
      <c r="X50" s="247"/>
      <c r="Y50" s="247"/>
      <c r="Z50" s="247"/>
      <c r="AA50" s="247"/>
      <c r="AB50" s="247"/>
      <c r="AC50" s="247"/>
      <c r="AK50" s="248"/>
      <c r="AT50" s="157"/>
      <c r="AU50" s="157"/>
      <c r="AV50" s="157"/>
      <c r="BR50" s="164"/>
      <c r="BT50" s="154"/>
      <c r="BV50" s="166"/>
      <c r="BX50" s="248">
        <f t="shared" si="15"/>
        <v>38</v>
      </c>
      <c r="BY50" s="165" t="s">
        <v>256</v>
      </c>
      <c r="CG50" s="154"/>
      <c r="CH50" s="248">
        <f t="shared" si="16"/>
        <v>38</v>
      </c>
      <c r="CI50" s="165" t="s">
        <v>256</v>
      </c>
      <c r="CK50" s="154"/>
      <c r="CL50" s="154"/>
      <c r="CM50" s="154"/>
      <c r="CN50" s="154"/>
      <c r="CO50" s="154"/>
      <c r="CP50" s="154"/>
      <c r="CR50" s="311"/>
      <c r="CS50" s="248">
        <f t="shared" si="17"/>
        <v>38</v>
      </c>
      <c r="CT50" s="165" t="s">
        <v>256</v>
      </c>
    </row>
    <row r="51" spans="1:101" ht="15" customHeight="1">
      <c r="A51" s="248">
        <f t="shared" si="2"/>
        <v>40</v>
      </c>
      <c r="B51" s="260" t="s">
        <v>180</v>
      </c>
      <c r="C51" s="260"/>
      <c r="D51" s="169"/>
      <c r="E51" s="478"/>
      <c r="F51" s="470">
        <f>F39-F42-F46-F49</f>
        <v>-16952486.640999995</v>
      </c>
      <c r="G51" s="490"/>
      <c r="H51" s="162"/>
      <c r="I51" s="162"/>
      <c r="J51" s="162"/>
      <c r="K51" s="162"/>
      <c r="Q51" s="154"/>
      <c r="R51" s="154"/>
      <c r="S51" s="154"/>
      <c r="T51" s="154"/>
      <c r="V51" s="247"/>
      <c r="W51" s="247"/>
      <c r="X51" s="247"/>
      <c r="Y51" s="247"/>
      <c r="Z51" s="247"/>
      <c r="AA51" s="247"/>
      <c r="AB51" s="247"/>
      <c r="AC51" s="247"/>
      <c r="AK51" s="248"/>
      <c r="BN51" s="504"/>
      <c r="BR51" s="164"/>
      <c r="BT51" s="154"/>
      <c r="BV51" s="166"/>
      <c r="BW51" s="175"/>
      <c r="BX51" s="248">
        <f t="shared" si="15"/>
        <v>39</v>
      </c>
      <c r="BY51" s="505" t="s">
        <v>257</v>
      </c>
      <c r="BZ51" s="276">
        <v>2877011061</v>
      </c>
      <c r="CA51" s="262">
        <v>0</v>
      </c>
      <c r="CB51" s="262">
        <v>0</v>
      </c>
      <c r="CC51" s="262">
        <v>0</v>
      </c>
      <c r="CD51" s="262">
        <v>0</v>
      </c>
      <c r="CE51" s="262">
        <f>+CE46</f>
        <v>0</v>
      </c>
      <c r="CF51" s="262"/>
      <c r="CG51" s="262">
        <v>0</v>
      </c>
      <c r="CH51" s="248">
        <f t="shared" si="16"/>
        <v>39</v>
      </c>
      <c r="CI51" s="505" t="s">
        <v>257</v>
      </c>
      <c r="CJ51" s="262">
        <v>0</v>
      </c>
      <c r="CK51" s="262">
        <v>0</v>
      </c>
      <c r="CL51" s="262">
        <v>0</v>
      </c>
      <c r="CM51" s="262">
        <v>0</v>
      </c>
      <c r="CN51" s="262"/>
      <c r="CO51" s="262"/>
      <c r="CP51" s="262">
        <v>0</v>
      </c>
      <c r="CQ51" s="262">
        <f>SUM(CA51:CM51)-CH51</f>
        <v>0</v>
      </c>
      <c r="CR51" s="262">
        <f>+CQ51+BZ51</f>
        <v>2877011061</v>
      </c>
      <c r="CS51" s="248">
        <f t="shared" si="17"/>
        <v>39</v>
      </c>
      <c r="CT51" s="505" t="s">
        <v>257</v>
      </c>
      <c r="CU51" s="276">
        <f>+BZ51</f>
        <v>2877011061</v>
      </c>
      <c r="CV51" s="506">
        <f>+CQ51</f>
        <v>0</v>
      </c>
      <c r="CW51" s="262">
        <f>+CV51+CU51</f>
        <v>2877011061</v>
      </c>
    </row>
    <row r="52" spans="1:101" ht="15" customHeight="1">
      <c r="A52" s="248">
        <f t="shared" si="2"/>
        <v>41</v>
      </c>
      <c r="B52" s="260"/>
      <c r="C52" s="260"/>
      <c r="D52" s="169"/>
      <c r="E52" s="478"/>
      <c r="F52" s="478"/>
      <c r="G52" s="490"/>
      <c r="H52" s="162"/>
      <c r="I52" s="162"/>
      <c r="J52" s="162"/>
      <c r="K52" s="162"/>
      <c r="Q52" s="154"/>
      <c r="R52" s="154"/>
      <c r="S52" s="154"/>
      <c r="T52" s="154"/>
      <c r="V52" s="247"/>
      <c r="W52" s="247"/>
      <c r="X52" s="247"/>
      <c r="Y52" s="247"/>
      <c r="Z52" s="247"/>
      <c r="AA52" s="247"/>
      <c r="AB52" s="247"/>
      <c r="AC52" s="247"/>
      <c r="AK52" s="248"/>
      <c r="BR52" s="164"/>
      <c r="BT52" s="154"/>
      <c r="BV52" s="166"/>
      <c r="BW52" s="172"/>
      <c r="BX52" s="248">
        <f t="shared" si="15"/>
        <v>40</v>
      </c>
      <c r="BY52" s="507" t="s">
        <v>258</v>
      </c>
      <c r="BZ52" s="450">
        <v>-975934226</v>
      </c>
      <c r="CA52" s="508"/>
      <c r="CB52" s="508"/>
      <c r="CC52" s="508"/>
      <c r="CD52" s="508"/>
      <c r="CE52" s="508"/>
      <c r="CF52" s="508"/>
      <c r="CG52" s="508"/>
      <c r="CH52" s="248">
        <f t="shared" si="16"/>
        <v>40</v>
      </c>
      <c r="CI52" s="507" t="s">
        <v>258</v>
      </c>
      <c r="CJ52" s="508"/>
      <c r="CK52" s="508"/>
      <c r="CL52" s="508"/>
      <c r="CM52" s="508"/>
      <c r="CN52" s="508"/>
      <c r="CO52" s="508"/>
      <c r="CP52" s="508"/>
      <c r="CQ52" s="509">
        <f>SUM(CA52:CM52)-CH52</f>
        <v>0</v>
      </c>
      <c r="CR52" s="508">
        <f>+CQ52+BZ52</f>
        <v>-975934226</v>
      </c>
      <c r="CS52" s="248">
        <f t="shared" si="17"/>
        <v>40</v>
      </c>
      <c r="CT52" s="507" t="s">
        <v>258</v>
      </c>
      <c r="CU52" s="450">
        <f>+BZ52</f>
        <v>-975934226</v>
      </c>
      <c r="CV52" s="508">
        <f>+CQ52</f>
        <v>0</v>
      </c>
      <c r="CW52" s="508">
        <f>+CV52+CU52</f>
        <v>-975934226</v>
      </c>
    </row>
    <row r="53" spans="1:101" ht="15" customHeight="1">
      <c r="A53" s="248">
        <f t="shared" si="2"/>
        <v>42</v>
      </c>
      <c r="B53" s="260" t="s">
        <v>189</v>
      </c>
      <c r="C53" s="260"/>
      <c r="D53" s="510">
        <f>FIT</f>
        <v>0.35</v>
      </c>
      <c r="E53" s="478"/>
      <c r="F53" s="379">
        <f>ROUND(F51*D53,0)</f>
        <v>-5933370</v>
      </c>
      <c r="G53" s="490"/>
      <c r="H53" s="162"/>
      <c r="I53" s="162"/>
      <c r="J53" s="162"/>
      <c r="K53" s="162"/>
      <c r="V53" s="247"/>
      <c r="W53" s="247"/>
      <c r="X53" s="247"/>
      <c r="Y53" s="247"/>
      <c r="Z53" s="247"/>
      <c r="AA53" s="247"/>
      <c r="AB53" s="247"/>
      <c r="AC53" s="247"/>
      <c r="BR53" s="164"/>
      <c r="BT53" s="154"/>
      <c r="BV53" s="166"/>
      <c r="BW53" s="172"/>
      <c r="BX53" s="248">
        <f t="shared" si="15"/>
        <v>41</v>
      </c>
      <c r="BY53" s="507" t="s">
        <v>259</v>
      </c>
      <c r="BZ53" s="450">
        <v>-298016915.46422982</v>
      </c>
      <c r="CA53" s="511"/>
      <c r="CB53" s="511"/>
      <c r="CC53" s="511"/>
      <c r="CD53" s="511"/>
      <c r="CE53" s="511"/>
      <c r="CF53" s="511"/>
      <c r="CG53" s="511"/>
      <c r="CH53" s="248">
        <f t="shared" si="16"/>
        <v>41</v>
      </c>
      <c r="CI53" s="507" t="s">
        <v>259</v>
      </c>
      <c r="CJ53" s="511"/>
      <c r="CK53" s="511"/>
      <c r="CL53" s="511"/>
      <c r="CM53" s="511"/>
      <c r="CN53" s="511"/>
      <c r="CO53" s="511"/>
      <c r="CP53" s="511"/>
      <c r="CQ53" s="509">
        <f>SUM(CA53:CM53)-CH53</f>
        <v>0</v>
      </c>
      <c r="CR53" s="508">
        <f>+CQ53+BZ53</f>
        <v>-298016915.46422982</v>
      </c>
      <c r="CS53" s="248">
        <f t="shared" si="17"/>
        <v>41</v>
      </c>
      <c r="CT53" s="507" t="s">
        <v>259</v>
      </c>
      <c r="CU53" s="512">
        <f>+BZ53</f>
        <v>-298016915.46422982</v>
      </c>
      <c r="CV53" s="511">
        <f>+CQ53</f>
        <v>0</v>
      </c>
      <c r="CW53" s="511">
        <f>+CV53+CU53</f>
        <v>-298016915.46422982</v>
      </c>
    </row>
    <row r="54" spans="1:101" ht="15" customHeight="1" thickBot="1">
      <c r="A54" s="248">
        <f t="shared" si="2"/>
        <v>43</v>
      </c>
      <c r="B54" s="260" t="s">
        <v>169</v>
      </c>
      <c r="C54" s="260"/>
      <c r="D54" s="169"/>
      <c r="E54" s="478"/>
      <c r="F54" s="485">
        <f>F51-F53</f>
        <v>-11019116.640999995</v>
      </c>
      <c r="G54" s="490"/>
      <c r="H54" s="162"/>
      <c r="I54" s="162"/>
      <c r="J54" s="162"/>
      <c r="K54" s="162"/>
      <c r="L54" s="154"/>
      <c r="V54" s="247"/>
      <c r="W54" s="247"/>
      <c r="X54" s="247"/>
      <c r="Y54" s="247"/>
      <c r="Z54" s="247"/>
      <c r="AA54" s="247"/>
      <c r="AB54" s="247"/>
      <c r="AC54" s="247"/>
      <c r="AK54" s="248"/>
      <c r="BR54" s="248"/>
      <c r="BT54" s="500"/>
      <c r="BU54" s="446"/>
      <c r="BV54" s="500"/>
      <c r="BW54" s="172"/>
      <c r="BX54" s="248">
        <f t="shared" si="15"/>
        <v>42</v>
      </c>
      <c r="BY54" s="507" t="s">
        <v>260</v>
      </c>
      <c r="BZ54" s="450">
        <v>-28225299</v>
      </c>
      <c r="CA54" s="513"/>
      <c r="CB54" s="513"/>
      <c r="CC54" s="513"/>
      <c r="CD54" s="513"/>
      <c r="CE54" s="513"/>
      <c r="CF54" s="513"/>
      <c r="CG54" s="513"/>
      <c r="CH54" s="248">
        <f t="shared" si="16"/>
        <v>42</v>
      </c>
      <c r="CI54" s="507" t="s">
        <v>260</v>
      </c>
      <c r="CJ54" s="513"/>
      <c r="CK54" s="513"/>
      <c r="CL54" s="513"/>
      <c r="CM54" s="513"/>
      <c r="CN54" s="513"/>
      <c r="CO54" s="513"/>
      <c r="CP54" s="513"/>
      <c r="CQ54" s="514">
        <f>SUM(CA54:CM54)-CH54</f>
        <v>0</v>
      </c>
      <c r="CR54" s="513">
        <f>+CQ54+BZ54</f>
        <v>-28225299</v>
      </c>
      <c r="CS54" s="248">
        <f t="shared" si="17"/>
        <v>42</v>
      </c>
      <c r="CT54" s="507" t="s">
        <v>260</v>
      </c>
      <c r="CU54" s="299">
        <f>+BZ54</f>
        <v>-28225299</v>
      </c>
      <c r="CV54" s="513">
        <f>+CQ54</f>
        <v>0</v>
      </c>
      <c r="CW54" s="513">
        <f>+CV54+CU54</f>
        <v>-28225299</v>
      </c>
    </row>
    <row r="55" spans="1:101" ht="15" customHeight="1" thickTop="1">
      <c r="G55" s="490"/>
      <c r="H55" s="162"/>
      <c r="I55" s="162"/>
      <c r="J55" s="162"/>
      <c r="K55" s="162"/>
      <c r="L55" s="154"/>
      <c r="V55" s="247"/>
      <c r="W55" s="247"/>
      <c r="X55" s="247"/>
      <c r="Y55" s="247"/>
      <c r="Z55" s="247"/>
      <c r="AA55" s="247"/>
      <c r="AB55" s="247"/>
      <c r="AC55" s="247"/>
      <c r="AK55" s="248"/>
      <c r="AL55" s="154"/>
      <c r="AM55" s="154"/>
      <c r="AN55" s="379"/>
      <c r="BR55" s="248"/>
      <c r="BW55" s="172"/>
      <c r="BX55" s="248">
        <f t="shared" si="15"/>
        <v>43</v>
      </c>
      <c r="BY55" s="507" t="s">
        <v>261</v>
      </c>
      <c r="BZ55" s="515">
        <f t="shared" ref="BZ55:CG55" si="32">SUM(BZ51:BZ54)</f>
        <v>1574834620.5357702</v>
      </c>
      <c r="CA55" s="506">
        <f t="shared" si="32"/>
        <v>0</v>
      </c>
      <c r="CB55" s="506">
        <f t="shared" si="32"/>
        <v>0</v>
      </c>
      <c r="CC55" s="506">
        <f t="shared" si="32"/>
        <v>0</v>
      </c>
      <c r="CD55" s="506">
        <f t="shared" si="32"/>
        <v>0</v>
      </c>
      <c r="CE55" s="506">
        <f t="shared" si="32"/>
        <v>0</v>
      </c>
      <c r="CF55" s="506"/>
      <c r="CG55" s="506">
        <f t="shared" si="32"/>
        <v>0</v>
      </c>
      <c r="CH55" s="248">
        <f t="shared" si="16"/>
        <v>43</v>
      </c>
      <c r="CI55" s="507" t="s">
        <v>261</v>
      </c>
      <c r="CJ55" s="506">
        <f t="shared" ref="CJ55:CR55" si="33">SUM(CJ51:CJ54)</f>
        <v>0</v>
      </c>
      <c r="CK55" s="506">
        <f t="shared" si="33"/>
        <v>0</v>
      </c>
      <c r="CL55" s="506">
        <f t="shared" si="33"/>
        <v>0</v>
      </c>
      <c r="CM55" s="506">
        <f t="shared" si="33"/>
        <v>0</v>
      </c>
      <c r="CN55" s="506"/>
      <c r="CO55" s="506"/>
      <c r="CP55" s="506">
        <f t="shared" si="33"/>
        <v>0</v>
      </c>
      <c r="CQ55" s="506">
        <f t="shared" si="33"/>
        <v>0</v>
      </c>
      <c r="CR55" s="506">
        <f t="shared" si="33"/>
        <v>1574834620.5357702</v>
      </c>
      <c r="CS55" s="248">
        <f t="shared" si="17"/>
        <v>43</v>
      </c>
      <c r="CT55" s="507" t="s">
        <v>261</v>
      </c>
      <c r="CU55" s="506">
        <f>SUM(CU51:CU54)</f>
        <v>1574834620.5357702</v>
      </c>
      <c r="CV55" s="506">
        <f>SUM(CV51:CV54)</f>
        <v>0</v>
      </c>
      <c r="CW55" s="506">
        <f>SUM(CW51:CW54)</f>
        <v>1574834620.5357702</v>
      </c>
    </row>
    <row r="56" spans="1:101" ht="15" customHeight="1">
      <c r="G56" s="490"/>
      <c r="H56" s="162"/>
      <c r="I56" s="162"/>
      <c r="J56" s="162"/>
      <c r="K56" s="162"/>
      <c r="L56" s="154"/>
      <c r="V56" s="247"/>
      <c r="W56" s="247"/>
      <c r="X56" s="247"/>
      <c r="Y56" s="247"/>
      <c r="Z56" s="247"/>
      <c r="AA56" s="247"/>
      <c r="AB56" s="247"/>
      <c r="AC56" s="247"/>
      <c r="AK56" s="248"/>
      <c r="AL56" s="154"/>
      <c r="AM56" s="516"/>
      <c r="AN56" s="379"/>
      <c r="BR56" s="157"/>
      <c r="BS56" s="157"/>
      <c r="BT56" s="157"/>
      <c r="BU56" s="157"/>
      <c r="BV56" s="157"/>
      <c r="BW56" s="172"/>
      <c r="BX56" s="248">
        <f t="shared" si="15"/>
        <v>44</v>
      </c>
      <c r="BY56" s="507" t="s">
        <v>262</v>
      </c>
      <c r="BZ56" s="450">
        <v>69724366.160994053</v>
      </c>
      <c r="CA56" s="513"/>
      <c r="CB56" s="513"/>
      <c r="CC56" s="513"/>
      <c r="CD56" s="513"/>
      <c r="CE56" s="513"/>
      <c r="CF56" s="513"/>
      <c r="CG56" s="513"/>
      <c r="CH56" s="248">
        <f t="shared" si="16"/>
        <v>44</v>
      </c>
      <c r="CI56" s="507" t="s">
        <v>262</v>
      </c>
      <c r="CJ56" s="513"/>
      <c r="CK56" s="513"/>
      <c r="CL56" s="513"/>
      <c r="CM56" s="513"/>
      <c r="CN56" s="513"/>
      <c r="CO56" s="513"/>
      <c r="CP56" s="513"/>
      <c r="CQ56" s="513">
        <f>SUM(CA56:CM56)-CH56</f>
        <v>0</v>
      </c>
      <c r="CR56" s="513">
        <f>+CQ56+BZ56</f>
        <v>69724366.160994053</v>
      </c>
      <c r="CS56" s="248">
        <f t="shared" si="17"/>
        <v>44</v>
      </c>
      <c r="CT56" s="507" t="s">
        <v>262</v>
      </c>
      <c r="CU56" s="299">
        <f>+BZ56</f>
        <v>69724366.160994053</v>
      </c>
      <c r="CV56" s="513">
        <f>+CQ56</f>
        <v>0</v>
      </c>
      <c r="CW56" s="513">
        <f>+CV56+CU56</f>
        <v>69724366.160994053</v>
      </c>
    </row>
    <row r="57" spans="1:101" ht="15" customHeight="1" thickBot="1">
      <c r="G57" s="490"/>
      <c r="H57" s="162"/>
      <c r="I57" s="162"/>
      <c r="J57" s="162"/>
      <c r="K57" s="162"/>
      <c r="L57" s="154"/>
      <c r="V57" s="247"/>
      <c r="W57" s="247"/>
      <c r="X57" s="247"/>
      <c r="Y57" s="247"/>
      <c r="Z57" s="247"/>
      <c r="AA57" s="247"/>
      <c r="AB57" s="247"/>
      <c r="AC57" s="247"/>
      <c r="AK57" s="248"/>
      <c r="AL57" s="154"/>
      <c r="AM57" s="154"/>
      <c r="AN57" s="379"/>
      <c r="BR57" s="157"/>
      <c r="BS57" s="157"/>
      <c r="BT57" s="157"/>
      <c r="BU57" s="157"/>
      <c r="BV57" s="157"/>
      <c r="BX57" s="248">
        <f t="shared" si="15"/>
        <v>45</v>
      </c>
      <c r="BY57" s="505" t="s">
        <v>263</v>
      </c>
      <c r="BZ57" s="517">
        <f t="shared" ref="BZ57:CG57" si="34">SUM(BZ55:BZ56)</f>
        <v>1644558986.6967642</v>
      </c>
      <c r="CA57" s="518">
        <f t="shared" si="34"/>
        <v>0</v>
      </c>
      <c r="CB57" s="518">
        <f t="shared" si="34"/>
        <v>0</v>
      </c>
      <c r="CC57" s="518">
        <f t="shared" si="34"/>
        <v>0</v>
      </c>
      <c r="CD57" s="518">
        <f t="shared" si="34"/>
        <v>0</v>
      </c>
      <c r="CE57" s="518">
        <f t="shared" si="34"/>
        <v>0</v>
      </c>
      <c r="CF57" s="518"/>
      <c r="CG57" s="518">
        <f t="shared" si="34"/>
        <v>0</v>
      </c>
      <c r="CH57" s="248">
        <f t="shared" si="16"/>
        <v>45</v>
      </c>
      <c r="CI57" s="505" t="s">
        <v>263</v>
      </c>
      <c r="CJ57" s="518">
        <f t="shared" ref="CJ57:CR57" si="35">SUM(CJ55:CJ56)</f>
        <v>0</v>
      </c>
      <c r="CK57" s="518">
        <f t="shared" si="35"/>
        <v>0</v>
      </c>
      <c r="CL57" s="518">
        <f t="shared" si="35"/>
        <v>0</v>
      </c>
      <c r="CM57" s="518">
        <f t="shared" si="35"/>
        <v>0</v>
      </c>
      <c r="CN57" s="518"/>
      <c r="CO57" s="518"/>
      <c r="CP57" s="518">
        <f t="shared" si="35"/>
        <v>0</v>
      </c>
      <c r="CQ57" s="518">
        <f t="shared" si="35"/>
        <v>0</v>
      </c>
      <c r="CR57" s="518">
        <f t="shared" si="35"/>
        <v>1644558986.6967642</v>
      </c>
      <c r="CS57" s="248">
        <f t="shared" si="17"/>
        <v>45</v>
      </c>
      <c r="CT57" s="505" t="s">
        <v>263</v>
      </c>
      <c r="CU57" s="518">
        <f>SUM(CU55:CU56)</f>
        <v>1644558986.6967642</v>
      </c>
      <c r="CV57" s="518">
        <f>SUM(CV55:CV56)</f>
        <v>0</v>
      </c>
      <c r="CW57" s="518">
        <f>SUM(CW55:CW56)</f>
        <v>1644558986.6967642</v>
      </c>
    </row>
    <row r="58" spans="1:101" ht="15" customHeight="1" thickTop="1">
      <c r="G58" s="490"/>
      <c r="H58" s="162"/>
      <c r="I58" s="162"/>
      <c r="J58" s="162"/>
      <c r="K58" s="162"/>
      <c r="L58" s="154"/>
      <c r="V58" s="247"/>
      <c r="W58" s="247"/>
      <c r="X58" s="247"/>
      <c r="Y58" s="247"/>
      <c r="Z58" s="247"/>
      <c r="AA58" s="247"/>
      <c r="AB58" s="247"/>
      <c r="AC58" s="247"/>
      <c r="AK58" s="248"/>
      <c r="AL58" s="519"/>
      <c r="AM58" s="516"/>
      <c r="AN58" s="379"/>
      <c r="BR58" s="157"/>
      <c r="BS58" s="157"/>
      <c r="BT58" s="157"/>
      <c r="BU58" s="157"/>
      <c r="BV58" s="157"/>
      <c r="CS58" s="248"/>
    </row>
    <row r="59" spans="1:101" ht="15" customHeight="1">
      <c r="G59" s="490"/>
      <c r="H59" s="162"/>
      <c r="I59" s="162"/>
      <c r="J59" s="162"/>
      <c r="K59" s="162"/>
      <c r="L59" s="154"/>
      <c r="V59" s="247"/>
      <c r="W59" s="247"/>
      <c r="X59" s="247"/>
      <c r="Y59" s="247"/>
      <c r="Z59" s="247"/>
      <c r="AA59" s="247"/>
      <c r="AB59" s="247"/>
      <c r="AC59" s="247"/>
      <c r="AK59" s="248"/>
      <c r="AL59" s="519"/>
      <c r="AM59" s="516"/>
      <c r="AN59" s="379"/>
      <c r="BR59" s="157"/>
      <c r="BS59" s="157"/>
      <c r="BT59" s="157"/>
      <c r="BU59" s="157"/>
      <c r="BV59" s="157"/>
      <c r="BW59" s="520"/>
      <c r="CG59" s="271">
        <f>SUM(CA44:CG44)</f>
        <v>-21244038.038723305</v>
      </c>
      <c r="CR59" s="271">
        <f>SUM(CJ44:CP44)</f>
        <v>280782.7417331147</v>
      </c>
      <c r="CU59" s="521"/>
      <c r="CV59" s="521"/>
      <c r="CW59" s="521"/>
    </row>
    <row r="60" spans="1:101" ht="15" customHeight="1">
      <c r="G60" s="490"/>
      <c r="H60" s="162"/>
      <c r="I60" s="162"/>
      <c r="J60" s="162"/>
      <c r="K60" s="162"/>
      <c r="L60" s="154"/>
      <c r="V60" s="247"/>
      <c r="W60" s="247"/>
      <c r="X60" s="247"/>
      <c r="Y60" s="247"/>
      <c r="Z60" s="247"/>
      <c r="AA60" s="247"/>
      <c r="AB60" s="247"/>
      <c r="AC60" s="247"/>
      <c r="AK60" s="164" t="e">
        <f ca="1">CELL("filename",#REF!)</f>
        <v>#REF!</v>
      </c>
      <c r="AL60" s="519"/>
      <c r="AM60" s="516"/>
      <c r="AN60" s="379"/>
      <c r="AY60" s="504"/>
      <c r="BR60" s="157"/>
      <c r="BS60" s="157"/>
      <c r="BT60" s="157"/>
      <c r="BU60" s="157"/>
      <c r="BV60" s="157"/>
      <c r="CR60" s="522">
        <f>BZ44+CG59+CR59-CR44</f>
        <v>0</v>
      </c>
    </row>
    <row r="61" spans="1:101" ht="15" customHeight="1">
      <c r="G61" s="162"/>
      <c r="H61" s="162"/>
      <c r="I61" s="162"/>
      <c r="J61" s="162"/>
      <c r="K61" s="162"/>
      <c r="L61" s="154"/>
      <c r="V61" s="247"/>
      <c r="W61" s="247"/>
      <c r="X61" s="247"/>
      <c r="Y61" s="247"/>
      <c r="Z61" s="247"/>
      <c r="AA61" s="247"/>
      <c r="AB61" s="247"/>
      <c r="AC61" s="247"/>
      <c r="AK61" s="523"/>
      <c r="AL61" s="519"/>
      <c r="AM61" s="524"/>
      <c r="BR61" s="157"/>
      <c r="BS61" s="157"/>
      <c r="BT61" s="157"/>
      <c r="BU61" s="157"/>
      <c r="BV61" s="157"/>
      <c r="BW61" s="525"/>
      <c r="CR61" s="165" t="s">
        <v>24</v>
      </c>
    </row>
    <row r="62" spans="1:101" ht="15" customHeight="1">
      <c r="G62" s="162"/>
      <c r="H62" s="162"/>
      <c r="I62" s="162"/>
      <c r="J62" s="162"/>
      <c r="K62" s="162"/>
      <c r="L62" s="154"/>
      <c r="V62" s="247"/>
      <c r="W62" s="247"/>
      <c r="X62" s="247"/>
      <c r="Y62" s="247"/>
      <c r="Z62" s="247"/>
      <c r="AA62" s="247"/>
      <c r="AB62" s="247"/>
      <c r="AC62" s="247"/>
      <c r="AK62" s="523"/>
      <c r="AL62" s="519"/>
      <c r="AM62" s="524"/>
      <c r="BR62" s="157"/>
      <c r="BS62" s="157"/>
      <c r="BT62" s="157"/>
      <c r="BU62" s="157"/>
      <c r="BV62" s="157"/>
      <c r="BW62" s="500"/>
    </row>
    <row r="63" spans="1:101" ht="15" customHeight="1">
      <c r="A63" s="526"/>
      <c r="B63" s="526"/>
      <c r="C63" s="526"/>
      <c r="D63" s="526"/>
      <c r="E63" s="526"/>
      <c r="F63" s="526"/>
      <c r="G63" s="526"/>
      <c r="H63" s="526"/>
      <c r="I63" s="526"/>
      <c r="J63" s="526"/>
      <c r="K63" s="526"/>
      <c r="L63" s="526"/>
      <c r="M63" s="526"/>
      <c r="N63" s="526"/>
      <c r="O63" s="526"/>
      <c r="P63" s="526"/>
      <c r="Q63" s="526"/>
      <c r="R63" s="526"/>
      <c r="S63" s="526"/>
      <c r="T63" s="526"/>
      <c r="U63" s="526"/>
      <c r="V63" s="526"/>
      <c r="W63" s="526"/>
      <c r="X63" s="247"/>
      <c r="AK63" s="523"/>
      <c r="AL63" s="519"/>
      <c r="AM63" s="524"/>
      <c r="BR63" s="157"/>
      <c r="BS63" s="157"/>
      <c r="BT63" s="157"/>
      <c r="BU63" s="157"/>
      <c r="BV63" s="157"/>
    </row>
    <row r="64" spans="1:101" ht="15" customHeight="1">
      <c r="A64" s="470"/>
      <c r="G64" s="162"/>
      <c r="H64" s="162"/>
      <c r="I64" s="162"/>
      <c r="J64" s="162"/>
      <c r="K64" s="162"/>
      <c r="L64" s="154"/>
      <c r="AK64" s="523"/>
      <c r="AL64" s="519"/>
      <c r="AM64" s="524"/>
      <c r="BR64" s="157"/>
      <c r="BS64" s="157"/>
      <c r="BT64" s="157"/>
      <c r="BU64" s="157"/>
      <c r="BV64" s="157"/>
      <c r="BW64" s="311"/>
    </row>
    <row r="65" spans="1:95" ht="15" customHeight="1">
      <c r="A65" s="470"/>
      <c r="G65" s="162"/>
      <c r="H65" s="162"/>
      <c r="I65" s="162"/>
      <c r="J65" s="162"/>
      <c r="K65" s="162"/>
      <c r="L65" s="154"/>
      <c r="AK65" s="523"/>
      <c r="AL65" s="519"/>
      <c r="AM65" s="524"/>
      <c r="BR65" s="157"/>
      <c r="BS65" s="157"/>
      <c r="BT65" s="157"/>
      <c r="BU65" s="157"/>
      <c r="BV65" s="157"/>
      <c r="BW65" s="311"/>
    </row>
    <row r="66" spans="1:95" ht="15" customHeight="1">
      <c r="A66" s="470"/>
      <c r="G66" s="162"/>
      <c r="H66" s="162"/>
      <c r="I66" s="162"/>
      <c r="J66" s="162"/>
      <c r="K66" s="162"/>
      <c r="L66" s="154"/>
      <c r="AK66" s="523"/>
      <c r="AL66" s="519"/>
      <c r="AM66" s="524"/>
      <c r="BR66" s="157"/>
      <c r="BS66" s="157"/>
      <c r="BT66" s="157"/>
      <c r="BU66" s="157"/>
      <c r="BV66" s="157"/>
      <c r="BW66" s="170"/>
    </row>
    <row r="67" spans="1:95" ht="15" customHeight="1">
      <c r="A67" s="470"/>
      <c r="G67" s="162"/>
      <c r="H67" s="162"/>
      <c r="I67" s="162"/>
      <c r="J67" s="162"/>
      <c r="K67" s="162"/>
      <c r="L67" s="154"/>
      <c r="AK67" s="523"/>
      <c r="AL67" s="519"/>
      <c r="AM67" s="524"/>
      <c r="BR67" s="157"/>
      <c r="BS67" s="157"/>
      <c r="BT67" s="157"/>
      <c r="BU67" s="157"/>
      <c r="BV67" s="157"/>
      <c r="BW67" s="311"/>
    </row>
    <row r="68" spans="1:95" ht="15" customHeight="1">
      <c r="A68" s="470"/>
      <c r="G68" s="162"/>
      <c r="H68" s="162"/>
      <c r="I68" s="162"/>
      <c r="J68" s="162"/>
      <c r="K68" s="162"/>
      <c r="L68" s="154"/>
      <c r="AK68" s="523"/>
      <c r="AL68" s="519"/>
      <c r="AM68" s="524"/>
      <c r="BR68" s="157"/>
      <c r="BS68" s="157"/>
      <c r="BT68" s="157"/>
      <c r="BU68" s="157"/>
      <c r="BV68" s="157"/>
      <c r="BW68" s="311"/>
    </row>
    <row r="69" spans="1:95" ht="15" customHeight="1">
      <c r="A69" s="470"/>
      <c r="G69" s="162"/>
      <c r="H69" s="162"/>
      <c r="I69" s="162"/>
      <c r="J69" s="162"/>
      <c r="K69" s="162"/>
      <c r="L69" s="154"/>
      <c r="AK69" s="523"/>
      <c r="AL69" s="519"/>
      <c r="AM69" s="524"/>
      <c r="AO69" s="168"/>
      <c r="BR69" s="157"/>
      <c r="BS69" s="157"/>
      <c r="BT69" s="157"/>
      <c r="BU69" s="157"/>
      <c r="BV69" s="157"/>
      <c r="BW69" s="527"/>
    </row>
    <row r="70" spans="1:95" ht="15" customHeight="1">
      <c r="A70" s="470"/>
      <c r="G70" s="162"/>
      <c r="H70" s="162"/>
      <c r="I70" s="162"/>
      <c r="J70" s="162"/>
      <c r="K70" s="162"/>
      <c r="L70" s="154"/>
      <c r="AK70" s="523"/>
      <c r="AL70" s="519"/>
      <c r="AM70" s="524"/>
      <c r="BR70" s="157"/>
      <c r="BS70" s="157"/>
      <c r="BT70" s="157"/>
      <c r="BU70" s="157"/>
      <c r="BV70" s="157"/>
      <c r="BW70" s="528" t="s">
        <v>24</v>
      </c>
    </row>
    <row r="71" spans="1:95" ht="15" customHeight="1">
      <c r="A71" s="470"/>
      <c r="G71" s="162"/>
      <c r="H71" s="162"/>
      <c r="I71" s="162"/>
      <c r="J71" s="162"/>
      <c r="K71" s="162"/>
      <c r="L71" s="154"/>
      <c r="AK71" s="523"/>
      <c r="AL71" s="519"/>
      <c r="AM71" s="524"/>
      <c r="BR71" s="157"/>
      <c r="BS71" s="157"/>
      <c r="BT71" s="157"/>
      <c r="BU71" s="157"/>
      <c r="BV71" s="157"/>
      <c r="BW71" s="529" t="s">
        <v>24</v>
      </c>
      <c r="BX71" s="248"/>
    </row>
    <row r="72" spans="1:95" ht="15" customHeight="1">
      <c r="A72" s="470"/>
      <c r="G72" s="162"/>
      <c r="H72" s="162"/>
      <c r="I72" s="162"/>
      <c r="J72" s="162"/>
      <c r="K72" s="162"/>
      <c r="BR72" s="157"/>
      <c r="BS72" s="157"/>
      <c r="BT72" s="157"/>
      <c r="BU72" s="157"/>
      <c r="BV72" s="157"/>
      <c r="BW72" s="530"/>
      <c r="BX72" s="248"/>
    </row>
    <row r="73" spans="1:95" ht="15" customHeight="1">
      <c r="A73" s="470"/>
      <c r="G73" s="162"/>
      <c r="H73" s="162"/>
      <c r="I73" s="162"/>
      <c r="J73" s="162"/>
      <c r="K73" s="162"/>
      <c r="BR73" s="157"/>
      <c r="BS73" s="157"/>
      <c r="BT73" s="157"/>
      <c r="BU73" s="157"/>
      <c r="BV73" s="157"/>
      <c r="BW73" s="384"/>
      <c r="BX73" s="288"/>
    </row>
    <row r="74" spans="1:95" ht="15" customHeight="1">
      <c r="A74" s="470"/>
      <c r="G74" s="162"/>
      <c r="H74" s="162"/>
      <c r="I74" s="162"/>
      <c r="J74" s="162"/>
      <c r="K74" s="162"/>
      <c r="BR74" s="157"/>
      <c r="BS74" s="157"/>
      <c r="BT74" s="157"/>
      <c r="BU74" s="157"/>
      <c r="BV74" s="157"/>
      <c r="BW74" s="531"/>
      <c r="BY74" s="248"/>
      <c r="BZ74" s="248"/>
      <c r="CA74" s="248"/>
      <c r="CB74" s="248"/>
      <c r="CC74" s="248"/>
      <c r="CD74" s="248"/>
      <c r="CE74" s="248"/>
      <c r="CF74" s="248"/>
      <c r="CG74" s="248"/>
      <c r="CH74" s="248"/>
      <c r="CI74" s="248"/>
    </row>
    <row r="75" spans="1:95" ht="15" customHeight="1">
      <c r="A75" s="470"/>
      <c r="G75" s="162"/>
      <c r="H75" s="162"/>
      <c r="I75" s="162"/>
      <c r="J75" s="162"/>
      <c r="K75" s="162"/>
      <c r="BR75" s="157"/>
      <c r="BS75" s="157"/>
      <c r="BT75" s="157"/>
      <c r="BU75" s="157"/>
      <c r="BV75" s="157"/>
      <c r="BW75" s="384"/>
      <c r="CC75" s="248"/>
      <c r="CD75" s="248"/>
      <c r="CE75" s="248"/>
      <c r="CF75" s="248"/>
      <c r="CG75" s="248"/>
      <c r="CH75" s="248"/>
      <c r="CI75" s="248"/>
      <c r="CJ75" s="248"/>
      <c r="CK75" s="248"/>
      <c r="CL75" s="248"/>
      <c r="CM75" s="248"/>
      <c r="CN75" s="248"/>
      <c r="CO75" s="248"/>
      <c r="CP75" s="248"/>
      <c r="CQ75" s="288"/>
    </row>
    <row r="76" spans="1:95" ht="15" customHeight="1">
      <c r="A76" s="470"/>
      <c r="G76" s="162"/>
      <c r="H76" s="162"/>
      <c r="I76" s="162"/>
      <c r="J76" s="162"/>
      <c r="K76" s="162"/>
      <c r="BR76" s="157"/>
      <c r="BS76" s="157"/>
      <c r="BT76" s="157"/>
      <c r="BU76" s="157"/>
      <c r="BV76" s="157"/>
      <c r="BW76" s="384"/>
      <c r="CC76" s="288"/>
      <c r="CD76" s="288"/>
      <c r="CE76" s="288"/>
      <c r="CF76" s="288"/>
      <c r="CG76" s="288"/>
      <c r="CH76" s="288"/>
      <c r="CI76" s="288"/>
      <c r="CJ76" s="288"/>
      <c r="CK76" s="288"/>
      <c r="CL76" s="288"/>
      <c r="CM76" s="288"/>
      <c r="CN76" s="288"/>
      <c r="CO76" s="288"/>
      <c r="CP76" s="288"/>
      <c r="CQ76" s="248"/>
    </row>
    <row r="77" spans="1:95" ht="15" customHeight="1">
      <c r="A77" s="470"/>
      <c r="G77" s="162"/>
      <c r="H77" s="162"/>
      <c r="I77" s="162"/>
      <c r="J77" s="162"/>
      <c r="K77" s="162"/>
      <c r="BR77" s="157"/>
      <c r="BS77" s="157"/>
      <c r="BT77" s="157"/>
      <c r="BU77" s="157"/>
      <c r="BV77" s="157"/>
      <c r="BW77" s="532"/>
      <c r="CC77" s="248"/>
      <c r="CD77" s="248"/>
      <c r="CE77" s="248"/>
      <c r="CF77" s="248"/>
      <c r="CG77" s="248"/>
      <c r="CH77" s="248"/>
      <c r="CI77" s="248"/>
      <c r="CJ77" s="248"/>
      <c r="CK77" s="248"/>
      <c r="CL77" s="248"/>
      <c r="CM77" s="248"/>
      <c r="CN77" s="248"/>
      <c r="CO77" s="248"/>
      <c r="CP77" s="248"/>
      <c r="CQ77" s="248"/>
    </row>
    <row r="78" spans="1:95" ht="15" customHeight="1">
      <c r="A78" s="470"/>
      <c r="G78" s="162"/>
      <c r="H78" s="162"/>
      <c r="I78" s="162"/>
      <c r="J78" s="162"/>
      <c r="K78" s="162"/>
      <c r="Y78" s="155"/>
      <c r="Z78" s="155"/>
      <c r="AA78" s="155"/>
      <c r="AB78" s="155"/>
      <c r="AC78" s="155"/>
      <c r="BR78" s="157"/>
      <c r="BS78" s="157"/>
      <c r="BT78" s="157"/>
      <c r="BU78" s="157"/>
      <c r="BV78" s="157"/>
      <c r="BW78" s="531"/>
      <c r="CC78" s="248"/>
      <c r="CD78" s="248"/>
      <c r="CE78" s="248"/>
      <c r="CF78" s="248"/>
      <c r="CG78" s="248"/>
      <c r="CH78" s="248"/>
      <c r="CI78" s="248"/>
      <c r="CJ78" s="248"/>
      <c r="CK78" s="248"/>
      <c r="CL78" s="248"/>
      <c r="CM78" s="248"/>
      <c r="CN78" s="248"/>
      <c r="CO78" s="248"/>
      <c r="CP78" s="248"/>
      <c r="CQ78" s="248"/>
    </row>
    <row r="79" spans="1:95" ht="15" customHeight="1">
      <c r="A79" s="470"/>
      <c r="G79" s="162"/>
      <c r="H79" s="162"/>
      <c r="I79" s="162"/>
      <c r="J79" s="162"/>
      <c r="K79" s="162"/>
      <c r="U79" s="155"/>
      <c r="V79" s="155"/>
      <c r="W79" s="155"/>
      <c r="X79" s="155"/>
      <c r="BR79" s="248"/>
      <c r="BV79" s="533" t="s">
        <v>24</v>
      </c>
      <c r="BW79" s="469"/>
      <c r="CC79" s="248"/>
      <c r="CD79" s="248"/>
      <c r="CE79" s="248"/>
      <c r="CF79" s="248"/>
      <c r="CG79" s="248"/>
      <c r="CH79" s="248"/>
      <c r="CI79" s="248"/>
      <c r="CJ79" s="248"/>
      <c r="CK79" s="248"/>
      <c r="CL79" s="248"/>
      <c r="CM79" s="248"/>
      <c r="CN79" s="248"/>
      <c r="CO79" s="248"/>
      <c r="CP79" s="248"/>
      <c r="CQ79" s="248"/>
    </row>
    <row r="80" spans="1:95" ht="15" customHeight="1">
      <c r="A80" s="470"/>
      <c r="G80" s="162"/>
      <c r="H80" s="162"/>
      <c r="I80" s="162"/>
      <c r="J80" s="162"/>
      <c r="K80" s="162"/>
      <c r="BR80" s="248"/>
      <c r="BV80" s="534"/>
      <c r="BW80" s="535"/>
      <c r="CC80" s="248"/>
      <c r="CD80" s="248"/>
      <c r="CE80" s="248"/>
      <c r="CF80" s="248"/>
      <c r="CG80" s="248"/>
      <c r="CH80" s="248"/>
      <c r="CI80" s="248"/>
      <c r="CJ80" s="248"/>
      <c r="CK80" s="248"/>
      <c r="CL80" s="248"/>
      <c r="CM80" s="248"/>
      <c r="CN80" s="248"/>
      <c r="CO80" s="248"/>
      <c r="CP80" s="248"/>
      <c r="CQ80" s="248"/>
    </row>
    <row r="81" spans="1:101" ht="15" customHeight="1">
      <c r="A81" s="470"/>
      <c r="G81" s="162"/>
      <c r="H81" s="162"/>
      <c r="I81" s="162"/>
      <c r="J81" s="162"/>
      <c r="K81" s="162"/>
      <c r="BR81" s="536"/>
      <c r="BV81" s="384"/>
      <c r="BW81" s="535"/>
      <c r="CC81" s="248"/>
      <c r="CD81" s="248"/>
      <c r="CE81" s="248"/>
      <c r="CF81" s="248"/>
      <c r="CG81" s="248"/>
      <c r="CH81" s="248"/>
      <c r="CI81" s="248"/>
      <c r="CJ81" s="248"/>
      <c r="CK81" s="248"/>
      <c r="CL81" s="248"/>
      <c r="CM81" s="248"/>
      <c r="CN81" s="248"/>
      <c r="CO81" s="248"/>
      <c r="CP81" s="248"/>
      <c r="CQ81" s="248"/>
    </row>
    <row r="82" spans="1:101" ht="15" customHeight="1">
      <c r="A82" s="470"/>
      <c r="G82" s="162"/>
      <c r="H82" s="162"/>
      <c r="I82" s="162"/>
      <c r="J82" s="162"/>
      <c r="K82" s="162"/>
      <c r="BR82" s="248"/>
      <c r="BU82" s="257"/>
      <c r="BV82" s="534"/>
      <c r="BW82" s="535"/>
      <c r="CC82" s="248"/>
      <c r="CD82" s="248"/>
      <c r="CE82" s="248"/>
      <c r="CF82" s="248"/>
      <c r="CG82" s="248"/>
      <c r="CH82" s="248"/>
      <c r="CI82" s="248"/>
      <c r="CJ82" s="248"/>
      <c r="CK82" s="248"/>
      <c r="CL82" s="248"/>
      <c r="CM82" s="248"/>
      <c r="CN82" s="248"/>
      <c r="CO82" s="248"/>
      <c r="CP82" s="248"/>
      <c r="CQ82" s="248"/>
    </row>
    <row r="83" spans="1:101" ht="15" customHeight="1">
      <c r="G83" s="162"/>
      <c r="H83" s="162"/>
      <c r="I83" s="162"/>
      <c r="J83" s="162"/>
      <c r="K83" s="162"/>
      <c r="BR83" s="248"/>
      <c r="BV83" s="532"/>
      <c r="BW83" s="535"/>
      <c r="CC83" s="248"/>
      <c r="CD83" s="248"/>
      <c r="CE83" s="248"/>
      <c r="CF83" s="248"/>
      <c r="CG83" s="248"/>
      <c r="CH83" s="248"/>
      <c r="CI83" s="248"/>
      <c r="CJ83" s="248"/>
      <c r="CK83" s="248"/>
      <c r="CL83" s="248"/>
      <c r="CM83" s="248"/>
      <c r="CN83" s="248"/>
      <c r="CO83" s="248"/>
      <c r="CP83" s="248"/>
      <c r="CQ83" s="248"/>
    </row>
    <row r="84" spans="1:101" ht="15" customHeight="1">
      <c r="G84" s="162"/>
      <c r="H84" s="162"/>
      <c r="I84" s="162"/>
      <c r="J84" s="162"/>
      <c r="K84" s="162"/>
      <c r="BR84" s="248"/>
      <c r="BV84" s="384"/>
      <c r="BW84" s="535"/>
      <c r="BX84" s="167"/>
      <c r="CC84" s="248"/>
      <c r="CD84" s="248"/>
      <c r="CE84" s="248"/>
      <c r="CF84" s="248"/>
      <c r="CG84" s="248"/>
      <c r="CH84" s="248"/>
      <c r="CI84" s="248"/>
      <c r="CJ84" s="248"/>
      <c r="CK84" s="248"/>
      <c r="CL84" s="248"/>
      <c r="CM84" s="248"/>
      <c r="CN84" s="248"/>
      <c r="CO84" s="248"/>
      <c r="CP84" s="248"/>
      <c r="CQ84" s="248"/>
    </row>
    <row r="85" spans="1:101" ht="15" customHeight="1">
      <c r="G85" s="162"/>
      <c r="H85" s="162"/>
      <c r="I85" s="162"/>
      <c r="J85" s="162"/>
      <c r="K85" s="162"/>
      <c r="BR85" s="248"/>
      <c r="BS85" s="157"/>
      <c r="BT85" s="157"/>
      <c r="BU85" s="157"/>
      <c r="BV85" s="157"/>
      <c r="BW85" s="157"/>
      <c r="BX85" s="537"/>
      <c r="BY85" s="167"/>
      <c r="BZ85" s="167"/>
      <c r="CA85" s="167"/>
      <c r="CB85" s="167"/>
      <c r="CC85" s="248"/>
      <c r="CD85" s="248"/>
      <c r="CE85" s="248"/>
      <c r="CF85" s="248"/>
      <c r="CG85" s="248"/>
      <c r="CH85" s="248"/>
      <c r="CI85" s="248"/>
      <c r="CJ85" s="248"/>
      <c r="CK85" s="248"/>
      <c r="CL85" s="248"/>
      <c r="CM85" s="248"/>
      <c r="CN85" s="248"/>
      <c r="CO85" s="248"/>
      <c r="CP85" s="248"/>
      <c r="CQ85" s="248"/>
    </row>
    <row r="86" spans="1:101" ht="15" customHeight="1">
      <c r="G86" s="162"/>
      <c r="H86" s="162"/>
      <c r="I86" s="162"/>
      <c r="J86" s="162"/>
      <c r="K86" s="162"/>
      <c r="Y86" s="298"/>
      <c r="Z86" s="298"/>
      <c r="AA86" s="298"/>
      <c r="AB86" s="298"/>
      <c r="AC86" s="298"/>
      <c r="BR86" s="248"/>
      <c r="BS86" s="157"/>
      <c r="BT86" s="157"/>
      <c r="BU86" s="157"/>
      <c r="BV86" s="157"/>
      <c r="BW86" s="157"/>
      <c r="BY86" s="537"/>
      <c r="BZ86" s="537"/>
      <c r="CA86" s="537"/>
      <c r="CB86" s="537"/>
      <c r="CC86" s="248"/>
      <c r="CD86" s="248"/>
      <c r="CE86" s="248"/>
      <c r="CF86" s="248"/>
      <c r="CG86" s="248"/>
      <c r="CH86" s="248"/>
      <c r="CI86" s="248"/>
      <c r="CJ86" s="248"/>
      <c r="CK86" s="248"/>
      <c r="CL86" s="248"/>
      <c r="CM86" s="248"/>
      <c r="CN86" s="248"/>
      <c r="CO86" s="248"/>
      <c r="CP86" s="248"/>
      <c r="CQ86" s="248"/>
    </row>
    <row r="87" spans="1:101" ht="15" customHeight="1">
      <c r="G87" s="162"/>
      <c r="H87" s="162"/>
      <c r="I87" s="162"/>
      <c r="J87" s="162"/>
      <c r="K87" s="162"/>
      <c r="U87" s="298"/>
      <c r="V87" s="298"/>
      <c r="W87" s="298"/>
      <c r="X87" s="298"/>
      <c r="Y87" s="298"/>
      <c r="Z87" s="298"/>
      <c r="AA87" s="298"/>
      <c r="AB87" s="298"/>
      <c r="AC87" s="298"/>
      <c r="BR87" s="248"/>
      <c r="BS87" s="157"/>
      <c r="BT87" s="157"/>
      <c r="BU87" s="157"/>
      <c r="BV87" s="157"/>
      <c r="BW87" s="157"/>
      <c r="CC87" s="248"/>
      <c r="CD87" s="248"/>
      <c r="CE87" s="248"/>
      <c r="CF87" s="248"/>
      <c r="CG87" s="248"/>
      <c r="CH87" s="248"/>
      <c r="CI87" s="248"/>
      <c r="CJ87" s="248"/>
      <c r="CK87" s="248"/>
      <c r="CL87" s="248"/>
      <c r="CM87" s="248"/>
      <c r="CN87" s="248"/>
      <c r="CO87" s="248"/>
      <c r="CP87" s="248"/>
      <c r="CQ87" s="248"/>
    </row>
    <row r="88" spans="1:101" ht="15" customHeight="1">
      <c r="G88" s="162"/>
      <c r="H88" s="162"/>
      <c r="I88" s="162"/>
      <c r="J88" s="162"/>
      <c r="K88" s="162"/>
      <c r="U88" s="298"/>
      <c r="V88" s="298"/>
      <c r="W88" s="298"/>
      <c r="X88" s="298"/>
      <c r="Y88" s="298"/>
      <c r="Z88" s="298"/>
      <c r="AA88" s="298"/>
      <c r="AB88" s="298"/>
      <c r="AC88" s="298"/>
      <c r="BR88" s="248"/>
      <c r="BS88" s="157"/>
      <c r="BT88" s="157"/>
      <c r="BU88" s="157"/>
      <c r="BV88" s="157"/>
      <c r="BW88" s="157"/>
      <c r="CC88" s="248"/>
      <c r="CD88" s="248"/>
      <c r="CE88" s="248"/>
      <c r="CF88" s="248"/>
      <c r="CG88" s="248"/>
      <c r="CH88" s="248"/>
      <c r="CI88" s="248"/>
      <c r="CJ88" s="248"/>
      <c r="CK88" s="248"/>
      <c r="CL88" s="248"/>
      <c r="CM88" s="248"/>
      <c r="CN88" s="248"/>
      <c r="CO88" s="248"/>
      <c r="CP88" s="248"/>
    </row>
    <row r="89" spans="1:101" ht="15" customHeight="1">
      <c r="G89" s="162"/>
      <c r="H89" s="162"/>
      <c r="I89" s="162"/>
      <c r="J89" s="162"/>
      <c r="K89" s="162"/>
      <c r="U89" s="298"/>
      <c r="V89" s="298"/>
      <c r="W89" s="298"/>
      <c r="X89" s="298"/>
      <c r="Y89" s="298"/>
      <c r="Z89" s="298"/>
      <c r="AA89" s="298"/>
      <c r="AB89" s="298"/>
      <c r="AC89" s="298"/>
      <c r="BR89" s="248"/>
      <c r="BS89" s="157"/>
      <c r="BT89" s="157"/>
      <c r="BU89" s="157"/>
      <c r="BV89" s="157"/>
      <c r="BW89" s="157"/>
      <c r="CJ89" s="248"/>
      <c r="CQ89" s="248"/>
      <c r="CR89" s="248"/>
    </row>
    <row r="90" spans="1:101" ht="15" customHeight="1">
      <c r="G90" s="162"/>
      <c r="H90" s="162"/>
      <c r="I90" s="162"/>
      <c r="J90" s="162"/>
      <c r="K90" s="162"/>
      <c r="U90" s="298"/>
      <c r="V90" s="298"/>
      <c r="W90" s="298"/>
      <c r="X90" s="298"/>
      <c r="Y90" s="298"/>
      <c r="Z90" s="298"/>
      <c r="AA90" s="298"/>
      <c r="AB90" s="298"/>
      <c r="AC90" s="298"/>
      <c r="BR90" s="248"/>
      <c r="BS90" s="157"/>
      <c r="BT90" s="157"/>
      <c r="BU90" s="157"/>
      <c r="BV90" s="157"/>
      <c r="BW90" s="157"/>
      <c r="CJ90" s="248"/>
      <c r="CQ90" s="248"/>
      <c r="CR90" s="248"/>
    </row>
    <row r="91" spans="1:101" ht="15" customHeight="1">
      <c r="G91" s="162"/>
      <c r="H91" s="162"/>
      <c r="I91" s="162"/>
      <c r="J91" s="162"/>
      <c r="K91" s="162"/>
      <c r="U91" s="298"/>
      <c r="V91" s="298"/>
      <c r="W91" s="298"/>
      <c r="X91" s="298"/>
      <c r="Y91" s="298"/>
      <c r="Z91" s="298"/>
      <c r="AA91" s="298"/>
      <c r="AB91" s="298"/>
      <c r="AC91" s="298"/>
      <c r="AD91" s="248"/>
      <c r="BR91" s="248"/>
      <c r="BS91" s="157"/>
      <c r="BT91" s="157"/>
      <c r="BU91" s="157"/>
      <c r="BV91" s="157"/>
      <c r="BW91" s="157"/>
      <c r="BX91" s="248"/>
      <c r="CH91" s="248"/>
      <c r="CI91" s="248"/>
      <c r="CJ91" s="248"/>
      <c r="CQ91" s="248"/>
      <c r="CR91" s="248"/>
    </row>
    <row r="92" spans="1:101" ht="15" customHeight="1">
      <c r="G92" s="162"/>
      <c r="H92" s="162"/>
      <c r="I92" s="162"/>
      <c r="J92" s="162"/>
      <c r="K92" s="162"/>
      <c r="U92" s="298"/>
      <c r="V92" s="298"/>
      <c r="W92" s="298"/>
      <c r="X92" s="298"/>
      <c r="Y92" s="298"/>
      <c r="Z92" s="298"/>
      <c r="AA92" s="298"/>
      <c r="AB92" s="298"/>
      <c r="AC92" s="298"/>
      <c r="AD92" s="248"/>
      <c r="BR92" s="248"/>
      <c r="BS92" s="157"/>
      <c r="BT92" s="157"/>
      <c r="BU92" s="157"/>
      <c r="BV92" s="157"/>
      <c r="BW92" s="157"/>
      <c r="BX92" s="248"/>
      <c r="BY92" s="248"/>
      <c r="BZ92" s="248"/>
      <c r="CA92" s="248"/>
      <c r="CB92" s="248"/>
      <c r="CC92" s="248"/>
      <c r="CD92" s="248"/>
      <c r="CE92" s="248"/>
      <c r="CF92" s="248"/>
      <c r="CG92" s="248"/>
      <c r="CH92" s="248"/>
      <c r="CI92" s="248"/>
      <c r="CJ92" s="248"/>
      <c r="CK92" s="248"/>
      <c r="CL92" s="248"/>
      <c r="CM92" s="248"/>
      <c r="CN92" s="248"/>
      <c r="CO92" s="248"/>
      <c r="CP92" s="248"/>
      <c r="CQ92" s="248"/>
      <c r="CR92" s="248"/>
      <c r="CS92" s="248"/>
      <c r="CT92" s="248"/>
      <c r="CU92" s="248"/>
      <c r="CV92" s="248"/>
      <c r="CW92" s="248"/>
    </row>
    <row r="93" spans="1:101" ht="15" customHeight="1">
      <c r="G93" s="162"/>
      <c r="H93" s="162"/>
      <c r="I93" s="162"/>
      <c r="J93" s="162"/>
      <c r="K93" s="162"/>
      <c r="U93" s="298"/>
      <c r="V93" s="298"/>
      <c r="W93" s="298"/>
      <c r="X93" s="298"/>
      <c r="Y93" s="298"/>
      <c r="Z93" s="298"/>
      <c r="AA93" s="298"/>
      <c r="AB93" s="298"/>
      <c r="AC93" s="298"/>
      <c r="AD93" s="248"/>
      <c r="BR93" s="248"/>
      <c r="BS93" s="157"/>
      <c r="BT93" s="157"/>
      <c r="BU93" s="157"/>
      <c r="BV93" s="157"/>
      <c r="BW93" s="157"/>
      <c r="BX93" s="248"/>
      <c r="BY93" s="248"/>
      <c r="BZ93" s="248"/>
      <c r="CA93" s="248"/>
      <c r="CB93" s="248"/>
      <c r="CC93" s="248"/>
      <c r="CD93" s="248"/>
      <c r="CE93" s="248"/>
      <c r="CF93" s="248"/>
      <c r="CG93" s="248"/>
      <c r="CH93" s="248"/>
      <c r="CI93" s="248"/>
      <c r="CJ93" s="248"/>
      <c r="CK93" s="248"/>
      <c r="CL93" s="248"/>
      <c r="CM93" s="248"/>
      <c r="CN93" s="248"/>
      <c r="CO93" s="248"/>
      <c r="CP93" s="248"/>
      <c r="CQ93" s="248"/>
      <c r="CR93" s="248"/>
      <c r="CS93" s="248"/>
      <c r="CT93" s="248"/>
      <c r="CU93" s="248"/>
      <c r="CV93" s="248"/>
      <c r="CW93" s="248"/>
    </row>
    <row r="94" spans="1:101" ht="15" customHeight="1">
      <c r="G94" s="162"/>
      <c r="H94" s="162"/>
      <c r="I94" s="162"/>
      <c r="J94" s="162"/>
      <c r="K94" s="162"/>
      <c r="Q94" s="154"/>
      <c r="R94" s="154"/>
      <c r="S94" s="154"/>
      <c r="T94" s="154"/>
      <c r="U94" s="298"/>
      <c r="V94" s="298"/>
      <c r="W94" s="298"/>
      <c r="X94" s="298"/>
      <c r="Y94" s="298"/>
      <c r="Z94" s="298"/>
      <c r="AA94" s="298"/>
      <c r="AB94" s="298"/>
      <c r="AC94" s="298"/>
      <c r="AD94" s="248"/>
      <c r="BR94" s="248"/>
      <c r="BS94" s="248"/>
      <c r="BT94" s="538"/>
      <c r="BU94" s="539"/>
      <c r="BV94" s="540"/>
      <c r="BW94" s="540"/>
      <c r="BX94" s="248"/>
      <c r="BY94" s="248"/>
      <c r="BZ94" s="248"/>
      <c r="CA94" s="248"/>
      <c r="CB94" s="248"/>
      <c r="CC94" s="248"/>
      <c r="CD94" s="248"/>
      <c r="CE94" s="248"/>
      <c r="CF94" s="248"/>
      <c r="CG94" s="248"/>
      <c r="CH94" s="248"/>
      <c r="CI94" s="248"/>
      <c r="CJ94" s="248"/>
      <c r="CK94" s="248"/>
      <c r="CL94" s="248"/>
      <c r="CM94" s="248"/>
      <c r="CN94" s="248"/>
      <c r="CO94" s="248"/>
      <c r="CP94" s="248"/>
      <c r="CQ94" s="248"/>
      <c r="CR94" s="248"/>
      <c r="CS94" s="248"/>
      <c r="CT94" s="248"/>
      <c r="CU94" s="248"/>
      <c r="CV94" s="248"/>
      <c r="CW94" s="248"/>
    </row>
    <row r="95" spans="1:101" ht="15" customHeight="1">
      <c r="G95" s="162"/>
      <c r="H95" s="162"/>
      <c r="I95" s="162"/>
      <c r="J95" s="162"/>
      <c r="K95" s="162"/>
      <c r="Q95" s="154"/>
      <c r="R95" s="154"/>
      <c r="S95" s="154"/>
      <c r="T95" s="154"/>
      <c r="U95" s="298"/>
      <c r="V95" s="298"/>
      <c r="W95" s="298"/>
      <c r="X95" s="298"/>
      <c r="Y95" s="298"/>
      <c r="Z95" s="298"/>
      <c r="AA95" s="298"/>
      <c r="AB95" s="298"/>
      <c r="AC95" s="298"/>
      <c r="AD95" s="248"/>
      <c r="BR95" s="248"/>
      <c r="BS95" s="248"/>
      <c r="BT95" s="538"/>
      <c r="BU95" s="539"/>
      <c r="BV95" s="540"/>
      <c r="BW95" s="540"/>
      <c r="BX95" s="248"/>
      <c r="BY95" s="248"/>
      <c r="BZ95" s="248"/>
      <c r="CA95" s="248"/>
      <c r="CB95" s="248"/>
      <c r="CC95" s="248"/>
      <c r="CD95" s="248"/>
      <c r="CE95" s="248"/>
      <c r="CF95" s="248"/>
      <c r="CG95" s="248"/>
      <c r="CH95" s="248"/>
      <c r="CI95" s="248"/>
      <c r="CJ95" s="248"/>
      <c r="CK95" s="248"/>
      <c r="CL95" s="248"/>
      <c r="CM95" s="248"/>
      <c r="CN95" s="248"/>
      <c r="CO95" s="248"/>
      <c r="CP95" s="248"/>
      <c r="CQ95" s="248"/>
      <c r="CR95" s="248"/>
      <c r="CS95" s="248"/>
      <c r="CT95" s="248"/>
      <c r="CU95" s="248"/>
      <c r="CV95" s="248"/>
      <c r="CW95" s="248"/>
    </row>
    <row r="96" spans="1:101" ht="15" customHeight="1">
      <c r="G96" s="162"/>
      <c r="H96" s="162"/>
      <c r="I96" s="162"/>
      <c r="J96" s="162"/>
      <c r="K96" s="162"/>
      <c r="Q96" s="154"/>
      <c r="R96" s="154"/>
      <c r="S96" s="154"/>
      <c r="T96" s="154"/>
      <c r="U96" s="298"/>
      <c r="V96" s="298"/>
      <c r="W96" s="298"/>
      <c r="X96" s="298"/>
      <c r="Y96" s="298"/>
      <c r="Z96" s="298"/>
      <c r="AA96" s="298"/>
      <c r="AB96" s="298"/>
      <c r="AC96" s="298"/>
      <c r="BR96" s="248"/>
      <c r="BS96" s="248"/>
      <c r="BT96" s="538"/>
      <c r="BU96" s="539"/>
      <c r="BV96" s="540"/>
      <c r="BW96" s="540"/>
      <c r="BX96" s="248"/>
      <c r="BY96" s="248"/>
      <c r="BZ96" s="248"/>
      <c r="CA96" s="248"/>
      <c r="CB96" s="248"/>
      <c r="CC96" s="248"/>
      <c r="CD96" s="248"/>
      <c r="CE96" s="248"/>
      <c r="CF96" s="248"/>
      <c r="CG96" s="248"/>
      <c r="CH96" s="248"/>
      <c r="CI96" s="248"/>
      <c r="CJ96" s="248"/>
      <c r="CK96" s="248"/>
      <c r="CL96" s="248"/>
      <c r="CM96" s="248"/>
      <c r="CN96" s="248"/>
      <c r="CO96" s="248"/>
      <c r="CP96" s="248"/>
      <c r="CQ96" s="248"/>
      <c r="CR96" s="248"/>
      <c r="CS96" s="248"/>
      <c r="CT96" s="248"/>
      <c r="CU96" s="248"/>
      <c r="CV96" s="248"/>
      <c r="CW96" s="248"/>
    </row>
    <row r="97" spans="7:101" ht="15" customHeight="1">
      <c r="G97" s="162"/>
      <c r="H97" s="162"/>
      <c r="I97" s="162"/>
      <c r="J97" s="162"/>
      <c r="K97" s="162"/>
      <c r="Q97" s="154"/>
      <c r="R97" s="154"/>
      <c r="S97" s="154"/>
      <c r="T97" s="154"/>
      <c r="U97" s="298"/>
      <c r="V97" s="298"/>
      <c r="W97" s="298"/>
      <c r="X97" s="298"/>
      <c r="Y97" s="298"/>
      <c r="Z97" s="298"/>
      <c r="AA97" s="298"/>
      <c r="AB97" s="298"/>
      <c r="AC97" s="298"/>
      <c r="BR97" s="248"/>
      <c r="BS97" s="248"/>
      <c r="BT97" s="538"/>
      <c r="BU97" s="539"/>
      <c r="BV97" s="540"/>
      <c r="BW97" s="540"/>
      <c r="BX97" s="248"/>
      <c r="BY97" s="248"/>
      <c r="BZ97" s="248"/>
      <c r="CA97" s="248"/>
      <c r="CB97" s="248"/>
      <c r="CC97" s="248"/>
      <c r="CD97" s="248"/>
      <c r="CE97" s="248"/>
      <c r="CF97" s="248"/>
      <c r="CG97" s="248"/>
      <c r="CH97" s="248"/>
      <c r="CI97" s="248"/>
      <c r="CJ97" s="248"/>
      <c r="CK97" s="248"/>
      <c r="CL97" s="248"/>
      <c r="CM97" s="248"/>
      <c r="CN97" s="248"/>
      <c r="CO97" s="248"/>
      <c r="CP97" s="248"/>
      <c r="CQ97" s="248"/>
      <c r="CR97" s="248"/>
      <c r="CS97" s="248"/>
      <c r="CT97" s="248"/>
      <c r="CU97" s="248"/>
      <c r="CV97" s="248"/>
      <c r="CW97" s="248"/>
    </row>
    <row r="98" spans="7:101" ht="15" customHeight="1">
      <c r="G98" s="162"/>
      <c r="H98" s="162"/>
      <c r="I98" s="162"/>
      <c r="J98" s="162"/>
      <c r="K98" s="162"/>
      <c r="Q98" s="154"/>
      <c r="R98" s="154"/>
      <c r="S98" s="154"/>
      <c r="T98" s="154"/>
      <c r="U98" s="298"/>
      <c r="V98" s="298"/>
      <c r="W98" s="298"/>
      <c r="X98" s="298"/>
      <c r="BT98" s="538"/>
      <c r="BU98" s="539"/>
      <c r="BV98" s="540"/>
      <c r="BW98" s="540"/>
      <c r="BY98" s="248"/>
      <c r="BZ98" s="248"/>
      <c r="CA98" s="248"/>
      <c r="CB98" s="248"/>
      <c r="CC98" s="248"/>
      <c r="CD98" s="248"/>
      <c r="CE98" s="248"/>
      <c r="CF98" s="248"/>
      <c r="CG98" s="248"/>
      <c r="CH98" s="248"/>
      <c r="CI98" s="248"/>
      <c r="CJ98" s="248"/>
      <c r="CK98" s="248"/>
      <c r="CL98" s="248"/>
      <c r="CM98" s="248"/>
      <c r="CN98" s="248"/>
      <c r="CO98" s="248"/>
      <c r="CP98" s="248"/>
      <c r="CQ98" s="248"/>
      <c r="CR98" s="248"/>
      <c r="CS98" s="248"/>
      <c r="CT98" s="248"/>
      <c r="CU98" s="248"/>
      <c r="CV98" s="248"/>
      <c r="CW98" s="248"/>
    </row>
    <row r="99" spans="7:101" ht="15" customHeight="1">
      <c r="G99" s="162"/>
      <c r="H99" s="162"/>
      <c r="I99" s="162"/>
      <c r="J99" s="162"/>
      <c r="K99" s="162"/>
      <c r="Q99" s="154"/>
      <c r="R99" s="154"/>
      <c r="S99" s="154"/>
      <c r="T99" s="154"/>
      <c r="BT99" s="538"/>
      <c r="BU99" s="539"/>
      <c r="BV99" s="540"/>
      <c r="BW99" s="540"/>
    </row>
    <row r="100" spans="7:101" ht="15" customHeight="1">
      <c r="G100" s="162"/>
      <c r="H100" s="162"/>
      <c r="I100" s="162"/>
      <c r="J100" s="162"/>
      <c r="K100" s="162"/>
      <c r="Q100" s="154"/>
      <c r="R100" s="154"/>
      <c r="S100" s="154"/>
      <c r="T100" s="154"/>
      <c r="BT100" s="538"/>
      <c r="BU100" s="539"/>
      <c r="BV100" s="540"/>
      <c r="BW100" s="540"/>
    </row>
    <row r="101" spans="7:101" ht="15" customHeight="1">
      <c r="G101" s="162"/>
      <c r="H101" s="162"/>
      <c r="I101" s="162"/>
      <c r="J101" s="162"/>
      <c r="K101" s="162"/>
      <c r="Q101" s="154"/>
      <c r="R101" s="154"/>
      <c r="S101" s="154"/>
      <c r="T101" s="154"/>
      <c r="BT101" s="538"/>
      <c r="BU101" s="539"/>
      <c r="BV101" s="540"/>
      <c r="BW101" s="540"/>
    </row>
    <row r="102" spans="7:101" ht="15" customHeight="1">
      <c r="G102" s="162"/>
      <c r="H102" s="162"/>
      <c r="I102" s="162"/>
      <c r="J102" s="162"/>
      <c r="K102" s="162"/>
      <c r="Q102" s="154"/>
      <c r="R102" s="154"/>
      <c r="S102" s="154"/>
      <c r="T102" s="154"/>
      <c r="BT102" s="538"/>
      <c r="BU102" s="539"/>
      <c r="BV102" s="540"/>
      <c r="BW102" s="540"/>
    </row>
    <row r="103" spans="7:101" ht="15" customHeight="1">
      <c r="G103" s="162"/>
      <c r="H103" s="162"/>
      <c r="I103" s="162"/>
      <c r="J103" s="162"/>
      <c r="K103" s="162"/>
      <c r="Q103" s="154"/>
      <c r="R103" s="154"/>
      <c r="S103" s="154"/>
      <c r="T103" s="154"/>
      <c r="BT103" s="538"/>
      <c r="BU103" s="539"/>
      <c r="BV103" s="540"/>
      <c r="BW103" s="540"/>
    </row>
    <row r="104" spans="7:101" ht="15" customHeight="1">
      <c r="G104" s="162"/>
      <c r="H104" s="162"/>
      <c r="I104" s="162"/>
      <c r="J104" s="162"/>
      <c r="K104" s="162"/>
      <c r="Q104" s="154"/>
      <c r="R104" s="154"/>
      <c r="S104" s="154"/>
      <c r="T104" s="154"/>
      <c r="BT104" s="538"/>
      <c r="BU104" s="539"/>
      <c r="BV104" s="540"/>
      <c r="BW104" s="540"/>
    </row>
    <row r="105" spans="7:101" ht="15" customHeight="1">
      <c r="G105" s="162"/>
      <c r="H105" s="162"/>
      <c r="I105" s="162"/>
      <c r="J105" s="162"/>
      <c r="K105" s="162"/>
      <c r="Q105" s="154"/>
      <c r="R105" s="154"/>
      <c r="S105" s="154"/>
      <c r="T105" s="154"/>
      <c r="BT105" s="538"/>
      <c r="BU105" s="539"/>
      <c r="BV105" s="540"/>
      <c r="BW105" s="540"/>
    </row>
    <row r="106" spans="7:101" ht="15" customHeight="1">
      <c r="G106" s="162"/>
      <c r="H106" s="162"/>
      <c r="I106" s="162"/>
      <c r="J106" s="162"/>
      <c r="K106" s="162"/>
      <c r="Q106" s="154"/>
      <c r="R106" s="154"/>
      <c r="S106" s="154"/>
      <c r="T106" s="154"/>
      <c r="BT106" s="538"/>
      <c r="BU106" s="539"/>
      <c r="BV106" s="540"/>
      <c r="BW106" s="540"/>
    </row>
    <row r="107" spans="7:101" ht="15" customHeight="1">
      <c r="G107" s="162"/>
      <c r="H107" s="162"/>
      <c r="I107" s="162"/>
      <c r="J107" s="162"/>
      <c r="K107" s="162"/>
      <c r="Q107" s="154"/>
      <c r="R107" s="154"/>
      <c r="S107" s="154"/>
      <c r="T107" s="154"/>
      <c r="BT107" s="538"/>
      <c r="BU107" s="539"/>
      <c r="BV107" s="540"/>
      <c r="BW107" s="540"/>
    </row>
    <row r="108" spans="7:101" ht="15" customHeight="1">
      <c r="G108" s="162"/>
      <c r="H108" s="162"/>
      <c r="I108" s="162"/>
      <c r="J108" s="162"/>
      <c r="K108" s="162"/>
      <c r="Q108" s="541"/>
      <c r="R108" s="154"/>
      <c r="S108" s="154"/>
      <c r="T108" s="154"/>
      <c r="BT108" s="538"/>
      <c r="BU108" s="539"/>
      <c r="BV108" s="540"/>
      <c r="BW108" s="540"/>
    </row>
    <row r="109" spans="7:101" ht="12.75" customHeight="1">
      <c r="G109" s="162"/>
      <c r="H109" s="162"/>
      <c r="I109" s="162"/>
      <c r="J109" s="162"/>
      <c r="K109" s="162"/>
      <c r="Q109" s="541"/>
      <c r="R109" s="154"/>
      <c r="S109" s="154"/>
      <c r="T109" s="154"/>
      <c r="BT109" s="538"/>
      <c r="BU109" s="539"/>
      <c r="BV109" s="540"/>
      <c r="BW109" s="540"/>
    </row>
    <row r="110" spans="7:101" ht="12.75" customHeight="1">
      <c r="G110" s="162"/>
      <c r="H110" s="162"/>
      <c r="I110" s="162"/>
      <c r="J110" s="162"/>
      <c r="K110" s="162"/>
      <c r="Q110" s="541"/>
      <c r="R110" s="154"/>
      <c r="S110" s="154"/>
      <c r="T110" s="154"/>
      <c r="BT110" s="538"/>
      <c r="BU110" s="539"/>
      <c r="BV110" s="540"/>
      <c r="BW110" s="540"/>
    </row>
    <row r="111" spans="7:101" ht="12.75" customHeight="1">
      <c r="G111" s="162"/>
      <c r="H111" s="162"/>
      <c r="I111" s="162"/>
      <c r="J111" s="162"/>
      <c r="K111" s="162"/>
      <c r="Q111" s="154"/>
      <c r="R111" s="154"/>
      <c r="S111" s="154"/>
      <c r="T111" s="154"/>
      <c r="BT111" s="538"/>
      <c r="BU111" s="539"/>
      <c r="BV111" s="540"/>
      <c r="BW111" s="540"/>
    </row>
    <row r="112" spans="7:101" ht="12.75" customHeight="1">
      <c r="G112" s="154"/>
      <c r="H112" s="154"/>
      <c r="I112" s="154"/>
      <c r="J112" s="154"/>
      <c r="K112" s="542"/>
      <c r="Q112" s="154"/>
      <c r="R112" s="154"/>
      <c r="S112" s="154"/>
      <c r="T112" s="154"/>
    </row>
    <row r="113" spans="7:80" ht="12.75" customHeight="1">
      <c r="G113" s="154"/>
      <c r="H113" s="154"/>
      <c r="I113" s="154"/>
      <c r="J113" s="154"/>
      <c r="K113" s="154"/>
      <c r="Q113" s="154"/>
      <c r="R113" s="154"/>
      <c r="S113" s="154"/>
      <c r="T113" s="154"/>
    </row>
    <row r="114" spans="7:80" ht="12.75" customHeight="1">
      <c r="G114" s="154"/>
      <c r="H114" s="154"/>
      <c r="I114" s="154"/>
      <c r="J114" s="154"/>
      <c r="K114" s="154"/>
      <c r="Q114" s="154"/>
      <c r="R114" s="154"/>
      <c r="S114" s="154"/>
      <c r="T114" s="154"/>
    </row>
    <row r="115" spans="7:80" ht="12.75" customHeight="1">
      <c r="G115" s="154"/>
      <c r="H115" s="154"/>
      <c r="I115" s="154"/>
      <c r="J115" s="154"/>
      <c r="K115" s="154"/>
      <c r="Q115" s="154"/>
      <c r="R115" s="154"/>
      <c r="S115" s="154"/>
      <c r="T115" s="154"/>
    </row>
    <row r="116" spans="7:80" ht="12.75" customHeight="1">
      <c r="H116" s="154"/>
      <c r="I116" s="154"/>
      <c r="J116" s="154"/>
      <c r="K116" s="154"/>
      <c r="Q116" s="154"/>
      <c r="R116" s="154"/>
      <c r="S116" s="154"/>
      <c r="T116" s="154"/>
    </row>
    <row r="117" spans="7:80" ht="12.75" customHeight="1">
      <c r="H117" s="154"/>
      <c r="I117" s="154"/>
      <c r="J117" s="154"/>
      <c r="K117" s="154"/>
      <c r="Q117" s="154"/>
      <c r="R117" s="154"/>
      <c r="S117" s="154"/>
      <c r="T117" s="154"/>
      <c r="BR117" s="167"/>
      <c r="BS117" s="167"/>
      <c r="BT117" s="167"/>
      <c r="BU117" s="167"/>
      <c r="BV117" s="167"/>
      <c r="BW117" s="167"/>
      <c r="BX117" s="167"/>
    </row>
    <row r="118" spans="7:80" ht="12.75" customHeight="1">
      <c r="H118" s="154"/>
      <c r="I118" s="154"/>
      <c r="J118" s="154"/>
      <c r="K118" s="154"/>
      <c r="Q118" s="154"/>
      <c r="R118" s="154"/>
      <c r="S118" s="154"/>
      <c r="T118" s="154"/>
      <c r="BR118" s="537"/>
      <c r="BS118" s="446"/>
      <c r="BT118" s="510"/>
      <c r="BU118" s="510"/>
      <c r="BV118" s="510"/>
      <c r="BW118" s="510"/>
      <c r="BX118" s="510"/>
      <c r="BY118" s="167"/>
      <c r="BZ118" s="167"/>
      <c r="CA118" s="167"/>
      <c r="CB118" s="167"/>
    </row>
    <row r="119" spans="7:80" ht="12.75" customHeight="1">
      <c r="H119" s="154"/>
      <c r="I119" s="154"/>
      <c r="J119" s="154"/>
      <c r="K119" s="154"/>
      <c r="Q119" s="154"/>
      <c r="R119" s="154"/>
      <c r="S119" s="154"/>
      <c r="T119" s="154"/>
      <c r="BS119" s="449"/>
      <c r="BY119" s="510"/>
    </row>
    <row r="120" spans="7:80" ht="12.75" customHeight="1">
      <c r="H120" s="154"/>
      <c r="I120" s="154"/>
      <c r="J120" s="154"/>
      <c r="K120" s="154"/>
      <c r="Q120" s="154"/>
      <c r="R120" s="154"/>
      <c r="S120" s="154"/>
      <c r="T120" s="154"/>
      <c r="BS120" s="449"/>
    </row>
    <row r="121" spans="7:80" ht="12.75" customHeight="1">
      <c r="H121" s="154"/>
      <c r="I121" s="154"/>
      <c r="J121" s="154"/>
      <c r="K121" s="154"/>
      <c r="Q121" s="154"/>
      <c r="R121" s="154"/>
      <c r="S121" s="154"/>
      <c r="T121" s="154"/>
      <c r="BS121" s="449"/>
      <c r="CB121" s="155"/>
    </row>
    <row r="122" spans="7:80" ht="12.75" customHeight="1">
      <c r="H122" s="154"/>
      <c r="I122" s="154"/>
      <c r="J122" s="154"/>
      <c r="K122" s="154"/>
      <c r="Q122" s="154"/>
      <c r="R122" s="154"/>
      <c r="S122" s="154"/>
      <c r="T122" s="154"/>
      <c r="BS122" s="449"/>
    </row>
    <row r="123" spans="7:80" ht="12.75" customHeight="1">
      <c r="H123" s="154"/>
      <c r="I123" s="154"/>
      <c r="J123" s="154"/>
      <c r="K123" s="154"/>
      <c r="Q123" s="154"/>
      <c r="R123" s="154"/>
      <c r="S123" s="154"/>
      <c r="T123" s="154"/>
      <c r="BS123" s="449"/>
    </row>
    <row r="124" spans="7:80" ht="12.75" customHeight="1">
      <c r="H124" s="154"/>
      <c r="I124" s="154"/>
      <c r="J124" s="154"/>
      <c r="K124" s="154"/>
      <c r="Q124" s="154"/>
      <c r="R124" s="154"/>
      <c r="S124" s="154"/>
      <c r="T124" s="154"/>
      <c r="BS124" s="449"/>
    </row>
    <row r="125" spans="7:80" ht="12.75" customHeight="1">
      <c r="H125" s="154"/>
      <c r="I125" s="154"/>
      <c r="J125" s="154"/>
      <c r="K125" s="154"/>
      <c r="Q125" s="154"/>
      <c r="R125" s="154"/>
      <c r="S125" s="154"/>
      <c r="T125" s="154"/>
    </row>
    <row r="126" spans="7:80" ht="12.75" customHeight="1">
      <c r="H126" s="154"/>
      <c r="I126" s="154"/>
      <c r="J126" s="154"/>
      <c r="K126" s="154"/>
      <c r="Q126" s="154"/>
      <c r="R126" s="154"/>
      <c r="S126" s="154"/>
      <c r="T126" s="154"/>
    </row>
    <row r="127" spans="7:80" ht="12.75" customHeight="1">
      <c r="H127" s="154"/>
      <c r="I127" s="154"/>
      <c r="J127" s="154"/>
      <c r="K127" s="154"/>
      <c r="Q127" s="154"/>
      <c r="R127" s="154"/>
      <c r="S127" s="154"/>
      <c r="T127" s="154"/>
    </row>
    <row r="128" spans="7:80" ht="12.75" customHeight="1">
      <c r="H128" s="154"/>
      <c r="I128" s="154"/>
      <c r="J128" s="154"/>
      <c r="K128" s="154"/>
      <c r="Q128" s="154"/>
      <c r="R128" s="154"/>
      <c r="S128" s="154"/>
      <c r="T128" s="154"/>
    </row>
    <row r="129" spans="8:20" ht="12.75" customHeight="1">
      <c r="H129" s="154"/>
      <c r="I129" s="154"/>
      <c r="J129" s="154"/>
      <c r="K129" s="154"/>
      <c r="Q129" s="154"/>
      <c r="R129" s="154"/>
      <c r="S129" s="154"/>
      <c r="T129" s="154"/>
    </row>
    <row r="130" spans="8:20" ht="12.75" customHeight="1">
      <c r="H130" s="154"/>
      <c r="I130" s="154"/>
      <c r="J130" s="154"/>
      <c r="K130" s="154"/>
      <c r="Q130" s="154"/>
      <c r="R130" s="154"/>
      <c r="S130" s="154"/>
      <c r="T130" s="154"/>
    </row>
    <row r="131" spans="8:20" ht="12.75" customHeight="1">
      <c r="H131" s="154"/>
      <c r="I131" s="154"/>
      <c r="J131" s="154"/>
      <c r="K131" s="154"/>
      <c r="Q131" s="154"/>
      <c r="R131" s="154"/>
      <c r="S131" s="154"/>
      <c r="T131" s="154"/>
    </row>
    <row r="132" spans="8:20" ht="12.75" customHeight="1">
      <c r="H132" s="154"/>
      <c r="I132" s="154"/>
      <c r="J132" s="154"/>
      <c r="K132" s="154"/>
      <c r="Q132" s="154"/>
      <c r="R132" s="154"/>
      <c r="S132" s="154"/>
      <c r="T132" s="154"/>
    </row>
    <row r="133" spans="8:20" ht="12.75" customHeight="1">
      <c r="H133" s="154"/>
      <c r="I133" s="154"/>
      <c r="J133" s="154"/>
      <c r="K133" s="154"/>
      <c r="Q133" s="154"/>
      <c r="R133" s="154"/>
      <c r="S133" s="154"/>
      <c r="T133" s="154"/>
    </row>
    <row r="134" spans="8:20" ht="12.75" customHeight="1">
      <c r="H134" s="154"/>
      <c r="I134" s="154"/>
      <c r="J134" s="154"/>
      <c r="K134" s="154"/>
      <c r="Q134" s="154"/>
      <c r="R134" s="154"/>
      <c r="S134" s="154"/>
      <c r="T134" s="154"/>
    </row>
    <row r="135" spans="8:20" ht="12.75" customHeight="1">
      <c r="H135" s="154"/>
      <c r="I135" s="154"/>
      <c r="J135" s="154"/>
      <c r="K135" s="154"/>
      <c r="Q135" s="154"/>
      <c r="R135" s="154"/>
      <c r="S135" s="154"/>
      <c r="T135" s="154"/>
    </row>
    <row r="136" spans="8:20" ht="12.75" customHeight="1">
      <c r="H136" s="154"/>
      <c r="I136" s="154"/>
      <c r="J136" s="154"/>
      <c r="K136" s="154"/>
      <c r="Q136" s="154"/>
      <c r="R136" s="154"/>
      <c r="S136" s="154"/>
      <c r="T136" s="154"/>
    </row>
    <row r="137" spans="8:20" ht="12.75" customHeight="1">
      <c r="H137" s="154"/>
      <c r="I137" s="154"/>
      <c r="J137" s="154"/>
      <c r="K137" s="154"/>
      <c r="Q137" s="154"/>
      <c r="R137" s="154"/>
      <c r="S137" s="154"/>
      <c r="T137" s="154"/>
    </row>
    <row r="138" spans="8:20" ht="12.75" customHeight="1">
      <c r="H138" s="154"/>
      <c r="I138" s="154"/>
      <c r="J138" s="154"/>
      <c r="K138" s="154"/>
      <c r="Q138" s="154"/>
      <c r="R138" s="154"/>
      <c r="S138" s="154"/>
      <c r="T138" s="154"/>
    </row>
    <row r="139" spans="8:20" ht="12.75" customHeight="1">
      <c r="H139" s="154"/>
      <c r="I139" s="154"/>
      <c r="J139" s="154"/>
      <c r="K139" s="154"/>
      <c r="Q139" s="154"/>
      <c r="R139" s="154"/>
      <c r="S139" s="154"/>
      <c r="T139" s="154"/>
    </row>
    <row r="140" spans="8:20" ht="12.75" customHeight="1">
      <c r="I140" s="154"/>
      <c r="J140" s="154"/>
      <c r="K140" s="154"/>
      <c r="Q140" s="154"/>
      <c r="R140" s="154"/>
      <c r="S140" s="154"/>
      <c r="T140" s="154"/>
    </row>
    <row r="141" spans="8:20" ht="12.75" customHeight="1">
      <c r="Q141" s="154"/>
      <c r="R141" s="154"/>
      <c r="S141" s="154"/>
      <c r="T141" s="154"/>
    </row>
    <row r="142" spans="8:20" ht="12.75" customHeight="1">
      <c r="Q142" s="154"/>
      <c r="R142" s="154"/>
      <c r="S142" s="154"/>
      <c r="T142" s="154"/>
    </row>
    <row r="143" spans="8:20" ht="12.75" customHeight="1">
      <c r="Q143" s="154"/>
      <c r="R143" s="154"/>
      <c r="S143" s="154"/>
      <c r="T143" s="154"/>
    </row>
    <row r="144" spans="8:20" ht="12.75" customHeight="1">
      <c r="Q144" s="154"/>
      <c r="R144" s="154"/>
      <c r="S144" s="154"/>
      <c r="T144" s="154"/>
    </row>
    <row r="145" spans="7:20" ht="12.75" customHeight="1">
      <c r="Q145" s="154"/>
      <c r="R145" s="154"/>
      <c r="S145" s="154"/>
      <c r="T145" s="154"/>
    </row>
    <row r="146" spans="7:20" ht="12.75" customHeight="1">
      <c r="Q146" s="154"/>
      <c r="R146" s="154"/>
      <c r="S146" s="154"/>
      <c r="T146" s="154"/>
    </row>
    <row r="147" spans="7:20" ht="12.75" customHeight="1">
      <c r="Q147" s="154"/>
      <c r="R147" s="154"/>
      <c r="S147" s="154"/>
      <c r="T147" s="154"/>
    </row>
    <row r="148" spans="7:20" ht="12.75" customHeight="1">
      <c r="Q148" s="154"/>
      <c r="R148" s="154"/>
      <c r="S148" s="154"/>
      <c r="T148" s="154"/>
    </row>
    <row r="149" spans="7:20" ht="12.75" customHeight="1">
      <c r="Q149" s="154"/>
      <c r="R149" s="154"/>
      <c r="S149" s="154"/>
      <c r="T149" s="154"/>
    </row>
    <row r="150" spans="7:20" ht="12.75" customHeight="1">
      <c r="Q150" s="154"/>
      <c r="R150" s="154"/>
      <c r="S150" s="154"/>
      <c r="T150" s="154"/>
    </row>
    <row r="151" spans="7:20" ht="12.75" customHeight="1">
      <c r="Q151" s="154"/>
      <c r="R151" s="154"/>
      <c r="S151" s="154"/>
      <c r="T151" s="154"/>
    </row>
    <row r="152" spans="7:20" ht="12.75" customHeight="1">
      <c r="Q152" s="154"/>
      <c r="R152" s="154"/>
      <c r="S152" s="154"/>
      <c r="T152" s="154"/>
    </row>
    <row r="153" spans="7:20" ht="12.75" customHeight="1">
      <c r="Q153" s="154"/>
      <c r="R153" s="154"/>
      <c r="S153" s="154"/>
      <c r="T153" s="154"/>
    </row>
    <row r="154" spans="7:20" ht="12.75" customHeight="1">
      <c r="Q154" s="154"/>
      <c r="R154" s="154"/>
      <c r="S154" s="154"/>
      <c r="T154" s="154"/>
    </row>
    <row r="155" spans="7:20" ht="12.75" customHeight="1">
      <c r="Q155" s="154"/>
      <c r="R155" s="154"/>
      <c r="S155" s="154"/>
      <c r="T155" s="154"/>
    </row>
    <row r="156" spans="7:20" ht="12.75" customHeight="1">
      <c r="Q156" s="154"/>
      <c r="R156" s="154"/>
      <c r="S156" s="154"/>
      <c r="T156" s="154"/>
    </row>
    <row r="157" spans="7:20" ht="12.75" customHeight="1">
      <c r="Q157" s="154"/>
      <c r="R157" s="154"/>
      <c r="S157" s="154"/>
      <c r="T157" s="154"/>
    </row>
    <row r="158" spans="7:20" ht="12.75" customHeight="1">
      <c r="Q158" s="154"/>
      <c r="R158" s="154"/>
      <c r="S158" s="154"/>
      <c r="T158" s="154"/>
    </row>
    <row r="159" spans="7:20" ht="12.75" customHeight="1">
      <c r="G159" s="543"/>
      <c r="Q159" s="154"/>
      <c r="R159" s="154"/>
      <c r="S159" s="154"/>
      <c r="T159" s="154"/>
    </row>
    <row r="160" spans="7:20" ht="12.75" customHeight="1">
      <c r="G160" s="543"/>
      <c r="Q160" s="154"/>
      <c r="R160" s="154"/>
      <c r="S160" s="154"/>
      <c r="T160" s="154"/>
    </row>
    <row r="161" spans="7:20" ht="12.75" customHeight="1">
      <c r="G161" s="543"/>
      <c r="Q161" s="154"/>
      <c r="R161" s="154"/>
      <c r="S161" s="154"/>
      <c r="T161" s="154"/>
    </row>
    <row r="162" spans="7:20" ht="12.75" customHeight="1">
      <c r="G162" s="543"/>
      <c r="Q162" s="154"/>
      <c r="R162" s="154"/>
      <c r="S162" s="154"/>
      <c r="T162" s="154"/>
    </row>
    <row r="163" spans="7:20" ht="12.75" customHeight="1">
      <c r="G163" s="544"/>
      <c r="Q163" s="154"/>
      <c r="R163" s="154"/>
      <c r="S163" s="154"/>
      <c r="T163" s="154"/>
    </row>
    <row r="164" spans="7:20" ht="12.75" customHeight="1">
      <c r="G164" s="544"/>
      <c r="Q164" s="154"/>
      <c r="R164" s="154"/>
      <c r="S164" s="154"/>
      <c r="T164" s="154"/>
    </row>
    <row r="165" spans="7:20" ht="12.75" customHeight="1">
      <c r="G165" s="545"/>
      <c r="Q165" s="154"/>
      <c r="R165" s="154"/>
      <c r="S165" s="154"/>
      <c r="T165" s="154"/>
    </row>
    <row r="166" spans="7:20" ht="12.75" customHeight="1">
      <c r="G166" s="546"/>
      <c r="Q166" s="154"/>
      <c r="R166" s="154"/>
      <c r="S166" s="154"/>
      <c r="T166" s="154"/>
    </row>
    <row r="167" spans="7:20" ht="12.75" customHeight="1">
      <c r="G167" s="546"/>
      <c r="Q167" s="154"/>
      <c r="R167" s="154"/>
      <c r="S167" s="154"/>
      <c r="T167" s="154"/>
    </row>
    <row r="168" spans="7:20" ht="12.75" customHeight="1">
      <c r="G168" s="546"/>
      <c r="Q168" s="154"/>
      <c r="R168" s="154"/>
      <c r="S168" s="154"/>
      <c r="T168" s="154"/>
    </row>
    <row r="169" spans="7:20" ht="12.75" customHeight="1">
      <c r="G169" s="546"/>
      <c r="Q169" s="154"/>
      <c r="R169" s="154"/>
      <c r="S169" s="154"/>
      <c r="T169" s="154"/>
    </row>
    <row r="170" spans="7:20" ht="12.75" customHeight="1">
      <c r="G170" s="546"/>
      <c r="Q170" s="154"/>
      <c r="R170" s="154"/>
      <c r="S170" s="154"/>
      <c r="T170" s="154"/>
    </row>
    <row r="171" spans="7:20" ht="12.75" customHeight="1">
      <c r="G171" s="546"/>
      <c r="Q171" s="154"/>
      <c r="R171" s="154"/>
      <c r="S171" s="154"/>
      <c r="T171" s="154"/>
    </row>
    <row r="172" spans="7:20" ht="12.75" customHeight="1">
      <c r="G172" s="546"/>
      <c r="Q172" s="154"/>
      <c r="R172" s="154"/>
      <c r="S172" s="154"/>
      <c r="T172" s="154"/>
    </row>
    <row r="173" spans="7:20" ht="12.75" customHeight="1">
      <c r="G173" s="546"/>
      <c r="Q173" s="154"/>
      <c r="R173" s="154"/>
      <c r="S173" s="154"/>
      <c r="T173" s="154"/>
    </row>
    <row r="174" spans="7:20" ht="12.75" customHeight="1">
      <c r="G174" s="546"/>
      <c r="Q174" s="154"/>
      <c r="R174" s="154"/>
      <c r="S174" s="154"/>
      <c r="T174" s="154"/>
    </row>
    <row r="175" spans="7:20" ht="12.75" customHeight="1">
      <c r="G175" s="546"/>
      <c r="Q175" s="154"/>
      <c r="R175" s="154"/>
      <c r="S175" s="154"/>
      <c r="T175" s="154"/>
    </row>
    <row r="176" spans="7:20" ht="12.75" customHeight="1">
      <c r="G176" s="546"/>
      <c r="Q176" s="154"/>
      <c r="R176" s="154"/>
      <c r="S176" s="154"/>
      <c r="T176" s="154"/>
    </row>
    <row r="177" spans="7:20" ht="12.75" customHeight="1">
      <c r="G177" s="546"/>
      <c r="Q177" s="154"/>
      <c r="R177" s="154"/>
      <c r="S177" s="154"/>
      <c r="T177" s="154"/>
    </row>
    <row r="178" spans="7:20" ht="12.75" customHeight="1">
      <c r="G178" s="546"/>
      <c r="Q178" s="154"/>
      <c r="R178" s="154"/>
      <c r="S178" s="154"/>
      <c r="T178" s="154"/>
    </row>
    <row r="179" spans="7:20" ht="12.75" customHeight="1">
      <c r="G179" s="545"/>
      <c r="Q179" s="154"/>
      <c r="R179" s="154"/>
      <c r="S179" s="154"/>
      <c r="T179" s="154"/>
    </row>
    <row r="180" spans="7:20" ht="12.75" customHeight="1">
      <c r="G180" s="546"/>
      <c r="Q180" s="154"/>
      <c r="R180" s="154"/>
      <c r="S180" s="154"/>
      <c r="T180" s="154"/>
    </row>
    <row r="181" spans="7:20" ht="12.75" customHeight="1">
      <c r="G181" s="546"/>
      <c r="Q181" s="154"/>
      <c r="R181" s="154"/>
      <c r="S181" s="154"/>
      <c r="T181" s="154"/>
    </row>
    <row r="182" spans="7:20" ht="12.75" customHeight="1">
      <c r="G182" s="545"/>
      <c r="Q182" s="154"/>
      <c r="R182" s="154"/>
      <c r="S182" s="154"/>
      <c r="T182" s="154"/>
    </row>
    <row r="183" spans="7:20" ht="12.75" customHeight="1">
      <c r="G183" s="545"/>
      <c r="Q183" s="154"/>
      <c r="R183" s="154"/>
      <c r="S183" s="154"/>
      <c r="T183" s="154"/>
    </row>
    <row r="184" spans="7:20" ht="12.75" customHeight="1">
      <c r="G184" s="546"/>
      <c r="K184" s="547"/>
      <c r="Q184" s="154"/>
      <c r="R184" s="154"/>
      <c r="S184" s="154"/>
      <c r="T184" s="154"/>
    </row>
    <row r="185" spans="7:20" ht="12.75" customHeight="1">
      <c r="G185" s="546"/>
      <c r="K185" s="547"/>
      <c r="Q185" s="154"/>
      <c r="R185" s="154"/>
      <c r="S185" s="154"/>
      <c r="T185" s="154"/>
    </row>
    <row r="186" spans="7:20" ht="12.75" customHeight="1">
      <c r="G186" s="546"/>
      <c r="K186" s="547"/>
      <c r="Q186" s="154"/>
      <c r="R186" s="154"/>
      <c r="S186" s="154"/>
      <c r="T186" s="154"/>
    </row>
    <row r="187" spans="7:20" ht="12.75" customHeight="1">
      <c r="G187" s="546"/>
      <c r="H187" s="543"/>
      <c r="K187" s="547"/>
      <c r="Q187" s="154"/>
      <c r="R187" s="154"/>
      <c r="S187" s="154"/>
      <c r="T187" s="154"/>
    </row>
    <row r="188" spans="7:20" ht="12.75" customHeight="1">
      <c r="G188" s="546"/>
      <c r="H188" s="548"/>
      <c r="I188" s="543"/>
      <c r="J188" s="543"/>
      <c r="K188" s="543"/>
      <c r="Q188" s="154"/>
      <c r="R188" s="154"/>
      <c r="S188" s="154"/>
      <c r="T188" s="154"/>
    </row>
    <row r="189" spans="7:20" ht="12.75" customHeight="1">
      <c r="G189" s="546"/>
      <c r="H189" s="549"/>
      <c r="I189" s="548"/>
      <c r="J189" s="548"/>
      <c r="K189" s="548"/>
      <c r="Q189" s="154"/>
      <c r="R189" s="154"/>
      <c r="S189" s="154"/>
      <c r="T189" s="154"/>
    </row>
    <row r="190" spans="7:20" ht="12.75" customHeight="1">
      <c r="G190" s="546"/>
      <c r="H190" s="550"/>
      <c r="I190" s="549"/>
      <c r="J190" s="549"/>
      <c r="K190" s="549"/>
      <c r="Q190" s="154"/>
      <c r="R190" s="154"/>
      <c r="S190" s="154"/>
      <c r="T190" s="154"/>
    </row>
    <row r="191" spans="7:20" ht="12.75" customHeight="1">
      <c r="G191" s="546"/>
      <c r="H191" s="550"/>
      <c r="I191" s="550"/>
      <c r="J191" s="550"/>
      <c r="K191" s="550"/>
      <c r="Q191" s="154"/>
      <c r="R191" s="154"/>
      <c r="S191" s="154"/>
      <c r="T191" s="154"/>
    </row>
    <row r="192" spans="7:20" ht="12.75" customHeight="1">
      <c r="G192" s="546"/>
      <c r="H192" s="550"/>
      <c r="I192" s="550"/>
      <c r="J192" s="550"/>
      <c r="K192" s="550"/>
      <c r="Q192" s="154"/>
      <c r="R192" s="154"/>
      <c r="S192" s="154"/>
      <c r="T192" s="154"/>
    </row>
    <row r="193" spans="7:20" ht="12.75" customHeight="1">
      <c r="G193" s="546"/>
      <c r="H193" s="550"/>
      <c r="I193" s="550"/>
      <c r="J193" s="550"/>
      <c r="K193" s="550"/>
      <c r="Q193" s="154"/>
      <c r="R193" s="154"/>
      <c r="S193" s="154"/>
      <c r="T193" s="154"/>
    </row>
    <row r="194" spans="7:20" ht="12.75" customHeight="1">
      <c r="G194" s="546"/>
      <c r="H194" s="550"/>
      <c r="I194" s="550"/>
      <c r="J194" s="550"/>
      <c r="K194" s="550"/>
      <c r="Q194" s="154"/>
      <c r="R194" s="154"/>
      <c r="S194" s="154"/>
      <c r="T194" s="154"/>
    </row>
    <row r="195" spans="7:20" ht="12.75" customHeight="1">
      <c r="G195" s="546"/>
      <c r="H195" s="550"/>
      <c r="I195" s="550"/>
      <c r="J195" s="550"/>
      <c r="K195" s="550"/>
      <c r="Q195" s="154"/>
      <c r="R195" s="154"/>
      <c r="S195" s="154"/>
      <c r="T195" s="154"/>
    </row>
    <row r="196" spans="7:20" ht="12.75" customHeight="1">
      <c r="G196" s="546"/>
      <c r="H196" s="550"/>
      <c r="I196" s="550"/>
      <c r="J196" s="550"/>
      <c r="K196" s="550"/>
      <c r="Q196" s="154"/>
      <c r="R196" s="154"/>
      <c r="S196" s="154"/>
      <c r="T196" s="154"/>
    </row>
    <row r="197" spans="7:20" ht="12.75" customHeight="1">
      <c r="G197" s="546"/>
      <c r="H197" s="550"/>
      <c r="I197" s="550"/>
      <c r="J197" s="550"/>
      <c r="K197" s="550"/>
      <c r="Q197" s="154"/>
      <c r="R197" s="154"/>
      <c r="S197" s="154"/>
      <c r="T197" s="154"/>
    </row>
    <row r="198" spans="7:20" ht="12.75" customHeight="1">
      <c r="G198" s="546"/>
      <c r="H198" s="550"/>
      <c r="I198" s="550"/>
      <c r="J198" s="550"/>
      <c r="K198" s="550"/>
      <c r="Q198" s="154"/>
      <c r="R198" s="154"/>
      <c r="S198" s="154"/>
      <c r="T198" s="154"/>
    </row>
    <row r="199" spans="7:20" ht="12.75" customHeight="1">
      <c r="G199" s="546"/>
      <c r="H199" s="550"/>
      <c r="I199" s="550"/>
      <c r="J199" s="550"/>
      <c r="K199" s="550"/>
      <c r="Q199" s="154"/>
      <c r="R199" s="154"/>
      <c r="S199" s="154"/>
      <c r="T199" s="154"/>
    </row>
    <row r="200" spans="7:20" ht="12.75" customHeight="1">
      <c r="G200" s="546"/>
      <c r="H200" s="551"/>
      <c r="I200" s="550"/>
      <c r="J200" s="550"/>
      <c r="K200" s="550"/>
      <c r="Q200" s="154"/>
      <c r="R200" s="154"/>
      <c r="S200" s="154"/>
      <c r="T200" s="154"/>
    </row>
    <row r="201" spans="7:20" ht="12.75" customHeight="1">
      <c r="G201" s="545"/>
      <c r="H201" s="551"/>
      <c r="I201" s="551"/>
      <c r="J201" s="551"/>
      <c r="K201" s="552"/>
      <c r="Q201" s="154"/>
      <c r="R201" s="154"/>
      <c r="S201" s="154"/>
      <c r="T201" s="154"/>
    </row>
    <row r="202" spans="7:20" ht="12.75" customHeight="1">
      <c r="G202" s="545"/>
      <c r="H202" s="551"/>
      <c r="I202" s="551"/>
      <c r="J202" s="551"/>
      <c r="K202" s="552"/>
      <c r="Q202" s="154"/>
      <c r="R202" s="154"/>
      <c r="S202" s="154"/>
      <c r="T202" s="154"/>
    </row>
    <row r="203" spans="7:20" ht="12.75" customHeight="1">
      <c r="G203" s="154"/>
      <c r="H203" s="551"/>
      <c r="I203" s="551"/>
      <c r="J203" s="551"/>
      <c r="K203" s="552"/>
      <c r="Q203" s="154"/>
      <c r="R203" s="154"/>
      <c r="S203" s="154"/>
      <c r="T203" s="154"/>
    </row>
    <row r="204" spans="7:20" ht="12.75" customHeight="1">
      <c r="G204" s="154"/>
      <c r="H204" s="552"/>
      <c r="I204" s="551"/>
      <c r="J204" s="551"/>
      <c r="K204" s="552"/>
      <c r="Q204" s="154"/>
      <c r="R204" s="154"/>
      <c r="S204" s="154"/>
      <c r="T204" s="154"/>
    </row>
    <row r="205" spans="7:20" ht="12.75" customHeight="1">
      <c r="G205" s="154"/>
      <c r="H205" s="550"/>
      <c r="I205" s="552"/>
      <c r="J205" s="552"/>
      <c r="K205" s="552"/>
      <c r="Q205" s="154"/>
      <c r="R205" s="154"/>
      <c r="S205" s="154"/>
      <c r="T205" s="154"/>
    </row>
    <row r="206" spans="7:20" ht="12.75" customHeight="1">
      <c r="G206" s="154"/>
      <c r="H206" s="549"/>
      <c r="I206" s="550"/>
      <c r="J206" s="550"/>
      <c r="K206" s="550"/>
      <c r="Q206" s="154"/>
      <c r="R206" s="154"/>
      <c r="S206" s="154"/>
      <c r="T206" s="154"/>
    </row>
    <row r="207" spans="7:20" ht="12.75" customHeight="1">
      <c r="G207" s="154"/>
      <c r="H207" s="549"/>
      <c r="I207" s="549"/>
      <c r="J207" s="549"/>
      <c r="K207" s="549"/>
      <c r="Q207" s="154"/>
      <c r="R207" s="154"/>
      <c r="S207" s="154"/>
      <c r="T207" s="154"/>
    </row>
    <row r="208" spans="7:20" ht="12.75" customHeight="1">
      <c r="G208" s="154"/>
      <c r="H208" s="550"/>
      <c r="I208" s="549"/>
      <c r="J208" s="549"/>
      <c r="K208" s="549"/>
      <c r="Q208" s="154"/>
      <c r="R208" s="154"/>
      <c r="S208" s="154"/>
      <c r="T208" s="154"/>
    </row>
    <row r="209" spans="7:20" ht="12.75" customHeight="1">
      <c r="G209" s="553"/>
      <c r="H209" s="550"/>
      <c r="I209" s="550"/>
      <c r="J209" s="550"/>
      <c r="K209" s="550"/>
      <c r="Q209" s="154"/>
      <c r="R209" s="154"/>
      <c r="S209" s="154"/>
      <c r="T209" s="154"/>
    </row>
    <row r="210" spans="7:20" ht="12.75" customHeight="1">
      <c r="G210" s="553"/>
      <c r="H210" s="550"/>
      <c r="I210" s="550"/>
      <c r="J210" s="550"/>
      <c r="K210" s="550"/>
      <c r="Q210" s="154"/>
      <c r="R210" s="154"/>
      <c r="S210" s="154"/>
      <c r="T210" s="154"/>
    </row>
    <row r="211" spans="7:20" ht="12.75" customHeight="1">
      <c r="G211" s="553"/>
      <c r="H211" s="550"/>
      <c r="I211" s="550"/>
      <c r="J211" s="550"/>
      <c r="K211" s="550"/>
      <c r="Q211" s="154"/>
      <c r="R211" s="154"/>
      <c r="S211" s="154"/>
      <c r="T211" s="154"/>
    </row>
    <row r="212" spans="7:20" ht="12.75" customHeight="1">
      <c r="G212" s="553"/>
      <c r="H212" s="550"/>
      <c r="I212" s="550"/>
      <c r="J212" s="550"/>
      <c r="K212" s="550"/>
      <c r="Q212" s="154"/>
      <c r="R212" s="154"/>
      <c r="S212" s="154"/>
      <c r="T212" s="154"/>
    </row>
    <row r="213" spans="7:20" ht="12.75" customHeight="1">
      <c r="G213" s="554"/>
      <c r="H213" s="550"/>
      <c r="I213" s="550"/>
      <c r="J213" s="550"/>
      <c r="K213" s="550"/>
      <c r="Q213" s="154"/>
      <c r="R213" s="154"/>
      <c r="S213" s="154"/>
      <c r="T213" s="154"/>
    </row>
    <row r="214" spans="7:20" ht="12.75" customHeight="1">
      <c r="G214" s="554"/>
      <c r="H214" s="550"/>
      <c r="I214" s="550"/>
      <c r="J214" s="550"/>
      <c r="K214" s="550"/>
      <c r="Q214" s="154"/>
      <c r="R214" s="154"/>
      <c r="S214" s="154"/>
      <c r="T214" s="154"/>
    </row>
    <row r="215" spans="7:20" ht="12.75" customHeight="1">
      <c r="G215" s="545"/>
      <c r="H215" s="550"/>
      <c r="I215" s="550"/>
      <c r="J215" s="550"/>
      <c r="K215" s="550"/>
      <c r="Q215" s="154"/>
      <c r="R215" s="154"/>
      <c r="S215" s="154"/>
      <c r="T215" s="154"/>
    </row>
    <row r="216" spans="7:20" ht="12.75" customHeight="1">
      <c r="G216" s="555"/>
      <c r="H216" s="550"/>
      <c r="I216" s="550"/>
      <c r="J216" s="550"/>
      <c r="K216" s="550"/>
      <c r="Q216" s="154"/>
      <c r="R216" s="154"/>
      <c r="S216" s="154"/>
      <c r="T216" s="154"/>
    </row>
    <row r="217" spans="7:20" ht="12.75" customHeight="1">
      <c r="G217" s="555"/>
      <c r="H217" s="550"/>
      <c r="I217" s="550"/>
      <c r="J217" s="550"/>
      <c r="K217" s="550"/>
      <c r="Q217" s="154"/>
      <c r="R217" s="154"/>
      <c r="S217" s="154"/>
      <c r="T217" s="154"/>
    </row>
    <row r="218" spans="7:20" ht="12.75" customHeight="1">
      <c r="G218" s="555"/>
      <c r="H218" s="550"/>
      <c r="I218" s="550"/>
      <c r="J218" s="550"/>
      <c r="K218" s="550"/>
      <c r="Q218" s="154"/>
      <c r="R218" s="154"/>
      <c r="S218" s="154"/>
      <c r="T218" s="154"/>
    </row>
    <row r="219" spans="7:20" ht="12.75" customHeight="1">
      <c r="G219" s="154"/>
      <c r="H219" s="550"/>
      <c r="I219" s="550"/>
      <c r="J219" s="550"/>
      <c r="K219" s="550"/>
      <c r="Q219" s="154"/>
      <c r="R219" s="154"/>
      <c r="S219" s="154"/>
      <c r="T219" s="154"/>
    </row>
    <row r="220" spans="7:20" ht="12.75" customHeight="1">
      <c r="G220" s="555"/>
      <c r="H220" s="550"/>
      <c r="I220" s="550"/>
      <c r="J220" s="550"/>
      <c r="K220" s="550"/>
      <c r="Q220" s="154"/>
      <c r="R220" s="154"/>
      <c r="S220" s="154"/>
      <c r="T220" s="154"/>
    </row>
    <row r="221" spans="7:20" ht="12.75" customHeight="1">
      <c r="G221" s="555"/>
      <c r="H221" s="550"/>
      <c r="I221" s="550"/>
      <c r="J221" s="550"/>
      <c r="K221" s="550"/>
      <c r="Q221" s="154"/>
      <c r="R221" s="154"/>
      <c r="S221" s="154"/>
      <c r="T221" s="154"/>
    </row>
    <row r="222" spans="7:20" ht="12.75" customHeight="1">
      <c r="G222" s="555"/>
      <c r="H222" s="550"/>
      <c r="I222" s="550"/>
      <c r="J222" s="550"/>
      <c r="K222" s="550"/>
      <c r="Q222" s="154"/>
      <c r="R222" s="154"/>
      <c r="S222" s="154"/>
      <c r="T222" s="154"/>
    </row>
    <row r="223" spans="7:20" ht="12.75" customHeight="1">
      <c r="G223" s="555"/>
      <c r="H223" s="550"/>
      <c r="I223" s="550"/>
      <c r="J223" s="550"/>
      <c r="K223" s="556"/>
      <c r="Q223" s="154"/>
      <c r="R223" s="154"/>
      <c r="S223" s="154"/>
      <c r="T223" s="154"/>
    </row>
    <row r="224" spans="7:20" ht="12.75" customHeight="1">
      <c r="G224" s="555"/>
      <c r="H224" s="550"/>
      <c r="I224" s="550"/>
      <c r="J224" s="550"/>
      <c r="K224" s="550"/>
      <c r="Q224" s="154"/>
      <c r="R224" s="154"/>
      <c r="S224" s="154"/>
      <c r="T224" s="154"/>
    </row>
    <row r="225" spans="7:20" ht="12.75" customHeight="1">
      <c r="G225" s="555"/>
      <c r="H225" s="550"/>
      <c r="I225" s="550"/>
      <c r="J225" s="550"/>
      <c r="K225" s="550"/>
      <c r="Q225" s="154"/>
      <c r="R225" s="154"/>
      <c r="S225" s="154"/>
      <c r="T225" s="154"/>
    </row>
    <row r="226" spans="7:20" ht="12.75" customHeight="1">
      <c r="G226" s="555"/>
      <c r="H226" s="550"/>
      <c r="I226" s="550"/>
      <c r="J226" s="550"/>
      <c r="K226" s="550"/>
      <c r="Q226" s="154"/>
      <c r="R226" s="154"/>
      <c r="S226" s="154"/>
      <c r="T226" s="154"/>
    </row>
    <row r="227" spans="7:20" ht="12.75" customHeight="1">
      <c r="G227" s="555"/>
      <c r="H227" s="154"/>
      <c r="I227" s="550"/>
      <c r="J227" s="550"/>
      <c r="K227" s="550"/>
      <c r="Q227" s="154"/>
      <c r="R227" s="154"/>
      <c r="S227" s="154"/>
      <c r="T227" s="154"/>
    </row>
    <row r="228" spans="7:20" ht="12.75" customHeight="1">
      <c r="G228" s="555"/>
      <c r="H228" s="154"/>
      <c r="I228" s="154"/>
      <c r="J228" s="154"/>
      <c r="K228" s="154"/>
      <c r="Q228" s="154"/>
      <c r="R228" s="154"/>
      <c r="S228" s="154"/>
      <c r="T228" s="154"/>
    </row>
    <row r="229" spans="7:20" ht="12.75" customHeight="1">
      <c r="G229" s="555"/>
      <c r="H229" s="154"/>
      <c r="I229" s="154"/>
      <c r="J229" s="154"/>
      <c r="K229" s="154"/>
      <c r="Q229" s="154"/>
      <c r="R229" s="154"/>
      <c r="S229" s="154"/>
      <c r="T229" s="154"/>
    </row>
    <row r="230" spans="7:20" ht="12.75" customHeight="1">
      <c r="G230" s="555"/>
      <c r="H230" s="154"/>
      <c r="I230" s="154"/>
      <c r="J230" s="154"/>
      <c r="K230" s="154"/>
      <c r="Q230" s="154"/>
      <c r="R230" s="154"/>
      <c r="S230" s="154"/>
      <c r="T230" s="154"/>
    </row>
    <row r="231" spans="7:20" ht="12.75" customHeight="1">
      <c r="G231" s="554"/>
      <c r="H231" s="154"/>
      <c r="I231" s="154"/>
      <c r="J231" s="154"/>
      <c r="K231" s="154"/>
      <c r="Q231" s="154"/>
      <c r="R231" s="154"/>
      <c r="S231" s="154"/>
      <c r="T231" s="154"/>
    </row>
    <row r="232" spans="7:20" ht="12.75" customHeight="1">
      <c r="G232" s="154"/>
      <c r="H232" s="154"/>
      <c r="I232" s="154"/>
      <c r="J232" s="154"/>
      <c r="K232" s="154"/>
      <c r="Q232" s="154"/>
      <c r="R232" s="154"/>
      <c r="S232" s="154"/>
      <c r="T232" s="154"/>
    </row>
    <row r="233" spans="7:20" ht="12.75" customHeight="1">
      <c r="G233" s="154"/>
      <c r="H233" s="557"/>
      <c r="I233" s="154"/>
      <c r="J233" s="154"/>
      <c r="K233" s="154"/>
      <c r="Q233" s="154"/>
      <c r="R233" s="154"/>
      <c r="S233" s="154"/>
      <c r="T233" s="154"/>
    </row>
    <row r="234" spans="7:20" ht="12.75" customHeight="1">
      <c r="G234" s="154"/>
      <c r="H234" s="557"/>
      <c r="I234" s="557"/>
      <c r="J234" s="557"/>
      <c r="K234" s="553"/>
      <c r="Q234" s="154"/>
      <c r="R234" s="154"/>
      <c r="S234" s="154"/>
      <c r="T234" s="154"/>
    </row>
    <row r="235" spans="7:20" ht="12.75" customHeight="1">
      <c r="G235" s="154"/>
      <c r="H235" s="199"/>
      <c r="I235" s="557"/>
      <c r="J235" s="557"/>
      <c r="K235" s="553"/>
      <c r="Q235" s="154"/>
      <c r="R235" s="154"/>
      <c r="S235" s="154"/>
      <c r="T235" s="154"/>
    </row>
    <row r="236" spans="7:20" ht="12.75" customHeight="1">
      <c r="G236" s="154"/>
      <c r="H236" s="199"/>
      <c r="I236" s="199"/>
      <c r="J236" s="199"/>
      <c r="K236" s="553"/>
      <c r="Q236" s="154"/>
      <c r="R236" s="154"/>
      <c r="S236" s="154"/>
      <c r="T236" s="154"/>
    </row>
    <row r="237" spans="7:20" ht="12.75" customHeight="1">
      <c r="G237" s="154"/>
      <c r="H237" s="558"/>
      <c r="I237" s="199"/>
      <c r="J237" s="199"/>
      <c r="K237" s="553"/>
      <c r="Q237" s="154"/>
      <c r="R237" s="154"/>
      <c r="S237" s="154"/>
      <c r="T237" s="154"/>
    </row>
    <row r="238" spans="7:20" ht="12.75" customHeight="1">
      <c r="G238" s="154"/>
      <c r="H238" s="549"/>
      <c r="I238" s="558"/>
      <c r="J238" s="558"/>
      <c r="K238" s="558"/>
      <c r="Q238" s="154"/>
      <c r="R238" s="154"/>
      <c r="S238" s="154"/>
      <c r="T238" s="154"/>
    </row>
    <row r="239" spans="7:20" ht="12.75" customHeight="1">
      <c r="G239" s="154"/>
      <c r="H239" s="549"/>
      <c r="I239" s="549"/>
      <c r="J239" s="549"/>
      <c r="K239" s="558"/>
      <c r="Q239" s="154"/>
      <c r="R239" s="154"/>
      <c r="S239" s="154"/>
      <c r="T239" s="154"/>
    </row>
    <row r="240" spans="7:20" ht="12.75" customHeight="1">
      <c r="G240" s="154"/>
      <c r="H240" s="558"/>
      <c r="I240" s="549"/>
      <c r="J240" s="549"/>
      <c r="K240" s="549"/>
      <c r="Q240" s="154"/>
      <c r="R240" s="154"/>
      <c r="S240" s="154"/>
      <c r="T240" s="154"/>
    </row>
    <row r="241" spans="7:20" ht="12.75" customHeight="1">
      <c r="G241" s="154"/>
      <c r="H241" s="558"/>
      <c r="I241" s="558"/>
      <c r="J241" s="558"/>
      <c r="K241" s="559"/>
      <c r="Q241" s="154"/>
      <c r="R241" s="154"/>
      <c r="S241" s="154"/>
      <c r="T241" s="154"/>
    </row>
    <row r="242" spans="7:20" ht="12.75" customHeight="1">
      <c r="G242" s="154"/>
      <c r="H242" s="558"/>
      <c r="I242" s="558"/>
      <c r="J242" s="558"/>
      <c r="K242" s="558"/>
      <c r="Q242" s="154"/>
      <c r="R242" s="154"/>
      <c r="S242" s="154"/>
      <c r="T242" s="154"/>
    </row>
    <row r="243" spans="7:20" ht="12.75" customHeight="1">
      <c r="G243" s="154"/>
      <c r="H243" s="558"/>
      <c r="I243" s="558"/>
      <c r="J243" s="558"/>
      <c r="K243" s="560"/>
      <c r="Q243" s="154"/>
      <c r="R243" s="154"/>
      <c r="S243" s="154"/>
      <c r="T243" s="154"/>
    </row>
    <row r="244" spans="7:20" ht="12.75" customHeight="1">
      <c r="G244" s="154"/>
      <c r="H244" s="558"/>
      <c r="I244" s="558"/>
      <c r="J244" s="558"/>
      <c r="K244" s="558"/>
      <c r="Q244" s="154"/>
      <c r="R244" s="154"/>
      <c r="S244" s="154"/>
      <c r="T244" s="154"/>
    </row>
    <row r="245" spans="7:20" ht="12.75" customHeight="1">
      <c r="G245" s="154"/>
      <c r="H245" s="558"/>
      <c r="I245" s="558"/>
      <c r="J245" s="558"/>
      <c r="K245" s="560"/>
      <c r="Q245" s="154"/>
      <c r="R245" s="154"/>
      <c r="S245" s="154"/>
      <c r="T245" s="154"/>
    </row>
    <row r="246" spans="7:20" ht="12.75" customHeight="1">
      <c r="G246" s="154"/>
      <c r="H246" s="558"/>
      <c r="I246" s="558"/>
      <c r="J246" s="558"/>
      <c r="K246" s="560"/>
      <c r="Q246" s="154"/>
      <c r="R246" s="154"/>
      <c r="S246" s="154"/>
      <c r="T246" s="154"/>
    </row>
    <row r="247" spans="7:20" ht="12.75" customHeight="1">
      <c r="G247" s="154"/>
      <c r="H247" s="558"/>
      <c r="I247" s="558"/>
      <c r="J247" s="558"/>
      <c r="K247" s="560"/>
      <c r="Q247" s="154"/>
      <c r="R247" s="154"/>
      <c r="S247" s="154"/>
      <c r="T247" s="154"/>
    </row>
    <row r="248" spans="7:20" ht="12.75" customHeight="1">
      <c r="G248" s="154"/>
      <c r="H248" s="558"/>
      <c r="I248" s="558"/>
      <c r="J248" s="558"/>
      <c r="K248" s="558"/>
      <c r="Q248" s="154"/>
      <c r="R248" s="154"/>
      <c r="S248" s="154"/>
      <c r="T248" s="154"/>
    </row>
    <row r="249" spans="7:20" ht="12.75" customHeight="1">
      <c r="G249" s="154"/>
      <c r="H249" s="558"/>
      <c r="I249" s="558"/>
      <c r="J249" s="558"/>
      <c r="K249" s="559"/>
      <c r="Q249" s="154"/>
      <c r="R249" s="154"/>
      <c r="S249" s="154"/>
      <c r="T249" s="154"/>
    </row>
    <row r="250" spans="7:20" ht="12.75" customHeight="1">
      <c r="G250" s="154"/>
      <c r="H250" s="558"/>
      <c r="I250" s="558"/>
      <c r="J250" s="558"/>
      <c r="K250" s="558"/>
      <c r="Q250" s="154"/>
      <c r="R250" s="154"/>
      <c r="S250" s="154"/>
      <c r="T250" s="154"/>
    </row>
    <row r="251" spans="7:20" ht="12.75" customHeight="1">
      <c r="G251" s="154"/>
      <c r="H251" s="558"/>
      <c r="I251" s="558"/>
      <c r="J251" s="558"/>
      <c r="K251" s="561"/>
      <c r="Q251" s="154"/>
      <c r="R251" s="154"/>
      <c r="S251" s="154"/>
      <c r="T251" s="154"/>
    </row>
    <row r="252" spans="7:20" ht="12.75" customHeight="1">
      <c r="G252" s="154"/>
      <c r="H252" s="558"/>
      <c r="I252" s="558"/>
      <c r="J252" s="558"/>
      <c r="K252" s="558"/>
      <c r="Q252" s="154"/>
      <c r="R252" s="154"/>
      <c r="S252" s="154"/>
      <c r="T252" s="154"/>
    </row>
    <row r="253" spans="7:20" ht="12.75" customHeight="1">
      <c r="G253" s="154"/>
      <c r="H253" s="558"/>
      <c r="I253" s="558"/>
      <c r="J253" s="558"/>
      <c r="K253" s="559"/>
      <c r="Q253" s="154"/>
      <c r="R253" s="154"/>
      <c r="S253" s="154"/>
      <c r="T253" s="154"/>
    </row>
    <row r="254" spans="7:20" ht="12.75" customHeight="1">
      <c r="G254" s="154"/>
      <c r="H254" s="558"/>
      <c r="I254" s="558"/>
      <c r="J254" s="558"/>
      <c r="K254" s="558"/>
      <c r="Q254" s="154"/>
      <c r="R254" s="154"/>
      <c r="S254" s="154"/>
      <c r="T254" s="154"/>
    </row>
    <row r="255" spans="7:20" ht="12.75" customHeight="1">
      <c r="G255" s="154"/>
      <c r="H255" s="558"/>
      <c r="I255" s="558"/>
      <c r="J255" s="558"/>
      <c r="K255" s="562"/>
      <c r="Q255" s="154"/>
      <c r="R255" s="154"/>
      <c r="S255" s="154"/>
      <c r="T255" s="154"/>
    </row>
    <row r="256" spans="7:20" ht="12.75" customHeight="1">
      <c r="G256" s="154"/>
      <c r="H256" s="154"/>
      <c r="I256" s="558"/>
      <c r="J256" s="558"/>
      <c r="K256" s="558"/>
      <c r="Q256" s="154"/>
      <c r="R256" s="154"/>
      <c r="S256" s="154"/>
      <c r="T256" s="154"/>
    </row>
    <row r="257" spans="7:20" ht="12.75" customHeight="1">
      <c r="G257" s="154"/>
      <c r="H257" s="154"/>
      <c r="I257" s="154"/>
      <c r="J257" s="154"/>
      <c r="K257" s="154"/>
      <c r="Q257" s="154"/>
      <c r="R257" s="154"/>
      <c r="S257" s="154"/>
      <c r="T257" s="154"/>
    </row>
    <row r="258" spans="7:20" ht="12.75" customHeight="1">
      <c r="G258" s="154"/>
      <c r="H258" s="154"/>
      <c r="I258" s="154"/>
      <c r="J258" s="154"/>
      <c r="K258" s="154"/>
      <c r="Q258" s="154"/>
      <c r="R258" s="154"/>
      <c r="S258" s="154"/>
      <c r="T258" s="154"/>
    </row>
    <row r="259" spans="7:20" ht="12.75" customHeight="1">
      <c r="G259" s="154"/>
      <c r="H259" s="154"/>
      <c r="I259" s="154"/>
      <c r="J259" s="154"/>
      <c r="K259" s="154"/>
      <c r="Q259" s="154"/>
      <c r="R259" s="154"/>
      <c r="S259" s="154"/>
      <c r="T259" s="154"/>
    </row>
    <row r="260" spans="7:20" ht="12.75" customHeight="1">
      <c r="G260" s="154"/>
      <c r="H260" s="154"/>
      <c r="I260" s="154"/>
      <c r="J260" s="154"/>
      <c r="K260" s="154"/>
      <c r="Q260" s="154"/>
      <c r="R260" s="154"/>
      <c r="S260" s="154"/>
      <c r="T260" s="154"/>
    </row>
    <row r="261" spans="7:20" ht="12.75" customHeight="1">
      <c r="G261" s="154"/>
      <c r="H261" s="154"/>
      <c r="I261" s="154"/>
      <c r="J261" s="154"/>
      <c r="K261" s="154"/>
      <c r="Q261" s="154"/>
      <c r="R261" s="154"/>
      <c r="S261" s="154"/>
      <c r="T261" s="154"/>
    </row>
    <row r="262" spans="7:20" ht="12.75" customHeight="1">
      <c r="G262" s="154"/>
      <c r="H262" s="154"/>
      <c r="I262" s="154"/>
      <c r="J262" s="154"/>
      <c r="K262" s="154"/>
      <c r="Q262" s="154"/>
      <c r="R262" s="154"/>
      <c r="S262" s="154"/>
      <c r="T262" s="154"/>
    </row>
    <row r="263" spans="7:20" ht="12.75" customHeight="1">
      <c r="G263" s="154"/>
      <c r="H263" s="154"/>
      <c r="I263" s="154"/>
      <c r="J263" s="154"/>
      <c r="K263" s="154"/>
      <c r="Q263" s="154"/>
      <c r="R263" s="154"/>
      <c r="S263" s="154"/>
      <c r="T263" s="154"/>
    </row>
    <row r="264" spans="7:20" ht="12.75" customHeight="1">
      <c r="G264" s="154"/>
      <c r="H264" s="154"/>
      <c r="I264" s="154"/>
      <c r="J264" s="154"/>
      <c r="K264" s="154"/>
      <c r="Q264" s="154"/>
      <c r="R264" s="154"/>
      <c r="S264" s="154"/>
      <c r="T264" s="154"/>
    </row>
    <row r="265" spans="7:20" ht="12.75" customHeight="1">
      <c r="G265" s="154"/>
      <c r="H265" s="154"/>
      <c r="I265" s="154"/>
      <c r="J265" s="154"/>
      <c r="K265" s="154"/>
      <c r="Q265" s="154"/>
      <c r="R265" s="154"/>
      <c r="S265" s="154"/>
      <c r="T265" s="154"/>
    </row>
    <row r="266" spans="7:20" ht="12.75" customHeight="1">
      <c r="H266" s="154"/>
      <c r="I266" s="154"/>
      <c r="J266" s="154"/>
      <c r="K266" s="154"/>
      <c r="Q266" s="154"/>
      <c r="R266" s="154"/>
      <c r="S266" s="154"/>
      <c r="T266" s="154"/>
    </row>
    <row r="267" spans="7:20" ht="12.75" customHeight="1">
      <c r="H267" s="154"/>
      <c r="I267" s="154"/>
      <c r="J267" s="154"/>
      <c r="K267" s="154"/>
      <c r="Q267" s="154"/>
      <c r="R267" s="154"/>
      <c r="S267" s="154"/>
      <c r="T267" s="154"/>
    </row>
    <row r="268" spans="7:20" ht="12.75" customHeight="1">
      <c r="H268" s="154"/>
      <c r="I268" s="154"/>
      <c r="J268" s="154"/>
      <c r="K268" s="154"/>
      <c r="Q268" s="154"/>
      <c r="R268" s="154"/>
      <c r="S268" s="154"/>
      <c r="T268" s="154"/>
    </row>
    <row r="269" spans="7:20" ht="12.75" customHeight="1">
      <c r="H269" s="154"/>
      <c r="I269" s="154"/>
      <c r="J269" s="154"/>
      <c r="K269" s="154"/>
      <c r="Q269" s="154"/>
      <c r="R269" s="154"/>
      <c r="S269" s="154"/>
      <c r="T269" s="154"/>
    </row>
    <row r="270" spans="7:20" ht="12.75" customHeight="1">
      <c r="H270" s="154"/>
      <c r="I270" s="154"/>
      <c r="J270" s="154"/>
      <c r="K270" s="154"/>
      <c r="Q270" s="154"/>
      <c r="R270" s="154"/>
      <c r="S270" s="154"/>
      <c r="T270" s="154"/>
    </row>
    <row r="271" spans="7:20" ht="12.75" customHeight="1">
      <c r="H271" s="154"/>
      <c r="I271" s="154"/>
      <c r="J271" s="154"/>
      <c r="K271" s="154"/>
      <c r="Q271" s="154"/>
      <c r="R271" s="154"/>
      <c r="S271" s="154"/>
      <c r="T271" s="154"/>
    </row>
    <row r="272" spans="7:20" ht="12.75" customHeight="1">
      <c r="H272" s="154"/>
      <c r="I272" s="154"/>
      <c r="J272" s="154"/>
      <c r="K272" s="154"/>
      <c r="Q272" s="154"/>
      <c r="R272" s="154"/>
      <c r="S272" s="154"/>
      <c r="T272" s="154"/>
    </row>
    <row r="273" spans="8:20" ht="12.75" customHeight="1">
      <c r="H273" s="154"/>
      <c r="I273" s="154"/>
      <c r="J273" s="154"/>
      <c r="K273" s="154"/>
      <c r="Q273" s="154"/>
      <c r="R273" s="154"/>
      <c r="S273" s="154"/>
      <c r="T273" s="154"/>
    </row>
    <row r="274" spans="8:20" ht="12.75" customHeight="1">
      <c r="H274" s="154"/>
      <c r="I274" s="154"/>
      <c r="J274" s="154"/>
      <c r="K274" s="154"/>
      <c r="Q274" s="154"/>
      <c r="R274" s="154"/>
      <c r="S274" s="154"/>
      <c r="T274" s="154"/>
    </row>
    <row r="275" spans="8:20" ht="12.75" customHeight="1">
      <c r="H275" s="154"/>
      <c r="I275" s="154"/>
      <c r="J275" s="154"/>
      <c r="K275" s="154"/>
      <c r="Q275" s="154"/>
      <c r="R275" s="154"/>
      <c r="S275" s="154"/>
      <c r="T275" s="154"/>
    </row>
    <row r="276" spans="8:20" ht="12.75" customHeight="1">
      <c r="H276" s="154"/>
      <c r="I276" s="154"/>
      <c r="J276" s="154"/>
      <c r="K276" s="154"/>
      <c r="Q276" s="154"/>
      <c r="R276" s="154"/>
      <c r="S276" s="154"/>
      <c r="T276" s="154"/>
    </row>
    <row r="277" spans="8:20" ht="12.75" customHeight="1">
      <c r="H277" s="154"/>
      <c r="I277" s="154"/>
      <c r="J277" s="154"/>
      <c r="K277" s="154"/>
      <c r="Q277" s="154"/>
      <c r="R277" s="154"/>
      <c r="S277" s="154"/>
      <c r="T277" s="154"/>
    </row>
    <row r="278" spans="8:20" ht="12.75" customHeight="1">
      <c r="H278" s="154"/>
      <c r="I278" s="154"/>
      <c r="J278" s="154"/>
      <c r="K278" s="154"/>
      <c r="Q278" s="154"/>
      <c r="R278" s="154"/>
      <c r="S278" s="154"/>
      <c r="T278" s="154"/>
    </row>
    <row r="279" spans="8:20" ht="12.75" customHeight="1">
      <c r="H279" s="154"/>
      <c r="I279" s="154"/>
      <c r="J279" s="154"/>
      <c r="K279" s="154"/>
      <c r="Q279" s="154"/>
      <c r="R279" s="154"/>
      <c r="S279" s="154"/>
      <c r="T279" s="154"/>
    </row>
    <row r="280" spans="8:20" ht="12.75" customHeight="1">
      <c r="H280" s="154"/>
      <c r="I280" s="154"/>
      <c r="J280" s="154"/>
      <c r="K280" s="154"/>
      <c r="Q280" s="154"/>
      <c r="R280" s="154"/>
      <c r="S280" s="154"/>
      <c r="T280" s="154"/>
    </row>
    <row r="281" spans="8:20" ht="12.75" customHeight="1">
      <c r="H281" s="154"/>
      <c r="I281" s="154"/>
      <c r="J281" s="154"/>
      <c r="K281" s="154"/>
      <c r="Q281" s="154"/>
      <c r="R281" s="154"/>
      <c r="S281" s="154"/>
      <c r="T281" s="154"/>
    </row>
    <row r="282" spans="8:20" ht="12.75" customHeight="1">
      <c r="H282" s="154"/>
      <c r="I282" s="154"/>
      <c r="J282" s="154"/>
      <c r="K282" s="154"/>
      <c r="Q282" s="154"/>
      <c r="R282" s="154"/>
      <c r="S282" s="154"/>
      <c r="T282" s="154"/>
    </row>
    <row r="283" spans="8:20" ht="12.75" customHeight="1">
      <c r="H283" s="154"/>
      <c r="I283" s="154"/>
      <c r="J283" s="154"/>
      <c r="K283" s="154"/>
      <c r="Q283" s="154"/>
      <c r="R283" s="154"/>
      <c r="S283" s="154"/>
      <c r="T283" s="154"/>
    </row>
    <row r="284" spans="8:20" ht="12.75" customHeight="1">
      <c r="H284" s="154"/>
      <c r="I284" s="154"/>
      <c r="J284" s="154"/>
      <c r="K284" s="154"/>
      <c r="Q284" s="154"/>
      <c r="R284" s="154"/>
      <c r="S284" s="154"/>
      <c r="T284" s="154"/>
    </row>
    <row r="285" spans="8:20" ht="12.75" customHeight="1">
      <c r="H285" s="154"/>
      <c r="I285" s="154"/>
      <c r="J285" s="154"/>
      <c r="K285" s="154"/>
      <c r="Q285" s="154"/>
      <c r="R285" s="154"/>
      <c r="S285" s="154"/>
      <c r="T285" s="154"/>
    </row>
    <row r="286" spans="8:20" ht="12.75" customHeight="1">
      <c r="H286" s="154"/>
      <c r="I286" s="154"/>
      <c r="J286" s="154"/>
      <c r="K286" s="154"/>
      <c r="Q286" s="154"/>
      <c r="R286" s="154"/>
      <c r="S286" s="154"/>
      <c r="T286" s="154"/>
    </row>
    <row r="287" spans="8:20" ht="12.75" customHeight="1">
      <c r="H287" s="154"/>
      <c r="I287" s="154"/>
      <c r="J287" s="154"/>
      <c r="K287" s="154"/>
      <c r="Q287" s="154"/>
      <c r="R287" s="154"/>
      <c r="S287" s="154"/>
      <c r="T287" s="154"/>
    </row>
    <row r="288" spans="8:20" ht="12.75" customHeight="1">
      <c r="H288" s="154"/>
      <c r="I288" s="154"/>
      <c r="J288" s="154"/>
      <c r="K288" s="154"/>
      <c r="Q288" s="154"/>
      <c r="R288" s="154"/>
      <c r="S288" s="154"/>
      <c r="T288" s="154"/>
    </row>
    <row r="289" spans="8:20" ht="12.75" customHeight="1">
      <c r="H289" s="154"/>
      <c r="I289" s="154"/>
      <c r="J289" s="154"/>
      <c r="K289" s="154"/>
      <c r="Q289" s="154"/>
      <c r="R289" s="154"/>
      <c r="S289" s="154"/>
      <c r="T289" s="154"/>
    </row>
    <row r="290" spans="8:20" ht="12.75" customHeight="1">
      <c r="I290" s="154"/>
      <c r="J290" s="154"/>
      <c r="K290" s="154"/>
      <c r="Q290" s="154"/>
      <c r="R290" s="154"/>
      <c r="S290" s="154"/>
      <c r="T290" s="154"/>
    </row>
    <row r="291" spans="8:20" ht="12.75" customHeight="1">
      <c r="Q291" s="154"/>
      <c r="R291" s="154"/>
      <c r="S291" s="154"/>
      <c r="T291" s="154"/>
    </row>
    <row r="292" spans="8:20" ht="12.75" customHeight="1">
      <c r="Q292" s="154"/>
      <c r="R292" s="154"/>
      <c r="S292" s="154"/>
      <c r="T292" s="154"/>
    </row>
    <row r="293" spans="8:20" ht="12.75" customHeight="1">
      <c r="Q293" s="154"/>
      <c r="R293" s="154"/>
      <c r="S293" s="154"/>
      <c r="T293" s="154"/>
    </row>
    <row r="294" spans="8:20" ht="12.75" customHeight="1">
      <c r="Q294" s="154"/>
      <c r="R294" s="154"/>
      <c r="S294" s="154"/>
      <c r="T294" s="154"/>
    </row>
    <row r="295" spans="8:20" ht="12.75" customHeight="1">
      <c r="Q295" s="154"/>
      <c r="R295" s="154"/>
      <c r="S295" s="154"/>
      <c r="T295" s="154"/>
    </row>
    <row r="296" spans="8:20" ht="12.75" customHeight="1">
      <c r="Q296" s="154"/>
      <c r="R296" s="154"/>
      <c r="S296" s="154"/>
      <c r="T296" s="154"/>
    </row>
    <row r="297" spans="8:20" ht="12.75" customHeight="1">
      <c r="Q297" s="154"/>
      <c r="R297" s="154"/>
      <c r="S297" s="154"/>
      <c r="T297" s="154"/>
    </row>
    <row r="298" spans="8:20" ht="12.75" customHeight="1">
      <c r="Q298" s="154"/>
      <c r="R298" s="154"/>
      <c r="S298" s="154"/>
      <c r="T298" s="154"/>
    </row>
    <row r="299" spans="8:20" ht="12.75" customHeight="1">
      <c r="Q299" s="154"/>
      <c r="R299" s="154"/>
      <c r="S299" s="154"/>
      <c r="T299" s="154"/>
    </row>
    <row r="300" spans="8:20" ht="12.75" customHeight="1">
      <c r="Q300" s="154"/>
      <c r="R300" s="154"/>
      <c r="S300" s="154"/>
      <c r="T300" s="154"/>
    </row>
    <row r="301" spans="8:20" ht="12.75" customHeight="1">
      <c r="Q301" s="154"/>
      <c r="R301" s="154"/>
      <c r="S301" s="154"/>
      <c r="T301" s="154"/>
    </row>
    <row r="302" spans="8:20" ht="12.75" customHeight="1">
      <c r="Q302" s="154"/>
      <c r="R302" s="154"/>
      <c r="S302" s="154"/>
      <c r="T302" s="154"/>
    </row>
    <row r="303" spans="8:20" ht="12.75" customHeight="1">
      <c r="Q303" s="154"/>
      <c r="R303" s="154"/>
      <c r="S303" s="154"/>
      <c r="T303" s="154"/>
    </row>
    <row r="304" spans="8:20" ht="12.75" customHeight="1">
      <c r="Q304" s="154"/>
      <c r="R304" s="154"/>
      <c r="S304" s="154"/>
      <c r="T304" s="154"/>
    </row>
    <row r="305" spans="17:20" ht="12.75" customHeight="1">
      <c r="Q305" s="154"/>
      <c r="R305" s="154"/>
      <c r="S305" s="154"/>
      <c r="T305" s="154"/>
    </row>
    <row r="306" spans="17:20" ht="12.75" customHeight="1">
      <c r="Q306" s="154"/>
      <c r="R306" s="154"/>
      <c r="S306" s="154"/>
      <c r="T306" s="154"/>
    </row>
    <row r="307" spans="17:20" ht="12.75" customHeight="1">
      <c r="Q307" s="154"/>
      <c r="R307" s="154"/>
      <c r="S307" s="154"/>
      <c r="T307" s="154"/>
    </row>
    <row r="308" spans="17:20" ht="12.75" customHeight="1">
      <c r="Q308" s="154"/>
      <c r="R308" s="154"/>
      <c r="S308" s="154"/>
      <c r="T308" s="154"/>
    </row>
    <row r="309" spans="17:20" ht="12.75" customHeight="1">
      <c r="Q309" s="154"/>
      <c r="R309" s="154"/>
      <c r="S309" s="154"/>
      <c r="T309" s="154"/>
    </row>
    <row r="310" spans="17:20" ht="12.75" customHeight="1">
      <c r="Q310" s="154"/>
      <c r="R310" s="154"/>
      <c r="S310" s="154"/>
      <c r="T310" s="154"/>
    </row>
    <row r="311" spans="17:20" ht="12.75" customHeight="1">
      <c r="Q311" s="154"/>
      <c r="R311" s="154"/>
      <c r="S311" s="154"/>
      <c r="T311" s="154"/>
    </row>
    <row r="312" spans="17:20" ht="12.75" customHeight="1">
      <c r="Q312" s="154"/>
      <c r="R312" s="154"/>
      <c r="S312" s="154"/>
      <c r="T312" s="154"/>
    </row>
    <row r="313" spans="17:20" ht="12.75" customHeight="1">
      <c r="Q313" s="154"/>
      <c r="R313" s="154"/>
      <c r="S313" s="154"/>
      <c r="T313" s="154"/>
    </row>
    <row r="314" spans="17:20" ht="12.75" customHeight="1">
      <c r="Q314" s="154"/>
      <c r="R314" s="154"/>
      <c r="S314" s="154"/>
      <c r="T314" s="154"/>
    </row>
    <row r="315" spans="17:20" ht="12.75" customHeight="1">
      <c r="Q315" s="154"/>
      <c r="R315" s="154"/>
      <c r="S315" s="154"/>
      <c r="T315" s="154"/>
    </row>
    <row r="316" spans="17:20" ht="12.75" customHeight="1">
      <c r="Q316" s="154"/>
      <c r="R316" s="154"/>
      <c r="S316" s="154"/>
      <c r="T316" s="154"/>
    </row>
    <row r="317" spans="17:20" ht="12.75" customHeight="1">
      <c r="Q317" s="154"/>
      <c r="R317" s="154"/>
      <c r="S317" s="154"/>
      <c r="T317" s="154"/>
    </row>
    <row r="318" spans="17:20" ht="12.75" customHeight="1">
      <c r="Q318" s="154"/>
      <c r="R318" s="154"/>
      <c r="S318" s="154"/>
      <c r="T318" s="154"/>
    </row>
    <row r="319" spans="17:20" ht="12.75" customHeight="1">
      <c r="Q319" s="154"/>
      <c r="R319" s="154"/>
      <c r="S319" s="154"/>
      <c r="T319" s="154"/>
    </row>
    <row r="320" spans="17:20" ht="12.75" customHeight="1">
      <c r="Q320" s="154"/>
      <c r="R320" s="154"/>
      <c r="S320" s="154"/>
      <c r="T320" s="154"/>
    </row>
    <row r="321" spans="17:20" ht="12.75" customHeight="1">
      <c r="Q321" s="154"/>
      <c r="R321" s="154"/>
      <c r="S321" s="154"/>
      <c r="T321" s="154"/>
    </row>
    <row r="322" spans="17:20" ht="12.75" customHeight="1">
      <c r="Q322" s="154"/>
      <c r="R322" s="154"/>
      <c r="S322" s="154"/>
      <c r="T322" s="154"/>
    </row>
    <row r="323" spans="17:20" ht="12.75" customHeight="1">
      <c r="Q323" s="154"/>
      <c r="R323" s="154"/>
      <c r="S323" s="154"/>
      <c r="T323" s="154"/>
    </row>
    <row r="324" spans="17:20" ht="12.75" customHeight="1">
      <c r="Q324" s="154"/>
      <c r="R324" s="154"/>
      <c r="S324" s="154"/>
      <c r="T324" s="154"/>
    </row>
    <row r="325" spans="17:20" ht="12.75" customHeight="1">
      <c r="Q325" s="154"/>
      <c r="R325" s="154"/>
      <c r="S325" s="154"/>
      <c r="T325" s="154"/>
    </row>
    <row r="326" spans="17:20" ht="12.75" customHeight="1">
      <c r="Q326" s="154"/>
      <c r="R326" s="154"/>
      <c r="S326" s="154"/>
      <c r="T326" s="154"/>
    </row>
    <row r="327" spans="17:20" ht="12.75" customHeight="1">
      <c r="Q327" s="154"/>
      <c r="R327" s="154"/>
      <c r="S327" s="154"/>
      <c r="T327" s="154"/>
    </row>
    <row r="328" spans="17:20" ht="12.75" customHeight="1">
      <c r="Q328" s="154"/>
      <c r="R328" s="154"/>
      <c r="S328" s="154"/>
      <c r="T328" s="154"/>
    </row>
    <row r="329" spans="17:20" ht="12.75" customHeight="1">
      <c r="Q329" s="154"/>
      <c r="R329" s="154"/>
      <c r="S329" s="154"/>
      <c r="T329" s="154"/>
    </row>
    <row r="330" spans="17:20" ht="12.75" customHeight="1">
      <c r="Q330" s="154"/>
      <c r="R330" s="154"/>
      <c r="S330" s="154"/>
      <c r="T330" s="154"/>
    </row>
    <row r="331" spans="17:20" ht="12.75" customHeight="1">
      <c r="Q331" s="154"/>
      <c r="R331" s="154"/>
      <c r="S331" s="154"/>
      <c r="T331" s="154"/>
    </row>
    <row r="332" spans="17:20" ht="12.75" customHeight="1">
      <c r="Q332" s="154"/>
      <c r="R332" s="154"/>
      <c r="S332" s="154"/>
      <c r="T332" s="154"/>
    </row>
    <row r="333" spans="17:20" ht="12.75" customHeight="1">
      <c r="Q333" s="154"/>
      <c r="R333" s="154"/>
      <c r="S333" s="154"/>
      <c r="T333" s="154"/>
    </row>
    <row r="334" spans="17:20" ht="12.75" customHeight="1">
      <c r="Q334" s="154"/>
      <c r="R334" s="154"/>
      <c r="S334" s="154"/>
      <c r="T334" s="154"/>
    </row>
    <row r="335" spans="17:20" ht="12.75" customHeight="1">
      <c r="Q335" s="154"/>
      <c r="R335" s="154"/>
      <c r="S335" s="154"/>
      <c r="T335" s="154"/>
    </row>
    <row r="336" spans="17:20" ht="12.75" customHeight="1">
      <c r="Q336" s="154"/>
      <c r="R336" s="154"/>
      <c r="S336" s="154"/>
      <c r="T336" s="154"/>
    </row>
    <row r="337" spans="17:20" ht="12.75" customHeight="1">
      <c r="Q337" s="154"/>
      <c r="R337" s="154"/>
      <c r="S337" s="154"/>
      <c r="T337" s="154"/>
    </row>
    <row r="338" spans="17:20" ht="12.75" customHeight="1">
      <c r="Q338" s="154"/>
      <c r="R338" s="154"/>
      <c r="S338" s="154"/>
      <c r="T338" s="154"/>
    </row>
    <row r="339" spans="17:20" ht="12.75" customHeight="1">
      <c r="Q339" s="154"/>
      <c r="R339" s="154"/>
      <c r="S339" s="154"/>
      <c r="T339" s="154"/>
    </row>
    <row r="340" spans="17:20" ht="12.75" customHeight="1">
      <c r="Q340" s="154"/>
      <c r="R340" s="154"/>
      <c r="S340" s="154"/>
      <c r="T340" s="154"/>
    </row>
    <row r="341" spans="17:20" ht="12.75" customHeight="1">
      <c r="Q341" s="154"/>
      <c r="R341" s="154"/>
      <c r="S341" s="154"/>
      <c r="T341" s="154"/>
    </row>
    <row r="342" spans="17:20" ht="12.75" customHeight="1">
      <c r="Q342" s="154"/>
      <c r="R342" s="154"/>
      <c r="S342" s="154"/>
      <c r="T342" s="154"/>
    </row>
    <row r="343" spans="17:20" ht="12.75" customHeight="1">
      <c r="Q343" s="154"/>
      <c r="R343" s="154"/>
      <c r="S343" s="154"/>
      <c r="T343" s="154"/>
    </row>
    <row r="344" spans="17:20" ht="12.75" customHeight="1">
      <c r="Q344" s="154"/>
      <c r="R344" s="154"/>
      <c r="S344" s="154"/>
      <c r="T344" s="154"/>
    </row>
    <row r="345" spans="17:20" ht="12.75" customHeight="1">
      <c r="Q345" s="154"/>
      <c r="R345" s="154"/>
      <c r="S345" s="154"/>
      <c r="T345" s="154"/>
    </row>
    <row r="346" spans="17:20" ht="12.75" customHeight="1">
      <c r="Q346" s="154"/>
      <c r="R346" s="154"/>
      <c r="S346" s="154"/>
      <c r="T346" s="154"/>
    </row>
    <row r="347" spans="17:20" ht="12.75" customHeight="1">
      <c r="Q347" s="154"/>
      <c r="R347" s="154"/>
      <c r="S347" s="154"/>
      <c r="T347" s="154"/>
    </row>
    <row r="348" spans="17:20" ht="12.75" customHeight="1">
      <c r="Q348" s="154"/>
      <c r="R348" s="154"/>
      <c r="S348" s="154"/>
      <c r="T348" s="154"/>
    </row>
    <row r="349" spans="17:20" ht="12.75" customHeight="1">
      <c r="Q349" s="154"/>
      <c r="R349" s="154"/>
      <c r="S349" s="154"/>
      <c r="T349" s="154"/>
    </row>
    <row r="350" spans="17:20" ht="12.75" customHeight="1">
      <c r="Q350" s="154"/>
      <c r="R350" s="154"/>
      <c r="S350" s="154"/>
      <c r="T350" s="154"/>
    </row>
    <row r="351" spans="17:20" ht="12.75" customHeight="1">
      <c r="Q351" s="154"/>
      <c r="R351" s="154"/>
      <c r="S351" s="154"/>
      <c r="T351" s="154"/>
    </row>
  </sheetData>
  <mergeCells count="3">
    <mergeCell ref="A4:F4"/>
    <mergeCell ref="H34:J34"/>
    <mergeCell ref="C43:E43"/>
  </mergeCells>
  <conditionalFormatting sqref="CU59:CW59">
    <cfRule type="cellIs" dxfId="26" priority="18" stopIfTrue="1" operator="equal">
      <formula>"OK"</formula>
    </cfRule>
    <cfRule type="cellIs" dxfId="25" priority="19" stopIfTrue="1" operator="equal">
      <formula>"ERROR"</formula>
    </cfRule>
  </conditionalFormatting>
  <conditionalFormatting sqref="F1">
    <cfRule type="cellIs" dxfId="24" priority="17" stopIfTrue="1" operator="notEqual">
      <formula>0</formula>
    </cfRule>
  </conditionalFormatting>
  <conditionalFormatting sqref="K1">
    <cfRule type="cellIs" dxfId="23" priority="16" stopIfTrue="1" operator="notEqual">
      <formula>0</formula>
    </cfRule>
  </conditionalFormatting>
  <conditionalFormatting sqref="P1">
    <cfRule type="cellIs" dxfId="22" priority="15" stopIfTrue="1" operator="notEqual">
      <formula>0</formula>
    </cfRule>
  </conditionalFormatting>
  <conditionalFormatting sqref="T1">
    <cfRule type="cellIs" dxfId="21" priority="14" stopIfTrue="1" operator="notEqual">
      <formula>0</formula>
    </cfRule>
  </conditionalFormatting>
  <conditionalFormatting sqref="X1">
    <cfRule type="cellIs" dxfId="20" priority="13" stopIfTrue="1" operator="notEqual">
      <formula>0</formula>
    </cfRule>
  </conditionalFormatting>
  <conditionalFormatting sqref="AC1">
    <cfRule type="cellIs" dxfId="19" priority="12" stopIfTrue="1" operator="notEqual">
      <formula>0</formula>
    </cfRule>
  </conditionalFormatting>
  <conditionalFormatting sqref="AJ1">
    <cfRule type="cellIs" dxfId="18" priority="11" stopIfTrue="1" operator="notEqual">
      <formula>0</formula>
    </cfRule>
  </conditionalFormatting>
  <conditionalFormatting sqref="AN1">
    <cfRule type="cellIs" dxfId="17" priority="10" stopIfTrue="1" operator="notEqual">
      <formula>0</formula>
    </cfRule>
  </conditionalFormatting>
  <conditionalFormatting sqref="AR1">
    <cfRule type="cellIs" dxfId="16" priority="9" stopIfTrue="1" operator="notEqual">
      <formula>0</formula>
    </cfRule>
  </conditionalFormatting>
  <conditionalFormatting sqref="AW1">
    <cfRule type="cellIs" dxfId="15" priority="8" stopIfTrue="1" operator="notEqual">
      <formula>0</formula>
    </cfRule>
  </conditionalFormatting>
  <conditionalFormatting sqref="BB1">
    <cfRule type="cellIs" dxfId="14" priority="7" stopIfTrue="1" operator="notEqual">
      <formula>0</formula>
    </cfRule>
  </conditionalFormatting>
  <conditionalFormatting sqref="BG1">
    <cfRule type="cellIs" dxfId="13" priority="6" stopIfTrue="1" operator="notEqual">
      <formula>0</formula>
    </cfRule>
  </conditionalFormatting>
  <conditionalFormatting sqref="BL1">
    <cfRule type="cellIs" dxfId="12" priority="5" stopIfTrue="1" operator="notEqual">
      <formula>0</formula>
    </cfRule>
  </conditionalFormatting>
  <conditionalFormatting sqref="BQ1">
    <cfRule type="cellIs" dxfId="11" priority="4" stopIfTrue="1" operator="notEqual">
      <formula>0</formula>
    </cfRule>
  </conditionalFormatting>
  <conditionalFormatting sqref="BV1">
    <cfRule type="cellIs" dxfId="10" priority="3" stopIfTrue="1" operator="notEqual">
      <formula>0</formula>
    </cfRule>
  </conditionalFormatting>
  <conditionalFormatting sqref="B1">
    <cfRule type="cellIs" dxfId="9" priority="2" stopIfTrue="1" operator="notEqual">
      <formula>0</formula>
    </cfRule>
  </conditionalFormatting>
  <conditionalFormatting sqref="A1">
    <cfRule type="cellIs" dxfId="8" priority="1" stopIfTrue="1" operator="notEqual">
      <formula>0</formula>
    </cfRule>
  </conditionalFormatting>
  <printOptions horizontalCentered="1"/>
  <pageMargins left="0.5" right="0.5" top="0.25" bottom="0.75" header="0.5" footer="0.5"/>
  <pageSetup scale="87" orientation="portrait" r:id="rId1"/>
  <headerFooter alignWithMargins="0"/>
  <colBreaks count="2" manualBreakCount="2">
    <brk id="85" max="57" man="1"/>
    <brk id="96" max="5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 fitToPage="1"/>
  </sheetPr>
  <dimension ref="A1:CW353"/>
  <sheetViews>
    <sheetView tabSelected="1" topLeftCell="CS2" zoomScale="88" zoomScaleNormal="115" workbookViewId="0">
      <pane xSplit="2" ySplit="10" topLeftCell="CU57" activePane="bottomRight" state="frozen"/>
      <selection activeCell="B40" sqref="B40"/>
      <selection pane="topRight" activeCell="B40" sqref="B40"/>
      <selection pane="bottomLeft" activeCell="B40" sqref="B40"/>
      <selection pane="bottomRight" activeCell="B40" sqref="B40"/>
    </sheetView>
  </sheetViews>
  <sheetFormatPr defaultColWidth="21.140625" defaultRowHeight="12.75" customHeight="1" outlineLevelCol="1"/>
  <cols>
    <col min="1" max="1" width="22" style="162" hidden="1" customWidth="1" outlineLevel="1"/>
    <col min="2" max="2" width="24.140625" style="162" hidden="1" customWidth="1" outlineLevel="1"/>
    <col min="3" max="3" width="20.85546875" style="162" hidden="1" customWidth="1" outlineLevel="1"/>
    <col min="4" max="4" width="19.7109375" style="162" hidden="1" customWidth="1" outlineLevel="1"/>
    <col min="5" max="5" width="18" style="162" hidden="1" customWidth="1" outlineLevel="1"/>
    <col min="6" max="6" width="17.85546875" style="162" hidden="1" customWidth="1" outlineLevel="1"/>
    <col min="7" max="7" width="6.85546875" style="165" hidden="1" customWidth="1" outlineLevel="1"/>
    <col min="8" max="8" width="60.140625" style="165" hidden="1" customWidth="1" outlineLevel="1"/>
    <col min="9" max="9" width="23.7109375" style="165" hidden="1" customWidth="1" outlineLevel="1"/>
    <col min="10" max="10" width="21" style="165" hidden="1" customWidth="1" outlineLevel="1"/>
    <col min="11" max="11" width="19" style="165" hidden="1" customWidth="1" outlineLevel="1"/>
    <col min="12" max="12" width="6.85546875" style="165" hidden="1" customWidth="1" outlineLevel="1"/>
    <col min="13" max="13" width="23" style="165" hidden="1" customWidth="1" outlineLevel="1"/>
    <col min="14" max="14" width="25.7109375" style="165" hidden="1" customWidth="1" outlineLevel="1"/>
    <col min="15" max="15" width="24" style="165" hidden="1" customWidth="1" outlineLevel="1"/>
    <col min="16" max="16" width="20" style="165" hidden="1" customWidth="1" outlineLevel="1"/>
    <col min="17" max="17" width="6.85546875" style="165" hidden="1" customWidth="1" outlineLevel="1"/>
    <col min="18" max="18" width="55" style="165" hidden="1" customWidth="1" outlineLevel="1"/>
    <col min="19" max="19" width="21.42578125" style="165" hidden="1" customWidth="1" outlineLevel="1"/>
    <col min="20" max="20" width="22.140625" style="165" hidden="1" customWidth="1" outlineLevel="1"/>
    <col min="21" max="21" width="18" style="165" hidden="1" customWidth="1" outlineLevel="1"/>
    <col min="22" max="22" width="73.28515625" style="165" hidden="1" customWidth="1" outlineLevel="1"/>
    <col min="23" max="23" width="16.140625" style="165" hidden="1" customWidth="1" outlineLevel="1"/>
    <col min="24" max="24" width="18.140625" style="165" hidden="1" customWidth="1" outlineLevel="1"/>
    <col min="25" max="25" width="6.42578125" style="165" hidden="1" customWidth="1" outlineLevel="1"/>
    <col min="26" max="26" width="73.140625" style="165" hidden="1" customWidth="1" outlineLevel="1"/>
    <col min="27" max="27" width="5.42578125" style="165" hidden="1" customWidth="1" outlineLevel="1"/>
    <col min="28" max="29" width="18.140625" style="165" hidden="1" customWidth="1" outlineLevel="1"/>
    <col min="30" max="30" width="6.85546875" style="165" hidden="1" customWidth="1" outlineLevel="1"/>
    <col min="31" max="31" width="51.140625" style="165" hidden="1" customWidth="1" outlineLevel="1"/>
    <col min="32" max="35" width="17" style="165" hidden="1" customWidth="1" outlineLevel="1"/>
    <col min="36" max="36" width="15.28515625" style="165" hidden="1" customWidth="1" outlineLevel="1"/>
    <col min="37" max="37" width="5.85546875" style="165" hidden="1" customWidth="1" outlineLevel="1"/>
    <col min="38" max="38" width="40.85546875" style="165" hidden="1" customWidth="1" outlineLevel="1"/>
    <col min="39" max="39" width="14" style="165" hidden="1" customWidth="1" outlineLevel="1"/>
    <col min="40" max="40" width="22.85546875" style="266" hidden="1" customWidth="1" outlineLevel="1"/>
    <col min="41" max="41" width="5.85546875" style="169" hidden="1" customWidth="1" outlineLevel="1"/>
    <col min="42" max="42" width="36.140625" style="169" hidden="1" customWidth="1" outlineLevel="1"/>
    <col min="43" max="43" width="16.140625" style="169" hidden="1" customWidth="1" outlineLevel="1"/>
    <col min="44" max="44" width="18.85546875" style="169" hidden="1" customWidth="1" outlineLevel="1"/>
    <col min="45" max="45" width="6.85546875" style="165" hidden="1" customWidth="1" outlineLevel="1"/>
    <col min="46" max="46" width="52" style="165" hidden="1" customWidth="1" outlineLevel="1"/>
    <col min="47" max="47" width="18.140625" style="165" hidden="1" customWidth="1" outlineLevel="1"/>
    <col min="48" max="48" width="17.140625" style="165" hidden="1" customWidth="1" outlineLevel="1"/>
    <col min="49" max="49" width="18.42578125" style="165" hidden="1" customWidth="1" outlineLevel="1"/>
    <col min="50" max="50" width="5.85546875" style="176" hidden="1" customWidth="1" outlineLevel="1"/>
    <col min="51" max="51" width="55.140625" style="176" hidden="1" customWidth="1" outlineLevel="1"/>
    <col min="52" max="54" width="17" style="176" hidden="1" customWidth="1" outlineLevel="1"/>
    <col min="55" max="55" width="6.42578125" style="176" hidden="1" customWidth="1" outlineLevel="1"/>
    <col min="56" max="56" width="71" style="176" hidden="1" customWidth="1" outlineLevel="1"/>
    <col min="57" max="59" width="17" style="176" hidden="1" customWidth="1" outlineLevel="1"/>
    <col min="60" max="60" width="11" style="176" hidden="1" customWidth="1" outlineLevel="1"/>
    <col min="61" max="61" width="43.42578125" style="176" hidden="1" customWidth="1" outlineLevel="1"/>
    <col min="62" max="64" width="17" style="176" hidden="1" customWidth="1" outlineLevel="1"/>
    <col min="65" max="65" width="5.85546875" style="176" hidden="1" customWidth="1" outlineLevel="1"/>
    <col min="66" max="66" width="55.140625" style="176" hidden="1" customWidth="1" outlineLevel="1"/>
    <col min="67" max="69" width="17" style="176" hidden="1" customWidth="1" outlineLevel="1"/>
    <col min="70" max="70" width="6.85546875" style="165" hidden="1" customWidth="1" outlineLevel="1"/>
    <col min="71" max="71" width="42.7109375" style="165" hidden="1" customWidth="1" outlineLevel="1"/>
    <col min="72" max="72" width="17.7109375" style="165" hidden="1" customWidth="1" outlineLevel="1"/>
    <col min="73" max="73" width="16.85546875" style="165" hidden="1" customWidth="1" outlineLevel="1"/>
    <col min="74" max="74" width="19.140625" style="165" hidden="1" customWidth="1" outlineLevel="1"/>
    <col min="75" max="75" width="15.140625" style="165" hidden="1" customWidth="1" outlineLevel="1"/>
    <col min="76" max="76" width="6.85546875" style="165" hidden="1" customWidth="1" outlineLevel="1"/>
    <col min="77" max="77" width="47.7109375" style="165" hidden="1" customWidth="1" outlineLevel="1"/>
    <col min="78" max="78" width="23.28515625" style="165" hidden="1" customWidth="1" outlineLevel="1"/>
    <col min="79" max="85" width="23.85546875" style="165" hidden="1" customWidth="1" outlineLevel="1"/>
    <col min="86" max="86" width="5.85546875" style="165" hidden="1" customWidth="1" outlineLevel="1"/>
    <col min="87" max="87" width="60.140625" style="165" hidden="1" customWidth="1" outlineLevel="1"/>
    <col min="88" max="88" width="17.42578125" style="165" hidden="1" customWidth="1" outlineLevel="1"/>
    <col min="89" max="89" width="23.7109375" style="165" hidden="1" customWidth="1" outlineLevel="1"/>
    <col min="90" max="94" width="18.42578125" style="165" hidden="1" customWidth="1" outlineLevel="1"/>
    <col min="95" max="95" width="22" style="165" hidden="1" customWidth="1" outlineLevel="1"/>
    <col min="96" max="96" width="20.42578125" style="165" hidden="1" customWidth="1" outlineLevel="1"/>
    <col min="97" max="97" width="6.85546875" style="165" customWidth="1" collapsed="1"/>
    <col min="98" max="98" width="60.140625" style="165" bestFit="1" customWidth="1"/>
    <col min="99" max="99" width="19.85546875" style="165" customWidth="1" outlineLevel="1"/>
    <col min="100" max="100" width="22" style="165" customWidth="1" outlineLevel="1"/>
    <col min="101" max="101" width="20.42578125" style="165" bestFit="1" customWidth="1"/>
    <col min="102" max="256" width="21.140625" style="165"/>
    <col min="257" max="257" width="22" style="165" bestFit="1" customWidth="1"/>
    <col min="258" max="258" width="24.140625" style="165" customWidth="1"/>
    <col min="259" max="259" width="20.85546875" style="165" customWidth="1"/>
    <col min="260" max="260" width="19.7109375" style="165" customWidth="1"/>
    <col min="261" max="261" width="18" style="165" customWidth="1"/>
    <col min="262" max="262" width="17.85546875" style="165" customWidth="1"/>
    <col min="263" max="263" width="6.85546875" style="165" customWidth="1"/>
    <col min="264" max="264" width="60.140625" style="165" customWidth="1"/>
    <col min="265" max="265" width="23.7109375" style="165" customWidth="1"/>
    <col min="266" max="266" width="21" style="165" bestFit="1" customWidth="1"/>
    <col min="267" max="267" width="19" style="165" bestFit="1" customWidth="1"/>
    <col min="268" max="268" width="6.85546875" style="165" customWidth="1"/>
    <col min="269" max="269" width="23" style="165" customWidth="1"/>
    <col min="270" max="270" width="25.7109375" style="165" customWidth="1"/>
    <col min="271" max="271" width="24" style="165" customWidth="1"/>
    <col min="272" max="272" width="20" style="165" customWidth="1"/>
    <col min="273" max="273" width="6.85546875" style="165" customWidth="1"/>
    <col min="274" max="274" width="55" style="165" customWidth="1"/>
    <col min="275" max="275" width="21.42578125" style="165" customWidth="1"/>
    <col min="276" max="276" width="22.140625" style="165" customWidth="1"/>
    <col min="277" max="277" width="18" style="165" bestFit="1" customWidth="1"/>
    <col min="278" max="278" width="73.28515625" style="165" bestFit="1" customWidth="1"/>
    <col min="279" max="279" width="16.140625" style="165" customWidth="1"/>
    <col min="280" max="280" width="18.140625" style="165" customWidth="1"/>
    <col min="281" max="281" width="6.42578125" style="165" bestFit="1" customWidth="1"/>
    <col min="282" max="282" width="73.140625" style="165" bestFit="1" customWidth="1"/>
    <col min="283" max="283" width="5.42578125" style="165" bestFit="1" customWidth="1"/>
    <col min="284" max="285" width="18.140625" style="165" customWidth="1"/>
    <col min="286" max="286" width="6.85546875" style="165" customWidth="1"/>
    <col min="287" max="287" width="51.140625" style="165" customWidth="1"/>
    <col min="288" max="291" width="17" style="165" customWidth="1"/>
    <col min="292" max="292" width="15.28515625" style="165" customWidth="1"/>
    <col min="293" max="293" width="5.85546875" style="165" bestFit="1" customWidth="1"/>
    <col min="294" max="294" width="40.85546875" style="165" bestFit="1" customWidth="1"/>
    <col min="295" max="295" width="14" style="165" customWidth="1"/>
    <col min="296" max="296" width="22.85546875" style="165" customWidth="1"/>
    <col min="297" max="297" width="5.85546875" style="165" customWidth="1"/>
    <col min="298" max="298" width="36.140625" style="165" bestFit="1" customWidth="1"/>
    <col min="299" max="299" width="16.140625" style="165" customWidth="1"/>
    <col min="300" max="300" width="18.85546875" style="165" customWidth="1"/>
    <col min="301" max="301" width="6.85546875" style="165" customWidth="1"/>
    <col min="302" max="302" width="52" style="165" customWidth="1"/>
    <col min="303" max="303" width="18.140625" style="165" customWidth="1"/>
    <col min="304" max="304" width="17.140625" style="165" customWidth="1"/>
    <col min="305" max="305" width="18.42578125" style="165" customWidth="1"/>
    <col min="306" max="306" width="5.85546875" style="165" bestFit="1" customWidth="1"/>
    <col min="307" max="307" width="55.140625" style="165" bestFit="1" customWidth="1"/>
    <col min="308" max="310" width="17" style="165" customWidth="1"/>
    <col min="311" max="311" width="6.42578125" style="165" bestFit="1" customWidth="1"/>
    <col min="312" max="312" width="71" style="165" bestFit="1" customWidth="1"/>
    <col min="313" max="315" width="17" style="165" customWidth="1"/>
    <col min="316" max="316" width="11" style="165" customWidth="1"/>
    <col min="317" max="317" width="43.42578125" style="165" bestFit="1" customWidth="1"/>
    <col min="318" max="320" width="17" style="165" customWidth="1"/>
    <col min="321" max="321" width="5.85546875" style="165" bestFit="1" customWidth="1"/>
    <col min="322" max="322" width="55.140625" style="165" bestFit="1" customWidth="1"/>
    <col min="323" max="325" width="17" style="165" customWidth="1"/>
    <col min="326" max="326" width="6.85546875" style="165" customWidth="1"/>
    <col min="327" max="327" width="42.7109375" style="165" customWidth="1"/>
    <col min="328" max="328" width="17.7109375" style="165" customWidth="1"/>
    <col min="329" max="329" width="16.85546875" style="165" customWidth="1"/>
    <col min="330" max="330" width="19.140625" style="165" customWidth="1"/>
    <col min="331" max="331" width="15.140625" style="165" customWidth="1"/>
    <col min="332" max="332" width="6.85546875" style="165" customWidth="1"/>
    <col min="333" max="333" width="47.7109375" style="165" customWidth="1"/>
    <col min="334" max="334" width="23.28515625" style="165" bestFit="1" customWidth="1"/>
    <col min="335" max="341" width="23.85546875" style="165" customWidth="1"/>
    <col min="342" max="342" width="5.85546875" style="165" bestFit="1" customWidth="1"/>
    <col min="343" max="343" width="60.140625" style="165" bestFit="1" customWidth="1"/>
    <col min="344" max="344" width="17.42578125" style="165" customWidth="1"/>
    <col min="345" max="345" width="23.7109375" style="165" customWidth="1"/>
    <col min="346" max="348" width="18.42578125" style="165" bestFit="1" customWidth="1"/>
    <col min="349" max="349" width="18.42578125" style="165" customWidth="1"/>
    <col min="350" max="350" width="18.42578125" style="165" bestFit="1" customWidth="1"/>
    <col min="351" max="351" width="22" style="165" bestFit="1" customWidth="1"/>
    <col min="352" max="352" width="20.42578125" style="165" bestFit="1" customWidth="1"/>
    <col min="353" max="353" width="6.85546875" style="165" customWidth="1"/>
    <col min="354" max="354" width="60.140625" style="165" bestFit="1" customWidth="1"/>
    <col min="355" max="355" width="19.85546875" style="165" bestFit="1" customWidth="1"/>
    <col min="356" max="356" width="22" style="165" bestFit="1" customWidth="1"/>
    <col min="357" max="357" width="20.42578125" style="165" bestFit="1" customWidth="1"/>
    <col min="358" max="512" width="21.140625" style="165"/>
    <col min="513" max="513" width="22" style="165" bestFit="1" customWidth="1"/>
    <col min="514" max="514" width="24.140625" style="165" customWidth="1"/>
    <col min="515" max="515" width="20.85546875" style="165" customWidth="1"/>
    <col min="516" max="516" width="19.7109375" style="165" customWidth="1"/>
    <col min="517" max="517" width="18" style="165" customWidth="1"/>
    <col min="518" max="518" width="17.85546875" style="165" customWidth="1"/>
    <col min="519" max="519" width="6.85546875" style="165" customWidth="1"/>
    <col min="520" max="520" width="60.140625" style="165" customWidth="1"/>
    <col min="521" max="521" width="23.7109375" style="165" customWidth="1"/>
    <col min="522" max="522" width="21" style="165" bestFit="1" customWidth="1"/>
    <col min="523" max="523" width="19" style="165" bestFit="1" customWidth="1"/>
    <col min="524" max="524" width="6.85546875" style="165" customWidth="1"/>
    <col min="525" max="525" width="23" style="165" customWidth="1"/>
    <col min="526" max="526" width="25.7109375" style="165" customWidth="1"/>
    <col min="527" max="527" width="24" style="165" customWidth="1"/>
    <col min="528" max="528" width="20" style="165" customWidth="1"/>
    <col min="529" max="529" width="6.85546875" style="165" customWidth="1"/>
    <col min="530" max="530" width="55" style="165" customWidth="1"/>
    <col min="531" max="531" width="21.42578125" style="165" customWidth="1"/>
    <col min="532" max="532" width="22.140625" style="165" customWidth="1"/>
    <col min="533" max="533" width="18" style="165" bestFit="1" customWidth="1"/>
    <col min="534" max="534" width="73.28515625" style="165" bestFit="1" customWidth="1"/>
    <col min="535" max="535" width="16.140625" style="165" customWidth="1"/>
    <col min="536" max="536" width="18.140625" style="165" customWidth="1"/>
    <col min="537" max="537" width="6.42578125" style="165" bestFit="1" customWidth="1"/>
    <col min="538" max="538" width="73.140625" style="165" bestFit="1" customWidth="1"/>
    <col min="539" max="539" width="5.42578125" style="165" bestFit="1" customWidth="1"/>
    <col min="540" max="541" width="18.140625" style="165" customWidth="1"/>
    <col min="542" max="542" width="6.85546875" style="165" customWidth="1"/>
    <col min="543" max="543" width="51.140625" style="165" customWidth="1"/>
    <col min="544" max="547" width="17" style="165" customWidth="1"/>
    <col min="548" max="548" width="15.28515625" style="165" customWidth="1"/>
    <col min="549" max="549" width="5.85546875" style="165" bestFit="1" customWidth="1"/>
    <col min="550" max="550" width="40.85546875" style="165" bestFit="1" customWidth="1"/>
    <col min="551" max="551" width="14" style="165" customWidth="1"/>
    <col min="552" max="552" width="22.85546875" style="165" customWidth="1"/>
    <col min="553" max="553" width="5.85546875" style="165" customWidth="1"/>
    <col min="554" max="554" width="36.140625" style="165" bestFit="1" customWidth="1"/>
    <col min="555" max="555" width="16.140625" style="165" customWidth="1"/>
    <col min="556" max="556" width="18.85546875" style="165" customWidth="1"/>
    <col min="557" max="557" width="6.85546875" style="165" customWidth="1"/>
    <col min="558" max="558" width="52" style="165" customWidth="1"/>
    <col min="559" max="559" width="18.140625" style="165" customWidth="1"/>
    <col min="560" max="560" width="17.140625" style="165" customWidth="1"/>
    <col min="561" max="561" width="18.42578125" style="165" customWidth="1"/>
    <col min="562" max="562" width="5.85546875" style="165" bestFit="1" customWidth="1"/>
    <col min="563" max="563" width="55.140625" style="165" bestFit="1" customWidth="1"/>
    <col min="564" max="566" width="17" style="165" customWidth="1"/>
    <col min="567" max="567" width="6.42578125" style="165" bestFit="1" customWidth="1"/>
    <col min="568" max="568" width="71" style="165" bestFit="1" customWidth="1"/>
    <col min="569" max="571" width="17" style="165" customWidth="1"/>
    <col min="572" max="572" width="11" style="165" customWidth="1"/>
    <col min="573" max="573" width="43.42578125" style="165" bestFit="1" customWidth="1"/>
    <col min="574" max="576" width="17" style="165" customWidth="1"/>
    <col min="577" max="577" width="5.85546875" style="165" bestFit="1" customWidth="1"/>
    <col min="578" max="578" width="55.140625" style="165" bestFit="1" customWidth="1"/>
    <col min="579" max="581" width="17" style="165" customWidth="1"/>
    <col min="582" max="582" width="6.85546875" style="165" customWidth="1"/>
    <col min="583" max="583" width="42.7109375" style="165" customWidth="1"/>
    <col min="584" max="584" width="17.7109375" style="165" customWidth="1"/>
    <col min="585" max="585" width="16.85546875" style="165" customWidth="1"/>
    <col min="586" max="586" width="19.140625" style="165" customWidth="1"/>
    <col min="587" max="587" width="15.140625" style="165" customWidth="1"/>
    <col min="588" max="588" width="6.85546875" style="165" customWidth="1"/>
    <col min="589" max="589" width="47.7109375" style="165" customWidth="1"/>
    <col min="590" max="590" width="23.28515625" style="165" bestFit="1" customWidth="1"/>
    <col min="591" max="597" width="23.85546875" style="165" customWidth="1"/>
    <col min="598" max="598" width="5.85546875" style="165" bestFit="1" customWidth="1"/>
    <col min="599" max="599" width="60.140625" style="165" bestFit="1" customWidth="1"/>
    <col min="600" max="600" width="17.42578125" style="165" customWidth="1"/>
    <col min="601" max="601" width="23.7109375" style="165" customWidth="1"/>
    <col min="602" max="604" width="18.42578125" style="165" bestFit="1" customWidth="1"/>
    <col min="605" max="605" width="18.42578125" style="165" customWidth="1"/>
    <col min="606" max="606" width="18.42578125" style="165" bestFit="1" customWidth="1"/>
    <col min="607" max="607" width="22" style="165" bestFit="1" customWidth="1"/>
    <col min="608" max="608" width="20.42578125" style="165" bestFit="1" customWidth="1"/>
    <col min="609" max="609" width="6.85546875" style="165" customWidth="1"/>
    <col min="610" max="610" width="60.140625" style="165" bestFit="1" customWidth="1"/>
    <col min="611" max="611" width="19.85546875" style="165" bestFit="1" customWidth="1"/>
    <col min="612" max="612" width="22" style="165" bestFit="1" customWidth="1"/>
    <col min="613" max="613" width="20.42578125" style="165" bestFit="1" customWidth="1"/>
    <col min="614" max="768" width="21.140625" style="165"/>
    <col min="769" max="769" width="22" style="165" bestFit="1" customWidth="1"/>
    <col min="770" max="770" width="24.140625" style="165" customWidth="1"/>
    <col min="771" max="771" width="20.85546875" style="165" customWidth="1"/>
    <col min="772" max="772" width="19.7109375" style="165" customWidth="1"/>
    <col min="773" max="773" width="18" style="165" customWidth="1"/>
    <col min="774" max="774" width="17.85546875" style="165" customWidth="1"/>
    <col min="775" max="775" width="6.85546875" style="165" customWidth="1"/>
    <col min="776" max="776" width="60.140625" style="165" customWidth="1"/>
    <col min="777" max="777" width="23.7109375" style="165" customWidth="1"/>
    <col min="778" max="778" width="21" style="165" bestFit="1" customWidth="1"/>
    <col min="779" max="779" width="19" style="165" bestFit="1" customWidth="1"/>
    <col min="780" max="780" width="6.85546875" style="165" customWidth="1"/>
    <col min="781" max="781" width="23" style="165" customWidth="1"/>
    <col min="782" max="782" width="25.7109375" style="165" customWidth="1"/>
    <col min="783" max="783" width="24" style="165" customWidth="1"/>
    <col min="784" max="784" width="20" style="165" customWidth="1"/>
    <col min="785" max="785" width="6.85546875" style="165" customWidth="1"/>
    <col min="786" max="786" width="55" style="165" customWidth="1"/>
    <col min="787" max="787" width="21.42578125" style="165" customWidth="1"/>
    <col min="788" max="788" width="22.140625" style="165" customWidth="1"/>
    <col min="789" max="789" width="18" style="165" bestFit="1" customWidth="1"/>
    <col min="790" max="790" width="73.28515625" style="165" bestFit="1" customWidth="1"/>
    <col min="791" max="791" width="16.140625" style="165" customWidth="1"/>
    <col min="792" max="792" width="18.140625" style="165" customWidth="1"/>
    <col min="793" max="793" width="6.42578125" style="165" bestFit="1" customWidth="1"/>
    <col min="794" max="794" width="73.140625" style="165" bestFit="1" customWidth="1"/>
    <col min="795" max="795" width="5.42578125" style="165" bestFit="1" customWidth="1"/>
    <col min="796" max="797" width="18.140625" style="165" customWidth="1"/>
    <col min="798" max="798" width="6.85546875" style="165" customWidth="1"/>
    <col min="799" max="799" width="51.140625" style="165" customWidth="1"/>
    <col min="800" max="803" width="17" style="165" customWidth="1"/>
    <col min="804" max="804" width="15.28515625" style="165" customWidth="1"/>
    <col min="805" max="805" width="5.85546875" style="165" bestFit="1" customWidth="1"/>
    <col min="806" max="806" width="40.85546875" style="165" bestFit="1" customWidth="1"/>
    <col min="807" max="807" width="14" style="165" customWidth="1"/>
    <col min="808" max="808" width="22.85546875" style="165" customWidth="1"/>
    <col min="809" max="809" width="5.85546875" style="165" customWidth="1"/>
    <col min="810" max="810" width="36.140625" style="165" bestFit="1" customWidth="1"/>
    <col min="811" max="811" width="16.140625" style="165" customWidth="1"/>
    <col min="812" max="812" width="18.85546875" style="165" customWidth="1"/>
    <col min="813" max="813" width="6.85546875" style="165" customWidth="1"/>
    <col min="814" max="814" width="52" style="165" customWidth="1"/>
    <col min="815" max="815" width="18.140625" style="165" customWidth="1"/>
    <col min="816" max="816" width="17.140625" style="165" customWidth="1"/>
    <col min="817" max="817" width="18.42578125" style="165" customWidth="1"/>
    <col min="818" max="818" width="5.85546875" style="165" bestFit="1" customWidth="1"/>
    <col min="819" max="819" width="55.140625" style="165" bestFit="1" customWidth="1"/>
    <col min="820" max="822" width="17" style="165" customWidth="1"/>
    <col min="823" max="823" width="6.42578125" style="165" bestFit="1" customWidth="1"/>
    <col min="824" max="824" width="71" style="165" bestFit="1" customWidth="1"/>
    <col min="825" max="827" width="17" style="165" customWidth="1"/>
    <col min="828" max="828" width="11" style="165" customWidth="1"/>
    <col min="829" max="829" width="43.42578125" style="165" bestFit="1" customWidth="1"/>
    <col min="830" max="832" width="17" style="165" customWidth="1"/>
    <col min="833" max="833" width="5.85546875" style="165" bestFit="1" customWidth="1"/>
    <col min="834" max="834" width="55.140625" style="165" bestFit="1" customWidth="1"/>
    <col min="835" max="837" width="17" style="165" customWidth="1"/>
    <col min="838" max="838" width="6.85546875" style="165" customWidth="1"/>
    <col min="839" max="839" width="42.7109375" style="165" customWidth="1"/>
    <col min="840" max="840" width="17.7109375" style="165" customWidth="1"/>
    <col min="841" max="841" width="16.85546875" style="165" customWidth="1"/>
    <col min="842" max="842" width="19.140625" style="165" customWidth="1"/>
    <col min="843" max="843" width="15.140625" style="165" customWidth="1"/>
    <col min="844" max="844" width="6.85546875" style="165" customWidth="1"/>
    <col min="845" max="845" width="47.7109375" style="165" customWidth="1"/>
    <col min="846" max="846" width="23.28515625" style="165" bestFit="1" customWidth="1"/>
    <col min="847" max="853" width="23.85546875" style="165" customWidth="1"/>
    <col min="854" max="854" width="5.85546875" style="165" bestFit="1" customWidth="1"/>
    <col min="855" max="855" width="60.140625" style="165" bestFit="1" customWidth="1"/>
    <col min="856" max="856" width="17.42578125" style="165" customWidth="1"/>
    <col min="857" max="857" width="23.7109375" style="165" customWidth="1"/>
    <col min="858" max="860" width="18.42578125" style="165" bestFit="1" customWidth="1"/>
    <col min="861" max="861" width="18.42578125" style="165" customWidth="1"/>
    <col min="862" max="862" width="18.42578125" style="165" bestFit="1" customWidth="1"/>
    <col min="863" max="863" width="22" style="165" bestFit="1" customWidth="1"/>
    <col min="864" max="864" width="20.42578125" style="165" bestFit="1" customWidth="1"/>
    <col min="865" max="865" width="6.85546875" style="165" customWidth="1"/>
    <col min="866" max="866" width="60.140625" style="165" bestFit="1" customWidth="1"/>
    <col min="867" max="867" width="19.85546875" style="165" bestFit="1" customWidth="1"/>
    <col min="868" max="868" width="22" style="165" bestFit="1" customWidth="1"/>
    <col min="869" max="869" width="20.42578125" style="165" bestFit="1" customWidth="1"/>
    <col min="870" max="1024" width="21.140625" style="165"/>
    <col min="1025" max="1025" width="22" style="165" bestFit="1" customWidth="1"/>
    <col min="1026" max="1026" width="24.140625" style="165" customWidth="1"/>
    <col min="1027" max="1027" width="20.85546875" style="165" customWidth="1"/>
    <col min="1028" max="1028" width="19.7109375" style="165" customWidth="1"/>
    <col min="1029" max="1029" width="18" style="165" customWidth="1"/>
    <col min="1030" max="1030" width="17.85546875" style="165" customWidth="1"/>
    <col min="1031" max="1031" width="6.85546875" style="165" customWidth="1"/>
    <col min="1032" max="1032" width="60.140625" style="165" customWidth="1"/>
    <col min="1033" max="1033" width="23.7109375" style="165" customWidth="1"/>
    <col min="1034" max="1034" width="21" style="165" bestFit="1" customWidth="1"/>
    <col min="1035" max="1035" width="19" style="165" bestFit="1" customWidth="1"/>
    <col min="1036" max="1036" width="6.85546875" style="165" customWidth="1"/>
    <col min="1037" max="1037" width="23" style="165" customWidth="1"/>
    <col min="1038" max="1038" width="25.7109375" style="165" customWidth="1"/>
    <col min="1039" max="1039" width="24" style="165" customWidth="1"/>
    <col min="1040" max="1040" width="20" style="165" customWidth="1"/>
    <col min="1041" max="1041" width="6.85546875" style="165" customWidth="1"/>
    <col min="1042" max="1042" width="55" style="165" customWidth="1"/>
    <col min="1043" max="1043" width="21.42578125" style="165" customWidth="1"/>
    <col min="1044" max="1044" width="22.140625" style="165" customWidth="1"/>
    <col min="1045" max="1045" width="18" style="165" bestFit="1" customWidth="1"/>
    <col min="1046" max="1046" width="73.28515625" style="165" bestFit="1" customWidth="1"/>
    <col min="1047" max="1047" width="16.140625" style="165" customWidth="1"/>
    <col min="1048" max="1048" width="18.140625" style="165" customWidth="1"/>
    <col min="1049" max="1049" width="6.42578125" style="165" bestFit="1" customWidth="1"/>
    <col min="1050" max="1050" width="73.140625" style="165" bestFit="1" customWidth="1"/>
    <col min="1051" max="1051" width="5.42578125" style="165" bestFit="1" customWidth="1"/>
    <col min="1052" max="1053" width="18.140625" style="165" customWidth="1"/>
    <col min="1054" max="1054" width="6.85546875" style="165" customWidth="1"/>
    <col min="1055" max="1055" width="51.140625" style="165" customWidth="1"/>
    <col min="1056" max="1059" width="17" style="165" customWidth="1"/>
    <col min="1060" max="1060" width="15.28515625" style="165" customWidth="1"/>
    <col min="1061" max="1061" width="5.85546875" style="165" bestFit="1" customWidth="1"/>
    <col min="1062" max="1062" width="40.85546875" style="165" bestFit="1" customWidth="1"/>
    <col min="1063" max="1063" width="14" style="165" customWidth="1"/>
    <col min="1064" max="1064" width="22.85546875" style="165" customWidth="1"/>
    <col min="1065" max="1065" width="5.85546875" style="165" customWidth="1"/>
    <col min="1066" max="1066" width="36.140625" style="165" bestFit="1" customWidth="1"/>
    <col min="1067" max="1067" width="16.140625" style="165" customWidth="1"/>
    <col min="1068" max="1068" width="18.85546875" style="165" customWidth="1"/>
    <col min="1069" max="1069" width="6.85546875" style="165" customWidth="1"/>
    <col min="1070" max="1070" width="52" style="165" customWidth="1"/>
    <col min="1071" max="1071" width="18.140625" style="165" customWidth="1"/>
    <col min="1072" max="1072" width="17.140625" style="165" customWidth="1"/>
    <col min="1073" max="1073" width="18.42578125" style="165" customWidth="1"/>
    <col min="1074" max="1074" width="5.85546875" style="165" bestFit="1" customWidth="1"/>
    <col min="1075" max="1075" width="55.140625" style="165" bestFit="1" customWidth="1"/>
    <col min="1076" max="1078" width="17" style="165" customWidth="1"/>
    <col min="1079" max="1079" width="6.42578125" style="165" bestFit="1" customWidth="1"/>
    <col min="1080" max="1080" width="71" style="165" bestFit="1" customWidth="1"/>
    <col min="1081" max="1083" width="17" style="165" customWidth="1"/>
    <col min="1084" max="1084" width="11" style="165" customWidth="1"/>
    <col min="1085" max="1085" width="43.42578125" style="165" bestFit="1" customWidth="1"/>
    <col min="1086" max="1088" width="17" style="165" customWidth="1"/>
    <col min="1089" max="1089" width="5.85546875" style="165" bestFit="1" customWidth="1"/>
    <col min="1090" max="1090" width="55.140625" style="165" bestFit="1" customWidth="1"/>
    <col min="1091" max="1093" width="17" style="165" customWidth="1"/>
    <col min="1094" max="1094" width="6.85546875" style="165" customWidth="1"/>
    <col min="1095" max="1095" width="42.7109375" style="165" customWidth="1"/>
    <col min="1096" max="1096" width="17.7109375" style="165" customWidth="1"/>
    <col min="1097" max="1097" width="16.85546875" style="165" customWidth="1"/>
    <col min="1098" max="1098" width="19.140625" style="165" customWidth="1"/>
    <col min="1099" max="1099" width="15.140625" style="165" customWidth="1"/>
    <col min="1100" max="1100" width="6.85546875" style="165" customWidth="1"/>
    <col min="1101" max="1101" width="47.7109375" style="165" customWidth="1"/>
    <col min="1102" max="1102" width="23.28515625" style="165" bestFit="1" customWidth="1"/>
    <col min="1103" max="1109" width="23.85546875" style="165" customWidth="1"/>
    <col min="1110" max="1110" width="5.85546875" style="165" bestFit="1" customWidth="1"/>
    <col min="1111" max="1111" width="60.140625" style="165" bestFit="1" customWidth="1"/>
    <col min="1112" max="1112" width="17.42578125" style="165" customWidth="1"/>
    <col min="1113" max="1113" width="23.7109375" style="165" customWidth="1"/>
    <col min="1114" max="1116" width="18.42578125" style="165" bestFit="1" customWidth="1"/>
    <col min="1117" max="1117" width="18.42578125" style="165" customWidth="1"/>
    <col min="1118" max="1118" width="18.42578125" style="165" bestFit="1" customWidth="1"/>
    <col min="1119" max="1119" width="22" style="165" bestFit="1" customWidth="1"/>
    <col min="1120" max="1120" width="20.42578125" style="165" bestFit="1" customWidth="1"/>
    <col min="1121" max="1121" width="6.85546875" style="165" customWidth="1"/>
    <col min="1122" max="1122" width="60.140625" style="165" bestFit="1" customWidth="1"/>
    <col min="1123" max="1123" width="19.85546875" style="165" bestFit="1" customWidth="1"/>
    <col min="1124" max="1124" width="22" style="165" bestFit="1" customWidth="1"/>
    <col min="1125" max="1125" width="20.42578125" style="165" bestFit="1" customWidth="1"/>
    <col min="1126" max="1280" width="21.140625" style="165"/>
    <col min="1281" max="1281" width="22" style="165" bestFit="1" customWidth="1"/>
    <col min="1282" max="1282" width="24.140625" style="165" customWidth="1"/>
    <col min="1283" max="1283" width="20.85546875" style="165" customWidth="1"/>
    <col min="1284" max="1284" width="19.7109375" style="165" customWidth="1"/>
    <col min="1285" max="1285" width="18" style="165" customWidth="1"/>
    <col min="1286" max="1286" width="17.85546875" style="165" customWidth="1"/>
    <col min="1287" max="1287" width="6.85546875" style="165" customWidth="1"/>
    <col min="1288" max="1288" width="60.140625" style="165" customWidth="1"/>
    <col min="1289" max="1289" width="23.7109375" style="165" customWidth="1"/>
    <col min="1290" max="1290" width="21" style="165" bestFit="1" customWidth="1"/>
    <col min="1291" max="1291" width="19" style="165" bestFit="1" customWidth="1"/>
    <col min="1292" max="1292" width="6.85546875" style="165" customWidth="1"/>
    <col min="1293" max="1293" width="23" style="165" customWidth="1"/>
    <col min="1294" max="1294" width="25.7109375" style="165" customWidth="1"/>
    <col min="1295" max="1295" width="24" style="165" customWidth="1"/>
    <col min="1296" max="1296" width="20" style="165" customWidth="1"/>
    <col min="1297" max="1297" width="6.85546875" style="165" customWidth="1"/>
    <col min="1298" max="1298" width="55" style="165" customWidth="1"/>
    <col min="1299" max="1299" width="21.42578125" style="165" customWidth="1"/>
    <col min="1300" max="1300" width="22.140625" style="165" customWidth="1"/>
    <col min="1301" max="1301" width="18" style="165" bestFit="1" customWidth="1"/>
    <col min="1302" max="1302" width="73.28515625" style="165" bestFit="1" customWidth="1"/>
    <col min="1303" max="1303" width="16.140625" style="165" customWidth="1"/>
    <col min="1304" max="1304" width="18.140625" style="165" customWidth="1"/>
    <col min="1305" max="1305" width="6.42578125" style="165" bestFit="1" customWidth="1"/>
    <col min="1306" max="1306" width="73.140625" style="165" bestFit="1" customWidth="1"/>
    <col min="1307" max="1307" width="5.42578125" style="165" bestFit="1" customWidth="1"/>
    <col min="1308" max="1309" width="18.140625" style="165" customWidth="1"/>
    <col min="1310" max="1310" width="6.85546875" style="165" customWidth="1"/>
    <col min="1311" max="1311" width="51.140625" style="165" customWidth="1"/>
    <col min="1312" max="1315" width="17" style="165" customWidth="1"/>
    <col min="1316" max="1316" width="15.28515625" style="165" customWidth="1"/>
    <col min="1317" max="1317" width="5.85546875" style="165" bestFit="1" customWidth="1"/>
    <col min="1318" max="1318" width="40.85546875" style="165" bestFit="1" customWidth="1"/>
    <col min="1319" max="1319" width="14" style="165" customWidth="1"/>
    <col min="1320" max="1320" width="22.85546875" style="165" customWidth="1"/>
    <col min="1321" max="1321" width="5.85546875" style="165" customWidth="1"/>
    <col min="1322" max="1322" width="36.140625" style="165" bestFit="1" customWidth="1"/>
    <col min="1323" max="1323" width="16.140625" style="165" customWidth="1"/>
    <col min="1324" max="1324" width="18.85546875" style="165" customWidth="1"/>
    <col min="1325" max="1325" width="6.85546875" style="165" customWidth="1"/>
    <col min="1326" max="1326" width="52" style="165" customWidth="1"/>
    <col min="1327" max="1327" width="18.140625" style="165" customWidth="1"/>
    <col min="1328" max="1328" width="17.140625" style="165" customWidth="1"/>
    <col min="1329" max="1329" width="18.42578125" style="165" customWidth="1"/>
    <col min="1330" max="1330" width="5.85546875" style="165" bestFit="1" customWidth="1"/>
    <col min="1331" max="1331" width="55.140625" style="165" bestFit="1" customWidth="1"/>
    <col min="1332" max="1334" width="17" style="165" customWidth="1"/>
    <col min="1335" max="1335" width="6.42578125" style="165" bestFit="1" customWidth="1"/>
    <col min="1336" max="1336" width="71" style="165" bestFit="1" customWidth="1"/>
    <col min="1337" max="1339" width="17" style="165" customWidth="1"/>
    <col min="1340" max="1340" width="11" style="165" customWidth="1"/>
    <col min="1341" max="1341" width="43.42578125" style="165" bestFit="1" customWidth="1"/>
    <col min="1342" max="1344" width="17" style="165" customWidth="1"/>
    <col min="1345" max="1345" width="5.85546875" style="165" bestFit="1" customWidth="1"/>
    <col min="1346" max="1346" width="55.140625" style="165" bestFit="1" customWidth="1"/>
    <col min="1347" max="1349" width="17" style="165" customWidth="1"/>
    <col min="1350" max="1350" width="6.85546875" style="165" customWidth="1"/>
    <col min="1351" max="1351" width="42.7109375" style="165" customWidth="1"/>
    <col min="1352" max="1352" width="17.7109375" style="165" customWidth="1"/>
    <col min="1353" max="1353" width="16.85546875" style="165" customWidth="1"/>
    <col min="1354" max="1354" width="19.140625" style="165" customWidth="1"/>
    <col min="1355" max="1355" width="15.140625" style="165" customWidth="1"/>
    <col min="1356" max="1356" width="6.85546875" style="165" customWidth="1"/>
    <col min="1357" max="1357" width="47.7109375" style="165" customWidth="1"/>
    <col min="1358" max="1358" width="23.28515625" style="165" bestFit="1" customWidth="1"/>
    <col min="1359" max="1365" width="23.85546875" style="165" customWidth="1"/>
    <col min="1366" max="1366" width="5.85546875" style="165" bestFit="1" customWidth="1"/>
    <col min="1367" max="1367" width="60.140625" style="165" bestFit="1" customWidth="1"/>
    <col min="1368" max="1368" width="17.42578125" style="165" customWidth="1"/>
    <col min="1369" max="1369" width="23.7109375" style="165" customWidth="1"/>
    <col min="1370" max="1372" width="18.42578125" style="165" bestFit="1" customWidth="1"/>
    <col min="1373" max="1373" width="18.42578125" style="165" customWidth="1"/>
    <col min="1374" max="1374" width="18.42578125" style="165" bestFit="1" customWidth="1"/>
    <col min="1375" max="1375" width="22" style="165" bestFit="1" customWidth="1"/>
    <col min="1376" max="1376" width="20.42578125" style="165" bestFit="1" customWidth="1"/>
    <col min="1377" max="1377" width="6.85546875" style="165" customWidth="1"/>
    <col min="1378" max="1378" width="60.140625" style="165" bestFit="1" customWidth="1"/>
    <col min="1379" max="1379" width="19.85546875" style="165" bestFit="1" customWidth="1"/>
    <col min="1380" max="1380" width="22" style="165" bestFit="1" customWidth="1"/>
    <col min="1381" max="1381" width="20.42578125" style="165" bestFit="1" customWidth="1"/>
    <col min="1382" max="1536" width="21.140625" style="165"/>
    <col min="1537" max="1537" width="22" style="165" bestFit="1" customWidth="1"/>
    <col min="1538" max="1538" width="24.140625" style="165" customWidth="1"/>
    <col min="1539" max="1539" width="20.85546875" style="165" customWidth="1"/>
    <col min="1540" max="1540" width="19.7109375" style="165" customWidth="1"/>
    <col min="1541" max="1541" width="18" style="165" customWidth="1"/>
    <col min="1542" max="1542" width="17.85546875" style="165" customWidth="1"/>
    <col min="1543" max="1543" width="6.85546875" style="165" customWidth="1"/>
    <col min="1544" max="1544" width="60.140625" style="165" customWidth="1"/>
    <col min="1545" max="1545" width="23.7109375" style="165" customWidth="1"/>
    <col min="1546" max="1546" width="21" style="165" bestFit="1" customWidth="1"/>
    <col min="1547" max="1547" width="19" style="165" bestFit="1" customWidth="1"/>
    <col min="1548" max="1548" width="6.85546875" style="165" customWidth="1"/>
    <col min="1549" max="1549" width="23" style="165" customWidth="1"/>
    <col min="1550" max="1550" width="25.7109375" style="165" customWidth="1"/>
    <col min="1551" max="1551" width="24" style="165" customWidth="1"/>
    <col min="1552" max="1552" width="20" style="165" customWidth="1"/>
    <col min="1553" max="1553" width="6.85546875" style="165" customWidth="1"/>
    <col min="1554" max="1554" width="55" style="165" customWidth="1"/>
    <col min="1555" max="1555" width="21.42578125" style="165" customWidth="1"/>
    <col min="1556" max="1556" width="22.140625" style="165" customWidth="1"/>
    <col min="1557" max="1557" width="18" style="165" bestFit="1" customWidth="1"/>
    <col min="1558" max="1558" width="73.28515625" style="165" bestFit="1" customWidth="1"/>
    <col min="1559" max="1559" width="16.140625" style="165" customWidth="1"/>
    <col min="1560" max="1560" width="18.140625" style="165" customWidth="1"/>
    <col min="1561" max="1561" width="6.42578125" style="165" bestFit="1" customWidth="1"/>
    <col min="1562" max="1562" width="73.140625" style="165" bestFit="1" customWidth="1"/>
    <col min="1563" max="1563" width="5.42578125" style="165" bestFit="1" customWidth="1"/>
    <col min="1564" max="1565" width="18.140625" style="165" customWidth="1"/>
    <col min="1566" max="1566" width="6.85546875" style="165" customWidth="1"/>
    <col min="1567" max="1567" width="51.140625" style="165" customWidth="1"/>
    <col min="1568" max="1571" width="17" style="165" customWidth="1"/>
    <col min="1572" max="1572" width="15.28515625" style="165" customWidth="1"/>
    <col min="1573" max="1573" width="5.85546875" style="165" bestFit="1" customWidth="1"/>
    <col min="1574" max="1574" width="40.85546875" style="165" bestFit="1" customWidth="1"/>
    <col min="1575" max="1575" width="14" style="165" customWidth="1"/>
    <col min="1576" max="1576" width="22.85546875" style="165" customWidth="1"/>
    <col min="1577" max="1577" width="5.85546875" style="165" customWidth="1"/>
    <col min="1578" max="1578" width="36.140625" style="165" bestFit="1" customWidth="1"/>
    <col min="1579" max="1579" width="16.140625" style="165" customWidth="1"/>
    <col min="1580" max="1580" width="18.85546875" style="165" customWidth="1"/>
    <col min="1581" max="1581" width="6.85546875" style="165" customWidth="1"/>
    <col min="1582" max="1582" width="52" style="165" customWidth="1"/>
    <col min="1583" max="1583" width="18.140625" style="165" customWidth="1"/>
    <col min="1584" max="1584" width="17.140625" style="165" customWidth="1"/>
    <col min="1585" max="1585" width="18.42578125" style="165" customWidth="1"/>
    <col min="1586" max="1586" width="5.85546875" style="165" bestFit="1" customWidth="1"/>
    <col min="1587" max="1587" width="55.140625" style="165" bestFit="1" customWidth="1"/>
    <col min="1588" max="1590" width="17" style="165" customWidth="1"/>
    <col min="1591" max="1591" width="6.42578125" style="165" bestFit="1" customWidth="1"/>
    <col min="1592" max="1592" width="71" style="165" bestFit="1" customWidth="1"/>
    <col min="1593" max="1595" width="17" style="165" customWidth="1"/>
    <col min="1596" max="1596" width="11" style="165" customWidth="1"/>
    <col min="1597" max="1597" width="43.42578125" style="165" bestFit="1" customWidth="1"/>
    <col min="1598" max="1600" width="17" style="165" customWidth="1"/>
    <col min="1601" max="1601" width="5.85546875" style="165" bestFit="1" customWidth="1"/>
    <col min="1602" max="1602" width="55.140625" style="165" bestFit="1" customWidth="1"/>
    <col min="1603" max="1605" width="17" style="165" customWidth="1"/>
    <col min="1606" max="1606" width="6.85546875" style="165" customWidth="1"/>
    <col min="1607" max="1607" width="42.7109375" style="165" customWidth="1"/>
    <col min="1608" max="1608" width="17.7109375" style="165" customWidth="1"/>
    <col min="1609" max="1609" width="16.85546875" style="165" customWidth="1"/>
    <col min="1610" max="1610" width="19.140625" style="165" customWidth="1"/>
    <col min="1611" max="1611" width="15.140625" style="165" customWidth="1"/>
    <col min="1612" max="1612" width="6.85546875" style="165" customWidth="1"/>
    <col min="1613" max="1613" width="47.7109375" style="165" customWidth="1"/>
    <col min="1614" max="1614" width="23.28515625" style="165" bestFit="1" customWidth="1"/>
    <col min="1615" max="1621" width="23.85546875" style="165" customWidth="1"/>
    <col min="1622" max="1622" width="5.85546875" style="165" bestFit="1" customWidth="1"/>
    <col min="1623" max="1623" width="60.140625" style="165" bestFit="1" customWidth="1"/>
    <col min="1624" max="1624" width="17.42578125" style="165" customWidth="1"/>
    <col min="1625" max="1625" width="23.7109375" style="165" customWidth="1"/>
    <col min="1626" max="1628" width="18.42578125" style="165" bestFit="1" customWidth="1"/>
    <col min="1629" max="1629" width="18.42578125" style="165" customWidth="1"/>
    <col min="1630" max="1630" width="18.42578125" style="165" bestFit="1" customWidth="1"/>
    <col min="1631" max="1631" width="22" style="165" bestFit="1" customWidth="1"/>
    <col min="1632" max="1632" width="20.42578125" style="165" bestFit="1" customWidth="1"/>
    <col min="1633" max="1633" width="6.85546875" style="165" customWidth="1"/>
    <col min="1634" max="1634" width="60.140625" style="165" bestFit="1" customWidth="1"/>
    <col min="1635" max="1635" width="19.85546875" style="165" bestFit="1" customWidth="1"/>
    <col min="1636" max="1636" width="22" style="165" bestFit="1" customWidth="1"/>
    <col min="1637" max="1637" width="20.42578125" style="165" bestFit="1" customWidth="1"/>
    <col min="1638" max="1792" width="21.140625" style="165"/>
    <col min="1793" max="1793" width="22" style="165" bestFit="1" customWidth="1"/>
    <col min="1794" max="1794" width="24.140625" style="165" customWidth="1"/>
    <col min="1795" max="1795" width="20.85546875" style="165" customWidth="1"/>
    <col min="1796" max="1796" width="19.7109375" style="165" customWidth="1"/>
    <col min="1797" max="1797" width="18" style="165" customWidth="1"/>
    <col min="1798" max="1798" width="17.85546875" style="165" customWidth="1"/>
    <col min="1799" max="1799" width="6.85546875" style="165" customWidth="1"/>
    <col min="1800" max="1800" width="60.140625" style="165" customWidth="1"/>
    <col min="1801" max="1801" width="23.7109375" style="165" customWidth="1"/>
    <col min="1802" max="1802" width="21" style="165" bestFit="1" customWidth="1"/>
    <col min="1803" max="1803" width="19" style="165" bestFit="1" customWidth="1"/>
    <col min="1804" max="1804" width="6.85546875" style="165" customWidth="1"/>
    <col min="1805" max="1805" width="23" style="165" customWidth="1"/>
    <col min="1806" max="1806" width="25.7109375" style="165" customWidth="1"/>
    <col min="1807" max="1807" width="24" style="165" customWidth="1"/>
    <col min="1808" max="1808" width="20" style="165" customWidth="1"/>
    <col min="1809" max="1809" width="6.85546875" style="165" customWidth="1"/>
    <col min="1810" max="1810" width="55" style="165" customWidth="1"/>
    <col min="1811" max="1811" width="21.42578125" style="165" customWidth="1"/>
    <col min="1812" max="1812" width="22.140625" style="165" customWidth="1"/>
    <col min="1813" max="1813" width="18" style="165" bestFit="1" customWidth="1"/>
    <col min="1814" max="1814" width="73.28515625" style="165" bestFit="1" customWidth="1"/>
    <col min="1815" max="1815" width="16.140625" style="165" customWidth="1"/>
    <col min="1816" max="1816" width="18.140625" style="165" customWidth="1"/>
    <col min="1817" max="1817" width="6.42578125" style="165" bestFit="1" customWidth="1"/>
    <col min="1818" max="1818" width="73.140625" style="165" bestFit="1" customWidth="1"/>
    <col min="1819" max="1819" width="5.42578125" style="165" bestFit="1" customWidth="1"/>
    <col min="1820" max="1821" width="18.140625" style="165" customWidth="1"/>
    <col min="1822" max="1822" width="6.85546875" style="165" customWidth="1"/>
    <col min="1823" max="1823" width="51.140625" style="165" customWidth="1"/>
    <col min="1824" max="1827" width="17" style="165" customWidth="1"/>
    <col min="1828" max="1828" width="15.28515625" style="165" customWidth="1"/>
    <col min="1829" max="1829" width="5.85546875" style="165" bestFit="1" customWidth="1"/>
    <col min="1830" max="1830" width="40.85546875" style="165" bestFit="1" customWidth="1"/>
    <col min="1831" max="1831" width="14" style="165" customWidth="1"/>
    <col min="1832" max="1832" width="22.85546875" style="165" customWidth="1"/>
    <col min="1833" max="1833" width="5.85546875" style="165" customWidth="1"/>
    <col min="1834" max="1834" width="36.140625" style="165" bestFit="1" customWidth="1"/>
    <col min="1835" max="1835" width="16.140625" style="165" customWidth="1"/>
    <col min="1836" max="1836" width="18.85546875" style="165" customWidth="1"/>
    <col min="1837" max="1837" width="6.85546875" style="165" customWidth="1"/>
    <col min="1838" max="1838" width="52" style="165" customWidth="1"/>
    <col min="1839" max="1839" width="18.140625" style="165" customWidth="1"/>
    <col min="1840" max="1840" width="17.140625" style="165" customWidth="1"/>
    <col min="1841" max="1841" width="18.42578125" style="165" customWidth="1"/>
    <col min="1842" max="1842" width="5.85546875" style="165" bestFit="1" customWidth="1"/>
    <col min="1843" max="1843" width="55.140625" style="165" bestFit="1" customWidth="1"/>
    <col min="1844" max="1846" width="17" style="165" customWidth="1"/>
    <col min="1847" max="1847" width="6.42578125" style="165" bestFit="1" customWidth="1"/>
    <col min="1848" max="1848" width="71" style="165" bestFit="1" customWidth="1"/>
    <col min="1849" max="1851" width="17" style="165" customWidth="1"/>
    <col min="1852" max="1852" width="11" style="165" customWidth="1"/>
    <col min="1853" max="1853" width="43.42578125" style="165" bestFit="1" customWidth="1"/>
    <col min="1854" max="1856" width="17" style="165" customWidth="1"/>
    <col min="1857" max="1857" width="5.85546875" style="165" bestFit="1" customWidth="1"/>
    <col min="1858" max="1858" width="55.140625" style="165" bestFit="1" customWidth="1"/>
    <col min="1859" max="1861" width="17" style="165" customWidth="1"/>
    <col min="1862" max="1862" width="6.85546875" style="165" customWidth="1"/>
    <col min="1863" max="1863" width="42.7109375" style="165" customWidth="1"/>
    <col min="1864" max="1864" width="17.7109375" style="165" customWidth="1"/>
    <col min="1865" max="1865" width="16.85546875" style="165" customWidth="1"/>
    <col min="1866" max="1866" width="19.140625" style="165" customWidth="1"/>
    <col min="1867" max="1867" width="15.140625" style="165" customWidth="1"/>
    <col min="1868" max="1868" width="6.85546875" style="165" customWidth="1"/>
    <col min="1869" max="1869" width="47.7109375" style="165" customWidth="1"/>
    <col min="1870" max="1870" width="23.28515625" style="165" bestFit="1" customWidth="1"/>
    <col min="1871" max="1877" width="23.85546875" style="165" customWidth="1"/>
    <col min="1878" max="1878" width="5.85546875" style="165" bestFit="1" customWidth="1"/>
    <col min="1879" max="1879" width="60.140625" style="165" bestFit="1" customWidth="1"/>
    <col min="1880" max="1880" width="17.42578125" style="165" customWidth="1"/>
    <col min="1881" max="1881" width="23.7109375" style="165" customWidth="1"/>
    <col min="1882" max="1884" width="18.42578125" style="165" bestFit="1" customWidth="1"/>
    <col min="1885" max="1885" width="18.42578125" style="165" customWidth="1"/>
    <col min="1886" max="1886" width="18.42578125" style="165" bestFit="1" customWidth="1"/>
    <col min="1887" max="1887" width="22" style="165" bestFit="1" customWidth="1"/>
    <col min="1888" max="1888" width="20.42578125" style="165" bestFit="1" customWidth="1"/>
    <col min="1889" max="1889" width="6.85546875" style="165" customWidth="1"/>
    <col min="1890" max="1890" width="60.140625" style="165" bestFit="1" customWidth="1"/>
    <col min="1891" max="1891" width="19.85546875" style="165" bestFit="1" customWidth="1"/>
    <col min="1892" max="1892" width="22" style="165" bestFit="1" customWidth="1"/>
    <col min="1893" max="1893" width="20.42578125" style="165" bestFit="1" customWidth="1"/>
    <col min="1894" max="2048" width="21.140625" style="165"/>
    <col min="2049" max="2049" width="22" style="165" bestFit="1" customWidth="1"/>
    <col min="2050" max="2050" width="24.140625" style="165" customWidth="1"/>
    <col min="2051" max="2051" width="20.85546875" style="165" customWidth="1"/>
    <col min="2052" max="2052" width="19.7109375" style="165" customWidth="1"/>
    <col min="2053" max="2053" width="18" style="165" customWidth="1"/>
    <col min="2054" max="2054" width="17.85546875" style="165" customWidth="1"/>
    <col min="2055" max="2055" width="6.85546875" style="165" customWidth="1"/>
    <col min="2056" max="2056" width="60.140625" style="165" customWidth="1"/>
    <col min="2057" max="2057" width="23.7109375" style="165" customWidth="1"/>
    <col min="2058" max="2058" width="21" style="165" bestFit="1" customWidth="1"/>
    <col min="2059" max="2059" width="19" style="165" bestFit="1" customWidth="1"/>
    <col min="2060" max="2060" width="6.85546875" style="165" customWidth="1"/>
    <col min="2061" max="2061" width="23" style="165" customWidth="1"/>
    <col min="2062" max="2062" width="25.7109375" style="165" customWidth="1"/>
    <col min="2063" max="2063" width="24" style="165" customWidth="1"/>
    <col min="2064" max="2064" width="20" style="165" customWidth="1"/>
    <col min="2065" max="2065" width="6.85546875" style="165" customWidth="1"/>
    <col min="2066" max="2066" width="55" style="165" customWidth="1"/>
    <col min="2067" max="2067" width="21.42578125" style="165" customWidth="1"/>
    <col min="2068" max="2068" width="22.140625" style="165" customWidth="1"/>
    <col min="2069" max="2069" width="18" style="165" bestFit="1" customWidth="1"/>
    <col min="2070" max="2070" width="73.28515625" style="165" bestFit="1" customWidth="1"/>
    <col min="2071" max="2071" width="16.140625" style="165" customWidth="1"/>
    <col min="2072" max="2072" width="18.140625" style="165" customWidth="1"/>
    <col min="2073" max="2073" width="6.42578125" style="165" bestFit="1" customWidth="1"/>
    <col min="2074" max="2074" width="73.140625" style="165" bestFit="1" customWidth="1"/>
    <col min="2075" max="2075" width="5.42578125" style="165" bestFit="1" customWidth="1"/>
    <col min="2076" max="2077" width="18.140625" style="165" customWidth="1"/>
    <col min="2078" max="2078" width="6.85546875" style="165" customWidth="1"/>
    <col min="2079" max="2079" width="51.140625" style="165" customWidth="1"/>
    <col min="2080" max="2083" width="17" style="165" customWidth="1"/>
    <col min="2084" max="2084" width="15.28515625" style="165" customWidth="1"/>
    <col min="2085" max="2085" width="5.85546875" style="165" bestFit="1" customWidth="1"/>
    <col min="2086" max="2086" width="40.85546875" style="165" bestFit="1" customWidth="1"/>
    <col min="2087" max="2087" width="14" style="165" customWidth="1"/>
    <col min="2088" max="2088" width="22.85546875" style="165" customWidth="1"/>
    <col min="2089" max="2089" width="5.85546875" style="165" customWidth="1"/>
    <col min="2090" max="2090" width="36.140625" style="165" bestFit="1" customWidth="1"/>
    <col min="2091" max="2091" width="16.140625" style="165" customWidth="1"/>
    <col min="2092" max="2092" width="18.85546875" style="165" customWidth="1"/>
    <col min="2093" max="2093" width="6.85546875" style="165" customWidth="1"/>
    <col min="2094" max="2094" width="52" style="165" customWidth="1"/>
    <col min="2095" max="2095" width="18.140625" style="165" customWidth="1"/>
    <col min="2096" max="2096" width="17.140625" style="165" customWidth="1"/>
    <col min="2097" max="2097" width="18.42578125" style="165" customWidth="1"/>
    <col min="2098" max="2098" width="5.85546875" style="165" bestFit="1" customWidth="1"/>
    <col min="2099" max="2099" width="55.140625" style="165" bestFit="1" customWidth="1"/>
    <col min="2100" max="2102" width="17" style="165" customWidth="1"/>
    <col min="2103" max="2103" width="6.42578125" style="165" bestFit="1" customWidth="1"/>
    <col min="2104" max="2104" width="71" style="165" bestFit="1" customWidth="1"/>
    <col min="2105" max="2107" width="17" style="165" customWidth="1"/>
    <col min="2108" max="2108" width="11" style="165" customWidth="1"/>
    <col min="2109" max="2109" width="43.42578125" style="165" bestFit="1" customWidth="1"/>
    <col min="2110" max="2112" width="17" style="165" customWidth="1"/>
    <col min="2113" max="2113" width="5.85546875" style="165" bestFit="1" customWidth="1"/>
    <col min="2114" max="2114" width="55.140625" style="165" bestFit="1" customWidth="1"/>
    <col min="2115" max="2117" width="17" style="165" customWidth="1"/>
    <col min="2118" max="2118" width="6.85546875" style="165" customWidth="1"/>
    <col min="2119" max="2119" width="42.7109375" style="165" customWidth="1"/>
    <col min="2120" max="2120" width="17.7109375" style="165" customWidth="1"/>
    <col min="2121" max="2121" width="16.85546875" style="165" customWidth="1"/>
    <col min="2122" max="2122" width="19.140625" style="165" customWidth="1"/>
    <col min="2123" max="2123" width="15.140625" style="165" customWidth="1"/>
    <col min="2124" max="2124" width="6.85546875" style="165" customWidth="1"/>
    <col min="2125" max="2125" width="47.7109375" style="165" customWidth="1"/>
    <col min="2126" max="2126" width="23.28515625" style="165" bestFit="1" customWidth="1"/>
    <col min="2127" max="2133" width="23.85546875" style="165" customWidth="1"/>
    <col min="2134" max="2134" width="5.85546875" style="165" bestFit="1" customWidth="1"/>
    <col min="2135" max="2135" width="60.140625" style="165" bestFit="1" customWidth="1"/>
    <col min="2136" max="2136" width="17.42578125" style="165" customWidth="1"/>
    <col min="2137" max="2137" width="23.7109375" style="165" customWidth="1"/>
    <col min="2138" max="2140" width="18.42578125" style="165" bestFit="1" customWidth="1"/>
    <col min="2141" max="2141" width="18.42578125" style="165" customWidth="1"/>
    <col min="2142" max="2142" width="18.42578125" style="165" bestFit="1" customWidth="1"/>
    <col min="2143" max="2143" width="22" style="165" bestFit="1" customWidth="1"/>
    <col min="2144" max="2144" width="20.42578125" style="165" bestFit="1" customWidth="1"/>
    <col min="2145" max="2145" width="6.85546875" style="165" customWidth="1"/>
    <col min="2146" max="2146" width="60.140625" style="165" bestFit="1" customWidth="1"/>
    <col min="2147" max="2147" width="19.85546875" style="165" bestFit="1" customWidth="1"/>
    <col min="2148" max="2148" width="22" style="165" bestFit="1" customWidth="1"/>
    <col min="2149" max="2149" width="20.42578125" style="165" bestFit="1" customWidth="1"/>
    <col min="2150" max="2304" width="21.140625" style="165"/>
    <col min="2305" max="2305" width="22" style="165" bestFit="1" customWidth="1"/>
    <col min="2306" max="2306" width="24.140625" style="165" customWidth="1"/>
    <col min="2307" max="2307" width="20.85546875" style="165" customWidth="1"/>
    <col min="2308" max="2308" width="19.7109375" style="165" customWidth="1"/>
    <col min="2309" max="2309" width="18" style="165" customWidth="1"/>
    <col min="2310" max="2310" width="17.85546875" style="165" customWidth="1"/>
    <col min="2311" max="2311" width="6.85546875" style="165" customWidth="1"/>
    <col min="2312" max="2312" width="60.140625" style="165" customWidth="1"/>
    <col min="2313" max="2313" width="23.7109375" style="165" customWidth="1"/>
    <col min="2314" max="2314" width="21" style="165" bestFit="1" customWidth="1"/>
    <col min="2315" max="2315" width="19" style="165" bestFit="1" customWidth="1"/>
    <col min="2316" max="2316" width="6.85546875" style="165" customWidth="1"/>
    <col min="2317" max="2317" width="23" style="165" customWidth="1"/>
    <col min="2318" max="2318" width="25.7109375" style="165" customWidth="1"/>
    <col min="2319" max="2319" width="24" style="165" customWidth="1"/>
    <col min="2320" max="2320" width="20" style="165" customWidth="1"/>
    <col min="2321" max="2321" width="6.85546875" style="165" customWidth="1"/>
    <col min="2322" max="2322" width="55" style="165" customWidth="1"/>
    <col min="2323" max="2323" width="21.42578125" style="165" customWidth="1"/>
    <col min="2324" max="2324" width="22.140625" style="165" customWidth="1"/>
    <col min="2325" max="2325" width="18" style="165" bestFit="1" customWidth="1"/>
    <col min="2326" max="2326" width="73.28515625" style="165" bestFit="1" customWidth="1"/>
    <col min="2327" max="2327" width="16.140625" style="165" customWidth="1"/>
    <col min="2328" max="2328" width="18.140625" style="165" customWidth="1"/>
    <col min="2329" max="2329" width="6.42578125" style="165" bestFit="1" customWidth="1"/>
    <col min="2330" max="2330" width="73.140625" style="165" bestFit="1" customWidth="1"/>
    <col min="2331" max="2331" width="5.42578125" style="165" bestFit="1" customWidth="1"/>
    <col min="2332" max="2333" width="18.140625" style="165" customWidth="1"/>
    <col min="2334" max="2334" width="6.85546875" style="165" customWidth="1"/>
    <col min="2335" max="2335" width="51.140625" style="165" customWidth="1"/>
    <col min="2336" max="2339" width="17" style="165" customWidth="1"/>
    <col min="2340" max="2340" width="15.28515625" style="165" customWidth="1"/>
    <col min="2341" max="2341" width="5.85546875" style="165" bestFit="1" customWidth="1"/>
    <col min="2342" max="2342" width="40.85546875" style="165" bestFit="1" customWidth="1"/>
    <col min="2343" max="2343" width="14" style="165" customWidth="1"/>
    <col min="2344" max="2344" width="22.85546875" style="165" customWidth="1"/>
    <col min="2345" max="2345" width="5.85546875" style="165" customWidth="1"/>
    <col min="2346" max="2346" width="36.140625" style="165" bestFit="1" customWidth="1"/>
    <col min="2347" max="2347" width="16.140625" style="165" customWidth="1"/>
    <col min="2348" max="2348" width="18.85546875" style="165" customWidth="1"/>
    <col min="2349" max="2349" width="6.85546875" style="165" customWidth="1"/>
    <col min="2350" max="2350" width="52" style="165" customWidth="1"/>
    <col min="2351" max="2351" width="18.140625" style="165" customWidth="1"/>
    <col min="2352" max="2352" width="17.140625" style="165" customWidth="1"/>
    <col min="2353" max="2353" width="18.42578125" style="165" customWidth="1"/>
    <col min="2354" max="2354" width="5.85546875" style="165" bestFit="1" customWidth="1"/>
    <col min="2355" max="2355" width="55.140625" style="165" bestFit="1" customWidth="1"/>
    <col min="2356" max="2358" width="17" style="165" customWidth="1"/>
    <col min="2359" max="2359" width="6.42578125" style="165" bestFit="1" customWidth="1"/>
    <col min="2360" max="2360" width="71" style="165" bestFit="1" customWidth="1"/>
    <col min="2361" max="2363" width="17" style="165" customWidth="1"/>
    <col min="2364" max="2364" width="11" style="165" customWidth="1"/>
    <col min="2365" max="2365" width="43.42578125" style="165" bestFit="1" customWidth="1"/>
    <col min="2366" max="2368" width="17" style="165" customWidth="1"/>
    <col min="2369" max="2369" width="5.85546875" style="165" bestFit="1" customWidth="1"/>
    <col min="2370" max="2370" width="55.140625" style="165" bestFit="1" customWidth="1"/>
    <col min="2371" max="2373" width="17" style="165" customWidth="1"/>
    <col min="2374" max="2374" width="6.85546875" style="165" customWidth="1"/>
    <col min="2375" max="2375" width="42.7109375" style="165" customWidth="1"/>
    <col min="2376" max="2376" width="17.7109375" style="165" customWidth="1"/>
    <col min="2377" max="2377" width="16.85546875" style="165" customWidth="1"/>
    <col min="2378" max="2378" width="19.140625" style="165" customWidth="1"/>
    <col min="2379" max="2379" width="15.140625" style="165" customWidth="1"/>
    <col min="2380" max="2380" width="6.85546875" style="165" customWidth="1"/>
    <col min="2381" max="2381" width="47.7109375" style="165" customWidth="1"/>
    <col min="2382" max="2382" width="23.28515625" style="165" bestFit="1" customWidth="1"/>
    <col min="2383" max="2389" width="23.85546875" style="165" customWidth="1"/>
    <col min="2390" max="2390" width="5.85546875" style="165" bestFit="1" customWidth="1"/>
    <col min="2391" max="2391" width="60.140625" style="165" bestFit="1" customWidth="1"/>
    <col min="2392" max="2392" width="17.42578125" style="165" customWidth="1"/>
    <col min="2393" max="2393" width="23.7109375" style="165" customWidth="1"/>
    <col min="2394" max="2396" width="18.42578125" style="165" bestFit="1" customWidth="1"/>
    <col min="2397" max="2397" width="18.42578125" style="165" customWidth="1"/>
    <col min="2398" max="2398" width="18.42578125" style="165" bestFit="1" customWidth="1"/>
    <col min="2399" max="2399" width="22" style="165" bestFit="1" customWidth="1"/>
    <col min="2400" max="2400" width="20.42578125" style="165" bestFit="1" customWidth="1"/>
    <col min="2401" max="2401" width="6.85546875" style="165" customWidth="1"/>
    <col min="2402" max="2402" width="60.140625" style="165" bestFit="1" customWidth="1"/>
    <col min="2403" max="2403" width="19.85546875" style="165" bestFit="1" customWidth="1"/>
    <col min="2404" max="2404" width="22" style="165" bestFit="1" customWidth="1"/>
    <col min="2405" max="2405" width="20.42578125" style="165" bestFit="1" customWidth="1"/>
    <col min="2406" max="2560" width="21.140625" style="165"/>
    <col min="2561" max="2561" width="22" style="165" bestFit="1" customWidth="1"/>
    <col min="2562" max="2562" width="24.140625" style="165" customWidth="1"/>
    <col min="2563" max="2563" width="20.85546875" style="165" customWidth="1"/>
    <col min="2564" max="2564" width="19.7109375" style="165" customWidth="1"/>
    <col min="2565" max="2565" width="18" style="165" customWidth="1"/>
    <col min="2566" max="2566" width="17.85546875" style="165" customWidth="1"/>
    <col min="2567" max="2567" width="6.85546875" style="165" customWidth="1"/>
    <col min="2568" max="2568" width="60.140625" style="165" customWidth="1"/>
    <col min="2569" max="2569" width="23.7109375" style="165" customWidth="1"/>
    <col min="2570" max="2570" width="21" style="165" bestFit="1" customWidth="1"/>
    <col min="2571" max="2571" width="19" style="165" bestFit="1" customWidth="1"/>
    <col min="2572" max="2572" width="6.85546875" style="165" customWidth="1"/>
    <col min="2573" max="2573" width="23" style="165" customWidth="1"/>
    <col min="2574" max="2574" width="25.7109375" style="165" customWidth="1"/>
    <col min="2575" max="2575" width="24" style="165" customWidth="1"/>
    <col min="2576" max="2576" width="20" style="165" customWidth="1"/>
    <col min="2577" max="2577" width="6.85546875" style="165" customWidth="1"/>
    <col min="2578" max="2578" width="55" style="165" customWidth="1"/>
    <col min="2579" max="2579" width="21.42578125" style="165" customWidth="1"/>
    <col min="2580" max="2580" width="22.140625" style="165" customWidth="1"/>
    <col min="2581" max="2581" width="18" style="165" bestFit="1" customWidth="1"/>
    <col min="2582" max="2582" width="73.28515625" style="165" bestFit="1" customWidth="1"/>
    <col min="2583" max="2583" width="16.140625" style="165" customWidth="1"/>
    <col min="2584" max="2584" width="18.140625" style="165" customWidth="1"/>
    <col min="2585" max="2585" width="6.42578125" style="165" bestFit="1" customWidth="1"/>
    <col min="2586" max="2586" width="73.140625" style="165" bestFit="1" customWidth="1"/>
    <col min="2587" max="2587" width="5.42578125" style="165" bestFit="1" customWidth="1"/>
    <col min="2588" max="2589" width="18.140625" style="165" customWidth="1"/>
    <col min="2590" max="2590" width="6.85546875" style="165" customWidth="1"/>
    <col min="2591" max="2591" width="51.140625" style="165" customWidth="1"/>
    <col min="2592" max="2595" width="17" style="165" customWidth="1"/>
    <col min="2596" max="2596" width="15.28515625" style="165" customWidth="1"/>
    <col min="2597" max="2597" width="5.85546875" style="165" bestFit="1" customWidth="1"/>
    <col min="2598" max="2598" width="40.85546875" style="165" bestFit="1" customWidth="1"/>
    <col min="2599" max="2599" width="14" style="165" customWidth="1"/>
    <col min="2600" max="2600" width="22.85546875" style="165" customWidth="1"/>
    <col min="2601" max="2601" width="5.85546875" style="165" customWidth="1"/>
    <col min="2602" max="2602" width="36.140625" style="165" bestFit="1" customWidth="1"/>
    <col min="2603" max="2603" width="16.140625" style="165" customWidth="1"/>
    <col min="2604" max="2604" width="18.85546875" style="165" customWidth="1"/>
    <col min="2605" max="2605" width="6.85546875" style="165" customWidth="1"/>
    <col min="2606" max="2606" width="52" style="165" customWidth="1"/>
    <col min="2607" max="2607" width="18.140625" style="165" customWidth="1"/>
    <col min="2608" max="2608" width="17.140625" style="165" customWidth="1"/>
    <col min="2609" max="2609" width="18.42578125" style="165" customWidth="1"/>
    <col min="2610" max="2610" width="5.85546875" style="165" bestFit="1" customWidth="1"/>
    <col min="2611" max="2611" width="55.140625" style="165" bestFit="1" customWidth="1"/>
    <col min="2612" max="2614" width="17" style="165" customWidth="1"/>
    <col min="2615" max="2615" width="6.42578125" style="165" bestFit="1" customWidth="1"/>
    <col min="2616" max="2616" width="71" style="165" bestFit="1" customWidth="1"/>
    <col min="2617" max="2619" width="17" style="165" customWidth="1"/>
    <col min="2620" max="2620" width="11" style="165" customWidth="1"/>
    <col min="2621" max="2621" width="43.42578125" style="165" bestFit="1" customWidth="1"/>
    <col min="2622" max="2624" width="17" style="165" customWidth="1"/>
    <col min="2625" max="2625" width="5.85546875" style="165" bestFit="1" customWidth="1"/>
    <col min="2626" max="2626" width="55.140625" style="165" bestFit="1" customWidth="1"/>
    <col min="2627" max="2629" width="17" style="165" customWidth="1"/>
    <col min="2630" max="2630" width="6.85546875" style="165" customWidth="1"/>
    <col min="2631" max="2631" width="42.7109375" style="165" customWidth="1"/>
    <col min="2632" max="2632" width="17.7109375" style="165" customWidth="1"/>
    <col min="2633" max="2633" width="16.85546875" style="165" customWidth="1"/>
    <col min="2634" max="2634" width="19.140625" style="165" customWidth="1"/>
    <col min="2635" max="2635" width="15.140625" style="165" customWidth="1"/>
    <col min="2636" max="2636" width="6.85546875" style="165" customWidth="1"/>
    <col min="2637" max="2637" width="47.7109375" style="165" customWidth="1"/>
    <col min="2638" max="2638" width="23.28515625" style="165" bestFit="1" customWidth="1"/>
    <col min="2639" max="2645" width="23.85546875" style="165" customWidth="1"/>
    <col min="2646" max="2646" width="5.85546875" style="165" bestFit="1" customWidth="1"/>
    <col min="2647" max="2647" width="60.140625" style="165" bestFit="1" customWidth="1"/>
    <col min="2648" max="2648" width="17.42578125" style="165" customWidth="1"/>
    <col min="2649" max="2649" width="23.7109375" style="165" customWidth="1"/>
    <col min="2650" max="2652" width="18.42578125" style="165" bestFit="1" customWidth="1"/>
    <col min="2653" max="2653" width="18.42578125" style="165" customWidth="1"/>
    <col min="2654" max="2654" width="18.42578125" style="165" bestFit="1" customWidth="1"/>
    <col min="2655" max="2655" width="22" style="165" bestFit="1" customWidth="1"/>
    <col min="2656" max="2656" width="20.42578125" style="165" bestFit="1" customWidth="1"/>
    <col min="2657" max="2657" width="6.85546875" style="165" customWidth="1"/>
    <col min="2658" max="2658" width="60.140625" style="165" bestFit="1" customWidth="1"/>
    <col min="2659" max="2659" width="19.85546875" style="165" bestFit="1" customWidth="1"/>
    <col min="2660" max="2660" width="22" style="165" bestFit="1" customWidth="1"/>
    <col min="2661" max="2661" width="20.42578125" style="165" bestFit="1" customWidth="1"/>
    <col min="2662" max="2816" width="21.140625" style="165"/>
    <col min="2817" max="2817" width="22" style="165" bestFit="1" customWidth="1"/>
    <col min="2818" max="2818" width="24.140625" style="165" customWidth="1"/>
    <col min="2819" max="2819" width="20.85546875" style="165" customWidth="1"/>
    <col min="2820" max="2820" width="19.7109375" style="165" customWidth="1"/>
    <col min="2821" max="2821" width="18" style="165" customWidth="1"/>
    <col min="2822" max="2822" width="17.85546875" style="165" customWidth="1"/>
    <col min="2823" max="2823" width="6.85546875" style="165" customWidth="1"/>
    <col min="2824" max="2824" width="60.140625" style="165" customWidth="1"/>
    <col min="2825" max="2825" width="23.7109375" style="165" customWidth="1"/>
    <col min="2826" max="2826" width="21" style="165" bestFit="1" customWidth="1"/>
    <col min="2827" max="2827" width="19" style="165" bestFit="1" customWidth="1"/>
    <col min="2828" max="2828" width="6.85546875" style="165" customWidth="1"/>
    <col min="2829" max="2829" width="23" style="165" customWidth="1"/>
    <col min="2830" max="2830" width="25.7109375" style="165" customWidth="1"/>
    <col min="2831" max="2831" width="24" style="165" customWidth="1"/>
    <col min="2832" max="2832" width="20" style="165" customWidth="1"/>
    <col min="2833" max="2833" width="6.85546875" style="165" customWidth="1"/>
    <col min="2834" max="2834" width="55" style="165" customWidth="1"/>
    <col min="2835" max="2835" width="21.42578125" style="165" customWidth="1"/>
    <col min="2836" max="2836" width="22.140625" style="165" customWidth="1"/>
    <col min="2837" max="2837" width="18" style="165" bestFit="1" customWidth="1"/>
    <col min="2838" max="2838" width="73.28515625" style="165" bestFit="1" customWidth="1"/>
    <col min="2839" max="2839" width="16.140625" style="165" customWidth="1"/>
    <col min="2840" max="2840" width="18.140625" style="165" customWidth="1"/>
    <col min="2841" max="2841" width="6.42578125" style="165" bestFit="1" customWidth="1"/>
    <col min="2842" max="2842" width="73.140625" style="165" bestFit="1" customWidth="1"/>
    <col min="2843" max="2843" width="5.42578125" style="165" bestFit="1" customWidth="1"/>
    <col min="2844" max="2845" width="18.140625" style="165" customWidth="1"/>
    <col min="2846" max="2846" width="6.85546875" style="165" customWidth="1"/>
    <col min="2847" max="2847" width="51.140625" style="165" customWidth="1"/>
    <col min="2848" max="2851" width="17" style="165" customWidth="1"/>
    <col min="2852" max="2852" width="15.28515625" style="165" customWidth="1"/>
    <col min="2853" max="2853" width="5.85546875" style="165" bestFit="1" customWidth="1"/>
    <col min="2854" max="2854" width="40.85546875" style="165" bestFit="1" customWidth="1"/>
    <col min="2855" max="2855" width="14" style="165" customWidth="1"/>
    <col min="2856" max="2856" width="22.85546875" style="165" customWidth="1"/>
    <col min="2857" max="2857" width="5.85546875" style="165" customWidth="1"/>
    <col min="2858" max="2858" width="36.140625" style="165" bestFit="1" customWidth="1"/>
    <col min="2859" max="2859" width="16.140625" style="165" customWidth="1"/>
    <col min="2860" max="2860" width="18.85546875" style="165" customWidth="1"/>
    <col min="2861" max="2861" width="6.85546875" style="165" customWidth="1"/>
    <col min="2862" max="2862" width="52" style="165" customWidth="1"/>
    <col min="2863" max="2863" width="18.140625" style="165" customWidth="1"/>
    <col min="2864" max="2864" width="17.140625" style="165" customWidth="1"/>
    <col min="2865" max="2865" width="18.42578125" style="165" customWidth="1"/>
    <col min="2866" max="2866" width="5.85546875" style="165" bestFit="1" customWidth="1"/>
    <col min="2867" max="2867" width="55.140625" style="165" bestFit="1" customWidth="1"/>
    <col min="2868" max="2870" width="17" style="165" customWidth="1"/>
    <col min="2871" max="2871" width="6.42578125" style="165" bestFit="1" customWidth="1"/>
    <col min="2872" max="2872" width="71" style="165" bestFit="1" customWidth="1"/>
    <col min="2873" max="2875" width="17" style="165" customWidth="1"/>
    <col min="2876" max="2876" width="11" style="165" customWidth="1"/>
    <col min="2877" max="2877" width="43.42578125" style="165" bestFit="1" customWidth="1"/>
    <col min="2878" max="2880" width="17" style="165" customWidth="1"/>
    <col min="2881" max="2881" width="5.85546875" style="165" bestFit="1" customWidth="1"/>
    <col min="2882" max="2882" width="55.140625" style="165" bestFit="1" customWidth="1"/>
    <col min="2883" max="2885" width="17" style="165" customWidth="1"/>
    <col min="2886" max="2886" width="6.85546875" style="165" customWidth="1"/>
    <col min="2887" max="2887" width="42.7109375" style="165" customWidth="1"/>
    <col min="2888" max="2888" width="17.7109375" style="165" customWidth="1"/>
    <col min="2889" max="2889" width="16.85546875" style="165" customWidth="1"/>
    <col min="2890" max="2890" width="19.140625" style="165" customWidth="1"/>
    <col min="2891" max="2891" width="15.140625" style="165" customWidth="1"/>
    <col min="2892" max="2892" width="6.85546875" style="165" customWidth="1"/>
    <col min="2893" max="2893" width="47.7109375" style="165" customWidth="1"/>
    <col min="2894" max="2894" width="23.28515625" style="165" bestFit="1" customWidth="1"/>
    <col min="2895" max="2901" width="23.85546875" style="165" customWidth="1"/>
    <col min="2902" max="2902" width="5.85546875" style="165" bestFit="1" customWidth="1"/>
    <col min="2903" max="2903" width="60.140625" style="165" bestFit="1" customWidth="1"/>
    <col min="2904" max="2904" width="17.42578125" style="165" customWidth="1"/>
    <col min="2905" max="2905" width="23.7109375" style="165" customWidth="1"/>
    <col min="2906" max="2908" width="18.42578125" style="165" bestFit="1" customWidth="1"/>
    <col min="2909" max="2909" width="18.42578125" style="165" customWidth="1"/>
    <col min="2910" max="2910" width="18.42578125" style="165" bestFit="1" customWidth="1"/>
    <col min="2911" max="2911" width="22" style="165" bestFit="1" customWidth="1"/>
    <col min="2912" max="2912" width="20.42578125" style="165" bestFit="1" customWidth="1"/>
    <col min="2913" max="2913" width="6.85546875" style="165" customWidth="1"/>
    <col min="2914" max="2914" width="60.140625" style="165" bestFit="1" customWidth="1"/>
    <col min="2915" max="2915" width="19.85546875" style="165" bestFit="1" customWidth="1"/>
    <col min="2916" max="2916" width="22" style="165" bestFit="1" customWidth="1"/>
    <col min="2917" max="2917" width="20.42578125" style="165" bestFit="1" customWidth="1"/>
    <col min="2918" max="3072" width="21.140625" style="165"/>
    <col min="3073" max="3073" width="22" style="165" bestFit="1" customWidth="1"/>
    <col min="3074" max="3074" width="24.140625" style="165" customWidth="1"/>
    <col min="3075" max="3075" width="20.85546875" style="165" customWidth="1"/>
    <col min="3076" max="3076" width="19.7109375" style="165" customWidth="1"/>
    <col min="3077" max="3077" width="18" style="165" customWidth="1"/>
    <col min="3078" max="3078" width="17.85546875" style="165" customWidth="1"/>
    <col min="3079" max="3079" width="6.85546875" style="165" customWidth="1"/>
    <col min="3080" max="3080" width="60.140625" style="165" customWidth="1"/>
    <col min="3081" max="3081" width="23.7109375" style="165" customWidth="1"/>
    <col min="3082" max="3082" width="21" style="165" bestFit="1" customWidth="1"/>
    <col min="3083" max="3083" width="19" style="165" bestFit="1" customWidth="1"/>
    <col min="3084" max="3084" width="6.85546875" style="165" customWidth="1"/>
    <col min="3085" max="3085" width="23" style="165" customWidth="1"/>
    <col min="3086" max="3086" width="25.7109375" style="165" customWidth="1"/>
    <col min="3087" max="3087" width="24" style="165" customWidth="1"/>
    <col min="3088" max="3088" width="20" style="165" customWidth="1"/>
    <col min="3089" max="3089" width="6.85546875" style="165" customWidth="1"/>
    <col min="3090" max="3090" width="55" style="165" customWidth="1"/>
    <col min="3091" max="3091" width="21.42578125" style="165" customWidth="1"/>
    <col min="3092" max="3092" width="22.140625" style="165" customWidth="1"/>
    <col min="3093" max="3093" width="18" style="165" bestFit="1" customWidth="1"/>
    <col min="3094" max="3094" width="73.28515625" style="165" bestFit="1" customWidth="1"/>
    <col min="3095" max="3095" width="16.140625" style="165" customWidth="1"/>
    <col min="3096" max="3096" width="18.140625" style="165" customWidth="1"/>
    <col min="3097" max="3097" width="6.42578125" style="165" bestFit="1" customWidth="1"/>
    <col min="3098" max="3098" width="73.140625" style="165" bestFit="1" customWidth="1"/>
    <col min="3099" max="3099" width="5.42578125" style="165" bestFit="1" customWidth="1"/>
    <col min="3100" max="3101" width="18.140625" style="165" customWidth="1"/>
    <col min="3102" max="3102" width="6.85546875" style="165" customWidth="1"/>
    <col min="3103" max="3103" width="51.140625" style="165" customWidth="1"/>
    <col min="3104" max="3107" width="17" style="165" customWidth="1"/>
    <col min="3108" max="3108" width="15.28515625" style="165" customWidth="1"/>
    <col min="3109" max="3109" width="5.85546875" style="165" bestFit="1" customWidth="1"/>
    <col min="3110" max="3110" width="40.85546875" style="165" bestFit="1" customWidth="1"/>
    <col min="3111" max="3111" width="14" style="165" customWidth="1"/>
    <col min="3112" max="3112" width="22.85546875" style="165" customWidth="1"/>
    <col min="3113" max="3113" width="5.85546875" style="165" customWidth="1"/>
    <col min="3114" max="3114" width="36.140625" style="165" bestFit="1" customWidth="1"/>
    <col min="3115" max="3115" width="16.140625" style="165" customWidth="1"/>
    <col min="3116" max="3116" width="18.85546875" style="165" customWidth="1"/>
    <col min="3117" max="3117" width="6.85546875" style="165" customWidth="1"/>
    <col min="3118" max="3118" width="52" style="165" customWidth="1"/>
    <col min="3119" max="3119" width="18.140625" style="165" customWidth="1"/>
    <col min="3120" max="3120" width="17.140625" style="165" customWidth="1"/>
    <col min="3121" max="3121" width="18.42578125" style="165" customWidth="1"/>
    <col min="3122" max="3122" width="5.85546875" style="165" bestFit="1" customWidth="1"/>
    <col min="3123" max="3123" width="55.140625" style="165" bestFit="1" customWidth="1"/>
    <col min="3124" max="3126" width="17" style="165" customWidth="1"/>
    <col min="3127" max="3127" width="6.42578125" style="165" bestFit="1" customWidth="1"/>
    <col min="3128" max="3128" width="71" style="165" bestFit="1" customWidth="1"/>
    <col min="3129" max="3131" width="17" style="165" customWidth="1"/>
    <col min="3132" max="3132" width="11" style="165" customWidth="1"/>
    <col min="3133" max="3133" width="43.42578125" style="165" bestFit="1" customWidth="1"/>
    <col min="3134" max="3136" width="17" style="165" customWidth="1"/>
    <col min="3137" max="3137" width="5.85546875" style="165" bestFit="1" customWidth="1"/>
    <col min="3138" max="3138" width="55.140625" style="165" bestFit="1" customWidth="1"/>
    <col min="3139" max="3141" width="17" style="165" customWidth="1"/>
    <col min="3142" max="3142" width="6.85546875" style="165" customWidth="1"/>
    <col min="3143" max="3143" width="42.7109375" style="165" customWidth="1"/>
    <col min="3144" max="3144" width="17.7109375" style="165" customWidth="1"/>
    <col min="3145" max="3145" width="16.85546875" style="165" customWidth="1"/>
    <col min="3146" max="3146" width="19.140625" style="165" customWidth="1"/>
    <col min="3147" max="3147" width="15.140625" style="165" customWidth="1"/>
    <col min="3148" max="3148" width="6.85546875" style="165" customWidth="1"/>
    <col min="3149" max="3149" width="47.7109375" style="165" customWidth="1"/>
    <col min="3150" max="3150" width="23.28515625" style="165" bestFit="1" customWidth="1"/>
    <col min="3151" max="3157" width="23.85546875" style="165" customWidth="1"/>
    <col min="3158" max="3158" width="5.85546875" style="165" bestFit="1" customWidth="1"/>
    <col min="3159" max="3159" width="60.140625" style="165" bestFit="1" customWidth="1"/>
    <col min="3160" max="3160" width="17.42578125" style="165" customWidth="1"/>
    <col min="3161" max="3161" width="23.7109375" style="165" customWidth="1"/>
    <col min="3162" max="3164" width="18.42578125" style="165" bestFit="1" customWidth="1"/>
    <col min="3165" max="3165" width="18.42578125" style="165" customWidth="1"/>
    <col min="3166" max="3166" width="18.42578125" style="165" bestFit="1" customWidth="1"/>
    <col min="3167" max="3167" width="22" style="165" bestFit="1" customWidth="1"/>
    <col min="3168" max="3168" width="20.42578125" style="165" bestFit="1" customWidth="1"/>
    <col min="3169" max="3169" width="6.85546875" style="165" customWidth="1"/>
    <col min="3170" max="3170" width="60.140625" style="165" bestFit="1" customWidth="1"/>
    <col min="3171" max="3171" width="19.85546875" style="165" bestFit="1" customWidth="1"/>
    <col min="3172" max="3172" width="22" style="165" bestFit="1" customWidth="1"/>
    <col min="3173" max="3173" width="20.42578125" style="165" bestFit="1" customWidth="1"/>
    <col min="3174" max="3328" width="21.140625" style="165"/>
    <col min="3329" max="3329" width="22" style="165" bestFit="1" customWidth="1"/>
    <col min="3330" max="3330" width="24.140625" style="165" customWidth="1"/>
    <col min="3331" max="3331" width="20.85546875" style="165" customWidth="1"/>
    <col min="3332" max="3332" width="19.7109375" style="165" customWidth="1"/>
    <col min="3333" max="3333" width="18" style="165" customWidth="1"/>
    <col min="3334" max="3334" width="17.85546875" style="165" customWidth="1"/>
    <col min="3335" max="3335" width="6.85546875" style="165" customWidth="1"/>
    <col min="3336" max="3336" width="60.140625" style="165" customWidth="1"/>
    <col min="3337" max="3337" width="23.7109375" style="165" customWidth="1"/>
    <col min="3338" max="3338" width="21" style="165" bestFit="1" customWidth="1"/>
    <col min="3339" max="3339" width="19" style="165" bestFit="1" customWidth="1"/>
    <col min="3340" max="3340" width="6.85546875" style="165" customWidth="1"/>
    <col min="3341" max="3341" width="23" style="165" customWidth="1"/>
    <col min="3342" max="3342" width="25.7109375" style="165" customWidth="1"/>
    <col min="3343" max="3343" width="24" style="165" customWidth="1"/>
    <col min="3344" max="3344" width="20" style="165" customWidth="1"/>
    <col min="3345" max="3345" width="6.85546875" style="165" customWidth="1"/>
    <col min="3346" max="3346" width="55" style="165" customWidth="1"/>
    <col min="3347" max="3347" width="21.42578125" style="165" customWidth="1"/>
    <col min="3348" max="3348" width="22.140625" style="165" customWidth="1"/>
    <col min="3349" max="3349" width="18" style="165" bestFit="1" customWidth="1"/>
    <col min="3350" max="3350" width="73.28515625" style="165" bestFit="1" customWidth="1"/>
    <col min="3351" max="3351" width="16.140625" style="165" customWidth="1"/>
    <col min="3352" max="3352" width="18.140625" style="165" customWidth="1"/>
    <col min="3353" max="3353" width="6.42578125" style="165" bestFit="1" customWidth="1"/>
    <col min="3354" max="3354" width="73.140625" style="165" bestFit="1" customWidth="1"/>
    <col min="3355" max="3355" width="5.42578125" style="165" bestFit="1" customWidth="1"/>
    <col min="3356" max="3357" width="18.140625" style="165" customWidth="1"/>
    <col min="3358" max="3358" width="6.85546875" style="165" customWidth="1"/>
    <col min="3359" max="3359" width="51.140625" style="165" customWidth="1"/>
    <col min="3360" max="3363" width="17" style="165" customWidth="1"/>
    <col min="3364" max="3364" width="15.28515625" style="165" customWidth="1"/>
    <col min="3365" max="3365" width="5.85546875" style="165" bestFit="1" customWidth="1"/>
    <col min="3366" max="3366" width="40.85546875" style="165" bestFit="1" customWidth="1"/>
    <col min="3367" max="3367" width="14" style="165" customWidth="1"/>
    <col min="3368" max="3368" width="22.85546875" style="165" customWidth="1"/>
    <col min="3369" max="3369" width="5.85546875" style="165" customWidth="1"/>
    <col min="3370" max="3370" width="36.140625" style="165" bestFit="1" customWidth="1"/>
    <col min="3371" max="3371" width="16.140625" style="165" customWidth="1"/>
    <col min="3372" max="3372" width="18.85546875" style="165" customWidth="1"/>
    <col min="3373" max="3373" width="6.85546875" style="165" customWidth="1"/>
    <col min="3374" max="3374" width="52" style="165" customWidth="1"/>
    <col min="3375" max="3375" width="18.140625" style="165" customWidth="1"/>
    <col min="3376" max="3376" width="17.140625" style="165" customWidth="1"/>
    <col min="3377" max="3377" width="18.42578125" style="165" customWidth="1"/>
    <col min="3378" max="3378" width="5.85546875" style="165" bestFit="1" customWidth="1"/>
    <col min="3379" max="3379" width="55.140625" style="165" bestFit="1" customWidth="1"/>
    <col min="3380" max="3382" width="17" style="165" customWidth="1"/>
    <col min="3383" max="3383" width="6.42578125" style="165" bestFit="1" customWidth="1"/>
    <col min="3384" max="3384" width="71" style="165" bestFit="1" customWidth="1"/>
    <col min="3385" max="3387" width="17" style="165" customWidth="1"/>
    <col min="3388" max="3388" width="11" style="165" customWidth="1"/>
    <col min="3389" max="3389" width="43.42578125" style="165" bestFit="1" customWidth="1"/>
    <col min="3390" max="3392" width="17" style="165" customWidth="1"/>
    <col min="3393" max="3393" width="5.85546875" style="165" bestFit="1" customWidth="1"/>
    <col min="3394" max="3394" width="55.140625" style="165" bestFit="1" customWidth="1"/>
    <col min="3395" max="3397" width="17" style="165" customWidth="1"/>
    <col min="3398" max="3398" width="6.85546875" style="165" customWidth="1"/>
    <col min="3399" max="3399" width="42.7109375" style="165" customWidth="1"/>
    <col min="3400" max="3400" width="17.7109375" style="165" customWidth="1"/>
    <col min="3401" max="3401" width="16.85546875" style="165" customWidth="1"/>
    <col min="3402" max="3402" width="19.140625" style="165" customWidth="1"/>
    <col min="3403" max="3403" width="15.140625" style="165" customWidth="1"/>
    <col min="3404" max="3404" width="6.85546875" style="165" customWidth="1"/>
    <col min="3405" max="3405" width="47.7109375" style="165" customWidth="1"/>
    <col min="3406" max="3406" width="23.28515625" style="165" bestFit="1" customWidth="1"/>
    <col min="3407" max="3413" width="23.85546875" style="165" customWidth="1"/>
    <col min="3414" max="3414" width="5.85546875" style="165" bestFit="1" customWidth="1"/>
    <col min="3415" max="3415" width="60.140625" style="165" bestFit="1" customWidth="1"/>
    <col min="3416" max="3416" width="17.42578125" style="165" customWidth="1"/>
    <col min="3417" max="3417" width="23.7109375" style="165" customWidth="1"/>
    <col min="3418" max="3420" width="18.42578125" style="165" bestFit="1" customWidth="1"/>
    <col min="3421" max="3421" width="18.42578125" style="165" customWidth="1"/>
    <col min="3422" max="3422" width="18.42578125" style="165" bestFit="1" customWidth="1"/>
    <col min="3423" max="3423" width="22" style="165" bestFit="1" customWidth="1"/>
    <col min="3424" max="3424" width="20.42578125" style="165" bestFit="1" customWidth="1"/>
    <col min="3425" max="3425" width="6.85546875" style="165" customWidth="1"/>
    <col min="3426" max="3426" width="60.140625" style="165" bestFit="1" customWidth="1"/>
    <col min="3427" max="3427" width="19.85546875" style="165" bestFit="1" customWidth="1"/>
    <col min="3428" max="3428" width="22" style="165" bestFit="1" customWidth="1"/>
    <col min="3429" max="3429" width="20.42578125" style="165" bestFit="1" customWidth="1"/>
    <col min="3430" max="3584" width="21.140625" style="165"/>
    <col min="3585" max="3585" width="22" style="165" bestFit="1" customWidth="1"/>
    <col min="3586" max="3586" width="24.140625" style="165" customWidth="1"/>
    <col min="3587" max="3587" width="20.85546875" style="165" customWidth="1"/>
    <col min="3588" max="3588" width="19.7109375" style="165" customWidth="1"/>
    <col min="3589" max="3589" width="18" style="165" customWidth="1"/>
    <col min="3590" max="3590" width="17.85546875" style="165" customWidth="1"/>
    <col min="3591" max="3591" width="6.85546875" style="165" customWidth="1"/>
    <col min="3592" max="3592" width="60.140625" style="165" customWidth="1"/>
    <col min="3593" max="3593" width="23.7109375" style="165" customWidth="1"/>
    <col min="3594" max="3594" width="21" style="165" bestFit="1" customWidth="1"/>
    <col min="3595" max="3595" width="19" style="165" bestFit="1" customWidth="1"/>
    <col min="3596" max="3596" width="6.85546875" style="165" customWidth="1"/>
    <col min="3597" max="3597" width="23" style="165" customWidth="1"/>
    <col min="3598" max="3598" width="25.7109375" style="165" customWidth="1"/>
    <col min="3599" max="3599" width="24" style="165" customWidth="1"/>
    <col min="3600" max="3600" width="20" style="165" customWidth="1"/>
    <col min="3601" max="3601" width="6.85546875" style="165" customWidth="1"/>
    <col min="3602" max="3602" width="55" style="165" customWidth="1"/>
    <col min="3603" max="3603" width="21.42578125" style="165" customWidth="1"/>
    <col min="3604" max="3604" width="22.140625" style="165" customWidth="1"/>
    <col min="3605" max="3605" width="18" style="165" bestFit="1" customWidth="1"/>
    <col min="3606" max="3606" width="73.28515625" style="165" bestFit="1" customWidth="1"/>
    <col min="3607" max="3607" width="16.140625" style="165" customWidth="1"/>
    <col min="3608" max="3608" width="18.140625" style="165" customWidth="1"/>
    <col min="3609" max="3609" width="6.42578125" style="165" bestFit="1" customWidth="1"/>
    <col min="3610" max="3610" width="73.140625" style="165" bestFit="1" customWidth="1"/>
    <col min="3611" max="3611" width="5.42578125" style="165" bestFit="1" customWidth="1"/>
    <col min="3612" max="3613" width="18.140625" style="165" customWidth="1"/>
    <col min="3614" max="3614" width="6.85546875" style="165" customWidth="1"/>
    <col min="3615" max="3615" width="51.140625" style="165" customWidth="1"/>
    <col min="3616" max="3619" width="17" style="165" customWidth="1"/>
    <col min="3620" max="3620" width="15.28515625" style="165" customWidth="1"/>
    <col min="3621" max="3621" width="5.85546875" style="165" bestFit="1" customWidth="1"/>
    <col min="3622" max="3622" width="40.85546875" style="165" bestFit="1" customWidth="1"/>
    <col min="3623" max="3623" width="14" style="165" customWidth="1"/>
    <col min="3624" max="3624" width="22.85546875" style="165" customWidth="1"/>
    <col min="3625" max="3625" width="5.85546875" style="165" customWidth="1"/>
    <col min="3626" max="3626" width="36.140625" style="165" bestFit="1" customWidth="1"/>
    <col min="3627" max="3627" width="16.140625" style="165" customWidth="1"/>
    <col min="3628" max="3628" width="18.85546875" style="165" customWidth="1"/>
    <col min="3629" max="3629" width="6.85546875" style="165" customWidth="1"/>
    <col min="3630" max="3630" width="52" style="165" customWidth="1"/>
    <col min="3631" max="3631" width="18.140625" style="165" customWidth="1"/>
    <col min="3632" max="3632" width="17.140625" style="165" customWidth="1"/>
    <col min="3633" max="3633" width="18.42578125" style="165" customWidth="1"/>
    <col min="3634" max="3634" width="5.85546875" style="165" bestFit="1" customWidth="1"/>
    <col min="3635" max="3635" width="55.140625" style="165" bestFit="1" customWidth="1"/>
    <col min="3636" max="3638" width="17" style="165" customWidth="1"/>
    <col min="3639" max="3639" width="6.42578125" style="165" bestFit="1" customWidth="1"/>
    <col min="3640" max="3640" width="71" style="165" bestFit="1" customWidth="1"/>
    <col min="3641" max="3643" width="17" style="165" customWidth="1"/>
    <col min="3644" max="3644" width="11" style="165" customWidth="1"/>
    <col min="3645" max="3645" width="43.42578125" style="165" bestFit="1" customWidth="1"/>
    <col min="3646" max="3648" width="17" style="165" customWidth="1"/>
    <col min="3649" max="3649" width="5.85546875" style="165" bestFit="1" customWidth="1"/>
    <col min="3650" max="3650" width="55.140625" style="165" bestFit="1" customWidth="1"/>
    <col min="3651" max="3653" width="17" style="165" customWidth="1"/>
    <col min="3654" max="3654" width="6.85546875" style="165" customWidth="1"/>
    <col min="3655" max="3655" width="42.7109375" style="165" customWidth="1"/>
    <col min="3656" max="3656" width="17.7109375" style="165" customWidth="1"/>
    <col min="3657" max="3657" width="16.85546875" style="165" customWidth="1"/>
    <col min="3658" max="3658" width="19.140625" style="165" customWidth="1"/>
    <col min="3659" max="3659" width="15.140625" style="165" customWidth="1"/>
    <col min="3660" max="3660" width="6.85546875" style="165" customWidth="1"/>
    <col min="3661" max="3661" width="47.7109375" style="165" customWidth="1"/>
    <col min="3662" max="3662" width="23.28515625" style="165" bestFit="1" customWidth="1"/>
    <col min="3663" max="3669" width="23.85546875" style="165" customWidth="1"/>
    <col min="3670" max="3670" width="5.85546875" style="165" bestFit="1" customWidth="1"/>
    <col min="3671" max="3671" width="60.140625" style="165" bestFit="1" customWidth="1"/>
    <col min="3672" max="3672" width="17.42578125" style="165" customWidth="1"/>
    <col min="3673" max="3673" width="23.7109375" style="165" customWidth="1"/>
    <col min="3674" max="3676" width="18.42578125" style="165" bestFit="1" customWidth="1"/>
    <col min="3677" max="3677" width="18.42578125" style="165" customWidth="1"/>
    <col min="3678" max="3678" width="18.42578125" style="165" bestFit="1" customWidth="1"/>
    <col min="3679" max="3679" width="22" style="165" bestFit="1" customWidth="1"/>
    <col min="3680" max="3680" width="20.42578125" style="165" bestFit="1" customWidth="1"/>
    <col min="3681" max="3681" width="6.85546875" style="165" customWidth="1"/>
    <col min="3682" max="3682" width="60.140625" style="165" bestFit="1" customWidth="1"/>
    <col min="3683" max="3683" width="19.85546875" style="165" bestFit="1" customWidth="1"/>
    <col min="3684" max="3684" width="22" style="165" bestFit="1" customWidth="1"/>
    <col min="3685" max="3685" width="20.42578125" style="165" bestFit="1" customWidth="1"/>
    <col min="3686" max="3840" width="21.140625" style="165"/>
    <col min="3841" max="3841" width="22" style="165" bestFit="1" customWidth="1"/>
    <col min="3842" max="3842" width="24.140625" style="165" customWidth="1"/>
    <col min="3843" max="3843" width="20.85546875" style="165" customWidth="1"/>
    <col min="3844" max="3844" width="19.7109375" style="165" customWidth="1"/>
    <col min="3845" max="3845" width="18" style="165" customWidth="1"/>
    <col min="3846" max="3846" width="17.85546875" style="165" customWidth="1"/>
    <col min="3847" max="3847" width="6.85546875" style="165" customWidth="1"/>
    <col min="3848" max="3848" width="60.140625" style="165" customWidth="1"/>
    <col min="3849" max="3849" width="23.7109375" style="165" customWidth="1"/>
    <col min="3850" max="3850" width="21" style="165" bestFit="1" customWidth="1"/>
    <col min="3851" max="3851" width="19" style="165" bestFit="1" customWidth="1"/>
    <col min="3852" max="3852" width="6.85546875" style="165" customWidth="1"/>
    <col min="3853" max="3853" width="23" style="165" customWidth="1"/>
    <col min="3854" max="3854" width="25.7109375" style="165" customWidth="1"/>
    <col min="3855" max="3855" width="24" style="165" customWidth="1"/>
    <col min="3856" max="3856" width="20" style="165" customWidth="1"/>
    <col min="3857" max="3857" width="6.85546875" style="165" customWidth="1"/>
    <col min="3858" max="3858" width="55" style="165" customWidth="1"/>
    <col min="3859" max="3859" width="21.42578125" style="165" customWidth="1"/>
    <col min="3860" max="3860" width="22.140625" style="165" customWidth="1"/>
    <col min="3861" max="3861" width="18" style="165" bestFit="1" customWidth="1"/>
    <col min="3862" max="3862" width="73.28515625" style="165" bestFit="1" customWidth="1"/>
    <col min="3863" max="3863" width="16.140625" style="165" customWidth="1"/>
    <col min="3864" max="3864" width="18.140625" style="165" customWidth="1"/>
    <col min="3865" max="3865" width="6.42578125" style="165" bestFit="1" customWidth="1"/>
    <col min="3866" max="3866" width="73.140625" style="165" bestFit="1" customWidth="1"/>
    <col min="3867" max="3867" width="5.42578125" style="165" bestFit="1" customWidth="1"/>
    <col min="3868" max="3869" width="18.140625" style="165" customWidth="1"/>
    <col min="3870" max="3870" width="6.85546875" style="165" customWidth="1"/>
    <col min="3871" max="3871" width="51.140625" style="165" customWidth="1"/>
    <col min="3872" max="3875" width="17" style="165" customWidth="1"/>
    <col min="3876" max="3876" width="15.28515625" style="165" customWidth="1"/>
    <col min="3877" max="3877" width="5.85546875" style="165" bestFit="1" customWidth="1"/>
    <col min="3878" max="3878" width="40.85546875" style="165" bestFit="1" customWidth="1"/>
    <col min="3879" max="3879" width="14" style="165" customWidth="1"/>
    <col min="3880" max="3880" width="22.85546875" style="165" customWidth="1"/>
    <col min="3881" max="3881" width="5.85546875" style="165" customWidth="1"/>
    <col min="3882" max="3882" width="36.140625" style="165" bestFit="1" customWidth="1"/>
    <col min="3883" max="3883" width="16.140625" style="165" customWidth="1"/>
    <col min="3884" max="3884" width="18.85546875" style="165" customWidth="1"/>
    <col min="3885" max="3885" width="6.85546875" style="165" customWidth="1"/>
    <col min="3886" max="3886" width="52" style="165" customWidth="1"/>
    <col min="3887" max="3887" width="18.140625" style="165" customWidth="1"/>
    <col min="3888" max="3888" width="17.140625" style="165" customWidth="1"/>
    <col min="3889" max="3889" width="18.42578125" style="165" customWidth="1"/>
    <col min="3890" max="3890" width="5.85546875" style="165" bestFit="1" customWidth="1"/>
    <col min="3891" max="3891" width="55.140625" style="165" bestFit="1" customWidth="1"/>
    <col min="3892" max="3894" width="17" style="165" customWidth="1"/>
    <col min="3895" max="3895" width="6.42578125" style="165" bestFit="1" customWidth="1"/>
    <col min="3896" max="3896" width="71" style="165" bestFit="1" customWidth="1"/>
    <col min="3897" max="3899" width="17" style="165" customWidth="1"/>
    <col min="3900" max="3900" width="11" style="165" customWidth="1"/>
    <col min="3901" max="3901" width="43.42578125" style="165" bestFit="1" customWidth="1"/>
    <col min="3902" max="3904" width="17" style="165" customWidth="1"/>
    <col min="3905" max="3905" width="5.85546875" style="165" bestFit="1" customWidth="1"/>
    <col min="3906" max="3906" width="55.140625" style="165" bestFit="1" customWidth="1"/>
    <col min="3907" max="3909" width="17" style="165" customWidth="1"/>
    <col min="3910" max="3910" width="6.85546875" style="165" customWidth="1"/>
    <col min="3911" max="3911" width="42.7109375" style="165" customWidth="1"/>
    <col min="3912" max="3912" width="17.7109375" style="165" customWidth="1"/>
    <col min="3913" max="3913" width="16.85546875" style="165" customWidth="1"/>
    <col min="3914" max="3914" width="19.140625" style="165" customWidth="1"/>
    <col min="3915" max="3915" width="15.140625" style="165" customWidth="1"/>
    <col min="3916" max="3916" width="6.85546875" style="165" customWidth="1"/>
    <col min="3917" max="3917" width="47.7109375" style="165" customWidth="1"/>
    <col min="3918" max="3918" width="23.28515625" style="165" bestFit="1" customWidth="1"/>
    <col min="3919" max="3925" width="23.85546875" style="165" customWidth="1"/>
    <col min="3926" max="3926" width="5.85546875" style="165" bestFit="1" customWidth="1"/>
    <col min="3927" max="3927" width="60.140625" style="165" bestFit="1" customWidth="1"/>
    <col min="3928" max="3928" width="17.42578125" style="165" customWidth="1"/>
    <col min="3929" max="3929" width="23.7109375" style="165" customWidth="1"/>
    <col min="3930" max="3932" width="18.42578125" style="165" bestFit="1" customWidth="1"/>
    <col min="3933" max="3933" width="18.42578125" style="165" customWidth="1"/>
    <col min="3934" max="3934" width="18.42578125" style="165" bestFit="1" customWidth="1"/>
    <col min="3935" max="3935" width="22" style="165" bestFit="1" customWidth="1"/>
    <col min="3936" max="3936" width="20.42578125" style="165" bestFit="1" customWidth="1"/>
    <col min="3937" max="3937" width="6.85546875" style="165" customWidth="1"/>
    <col min="3938" max="3938" width="60.140625" style="165" bestFit="1" customWidth="1"/>
    <col min="3939" max="3939" width="19.85546875" style="165" bestFit="1" customWidth="1"/>
    <col min="3940" max="3940" width="22" style="165" bestFit="1" customWidth="1"/>
    <col min="3941" max="3941" width="20.42578125" style="165" bestFit="1" customWidth="1"/>
    <col min="3942" max="4096" width="21.140625" style="165"/>
    <col min="4097" max="4097" width="22" style="165" bestFit="1" customWidth="1"/>
    <col min="4098" max="4098" width="24.140625" style="165" customWidth="1"/>
    <col min="4099" max="4099" width="20.85546875" style="165" customWidth="1"/>
    <col min="4100" max="4100" width="19.7109375" style="165" customWidth="1"/>
    <col min="4101" max="4101" width="18" style="165" customWidth="1"/>
    <col min="4102" max="4102" width="17.85546875" style="165" customWidth="1"/>
    <col min="4103" max="4103" width="6.85546875" style="165" customWidth="1"/>
    <col min="4104" max="4104" width="60.140625" style="165" customWidth="1"/>
    <col min="4105" max="4105" width="23.7109375" style="165" customWidth="1"/>
    <col min="4106" max="4106" width="21" style="165" bestFit="1" customWidth="1"/>
    <col min="4107" max="4107" width="19" style="165" bestFit="1" customWidth="1"/>
    <col min="4108" max="4108" width="6.85546875" style="165" customWidth="1"/>
    <col min="4109" max="4109" width="23" style="165" customWidth="1"/>
    <col min="4110" max="4110" width="25.7109375" style="165" customWidth="1"/>
    <col min="4111" max="4111" width="24" style="165" customWidth="1"/>
    <col min="4112" max="4112" width="20" style="165" customWidth="1"/>
    <col min="4113" max="4113" width="6.85546875" style="165" customWidth="1"/>
    <col min="4114" max="4114" width="55" style="165" customWidth="1"/>
    <col min="4115" max="4115" width="21.42578125" style="165" customWidth="1"/>
    <col min="4116" max="4116" width="22.140625" style="165" customWidth="1"/>
    <col min="4117" max="4117" width="18" style="165" bestFit="1" customWidth="1"/>
    <col min="4118" max="4118" width="73.28515625" style="165" bestFit="1" customWidth="1"/>
    <col min="4119" max="4119" width="16.140625" style="165" customWidth="1"/>
    <col min="4120" max="4120" width="18.140625" style="165" customWidth="1"/>
    <col min="4121" max="4121" width="6.42578125" style="165" bestFit="1" customWidth="1"/>
    <col min="4122" max="4122" width="73.140625" style="165" bestFit="1" customWidth="1"/>
    <col min="4123" max="4123" width="5.42578125" style="165" bestFit="1" customWidth="1"/>
    <col min="4124" max="4125" width="18.140625" style="165" customWidth="1"/>
    <col min="4126" max="4126" width="6.85546875" style="165" customWidth="1"/>
    <col min="4127" max="4127" width="51.140625" style="165" customWidth="1"/>
    <col min="4128" max="4131" width="17" style="165" customWidth="1"/>
    <col min="4132" max="4132" width="15.28515625" style="165" customWidth="1"/>
    <col min="4133" max="4133" width="5.85546875" style="165" bestFit="1" customWidth="1"/>
    <col min="4134" max="4134" width="40.85546875" style="165" bestFit="1" customWidth="1"/>
    <col min="4135" max="4135" width="14" style="165" customWidth="1"/>
    <col min="4136" max="4136" width="22.85546875" style="165" customWidth="1"/>
    <col min="4137" max="4137" width="5.85546875" style="165" customWidth="1"/>
    <col min="4138" max="4138" width="36.140625" style="165" bestFit="1" customWidth="1"/>
    <col min="4139" max="4139" width="16.140625" style="165" customWidth="1"/>
    <col min="4140" max="4140" width="18.85546875" style="165" customWidth="1"/>
    <col min="4141" max="4141" width="6.85546875" style="165" customWidth="1"/>
    <col min="4142" max="4142" width="52" style="165" customWidth="1"/>
    <col min="4143" max="4143" width="18.140625" style="165" customWidth="1"/>
    <col min="4144" max="4144" width="17.140625" style="165" customWidth="1"/>
    <col min="4145" max="4145" width="18.42578125" style="165" customWidth="1"/>
    <col min="4146" max="4146" width="5.85546875" style="165" bestFit="1" customWidth="1"/>
    <col min="4147" max="4147" width="55.140625" style="165" bestFit="1" customWidth="1"/>
    <col min="4148" max="4150" width="17" style="165" customWidth="1"/>
    <col min="4151" max="4151" width="6.42578125" style="165" bestFit="1" customWidth="1"/>
    <col min="4152" max="4152" width="71" style="165" bestFit="1" customWidth="1"/>
    <col min="4153" max="4155" width="17" style="165" customWidth="1"/>
    <col min="4156" max="4156" width="11" style="165" customWidth="1"/>
    <col min="4157" max="4157" width="43.42578125" style="165" bestFit="1" customWidth="1"/>
    <col min="4158" max="4160" width="17" style="165" customWidth="1"/>
    <col min="4161" max="4161" width="5.85546875" style="165" bestFit="1" customWidth="1"/>
    <col min="4162" max="4162" width="55.140625" style="165" bestFit="1" customWidth="1"/>
    <col min="4163" max="4165" width="17" style="165" customWidth="1"/>
    <col min="4166" max="4166" width="6.85546875" style="165" customWidth="1"/>
    <col min="4167" max="4167" width="42.7109375" style="165" customWidth="1"/>
    <col min="4168" max="4168" width="17.7109375" style="165" customWidth="1"/>
    <col min="4169" max="4169" width="16.85546875" style="165" customWidth="1"/>
    <col min="4170" max="4170" width="19.140625" style="165" customWidth="1"/>
    <col min="4171" max="4171" width="15.140625" style="165" customWidth="1"/>
    <col min="4172" max="4172" width="6.85546875" style="165" customWidth="1"/>
    <col min="4173" max="4173" width="47.7109375" style="165" customWidth="1"/>
    <col min="4174" max="4174" width="23.28515625" style="165" bestFit="1" customWidth="1"/>
    <col min="4175" max="4181" width="23.85546875" style="165" customWidth="1"/>
    <col min="4182" max="4182" width="5.85546875" style="165" bestFit="1" customWidth="1"/>
    <col min="4183" max="4183" width="60.140625" style="165" bestFit="1" customWidth="1"/>
    <col min="4184" max="4184" width="17.42578125" style="165" customWidth="1"/>
    <col min="4185" max="4185" width="23.7109375" style="165" customWidth="1"/>
    <col min="4186" max="4188" width="18.42578125" style="165" bestFit="1" customWidth="1"/>
    <col min="4189" max="4189" width="18.42578125" style="165" customWidth="1"/>
    <col min="4190" max="4190" width="18.42578125" style="165" bestFit="1" customWidth="1"/>
    <col min="4191" max="4191" width="22" style="165" bestFit="1" customWidth="1"/>
    <col min="4192" max="4192" width="20.42578125" style="165" bestFit="1" customWidth="1"/>
    <col min="4193" max="4193" width="6.85546875" style="165" customWidth="1"/>
    <col min="4194" max="4194" width="60.140625" style="165" bestFit="1" customWidth="1"/>
    <col min="4195" max="4195" width="19.85546875" style="165" bestFit="1" customWidth="1"/>
    <col min="4196" max="4196" width="22" style="165" bestFit="1" customWidth="1"/>
    <col min="4197" max="4197" width="20.42578125" style="165" bestFit="1" customWidth="1"/>
    <col min="4198" max="4352" width="21.140625" style="165"/>
    <col min="4353" max="4353" width="22" style="165" bestFit="1" customWidth="1"/>
    <col min="4354" max="4354" width="24.140625" style="165" customWidth="1"/>
    <col min="4355" max="4355" width="20.85546875" style="165" customWidth="1"/>
    <col min="4356" max="4356" width="19.7109375" style="165" customWidth="1"/>
    <col min="4357" max="4357" width="18" style="165" customWidth="1"/>
    <col min="4358" max="4358" width="17.85546875" style="165" customWidth="1"/>
    <col min="4359" max="4359" width="6.85546875" style="165" customWidth="1"/>
    <col min="4360" max="4360" width="60.140625" style="165" customWidth="1"/>
    <col min="4361" max="4361" width="23.7109375" style="165" customWidth="1"/>
    <col min="4362" max="4362" width="21" style="165" bestFit="1" customWidth="1"/>
    <col min="4363" max="4363" width="19" style="165" bestFit="1" customWidth="1"/>
    <col min="4364" max="4364" width="6.85546875" style="165" customWidth="1"/>
    <col min="4365" max="4365" width="23" style="165" customWidth="1"/>
    <col min="4366" max="4366" width="25.7109375" style="165" customWidth="1"/>
    <col min="4367" max="4367" width="24" style="165" customWidth="1"/>
    <col min="4368" max="4368" width="20" style="165" customWidth="1"/>
    <col min="4369" max="4369" width="6.85546875" style="165" customWidth="1"/>
    <col min="4370" max="4370" width="55" style="165" customWidth="1"/>
    <col min="4371" max="4371" width="21.42578125" style="165" customWidth="1"/>
    <col min="4372" max="4372" width="22.140625" style="165" customWidth="1"/>
    <col min="4373" max="4373" width="18" style="165" bestFit="1" customWidth="1"/>
    <col min="4374" max="4374" width="73.28515625" style="165" bestFit="1" customWidth="1"/>
    <col min="4375" max="4375" width="16.140625" style="165" customWidth="1"/>
    <col min="4376" max="4376" width="18.140625" style="165" customWidth="1"/>
    <col min="4377" max="4377" width="6.42578125" style="165" bestFit="1" customWidth="1"/>
    <col min="4378" max="4378" width="73.140625" style="165" bestFit="1" customWidth="1"/>
    <col min="4379" max="4379" width="5.42578125" style="165" bestFit="1" customWidth="1"/>
    <col min="4380" max="4381" width="18.140625" style="165" customWidth="1"/>
    <col min="4382" max="4382" width="6.85546875" style="165" customWidth="1"/>
    <col min="4383" max="4383" width="51.140625" style="165" customWidth="1"/>
    <col min="4384" max="4387" width="17" style="165" customWidth="1"/>
    <col min="4388" max="4388" width="15.28515625" style="165" customWidth="1"/>
    <col min="4389" max="4389" width="5.85546875" style="165" bestFit="1" customWidth="1"/>
    <col min="4390" max="4390" width="40.85546875" style="165" bestFit="1" customWidth="1"/>
    <col min="4391" max="4391" width="14" style="165" customWidth="1"/>
    <col min="4392" max="4392" width="22.85546875" style="165" customWidth="1"/>
    <col min="4393" max="4393" width="5.85546875" style="165" customWidth="1"/>
    <col min="4394" max="4394" width="36.140625" style="165" bestFit="1" customWidth="1"/>
    <col min="4395" max="4395" width="16.140625" style="165" customWidth="1"/>
    <col min="4396" max="4396" width="18.85546875" style="165" customWidth="1"/>
    <col min="4397" max="4397" width="6.85546875" style="165" customWidth="1"/>
    <col min="4398" max="4398" width="52" style="165" customWidth="1"/>
    <col min="4399" max="4399" width="18.140625" style="165" customWidth="1"/>
    <col min="4400" max="4400" width="17.140625" style="165" customWidth="1"/>
    <col min="4401" max="4401" width="18.42578125" style="165" customWidth="1"/>
    <col min="4402" max="4402" width="5.85546875" style="165" bestFit="1" customWidth="1"/>
    <col min="4403" max="4403" width="55.140625" style="165" bestFit="1" customWidth="1"/>
    <col min="4404" max="4406" width="17" style="165" customWidth="1"/>
    <col min="4407" max="4407" width="6.42578125" style="165" bestFit="1" customWidth="1"/>
    <col min="4408" max="4408" width="71" style="165" bestFit="1" customWidth="1"/>
    <col min="4409" max="4411" width="17" style="165" customWidth="1"/>
    <col min="4412" max="4412" width="11" style="165" customWidth="1"/>
    <col min="4413" max="4413" width="43.42578125" style="165" bestFit="1" customWidth="1"/>
    <col min="4414" max="4416" width="17" style="165" customWidth="1"/>
    <col min="4417" max="4417" width="5.85546875" style="165" bestFit="1" customWidth="1"/>
    <col min="4418" max="4418" width="55.140625" style="165" bestFit="1" customWidth="1"/>
    <col min="4419" max="4421" width="17" style="165" customWidth="1"/>
    <col min="4422" max="4422" width="6.85546875" style="165" customWidth="1"/>
    <col min="4423" max="4423" width="42.7109375" style="165" customWidth="1"/>
    <col min="4424" max="4424" width="17.7109375" style="165" customWidth="1"/>
    <col min="4425" max="4425" width="16.85546875" style="165" customWidth="1"/>
    <col min="4426" max="4426" width="19.140625" style="165" customWidth="1"/>
    <col min="4427" max="4427" width="15.140625" style="165" customWidth="1"/>
    <col min="4428" max="4428" width="6.85546875" style="165" customWidth="1"/>
    <col min="4429" max="4429" width="47.7109375" style="165" customWidth="1"/>
    <col min="4430" max="4430" width="23.28515625" style="165" bestFit="1" customWidth="1"/>
    <col min="4431" max="4437" width="23.85546875" style="165" customWidth="1"/>
    <col min="4438" max="4438" width="5.85546875" style="165" bestFit="1" customWidth="1"/>
    <col min="4439" max="4439" width="60.140625" style="165" bestFit="1" customWidth="1"/>
    <col min="4440" max="4440" width="17.42578125" style="165" customWidth="1"/>
    <col min="4441" max="4441" width="23.7109375" style="165" customWidth="1"/>
    <col min="4442" max="4444" width="18.42578125" style="165" bestFit="1" customWidth="1"/>
    <col min="4445" max="4445" width="18.42578125" style="165" customWidth="1"/>
    <col min="4446" max="4446" width="18.42578125" style="165" bestFit="1" customWidth="1"/>
    <col min="4447" max="4447" width="22" style="165" bestFit="1" customWidth="1"/>
    <col min="4448" max="4448" width="20.42578125" style="165" bestFit="1" customWidth="1"/>
    <col min="4449" max="4449" width="6.85546875" style="165" customWidth="1"/>
    <col min="4450" max="4450" width="60.140625" style="165" bestFit="1" customWidth="1"/>
    <col min="4451" max="4451" width="19.85546875" style="165" bestFit="1" customWidth="1"/>
    <col min="4452" max="4452" width="22" style="165" bestFit="1" customWidth="1"/>
    <col min="4453" max="4453" width="20.42578125" style="165" bestFit="1" customWidth="1"/>
    <col min="4454" max="4608" width="21.140625" style="165"/>
    <col min="4609" max="4609" width="22" style="165" bestFit="1" customWidth="1"/>
    <col min="4610" max="4610" width="24.140625" style="165" customWidth="1"/>
    <col min="4611" max="4611" width="20.85546875" style="165" customWidth="1"/>
    <col min="4612" max="4612" width="19.7109375" style="165" customWidth="1"/>
    <col min="4613" max="4613" width="18" style="165" customWidth="1"/>
    <col min="4614" max="4614" width="17.85546875" style="165" customWidth="1"/>
    <col min="4615" max="4615" width="6.85546875" style="165" customWidth="1"/>
    <col min="4616" max="4616" width="60.140625" style="165" customWidth="1"/>
    <col min="4617" max="4617" width="23.7109375" style="165" customWidth="1"/>
    <col min="4618" max="4618" width="21" style="165" bestFit="1" customWidth="1"/>
    <col min="4619" max="4619" width="19" style="165" bestFit="1" customWidth="1"/>
    <col min="4620" max="4620" width="6.85546875" style="165" customWidth="1"/>
    <col min="4621" max="4621" width="23" style="165" customWidth="1"/>
    <col min="4622" max="4622" width="25.7109375" style="165" customWidth="1"/>
    <col min="4623" max="4623" width="24" style="165" customWidth="1"/>
    <col min="4624" max="4624" width="20" style="165" customWidth="1"/>
    <col min="4625" max="4625" width="6.85546875" style="165" customWidth="1"/>
    <col min="4626" max="4626" width="55" style="165" customWidth="1"/>
    <col min="4627" max="4627" width="21.42578125" style="165" customWidth="1"/>
    <col min="4628" max="4628" width="22.140625" style="165" customWidth="1"/>
    <col min="4629" max="4629" width="18" style="165" bestFit="1" customWidth="1"/>
    <col min="4630" max="4630" width="73.28515625" style="165" bestFit="1" customWidth="1"/>
    <col min="4631" max="4631" width="16.140625" style="165" customWidth="1"/>
    <col min="4632" max="4632" width="18.140625" style="165" customWidth="1"/>
    <col min="4633" max="4633" width="6.42578125" style="165" bestFit="1" customWidth="1"/>
    <col min="4634" max="4634" width="73.140625" style="165" bestFit="1" customWidth="1"/>
    <col min="4635" max="4635" width="5.42578125" style="165" bestFit="1" customWidth="1"/>
    <col min="4636" max="4637" width="18.140625" style="165" customWidth="1"/>
    <col min="4638" max="4638" width="6.85546875" style="165" customWidth="1"/>
    <col min="4639" max="4639" width="51.140625" style="165" customWidth="1"/>
    <col min="4640" max="4643" width="17" style="165" customWidth="1"/>
    <col min="4644" max="4644" width="15.28515625" style="165" customWidth="1"/>
    <col min="4645" max="4645" width="5.85546875" style="165" bestFit="1" customWidth="1"/>
    <col min="4646" max="4646" width="40.85546875" style="165" bestFit="1" customWidth="1"/>
    <col min="4647" max="4647" width="14" style="165" customWidth="1"/>
    <col min="4648" max="4648" width="22.85546875" style="165" customWidth="1"/>
    <col min="4649" max="4649" width="5.85546875" style="165" customWidth="1"/>
    <col min="4650" max="4650" width="36.140625" style="165" bestFit="1" customWidth="1"/>
    <col min="4651" max="4651" width="16.140625" style="165" customWidth="1"/>
    <col min="4652" max="4652" width="18.85546875" style="165" customWidth="1"/>
    <col min="4653" max="4653" width="6.85546875" style="165" customWidth="1"/>
    <col min="4654" max="4654" width="52" style="165" customWidth="1"/>
    <col min="4655" max="4655" width="18.140625" style="165" customWidth="1"/>
    <col min="4656" max="4656" width="17.140625" style="165" customWidth="1"/>
    <col min="4657" max="4657" width="18.42578125" style="165" customWidth="1"/>
    <col min="4658" max="4658" width="5.85546875" style="165" bestFit="1" customWidth="1"/>
    <col min="4659" max="4659" width="55.140625" style="165" bestFit="1" customWidth="1"/>
    <col min="4660" max="4662" width="17" style="165" customWidth="1"/>
    <col min="4663" max="4663" width="6.42578125" style="165" bestFit="1" customWidth="1"/>
    <col min="4664" max="4664" width="71" style="165" bestFit="1" customWidth="1"/>
    <col min="4665" max="4667" width="17" style="165" customWidth="1"/>
    <col min="4668" max="4668" width="11" style="165" customWidth="1"/>
    <col min="4669" max="4669" width="43.42578125" style="165" bestFit="1" customWidth="1"/>
    <col min="4670" max="4672" width="17" style="165" customWidth="1"/>
    <col min="4673" max="4673" width="5.85546875" style="165" bestFit="1" customWidth="1"/>
    <col min="4674" max="4674" width="55.140625" style="165" bestFit="1" customWidth="1"/>
    <col min="4675" max="4677" width="17" style="165" customWidth="1"/>
    <col min="4678" max="4678" width="6.85546875" style="165" customWidth="1"/>
    <col min="4679" max="4679" width="42.7109375" style="165" customWidth="1"/>
    <col min="4680" max="4680" width="17.7109375" style="165" customWidth="1"/>
    <col min="4681" max="4681" width="16.85546875" style="165" customWidth="1"/>
    <col min="4682" max="4682" width="19.140625" style="165" customWidth="1"/>
    <col min="4683" max="4683" width="15.140625" style="165" customWidth="1"/>
    <col min="4684" max="4684" width="6.85546875" style="165" customWidth="1"/>
    <col min="4685" max="4685" width="47.7109375" style="165" customWidth="1"/>
    <col min="4686" max="4686" width="23.28515625" style="165" bestFit="1" customWidth="1"/>
    <col min="4687" max="4693" width="23.85546875" style="165" customWidth="1"/>
    <col min="4694" max="4694" width="5.85546875" style="165" bestFit="1" customWidth="1"/>
    <col min="4695" max="4695" width="60.140625" style="165" bestFit="1" customWidth="1"/>
    <col min="4696" max="4696" width="17.42578125" style="165" customWidth="1"/>
    <col min="4697" max="4697" width="23.7109375" style="165" customWidth="1"/>
    <col min="4698" max="4700" width="18.42578125" style="165" bestFit="1" customWidth="1"/>
    <col min="4701" max="4701" width="18.42578125" style="165" customWidth="1"/>
    <col min="4702" max="4702" width="18.42578125" style="165" bestFit="1" customWidth="1"/>
    <col min="4703" max="4703" width="22" style="165" bestFit="1" customWidth="1"/>
    <col min="4704" max="4704" width="20.42578125" style="165" bestFit="1" customWidth="1"/>
    <col min="4705" max="4705" width="6.85546875" style="165" customWidth="1"/>
    <col min="4706" max="4706" width="60.140625" style="165" bestFit="1" customWidth="1"/>
    <col min="4707" max="4707" width="19.85546875" style="165" bestFit="1" customWidth="1"/>
    <col min="4708" max="4708" width="22" style="165" bestFit="1" customWidth="1"/>
    <col min="4709" max="4709" width="20.42578125" style="165" bestFit="1" customWidth="1"/>
    <col min="4710" max="4864" width="21.140625" style="165"/>
    <col min="4865" max="4865" width="22" style="165" bestFit="1" customWidth="1"/>
    <col min="4866" max="4866" width="24.140625" style="165" customWidth="1"/>
    <col min="4867" max="4867" width="20.85546875" style="165" customWidth="1"/>
    <col min="4868" max="4868" width="19.7109375" style="165" customWidth="1"/>
    <col min="4869" max="4869" width="18" style="165" customWidth="1"/>
    <col min="4870" max="4870" width="17.85546875" style="165" customWidth="1"/>
    <col min="4871" max="4871" width="6.85546875" style="165" customWidth="1"/>
    <col min="4872" max="4872" width="60.140625" style="165" customWidth="1"/>
    <col min="4873" max="4873" width="23.7109375" style="165" customWidth="1"/>
    <col min="4874" max="4874" width="21" style="165" bestFit="1" customWidth="1"/>
    <col min="4875" max="4875" width="19" style="165" bestFit="1" customWidth="1"/>
    <col min="4876" max="4876" width="6.85546875" style="165" customWidth="1"/>
    <col min="4877" max="4877" width="23" style="165" customWidth="1"/>
    <col min="4878" max="4878" width="25.7109375" style="165" customWidth="1"/>
    <col min="4879" max="4879" width="24" style="165" customWidth="1"/>
    <col min="4880" max="4880" width="20" style="165" customWidth="1"/>
    <col min="4881" max="4881" width="6.85546875" style="165" customWidth="1"/>
    <col min="4882" max="4882" width="55" style="165" customWidth="1"/>
    <col min="4883" max="4883" width="21.42578125" style="165" customWidth="1"/>
    <col min="4884" max="4884" width="22.140625" style="165" customWidth="1"/>
    <col min="4885" max="4885" width="18" style="165" bestFit="1" customWidth="1"/>
    <col min="4886" max="4886" width="73.28515625" style="165" bestFit="1" customWidth="1"/>
    <col min="4887" max="4887" width="16.140625" style="165" customWidth="1"/>
    <col min="4888" max="4888" width="18.140625" style="165" customWidth="1"/>
    <col min="4889" max="4889" width="6.42578125" style="165" bestFit="1" customWidth="1"/>
    <col min="4890" max="4890" width="73.140625" style="165" bestFit="1" customWidth="1"/>
    <col min="4891" max="4891" width="5.42578125" style="165" bestFit="1" customWidth="1"/>
    <col min="4892" max="4893" width="18.140625" style="165" customWidth="1"/>
    <col min="4894" max="4894" width="6.85546875" style="165" customWidth="1"/>
    <col min="4895" max="4895" width="51.140625" style="165" customWidth="1"/>
    <col min="4896" max="4899" width="17" style="165" customWidth="1"/>
    <col min="4900" max="4900" width="15.28515625" style="165" customWidth="1"/>
    <col min="4901" max="4901" width="5.85546875" style="165" bestFit="1" customWidth="1"/>
    <col min="4902" max="4902" width="40.85546875" style="165" bestFit="1" customWidth="1"/>
    <col min="4903" max="4903" width="14" style="165" customWidth="1"/>
    <col min="4904" max="4904" width="22.85546875" style="165" customWidth="1"/>
    <col min="4905" max="4905" width="5.85546875" style="165" customWidth="1"/>
    <col min="4906" max="4906" width="36.140625" style="165" bestFit="1" customWidth="1"/>
    <col min="4907" max="4907" width="16.140625" style="165" customWidth="1"/>
    <col min="4908" max="4908" width="18.85546875" style="165" customWidth="1"/>
    <col min="4909" max="4909" width="6.85546875" style="165" customWidth="1"/>
    <col min="4910" max="4910" width="52" style="165" customWidth="1"/>
    <col min="4911" max="4911" width="18.140625" style="165" customWidth="1"/>
    <col min="4912" max="4912" width="17.140625" style="165" customWidth="1"/>
    <col min="4913" max="4913" width="18.42578125" style="165" customWidth="1"/>
    <col min="4914" max="4914" width="5.85546875" style="165" bestFit="1" customWidth="1"/>
    <col min="4915" max="4915" width="55.140625" style="165" bestFit="1" customWidth="1"/>
    <col min="4916" max="4918" width="17" style="165" customWidth="1"/>
    <col min="4919" max="4919" width="6.42578125" style="165" bestFit="1" customWidth="1"/>
    <col min="4920" max="4920" width="71" style="165" bestFit="1" customWidth="1"/>
    <col min="4921" max="4923" width="17" style="165" customWidth="1"/>
    <col min="4924" max="4924" width="11" style="165" customWidth="1"/>
    <col min="4925" max="4925" width="43.42578125" style="165" bestFit="1" customWidth="1"/>
    <col min="4926" max="4928" width="17" style="165" customWidth="1"/>
    <col min="4929" max="4929" width="5.85546875" style="165" bestFit="1" customWidth="1"/>
    <col min="4930" max="4930" width="55.140625" style="165" bestFit="1" customWidth="1"/>
    <col min="4931" max="4933" width="17" style="165" customWidth="1"/>
    <col min="4934" max="4934" width="6.85546875" style="165" customWidth="1"/>
    <col min="4935" max="4935" width="42.7109375" style="165" customWidth="1"/>
    <col min="4936" max="4936" width="17.7109375" style="165" customWidth="1"/>
    <col min="4937" max="4937" width="16.85546875" style="165" customWidth="1"/>
    <col min="4938" max="4938" width="19.140625" style="165" customWidth="1"/>
    <col min="4939" max="4939" width="15.140625" style="165" customWidth="1"/>
    <col min="4940" max="4940" width="6.85546875" style="165" customWidth="1"/>
    <col min="4941" max="4941" width="47.7109375" style="165" customWidth="1"/>
    <col min="4942" max="4942" width="23.28515625" style="165" bestFit="1" customWidth="1"/>
    <col min="4943" max="4949" width="23.85546875" style="165" customWidth="1"/>
    <col min="4950" max="4950" width="5.85546875" style="165" bestFit="1" customWidth="1"/>
    <col min="4951" max="4951" width="60.140625" style="165" bestFit="1" customWidth="1"/>
    <col min="4952" max="4952" width="17.42578125" style="165" customWidth="1"/>
    <col min="4953" max="4953" width="23.7109375" style="165" customWidth="1"/>
    <col min="4954" max="4956" width="18.42578125" style="165" bestFit="1" customWidth="1"/>
    <col min="4957" max="4957" width="18.42578125" style="165" customWidth="1"/>
    <col min="4958" max="4958" width="18.42578125" style="165" bestFit="1" customWidth="1"/>
    <col min="4959" max="4959" width="22" style="165" bestFit="1" customWidth="1"/>
    <col min="4960" max="4960" width="20.42578125" style="165" bestFit="1" customWidth="1"/>
    <col min="4961" max="4961" width="6.85546875" style="165" customWidth="1"/>
    <col min="4962" max="4962" width="60.140625" style="165" bestFit="1" customWidth="1"/>
    <col min="4963" max="4963" width="19.85546875" style="165" bestFit="1" customWidth="1"/>
    <col min="4964" max="4964" width="22" style="165" bestFit="1" customWidth="1"/>
    <col min="4965" max="4965" width="20.42578125" style="165" bestFit="1" customWidth="1"/>
    <col min="4966" max="5120" width="21.140625" style="165"/>
    <col min="5121" max="5121" width="22" style="165" bestFit="1" customWidth="1"/>
    <col min="5122" max="5122" width="24.140625" style="165" customWidth="1"/>
    <col min="5123" max="5123" width="20.85546875" style="165" customWidth="1"/>
    <col min="5124" max="5124" width="19.7109375" style="165" customWidth="1"/>
    <col min="5125" max="5125" width="18" style="165" customWidth="1"/>
    <col min="5126" max="5126" width="17.85546875" style="165" customWidth="1"/>
    <col min="5127" max="5127" width="6.85546875" style="165" customWidth="1"/>
    <col min="5128" max="5128" width="60.140625" style="165" customWidth="1"/>
    <col min="5129" max="5129" width="23.7109375" style="165" customWidth="1"/>
    <col min="5130" max="5130" width="21" style="165" bestFit="1" customWidth="1"/>
    <col min="5131" max="5131" width="19" style="165" bestFit="1" customWidth="1"/>
    <col min="5132" max="5132" width="6.85546875" style="165" customWidth="1"/>
    <col min="5133" max="5133" width="23" style="165" customWidth="1"/>
    <col min="5134" max="5134" width="25.7109375" style="165" customWidth="1"/>
    <col min="5135" max="5135" width="24" style="165" customWidth="1"/>
    <col min="5136" max="5136" width="20" style="165" customWidth="1"/>
    <col min="5137" max="5137" width="6.85546875" style="165" customWidth="1"/>
    <col min="5138" max="5138" width="55" style="165" customWidth="1"/>
    <col min="5139" max="5139" width="21.42578125" style="165" customWidth="1"/>
    <col min="5140" max="5140" width="22.140625" style="165" customWidth="1"/>
    <col min="5141" max="5141" width="18" style="165" bestFit="1" customWidth="1"/>
    <col min="5142" max="5142" width="73.28515625" style="165" bestFit="1" customWidth="1"/>
    <col min="5143" max="5143" width="16.140625" style="165" customWidth="1"/>
    <col min="5144" max="5144" width="18.140625" style="165" customWidth="1"/>
    <col min="5145" max="5145" width="6.42578125" style="165" bestFit="1" customWidth="1"/>
    <col min="5146" max="5146" width="73.140625" style="165" bestFit="1" customWidth="1"/>
    <col min="5147" max="5147" width="5.42578125" style="165" bestFit="1" customWidth="1"/>
    <col min="5148" max="5149" width="18.140625" style="165" customWidth="1"/>
    <col min="5150" max="5150" width="6.85546875" style="165" customWidth="1"/>
    <col min="5151" max="5151" width="51.140625" style="165" customWidth="1"/>
    <col min="5152" max="5155" width="17" style="165" customWidth="1"/>
    <col min="5156" max="5156" width="15.28515625" style="165" customWidth="1"/>
    <col min="5157" max="5157" width="5.85546875" style="165" bestFit="1" customWidth="1"/>
    <col min="5158" max="5158" width="40.85546875" style="165" bestFit="1" customWidth="1"/>
    <col min="5159" max="5159" width="14" style="165" customWidth="1"/>
    <col min="5160" max="5160" width="22.85546875" style="165" customWidth="1"/>
    <col min="5161" max="5161" width="5.85546875" style="165" customWidth="1"/>
    <col min="5162" max="5162" width="36.140625" style="165" bestFit="1" customWidth="1"/>
    <col min="5163" max="5163" width="16.140625" style="165" customWidth="1"/>
    <col min="5164" max="5164" width="18.85546875" style="165" customWidth="1"/>
    <col min="5165" max="5165" width="6.85546875" style="165" customWidth="1"/>
    <col min="5166" max="5166" width="52" style="165" customWidth="1"/>
    <col min="5167" max="5167" width="18.140625" style="165" customWidth="1"/>
    <col min="5168" max="5168" width="17.140625" style="165" customWidth="1"/>
    <col min="5169" max="5169" width="18.42578125" style="165" customWidth="1"/>
    <col min="5170" max="5170" width="5.85546875" style="165" bestFit="1" customWidth="1"/>
    <col min="5171" max="5171" width="55.140625" style="165" bestFit="1" customWidth="1"/>
    <col min="5172" max="5174" width="17" style="165" customWidth="1"/>
    <col min="5175" max="5175" width="6.42578125" style="165" bestFit="1" customWidth="1"/>
    <col min="5176" max="5176" width="71" style="165" bestFit="1" customWidth="1"/>
    <col min="5177" max="5179" width="17" style="165" customWidth="1"/>
    <col min="5180" max="5180" width="11" style="165" customWidth="1"/>
    <col min="5181" max="5181" width="43.42578125" style="165" bestFit="1" customWidth="1"/>
    <col min="5182" max="5184" width="17" style="165" customWidth="1"/>
    <col min="5185" max="5185" width="5.85546875" style="165" bestFit="1" customWidth="1"/>
    <col min="5186" max="5186" width="55.140625" style="165" bestFit="1" customWidth="1"/>
    <col min="5187" max="5189" width="17" style="165" customWidth="1"/>
    <col min="5190" max="5190" width="6.85546875" style="165" customWidth="1"/>
    <col min="5191" max="5191" width="42.7109375" style="165" customWidth="1"/>
    <col min="5192" max="5192" width="17.7109375" style="165" customWidth="1"/>
    <col min="5193" max="5193" width="16.85546875" style="165" customWidth="1"/>
    <col min="5194" max="5194" width="19.140625" style="165" customWidth="1"/>
    <col min="5195" max="5195" width="15.140625" style="165" customWidth="1"/>
    <col min="5196" max="5196" width="6.85546875" style="165" customWidth="1"/>
    <col min="5197" max="5197" width="47.7109375" style="165" customWidth="1"/>
    <col min="5198" max="5198" width="23.28515625" style="165" bestFit="1" customWidth="1"/>
    <col min="5199" max="5205" width="23.85546875" style="165" customWidth="1"/>
    <col min="5206" max="5206" width="5.85546875" style="165" bestFit="1" customWidth="1"/>
    <col min="5207" max="5207" width="60.140625" style="165" bestFit="1" customWidth="1"/>
    <col min="5208" max="5208" width="17.42578125" style="165" customWidth="1"/>
    <col min="5209" max="5209" width="23.7109375" style="165" customWidth="1"/>
    <col min="5210" max="5212" width="18.42578125" style="165" bestFit="1" customWidth="1"/>
    <col min="5213" max="5213" width="18.42578125" style="165" customWidth="1"/>
    <col min="5214" max="5214" width="18.42578125" style="165" bestFit="1" customWidth="1"/>
    <col min="5215" max="5215" width="22" style="165" bestFit="1" customWidth="1"/>
    <col min="5216" max="5216" width="20.42578125" style="165" bestFit="1" customWidth="1"/>
    <col min="5217" max="5217" width="6.85546875" style="165" customWidth="1"/>
    <col min="5218" max="5218" width="60.140625" style="165" bestFit="1" customWidth="1"/>
    <col min="5219" max="5219" width="19.85546875" style="165" bestFit="1" customWidth="1"/>
    <col min="5220" max="5220" width="22" style="165" bestFit="1" customWidth="1"/>
    <col min="5221" max="5221" width="20.42578125" style="165" bestFit="1" customWidth="1"/>
    <col min="5222" max="5376" width="21.140625" style="165"/>
    <col min="5377" max="5377" width="22" style="165" bestFit="1" customWidth="1"/>
    <col min="5378" max="5378" width="24.140625" style="165" customWidth="1"/>
    <col min="5379" max="5379" width="20.85546875" style="165" customWidth="1"/>
    <col min="5380" max="5380" width="19.7109375" style="165" customWidth="1"/>
    <col min="5381" max="5381" width="18" style="165" customWidth="1"/>
    <col min="5382" max="5382" width="17.85546875" style="165" customWidth="1"/>
    <col min="5383" max="5383" width="6.85546875" style="165" customWidth="1"/>
    <col min="5384" max="5384" width="60.140625" style="165" customWidth="1"/>
    <col min="5385" max="5385" width="23.7109375" style="165" customWidth="1"/>
    <col min="5386" max="5386" width="21" style="165" bestFit="1" customWidth="1"/>
    <col min="5387" max="5387" width="19" style="165" bestFit="1" customWidth="1"/>
    <col min="5388" max="5388" width="6.85546875" style="165" customWidth="1"/>
    <col min="5389" max="5389" width="23" style="165" customWidth="1"/>
    <col min="5390" max="5390" width="25.7109375" style="165" customWidth="1"/>
    <col min="5391" max="5391" width="24" style="165" customWidth="1"/>
    <col min="5392" max="5392" width="20" style="165" customWidth="1"/>
    <col min="5393" max="5393" width="6.85546875" style="165" customWidth="1"/>
    <col min="5394" max="5394" width="55" style="165" customWidth="1"/>
    <col min="5395" max="5395" width="21.42578125" style="165" customWidth="1"/>
    <col min="5396" max="5396" width="22.140625" style="165" customWidth="1"/>
    <col min="5397" max="5397" width="18" style="165" bestFit="1" customWidth="1"/>
    <col min="5398" max="5398" width="73.28515625" style="165" bestFit="1" customWidth="1"/>
    <col min="5399" max="5399" width="16.140625" style="165" customWidth="1"/>
    <col min="5400" max="5400" width="18.140625" style="165" customWidth="1"/>
    <col min="5401" max="5401" width="6.42578125" style="165" bestFit="1" customWidth="1"/>
    <col min="5402" max="5402" width="73.140625" style="165" bestFit="1" customWidth="1"/>
    <col min="5403" max="5403" width="5.42578125" style="165" bestFit="1" customWidth="1"/>
    <col min="5404" max="5405" width="18.140625" style="165" customWidth="1"/>
    <col min="5406" max="5406" width="6.85546875" style="165" customWidth="1"/>
    <col min="5407" max="5407" width="51.140625" style="165" customWidth="1"/>
    <col min="5408" max="5411" width="17" style="165" customWidth="1"/>
    <col min="5412" max="5412" width="15.28515625" style="165" customWidth="1"/>
    <col min="5413" max="5413" width="5.85546875" style="165" bestFit="1" customWidth="1"/>
    <col min="5414" max="5414" width="40.85546875" style="165" bestFit="1" customWidth="1"/>
    <col min="5415" max="5415" width="14" style="165" customWidth="1"/>
    <col min="5416" max="5416" width="22.85546875" style="165" customWidth="1"/>
    <col min="5417" max="5417" width="5.85546875" style="165" customWidth="1"/>
    <col min="5418" max="5418" width="36.140625" style="165" bestFit="1" customWidth="1"/>
    <col min="5419" max="5419" width="16.140625" style="165" customWidth="1"/>
    <col min="5420" max="5420" width="18.85546875" style="165" customWidth="1"/>
    <col min="5421" max="5421" width="6.85546875" style="165" customWidth="1"/>
    <col min="5422" max="5422" width="52" style="165" customWidth="1"/>
    <col min="5423" max="5423" width="18.140625" style="165" customWidth="1"/>
    <col min="5424" max="5424" width="17.140625" style="165" customWidth="1"/>
    <col min="5425" max="5425" width="18.42578125" style="165" customWidth="1"/>
    <col min="5426" max="5426" width="5.85546875" style="165" bestFit="1" customWidth="1"/>
    <col min="5427" max="5427" width="55.140625" style="165" bestFit="1" customWidth="1"/>
    <col min="5428" max="5430" width="17" style="165" customWidth="1"/>
    <col min="5431" max="5431" width="6.42578125" style="165" bestFit="1" customWidth="1"/>
    <col min="5432" max="5432" width="71" style="165" bestFit="1" customWidth="1"/>
    <col min="5433" max="5435" width="17" style="165" customWidth="1"/>
    <col min="5436" max="5436" width="11" style="165" customWidth="1"/>
    <col min="5437" max="5437" width="43.42578125" style="165" bestFit="1" customWidth="1"/>
    <col min="5438" max="5440" width="17" style="165" customWidth="1"/>
    <col min="5441" max="5441" width="5.85546875" style="165" bestFit="1" customWidth="1"/>
    <col min="5442" max="5442" width="55.140625" style="165" bestFit="1" customWidth="1"/>
    <col min="5443" max="5445" width="17" style="165" customWidth="1"/>
    <col min="5446" max="5446" width="6.85546875" style="165" customWidth="1"/>
    <col min="5447" max="5447" width="42.7109375" style="165" customWidth="1"/>
    <col min="5448" max="5448" width="17.7109375" style="165" customWidth="1"/>
    <col min="5449" max="5449" width="16.85546875" style="165" customWidth="1"/>
    <col min="5450" max="5450" width="19.140625" style="165" customWidth="1"/>
    <col min="5451" max="5451" width="15.140625" style="165" customWidth="1"/>
    <col min="5452" max="5452" width="6.85546875" style="165" customWidth="1"/>
    <col min="5453" max="5453" width="47.7109375" style="165" customWidth="1"/>
    <col min="5454" max="5454" width="23.28515625" style="165" bestFit="1" customWidth="1"/>
    <col min="5455" max="5461" width="23.85546875" style="165" customWidth="1"/>
    <col min="5462" max="5462" width="5.85546875" style="165" bestFit="1" customWidth="1"/>
    <col min="5463" max="5463" width="60.140625" style="165" bestFit="1" customWidth="1"/>
    <col min="5464" max="5464" width="17.42578125" style="165" customWidth="1"/>
    <col min="5465" max="5465" width="23.7109375" style="165" customWidth="1"/>
    <col min="5466" max="5468" width="18.42578125" style="165" bestFit="1" customWidth="1"/>
    <col min="5469" max="5469" width="18.42578125" style="165" customWidth="1"/>
    <col min="5470" max="5470" width="18.42578125" style="165" bestFit="1" customWidth="1"/>
    <col min="5471" max="5471" width="22" style="165" bestFit="1" customWidth="1"/>
    <col min="5472" max="5472" width="20.42578125" style="165" bestFit="1" customWidth="1"/>
    <col min="5473" max="5473" width="6.85546875" style="165" customWidth="1"/>
    <col min="5474" max="5474" width="60.140625" style="165" bestFit="1" customWidth="1"/>
    <col min="5475" max="5475" width="19.85546875" style="165" bestFit="1" customWidth="1"/>
    <col min="5476" max="5476" width="22" style="165" bestFit="1" customWidth="1"/>
    <col min="5477" max="5477" width="20.42578125" style="165" bestFit="1" customWidth="1"/>
    <col min="5478" max="5632" width="21.140625" style="165"/>
    <col min="5633" max="5633" width="22" style="165" bestFit="1" customWidth="1"/>
    <col min="5634" max="5634" width="24.140625" style="165" customWidth="1"/>
    <col min="5635" max="5635" width="20.85546875" style="165" customWidth="1"/>
    <col min="5636" max="5636" width="19.7109375" style="165" customWidth="1"/>
    <col min="5637" max="5637" width="18" style="165" customWidth="1"/>
    <col min="5638" max="5638" width="17.85546875" style="165" customWidth="1"/>
    <col min="5639" max="5639" width="6.85546875" style="165" customWidth="1"/>
    <col min="5640" max="5640" width="60.140625" style="165" customWidth="1"/>
    <col min="5641" max="5641" width="23.7109375" style="165" customWidth="1"/>
    <col min="5642" max="5642" width="21" style="165" bestFit="1" customWidth="1"/>
    <col min="5643" max="5643" width="19" style="165" bestFit="1" customWidth="1"/>
    <col min="5644" max="5644" width="6.85546875" style="165" customWidth="1"/>
    <col min="5645" max="5645" width="23" style="165" customWidth="1"/>
    <col min="5646" max="5646" width="25.7109375" style="165" customWidth="1"/>
    <col min="5647" max="5647" width="24" style="165" customWidth="1"/>
    <col min="5648" max="5648" width="20" style="165" customWidth="1"/>
    <col min="5649" max="5649" width="6.85546875" style="165" customWidth="1"/>
    <col min="5650" max="5650" width="55" style="165" customWidth="1"/>
    <col min="5651" max="5651" width="21.42578125" style="165" customWidth="1"/>
    <col min="5652" max="5652" width="22.140625" style="165" customWidth="1"/>
    <col min="5653" max="5653" width="18" style="165" bestFit="1" customWidth="1"/>
    <col min="5654" max="5654" width="73.28515625" style="165" bestFit="1" customWidth="1"/>
    <col min="5655" max="5655" width="16.140625" style="165" customWidth="1"/>
    <col min="5656" max="5656" width="18.140625" style="165" customWidth="1"/>
    <col min="5657" max="5657" width="6.42578125" style="165" bestFit="1" customWidth="1"/>
    <col min="5658" max="5658" width="73.140625" style="165" bestFit="1" customWidth="1"/>
    <col min="5659" max="5659" width="5.42578125" style="165" bestFit="1" customWidth="1"/>
    <col min="5660" max="5661" width="18.140625" style="165" customWidth="1"/>
    <col min="5662" max="5662" width="6.85546875" style="165" customWidth="1"/>
    <col min="5663" max="5663" width="51.140625" style="165" customWidth="1"/>
    <col min="5664" max="5667" width="17" style="165" customWidth="1"/>
    <col min="5668" max="5668" width="15.28515625" style="165" customWidth="1"/>
    <col min="5669" max="5669" width="5.85546875" style="165" bestFit="1" customWidth="1"/>
    <col min="5670" max="5670" width="40.85546875" style="165" bestFit="1" customWidth="1"/>
    <col min="5671" max="5671" width="14" style="165" customWidth="1"/>
    <col min="5672" max="5672" width="22.85546875" style="165" customWidth="1"/>
    <col min="5673" max="5673" width="5.85546875" style="165" customWidth="1"/>
    <col min="5674" max="5674" width="36.140625" style="165" bestFit="1" customWidth="1"/>
    <col min="5675" max="5675" width="16.140625" style="165" customWidth="1"/>
    <col min="5676" max="5676" width="18.85546875" style="165" customWidth="1"/>
    <col min="5677" max="5677" width="6.85546875" style="165" customWidth="1"/>
    <col min="5678" max="5678" width="52" style="165" customWidth="1"/>
    <col min="5679" max="5679" width="18.140625" style="165" customWidth="1"/>
    <col min="5680" max="5680" width="17.140625" style="165" customWidth="1"/>
    <col min="5681" max="5681" width="18.42578125" style="165" customWidth="1"/>
    <col min="5682" max="5682" width="5.85546875" style="165" bestFit="1" customWidth="1"/>
    <col min="5683" max="5683" width="55.140625" style="165" bestFit="1" customWidth="1"/>
    <col min="5684" max="5686" width="17" style="165" customWidth="1"/>
    <col min="5687" max="5687" width="6.42578125" style="165" bestFit="1" customWidth="1"/>
    <col min="5688" max="5688" width="71" style="165" bestFit="1" customWidth="1"/>
    <col min="5689" max="5691" width="17" style="165" customWidth="1"/>
    <col min="5692" max="5692" width="11" style="165" customWidth="1"/>
    <col min="5693" max="5693" width="43.42578125" style="165" bestFit="1" customWidth="1"/>
    <col min="5694" max="5696" width="17" style="165" customWidth="1"/>
    <col min="5697" max="5697" width="5.85546875" style="165" bestFit="1" customWidth="1"/>
    <col min="5698" max="5698" width="55.140625" style="165" bestFit="1" customWidth="1"/>
    <col min="5699" max="5701" width="17" style="165" customWidth="1"/>
    <col min="5702" max="5702" width="6.85546875" style="165" customWidth="1"/>
    <col min="5703" max="5703" width="42.7109375" style="165" customWidth="1"/>
    <col min="5704" max="5704" width="17.7109375" style="165" customWidth="1"/>
    <col min="5705" max="5705" width="16.85546875" style="165" customWidth="1"/>
    <col min="5706" max="5706" width="19.140625" style="165" customWidth="1"/>
    <col min="5707" max="5707" width="15.140625" style="165" customWidth="1"/>
    <col min="5708" max="5708" width="6.85546875" style="165" customWidth="1"/>
    <col min="5709" max="5709" width="47.7109375" style="165" customWidth="1"/>
    <col min="5710" max="5710" width="23.28515625" style="165" bestFit="1" customWidth="1"/>
    <col min="5711" max="5717" width="23.85546875" style="165" customWidth="1"/>
    <col min="5718" max="5718" width="5.85546875" style="165" bestFit="1" customWidth="1"/>
    <col min="5719" max="5719" width="60.140625" style="165" bestFit="1" customWidth="1"/>
    <col min="5720" max="5720" width="17.42578125" style="165" customWidth="1"/>
    <col min="5721" max="5721" width="23.7109375" style="165" customWidth="1"/>
    <col min="5722" max="5724" width="18.42578125" style="165" bestFit="1" customWidth="1"/>
    <col min="5725" max="5725" width="18.42578125" style="165" customWidth="1"/>
    <col min="5726" max="5726" width="18.42578125" style="165" bestFit="1" customWidth="1"/>
    <col min="5727" max="5727" width="22" style="165" bestFit="1" customWidth="1"/>
    <col min="5728" max="5728" width="20.42578125" style="165" bestFit="1" customWidth="1"/>
    <col min="5729" max="5729" width="6.85546875" style="165" customWidth="1"/>
    <col min="5730" max="5730" width="60.140625" style="165" bestFit="1" customWidth="1"/>
    <col min="5731" max="5731" width="19.85546875" style="165" bestFit="1" customWidth="1"/>
    <col min="5732" max="5732" width="22" style="165" bestFit="1" customWidth="1"/>
    <col min="5733" max="5733" width="20.42578125" style="165" bestFit="1" customWidth="1"/>
    <col min="5734" max="5888" width="21.140625" style="165"/>
    <col min="5889" max="5889" width="22" style="165" bestFit="1" customWidth="1"/>
    <col min="5890" max="5890" width="24.140625" style="165" customWidth="1"/>
    <col min="5891" max="5891" width="20.85546875" style="165" customWidth="1"/>
    <col min="5892" max="5892" width="19.7109375" style="165" customWidth="1"/>
    <col min="5893" max="5893" width="18" style="165" customWidth="1"/>
    <col min="5894" max="5894" width="17.85546875" style="165" customWidth="1"/>
    <col min="5895" max="5895" width="6.85546875" style="165" customWidth="1"/>
    <col min="5896" max="5896" width="60.140625" style="165" customWidth="1"/>
    <col min="5897" max="5897" width="23.7109375" style="165" customWidth="1"/>
    <col min="5898" max="5898" width="21" style="165" bestFit="1" customWidth="1"/>
    <col min="5899" max="5899" width="19" style="165" bestFit="1" customWidth="1"/>
    <col min="5900" max="5900" width="6.85546875" style="165" customWidth="1"/>
    <col min="5901" max="5901" width="23" style="165" customWidth="1"/>
    <col min="5902" max="5902" width="25.7109375" style="165" customWidth="1"/>
    <col min="5903" max="5903" width="24" style="165" customWidth="1"/>
    <col min="5904" max="5904" width="20" style="165" customWidth="1"/>
    <col min="5905" max="5905" width="6.85546875" style="165" customWidth="1"/>
    <col min="5906" max="5906" width="55" style="165" customWidth="1"/>
    <col min="5907" max="5907" width="21.42578125" style="165" customWidth="1"/>
    <col min="5908" max="5908" width="22.140625" style="165" customWidth="1"/>
    <col min="5909" max="5909" width="18" style="165" bestFit="1" customWidth="1"/>
    <col min="5910" max="5910" width="73.28515625" style="165" bestFit="1" customWidth="1"/>
    <col min="5911" max="5911" width="16.140625" style="165" customWidth="1"/>
    <col min="5912" max="5912" width="18.140625" style="165" customWidth="1"/>
    <col min="5913" max="5913" width="6.42578125" style="165" bestFit="1" customWidth="1"/>
    <col min="5914" max="5914" width="73.140625" style="165" bestFit="1" customWidth="1"/>
    <col min="5915" max="5915" width="5.42578125" style="165" bestFit="1" customWidth="1"/>
    <col min="5916" max="5917" width="18.140625" style="165" customWidth="1"/>
    <col min="5918" max="5918" width="6.85546875" style="165" customWidth="1"/>
    <col min="5919" max="5919" width="51.140625" style="165" customWidth="1"/>
    <col min="5920" max="5923" width="17" style="165" customWidth="1"/>
    <col min="5924" max="5924" width="15.28515625" style="165" customWidth="1"/>
    <col min="5925" max="5925" width="5.85546875" style="165" bestFit="1" customWidth="1"/>
    <col min="5926" max="5926" width="40.85546875" style="165" bestFit="1" customWidth="1"/>
    <col min="5927" max="5927" width="14" style="165" customWidth="1"/>
    <col min="5928" max="5928" width="22.85546875" style="165" customWidth="1"/>
    <col min="5929" max="5929" width="5.85546875" style="165" customWidth="1"/>
    <col min="5930" max="5930" width="36.140625" style="165" bestFit="1" customWidth="1"/>
    <col min="5931" max="5931" width="16.140625" style="165" customWidth="1"/>
    <col min="5932" max="5932" width="18.85546875" style="165" customWidth="1"/>
    <col min="5933" max="5933" width="6.85546875" style="165" customWidth="1"/>
    <col min="5934" max="5934" width="52" style="165" customWidth="1"/>
    <col min="5935" max="5935" width="18.140625" style="165" customWidth="1"/>
    <col min="5936" max="5936" width="17.140625" style="165" customWidth="1"/>
    <col min="5937" max="5937" width="18.42578125" style="165" customWidth="1"/>
    <col min="5938" max="5938" width="5.85546875" style="165" bestFit="1" customWidth="1"/>
    <col min="5939" max="5939" width="55.140625" style="165" bestFit="1" customWidth="1"/>
    <col min="5940" max="5942" width="17" style="165" customWidth="1"/>
    <col min="5943" max="5943" width="6.42578125" style="165" bestFit="1" customWidth="1"/>
    <col min="5944" max="5944" width="71" style="165" bestFit="1" customWidth="1"/>
    <col min="5945" max="5947" width="17" style="165" customWidth="1"/>
    <col min="5948" max="5948" width="11" style="165" customWidth="1"/>
    <col min="5949" max="5949" width="43.42578125" style="165" bestFit="1" customWidth="1"/>
    <col min="5950" max="5952" width="17" style="165" customWidth="1"/>
    <col min="5953" max="5953" width="5.85546875" style="165" bestFit="1" customWidth="1"/>
    <col min="5954" max="5954" width="55.140625" style="165" bestFit="1" customWidth="1"/>
    <col min="5955" max="5957" width="17" style="165" customWidth="1"/>
    <col min="5958" max="5958" width="6.85546875" style="165" customWidth="1"/>
    <col min="5959" max="5959" width="42.7109375" style="165" customWidth="1"/>
    <col min="5960" max="5960" width="17.7109375" style="165" customWidth="1"/>
    <col min="5961" max="5961" width="16.85546875" style="165" customWidth="1"/>
    <col min="5962" max="5962" width="19.140625" style="165" customWidth="1"/>
    <col min="5963" max="5963" width="15.140625" style="165" customWidth="1"/>
    <col min="5964" max="5964" width="6.85546875" style="165" customWidth="1"/>
    <col min="5965" max="5965" width="47.7109375" style="165" customWidth="1"/>
    <col min="5966" max="5966" width="23.28515625" style="165" bestFit="1" customWidth="1"/>
    <col min="5967" max="5973" width="23.85546875" style="165" customWidth="1"/>
    <col min="5974" max="5974" width="5.85546875" style="165" bestFit="1" customWidth="1"/>
    <col min="5975" max="5975" width="60.140625" style="165" bestFit="1" customWidth="1"/>
    <col min="5976" max="5976" width="17.42578125" style="165" customWidth="1"/>
    <col min="5977" max="5977" width="23.7109375" style="165" customWidth="1"/>
    <col min="5978" max="5980" width="18.42578125" style="165" bestFit="1" customWidth="1"/>
    <col min="5981" max="5981" width="18.42578125" style="165" customWidth="1"/>
    <col min="5982" max="5982" width="18.42578125" style="165" bestFit="1" customWidth="1"/>
    <col min="5983" max="5983" width="22" style="165" bestFit="1" customWidth="1"/>
    <col min="5984" max="5984" width="20.42578125" style="165" bestFit="1" customWidth="1"/>
    <col min="5985" max="5985" width="6.85546875" style="165" customWidth="1"/>
    <col min="5986" max="5986" width="60.140625" style="165" bestFit="1" customWidth="1"/>
    <col min="5987" max="5987" width="19.85546875" style="165" bestFit="1" customWidth="1"/>
    <col min="5988" max="5988" width="22" style="165" bestFit="1" customWidth="1"/>
    <col min="5989" max="5989" width="20.42578125" style="165" bestFit="1" customWidth="1"/>
    <col min="5990" max="6144" width="21.140625" style="165"/>
    <col min="6145" max="6145" width="22" style="165" bestFit="1" customWidth="1"/>
    <col min="6146" max="6146" width="24.140625" style="165" customWidth="1"/>
    <col min="6147" max="6147" width="20.85546875" style="165" customWidth="1"/>
    <col min="6148" max="6148" width="19.7109375" style="165" customWidth="1"/>
    <col min="6149" max="6149" width="18" style="165" customWidth="1"/>
    <col min="6150" max="6150" width="17.85546875" style="165" customWidth="1"/>
    <col min="6151" max="6151" width="6.85546875" style="165" customWidth="1"/>
    <col min="6152" max="6152" width="60.140625" style="165" customWidth="1"/>
    <col min="6153" max="6153" width="23.7109375" style="165" customWidth="1"/>
    <col min="6154" max="6154" width="21" style="165" bestFit="1" customWidth="1"/>
    <col min="6155" max="6155" width="19" style="165" bestFit="1" customWidth="1"/>
    <col min="6156" max="6156" width="6.85546875" style="165" customWidth="1"/>
    <col min="6157" max="6157" width="23" style="165" customWidth="1"/>
    <col min="6158" max="6158" width="25.7109375" style="165" customWidth="1"/>
    <col min="6159" max="6159" width="24" style="165" customWidth="1"/>
    <col min="6160" max="6160" width="20" style="165" customWidth="1"/>
    <col min="6161" max="6161" width="6.85546875" style="165" customWidth="1"/>
    <col min="6162" max="6162" width="55" style="165" customWidth="1"/>
    <col min="6163" max="6163" width="21.42578125" style="165" customWidth="1"/>
    <col min="6164" max="6164" width="22.140625" style="165" customWidth="1"/>
    <col min="6165" max="6165" width="18" style="165" bestFit="1" customWidth="1"/>
    <col min="6166" max="6166" width="73.28515625" style="165" bestFit="1" customWidth="1"/>
    <col min="6167" max="6167" width="16.140625" style="165" customWidth="1"/>
    <col min="6168" max="6168" width="18.140625" style="165" customWidth="1"/>
    <col min="6169" max="6169" width="6.42578125" style="165" bestFit="1" customWidth="1"/>
    <col min="6170" max="6170" width="73.140625" style="165" bestFit="1" customWidth="1"/>
    <col min="6171" max="6171" width="5.42578125" style="165" bestFit="1" customWidth="1"/>
    <col min="6172" max="6173" width="18.140625" style="165" customWidth="1"/>
    <col min="6174" max="6174" width="6.85546875" style="165" customWidth="1"/>
    <col min="6175" max="6175" width="51.140625" style="165" customWidth="1"/>
    <col min="6176" max="6179" width="17" style="165" customWidth="1"/>
    <col min="6180" max="6180" width="15.28515625" style="165" customWidth="1"/>
    <col min="6181" max="6181" width="5.85546875" style="165" bestFit="1" customWidth="1"/>
    <col min="6182" max="6182" width="40.85546875" style="165" bestFit="1" customWidth="1"/>
    <col min="6183" max="6183" width="14" style="165" customWidth="1"/>
    <col min="6184" max="6184" width="22.85546875" style="165" customWidth="1"/>
    <col min="6185" max="6185" width="5.85546875" style="165" customWidth="1"/>
    <col min="6186" max="6186" width="36.140625" style="165" bestFit="1" customWidth="1"/>
    <col min="6187" max="6187" width="16.140625" style="165" customWidth="1"/>
    <col min="6188" max="6188" width="18.85546875" style="165" customWidth="1"/>
    <col min="6189" max="6189" width="6.85546875" style="165" customWidth="1"/>
    <col min="6190" max="6190" width="52" style="165" customWidth="1"/>
    <col min="6191" max="6191" width="18.140625" style="165" customWidth="1"/>
    <col min="6192" max="6192" width="17.140625" style="165" customWidth="1"/>
    <col min="6193" max="6193" width="18.42578125" style="165" customWidth="1"/>
    <col min="6194" max="6194" width="5.85546875" style="165" bestFit="1" customWidth="1"/>
    <col min="6195" max="6195" width="55.140625" style="165" bestFit="1" customWidth="1"/>
    <col min="6196" max="6198" width="17" style="165" customWidth="1"/>
    <col min="6199" max="6199" width="6.42578125" style="165" bestFit="1" customWidth="1"/>
    <col min="6200" max="6200" width="71" style="165" bestFit="1" customWidth="1"/>
    <col min="6201" max="6203" width="17" style="165" customWidth="1"/>
    <col min="6204" max="6204" width="11" style="165" customWidth="1"/>
    <col min="6205" max="6205" width="43.42578125" style="165" bestFit="1" customWidth="1"/>
    <col min="6206" max="6208" width="17" style="165" customWidth="1"/>
    <col min="6209" max="6209" width="5.85546875" style="165" bestFit="1" customWidth="1"/>
    <col min="6210" max="6210" width="55.140625" style="165" bestFit="1" customWidth="1"/>
    <col min="6211" max="6213" width="17" style="165" customWidth="1"/>
    <col min="6214" max="6214" width="6.85546875" style="165" customWidth="1"/>
    <col min="6215" max="6215" width="42.7109375" style="165" customWidth="1"/>
    <col min="6216" max="6216" width="17.7109375" style="165" customWidth="1"/>
    <col min="6217" max="6217" width="16.85546875" style="165" customWidth="1"/>
    <col min="6218" max="6218" width="19.140625" style="165" customWidth="1"/>
    <col min="6219" max="6219" width="15.140625" style="165" customWidth="1"/>
    <col min="6220" max="6220" width="6.85546875" style="165" customWidth="1"/>
    <col min="6221" max="6221" width="47.7109375" style="165" customWidth="1"/>
    <col min="6222" max="6222" width="23.28515625" style="165" bestFit="1" customWidth="1"/>
    <col min="6223" max="6229" width="23.85546875" style="165" customWidth="1"/>
    <col min="6230" max="6230" width="5.85546875" style="165" bestFit="1" customWidth="1"/>
    <col min="6231" max="6231" width="60.140625" style="165" bestFit="1" customWidth="1"/>
    <col min="6232" max="6232" width="17.42578125" style="165" customWidth="1"/>
    <col min="6233" max="6233" width="23.7109375" style="165" customWidth="1"/>
    <col min="6234" max="6236" width="18.42578125" style="165" bestFit="1" customWidth="1"/>
    <col min="6237" max="6237" width="18.42578125" style="165" customWidth="1"/>
    <col min="6238" max="6238" width="18.42578125" style="165" bestFit="1" customWidth="1"/>
    <col min="6239" max="6239" width="22" style="165" bestFit="1" customWidth="1"/>
    <col min="6240" max="6240" width="20.42578125" style="165" bestFit="1" customWidth="1"/>
    <col min="6241" max="6241" width="6.85546875" style="165" customWidth="1"/>
    <col min="6242" max="6242" width="60.140625" style="165" bestFit="1" customWidth="1"/>
    <col min="6243" max="6243" width="19.85546875" style="165" bestFit="1" customWidth="1"/>
    <col min="6244" max="6244" width="22" style="165" bestFit="1" customWidth="1"/>
    <col min="6245" max="6245" width="20.42578125" style="165" bestFit="1" customWidth="1"/>
    <col min="6246" max="6400" width="21.140625" style="165"/>
    <col min="6401" max="6401" width="22" style="165" bestFit="1" customWidth="1"/>
    <col min="6402" max="6402" width="24.140625" style="165" customWidth="1"/>
    <col min="6403" max="6403" width="20.85546875" style="165" customWidth="1"/>
    <col min="6404" max="6404" width="19.7109375" style="165" customWidth="1"/>
    <col min="6405" max="6405" width="18" style="165" customWidth="1"/>
    <col min="6406" max="6406" width="17.85546875" style="165" customWidth="1"/>
    <col min="6407" max="6407" width="6.85546875" style="165" customWidth="1"/>
    <col min="6408" max="6408" width="60.140625" style="165" customWidth="1"/>
    <col min="6409" max="6409" width="23.7109375" style="165" customWidth="1"/>
    <col min="6410" max="6410" width="21" style="165" bestFit="1" customWidth="1"/>
    <col min="6411" max="6411" width="19" style="165" bestFit="1" customWidth="1"/>
    <col min="6412" max="6412" width="6.85546875" style="165" customWidth="1"/>
    <col min="6413" max="6413" width="23" style="165" customWidth="1"/>
    <col min="6414" max="6414" width="25.7109375" style="165" customWidth="1"/>
    <col min="6415" max="6415" width="24" style="165" customWidth="1"/>
    <col min="6416" max="6416" width="20" style="165" customWidth="1"/>
    <col min="6417" max="6417" width="6.85546875" style="165" customWidth="1"/>
    <col min="6418" max="6418" width="55" style="165" customWidth="1"/>
    <col min="6419" max="6419" width="21.42578125" style="165" customWidth="1"/>
    <col min="6420" max="6420" width="22.140625" style="165" customWidth="1"/>
    <col min="6421" max="6421" width="18" style="165" bestFit="1" customWidth="1"/>
    <col min="6422" max="6422" width="73.28515625" style="165" bestFit="1" customWidth="1"/>
    <col min="6423" max="6423" width="16.140625" style="165" customWidth="1"/>
    <col min="6424" max="6424" width="18.140625" style="165" customWidth="1"/>
    <col min="6425" max="6425" width="6.42578125" style="165" bestFit="1" customWidth="1"/>
    <col min="6426" max="6426" width="73.140625" style="165" bestFit="1" customWidth="1"/>
    <col min="6427" max="6427" width="5.42578125" style="165" bestFit="1" customWidth="1"/>
    <col min="6428" max="6429" width="18.140625" style="165" customWidth="1"/>
    <col min="6430" max="6430" width="6.85546875" style="165" customWidth="1"/>
    <col min="6431" max="6431" width="51.140625" style="165" customWidth="1"/>
    <col min="6432" max="6435" width="17" style="165" customWidth="1"/>
    <col min="6436" max="6436" width="15.28515625" style="165" customWidth="1"/>
    <col min="6437" max="6437" width="5.85546875" style="165" bestFit="1" customWidth="1"/>
    <col min="6438" max="6438" width="40.85546875" style="165" bestFit="1" customWidth="1"/>
    <col min="6439" max="6439" width="14" style="165" customWidth="1"/>
    <col min="6440" max="6440" width="22.85546875" style="165" customWidth="1"/>
    <col min="6441" max="6441" width="5.85546875" style="165" customWidth="1"/>
    <col min="6442" max="6442" width="36.140625" style="165" bestFit="1" customWidth="1"/>
    <col min="6443" max="6443" width="16.140625" style="165" customWidth="1"/>
    <col min="6444" max="6444" width="18.85546875" style="165" customWidth="1"/>
    <col min="6445" max="6445" width="6.85546875" style="165" customWidth="1"/>
    <col min="6446" max="6446" width="52" style="165" customWidth="1"/>
    <col min="6447" max="6447" width="18.140625" style="165" customWidth="1"/>
    <col min="6448" max="6448" width="17.140625" style="165" customWidth="1"/>
    <col min="6449" max="6449" width="18.42578125" style="165" customWidth="1"/>
    <col min="6450" max="6450" width="5.85546875" style="165" bestFit="1" customWidth="1"/>
    <col min="6451" max="6451" width="55.140625" style="165" bestFit="1" customWidth="1"/>
    <col min="6452" max="6454" width="17" style="165" customWidth="1"/>
    <col min="6455" max="6455" width="6.42578125" style="165" bestFit="1" customWidth="1"/>
    <col min="6456" max="6456" width="71" style="165" bestFit="1" customWidth="1"/>
    <col min="6457" max="6459" width="17" style="165" customWidth="1"/>
    <col min="6460" max="6460" width="11" style="165" customWidth="1"/>
    <col min="6461" max="6461" width="43.42578125" style="165" bestFit="1" customWidth="1"/>
    <col min="6462" max="6464" width="17" style="165" customWidth="1"/>
    <col min="6465" max="6465" width="5.85546875" style="165" bestFit="1" customWidth="1"/>
    <col min="6466" max="6466" width="55.140625" style="165" bestFit="1" customWidth="1"/>
    <col min="6467" max="6469" width="17" style="165" customWidth="1"/>
    <col min="6470" max="6470" width="6.85546875" style="165" customWidth="1"/>
    <col min="6471" max="6471" width="42.7109375" style="165" customWidth="1"/>
    <col min="6472" max="6472" width="17.7109375" style="165" customWidth="1"/>
    <col min="6473" max="6473" width="16.85546875" style="165" customWidth="1"/>
    <col min="6474" max="6474" width="19.140625" style="165" customWidth="1"/>
    <col min="6475" max="6475" width="15.140625" style="165" customWidth="1"/>
    <col min="6476" max="6476" width="6.85546875" style="165" customWidth="1"/>
    <col min="6477" max="6477" width="47.7109375" style="165" customWidth="1"/>
    <col min="6478" max="6478" width="23.28515625" style="165" bestFit="1" customWidth="1"/>
    <col min="6479" max="6485" width="23.85546875" style="165" customWidth="1"/>
    <col min="6486" max="6486" width="5.85546875" style="165" bestFit="1" customWidth="1"/>
    <col min="6487" max="6487" width="60.140625" style="165" bestFit="1" customWidth="1"/>
    <col min="6488" max="6488" width="17.42578125" style="165" customWidth="1"/>
    <col min="6489" max="6489" width="23.7109375" style="165" customWidth="1"/>
    <col min="6490" max="6492" width="18.42578125" style="165" bestFit="1" customWidth="1"/>
    <col min="6493" max="6493" width="18.42578125" style="165" customWidth="1"/>
    <col min="6494" max="6494" width="18.42578125" style="165" bestFit="1" customWidth="1"/>
    <col min="6495" max="6495" width="22" style="165" bestFit="1" customWidth="1"/>
    <col min="6496" max="6496" width="20.42578125" style="165" bestFit="1" customWidth="1"/>
    <col min="6497" max="6497" width="6.85546875" style="165" customWidth="1"/>
    <col min="6498" max="6498" width="60.140625" style="165" bestFit="1" customWidth="1"/>
    <col min="6499" max="6499" width="19.85546875" style="165" bestFit="1" customWidth="1"/>
    <col min="6500" max="6500" width="22" style="165" bestFit="1" customWidth="1"/>
    <col min="6501" max="6501" width="20.42578125" style="165" bestFit="1" customWidth="1"/>
    <col min="6502" max="6656" width="21.140625" style="165"/>
    <col min="6657" max="6657" width="22" style="165" bestFit="1" customWidth="1"/>
    <col min="6658" max="6658" width="24.140625" style="165" customWidth="1"/>
    <col min="6659" max="6659" width="20.85546875" style="165" customWidth="1"/>
    <col min="6660" max="6660" width="19.7109375" style="165" customWidth="1"/>
    <col min="6661" max="6661" width="18" style="165" customWidth="1"/>
    <col min="6662" max="6662" width="17.85546875" style="165" customWidth="1"/>
    <col min="6663" max="6663" width="6.85546875" style="165" customWidth="1"/>
    <col min="6664" max="6664" width="60.140625" style="165" customWidth="1"/>
    <col min="6665" max="6665" width="23.7109375" style="165" customWidth="1"/>
    <col min="6666" max="6666" width="21" style="165" bestFit="1" customWidth="1"/>
    <col min="6667" max="6667" width="19" style="165" bestFit="1" customWidth="1"/>
    <col min="6668" max="6668" width="6.85546875" style="165" customWidth="1"/>
    <col min="6669" max="6669" width="23" style="165" customWidth="1"/>
    <col min="6670" max="6670" width="25.7109375" style="165" customWidth="1"/>
    <col min="6671" max="6671" width="24" style="165" customWidth="1"/>
    <col min="6672" max="6672" width="20" style="165" customWidth="1"/>
    <col min="6673" max="6673" width="6.85546875" style="165" customWidth="1"/>
    <col min="6674" max="6674" width="55" style="165" customWidth="1"/>
    <col min="6675" max="6675" width="21.42578125" style="165" customWidth="1"/>
    <col min="6676" max="6676" width="22.140625" style="165" customWidth="1"/>
    <col min="6677" max="6677" width="18" style="165" bestFit="1" customWidth="1"/>
    <col min="6678" max="6678" width="73.28515625" style="165" bestFit="1" customWidth="1"/>
    <col min="6679" max="6679" width="16.140625" style="165" customWidth="1"/>
    <col min="6680" max="6680" width="18.140625" style="165" customWidth="1"/>
    <col min="6681" max="6681" width="6.42578125" style="165" bestFit="1" customWidth="1"/>
    <col min="6682" max="6682" width="73.140625" style="165" bestFit="1" customWidth="1"/>
    <col min="6683" max="6683" width="5.42578125" style="165" bestFit="1" customWidth="1"/>
    <col min="6684" max="6685" width="18.140625" style="165" customWidth="1"/>
    <col min="6686" max="6686" width="6.85546875" style="165" customWidth="1"/>
    <col min="6687" max="6687" width="51.140625" style="165" customWidth="1"/>
    <col min="6688" max="6691" width="17" style="165" customWidth="1"/>
    <col min="6692" max="6692" width="15.28515625" style="165" customWidth="1"/>
    <col min="6693" max="6693" width="5.85546875" style="165" bestFit="1" customWidth="1"/>
    <col min="6694" max="6694" width="40.85546875" style="165" bestFit="1" customWidth="1"/>
    <col min="6695" max="6695" width="14" style="165" customWidth="1"/>
    <col min="6696" max="6696" width="22.85546875" style="165" customWidth="1"/>
    <col min="6697" max="6697" width="5.85546875" style="165" customWidth="1"/>
    <col min="6698" max="6698" width="36.140625" style="165" bestFit="1" customWidth="1"/>
    <col min="6699" max="6699" width="16.140625" style="165" customWidth="1"/>
    <col min="6700" max="6700" width="18.85546875" style="165" customWidth="1"/>
    <col min="6701" max="6701" width="6.85546875" style="165" customWidth="1"/>
    <col min="6702" max="6702" width="52" style="165" customWidth="1"/>
    <col min="6703" max="6703" width="18.140625" style="165" customWidth="1"/>
    <col min="6704" max="6704" width="17.140625" style="165" customWidth="1"/>
    <col min="6705" max="6705" width="18.42578125" style="165" customWidth="1"/>
    <col min="6706" max="6706" width="5.85546875" style="165" bestFit="1" customWidth="1"/>
    <col min="6707" max="6707" width="55.140625" style="165" bestFit="1" customWidth="1"/>
    <col min="6708" max="6710" width="17" style="165" customWidth="1"/>
    <col min="6711" max="6711" width="6.42578125" style="165" bestFit="1" customWidth="1"/>
    <col min="6712" max="6712" width="71" style="165" bestFit="1" customWidth="1"/>
    <col min="6713" max="6715" width="17" style="165" customWidth="1"/>
    <col min="6716" max="6716" width="11" style="165" customWidth="1"/>
    <col min="6717" max="6717" width="43.42578125" style="165" bestFit="1" customWidth="1"/>
    <col min="6718" max="6720" width="17" style="165" customWidth="1"/>
    <col min="6721" max="6721" width="5.85546875" style="165" bestFit="1" customWidth="1"/>
    <col min="6722" max="6722" width="55.140625" style="165" bestFit="1" customWidth="1"/>
    <col min="6723" max="6725" width="17" style="165" customWidth="1"/>
    <col min="6726" max="6726" width="6.85546875" style="165" customWidth="1"/>
    <col min="6727" max="6727" width="42.7109375" style="165" customWidth="1"/>
    <col min="6728" max="6728" width="17.7109375" style="165" customWidth="1"/>
    <col min="6729" max="6729" width="16.85546875" style="165" customWidth="1"/>
    <col min="6730" max="6730" width="19.140625" style="165" customWidth="1"/>
    <col min="6731" max="6731" width="15.140625" style="165" customWidth="1"/>
    <col min="6732" max="6732" width="6.85546875" style="165" customWidth="1"/>
    <col min="6733" max="6733" width="47.7109375" style="165" customWidth="1"/>
    <col min="6734" max="6734" width="23.28515625" style="165" bestFit="1" customWidth="1"/>
    <col min="6735" max="6741" width="23.85546875" style="165" customWidth="1"/>
    <col min="6742" max="6742" width="5.85546875" style="165" bestFit="1" customWidth="1"/>
    <col min="6743" max="6743" width="60.140625" style="165" bestFit="1" customWidth="1"/>
    <col min="6744" max="6744" width="17.42578125" style="165" customWidth="1"/>
    <col min="6745" max="6745" width="23.7109375" style="165" customWidth="1"/>
    <col min="6746" max="6748" width="18.42578125" style="165" bestFit="1" customWidth="1"/>
    <col min="6749" max="6749" width="18.42578125" style="165" customWidth="1"/>
    <col min="6750" max="6750" width="18.42578125" style="165" bestFit="1" customWidth="1"/>
    <col min="6751" max="6751" width="22" style="165" bestFit="1" customWidth="1"/>
    <col min="6752" max="6752" width="20.42578125" style="165" bestFit="1" customWidth="1"/>
    <col min="6753" max="6753" width="6.85546875" style="165" customWidth="1"/>
    <col min="6754" max="6754" width="60.140625" style="165" bestFit="1" customWidth="1"/>
    <col min="6755" max="6755" width="19.85546875" style="165" bestFit="1" customWidth="1"/>
    <col min="6756" max="6756" width="22" style="165" bestFit="1" customWidth="1"/>
    <col min="6757" max="6757" width="20.42578125" style="165" bestFit="1" customWidth="1"/>
    <col min="6758" max="6912" width="21.140625" style="165"/>
    <col min="6913" max="6913" width="22" style="165" bestFit="1" customWidth="1"/>
    <col min="6914" max="6914" width="24.140625" style="165" customWidth="1"/>
    <col min="6915" max="6915" width="20.85546875" style="165" customWidth="1"/>
    <col min="6916" max="6916" width="19.7109375" style="165" customWidth="1"/>
    <col min="6917" max="6917" width="18" style="165" customWidth="1"/>
    <col min="6918" max="6918" width="17.85546875" style="165" customWidth="1"/>
    <col min="6919" max="6919" width="6.85546875" style="165" customWidth="1"/>
    <col min="6920" max="6920" width="60.140625" style="165" customWidth="1"/>
    <col min="6921" max="6921" width="23.7109375" style="165" customWidth="1"/>
    <col min="6922" max="6922" width="21" style="165" bestFit="1" customWidth="1"/>
    <col min="6923" max="6923" width="19" style="165" bestFit="1" customWidth="1"/>
    <col min="6924" max="6924" width="6.85546875" style="165" customWidth="1"/>
    <col min="6925" max="6925" width="23" style="165" customWidth="1"/>
    <col min="6926" max="6926" width="25.7109375" style="165" customWidth="1"/>
    <col min="6927" max="6927" width="24" style="165" customWidth="1"/>
    <col min="6928" max="6928" width="20" style="165" customWidth="1"/>
    <col min="6929" max="6929" width="6.85546875" style="165" customWidth="1"/>
    <col min="6930" max="6930" width="55" style="165" customWidth="1"/>
    <col min="6931" max="6931" width="21.42578125" style="165" customWidth="1"/>
    <col min="6932" max="6932" width="22.140625" style="165" customWidth="1"/>
    <col min="6933" max="6933" width="18" style="165" bestFit="1" customWidth="1"/>
    <col min="6934" max="6934" width="73.28515625" style="165" bestFit="1" customWidth="1"/>
    <col min="6935" max="6935" width="16.140625" style="165" customWidth="1"/>
    <col min="6936" max="6936" width="18.140625" style="165" customWidth="1"/>
    <col min="6937" max="6937" width="6.42578125" style="165" bestFit="1" customWidth="1"/>
    <col min="6938" max="6938" width="73.140625" style="165" bestFit="1" customWidth="1"/>
    <col min="6939" max="6939" width="5.42578125" style="165" bestFit="1" customWidth="1"/>
    <col min="6940" max="6941" width="18.140625" style="165" customWidth="1"/>
    <col min="6942" max="6942" width="6.85546875" style="165" customWidth="1"/>
    <col min="6943" max="6943" width="51.140625" style="165" customWidth="1"/>
    <col min="6944" max="6947" width="17" style="165" customWidth="1"/>
    <col min="6948" max="6948" width="15.28515625" style="165" customWidth="1"/>
    <col min="6949" max="6949" width="5.85546875" style="165" bestFit="1" customWidth="1"/>
    <col min="6950" max="6950" width="40.85546875" style="165" bestFit="1" customWidth="1"/>
    <col min="6951" max="6951" width="14" style="165" customWidth="1"/>
    <col min="6952" max="6952" width="22.85546875" style="165" customWidth="1"/>
    <col min="6953" max="6953" width="5.85546875" style="165" customWidth="1"/>
    <col min="6954" max="6954" width="36.140625" style="165" bestFit="1" customWidth="1"/>
    <col min="6955" max="6955" width="16.140625" style="165" customWidth="1"/>
    <col min="6956" max="6956" width="18.85546875" style="165" customWidth="1"/>
    <col min="6957" max="6957" width="6.85546875" style="165" customWidth="1"/>
    <col min="6958" max="6958" width="52" style="165" customWidth="1"/>
    <col min="6959" max="6959" width="18.140625" style="165" customWidth="1"/>
    <col min="6960" max="6960" width="17.140625" style="165" customWidth="1"/>
    <col min="6961" max="6961" width="18.42578125" style="165" customWidth="1"/>
    <col min="6962" max="6962" width="5.85546875" style="165" bestFit="1" customWidth="1"/>
    <col min="6963" max="6963" width="55.140625" style="165" bestFit="1" customWidth="1"/>
    <col min="6964" max="6966" width="17" style="165" customWidth="1"/>
    <col min="6967" max="6967" width="6.42578125" style="165" bestFit="1" customWidth="1"/>
    <col min="6968" max="6968" width="71" style="165" bestFit="1" customWidth="1"/>
    <col min="6969" max="6971" width="17" style="165" customWidth="1"/>
    <col min="6972" max="6972" width="11" style="165" customWidth="1"/>
    <col min="6973" max="6973" width="43.42578125" style="165" bestFit="1" customWidth="1"/>
    <col min="6974" max="6976" width="17" style="165" customWidth="1"/>
    <col min="6977" max="6977" width="5.85546875" style="165" bestFit="1" customWidth="1"/>
    <col min="6978" max="6978" width="55.140625" style="165" bestFit="1" customWidth="1"/>
    <col min="6979" max="6981" width="17" style="165" customWidth="1"/>
    <col min="6982" max="6982" width="6.85546875" style="165" customWidth="1"/>
    <col min="6983" max="6983" width="42.7109375" style="165" customWidth="1"/>
    <col min="6984" max="6984" width="17.7109375" style="165" customWidth="1"/>
    <col min="6985" max="6985" width="16.85546875" style="165" customWidth="1"/>
    <col min="6986" max="6986" width="19.140625" style="165" customWidth="1"/>
    <col min="6987" max="6987" width="15.140625" style="165" customWidth="1"/>
    <col min="6988" max="6988" width="6.85546875" style="165" customWidth="1"/>
    <col min="6989" max="6989" width="47.7109375" style="165" customWidth="1"/>
    <col min="6990" max="6990" width="23.28515625" style="165" bestFit="1" customWidth="1"/>
    <col min="6991" max="6997" width="23.85546875" style="165" customWidth="1"/>
    <col min="6998" max="6998" width="5.85546875" style="165" bestFit="1" customWidth="1"/>
    <col min="6999" max="6999" width="60.140625" style="165" bestFit="1" customWidth="1"/>
    <col min="7000" max="7000" width="17.42578125" style="165" customWidth="1"/>
    <col min="7001" max="7001" width="23.7109375" style="165" customWidth="1"/>
    <col min="7002" max="7004" width="18.42578125" style="165" bestFit="1" customWidth="1"/>
    <col min="7005" max="7005" width="18.42578125" style="165" customWidth="1"/>
    <col min="7006" max="7006" width="18.42578125" style="165" bestFit="1" customWidth="1"/>
    <col min="7007" max="7007" width="22" style="165" bestFit="1" customWidth="1"/>
    <col min="7008" max="7008" width="20.42578125" style="165" bestFit="1" customWidth="1"/>
    <col min="7009" max="7009" width="6.85546875" style="165" customWidth="1"/>
    <col min="7010" max="7010" width="60.140625" style="165" bestFit="1" customWidth="1"/>
    <col min="7011" max="7011" width="19.85546875" style="165" bestFit="1" customWidth="1"/>
    <col min="7012" max="7012" width="22" style="165" bestFit="1" customWidth="1"/>
    <col min="7013" max="7013" width="20.42578125" style="165" bestFit="1" customWidth="1"/>
    <col min="7014" max="7168" width="21.140625" style="165"/>
    <col min="7169" max="7169" width="22" style="165" bestFit="1" customWidth="1"/>
    <col min="7170" max="7170" width="24.140625" style="165" customWidth="1"/>
    <col min="7171" max="7171" width="20.85546875" style="165" customWidth="1"/>
    <col min="7172" max="7172" width="19.7109375" style="165" customWidth="1"/>
    <col min="7173" max="7173" width="18" style="165" customWidth="1"/>
    <col min="7174" max="7174" width="17.85546875" style="165" customWidth="1"/>
    <col min="7175" max="7175" width="6.85546875" style="165" customWidth="1"/>
    <col min="7176" max="7176" width="60.140625" style="165" customWidth="1"/>
    <col min="7177" max="7177" width="23.7109375" style="165" customWidth="1"/>
    <col min="7178" max="7178" width="21" style="165" bestFit="1" customWidth="1"/>
    <col min="7179" max="7179" width="19" style="165" bestFit="1" customWidth="1"/>
    <col min="7180" max="7180" width="6.85546875" style="165" customWidth="1"/>
    <col min="7181" max="7181" width="23" style="165" customWidth="1"/>
    <col min="7182" max="7182" width="25.7109375" style="165" customWidth="1"/>
    <col min="7183" max="7183" width="24" style="165" customWidth="1"/>
    <col min="7184" max="7184" width="20" style="165" customWidth="1"/>
    <col min="7185" max="7185" width="6.85546875" style="165" customWidth="1"/>
    <col min="7186" max="7186" width="55" style="165" customWidth="1"/>
    <col min="7187" max="7187" width="21.42578125" style="165" customWidth="1"/>
    <col min="7188" max="7188" width="22.140625" style="165" customWidth="1"/>
    <col min="7189" max="7189" width="18" style="165" bestFit="1" customWidth="1"/>
    <col min="7190" max="7190" width="73.28515625" style="165" bestFit="1" customWidth="1"/>
    <col min="7191" max="7191" width="16.140625" style="165" customWidth="1"/>
    <col min="7192" max="7192" width="18.140625" style="165" customWidth="1"/>
    <col min="7193" max="7193" width="6.42578125" style="165" bestFit="1" customWidth="1"/>
    <col min="7194" max="7194" width="73.140625" style="165" bestFit="1" customWidth="1"/>
    <col min="7195" max="7195" width="5.42578125" style="165" bestFit="1" customWidth="1"/>
    <col min="7196" max="7197" width="18.140625" style="165" customWidth="1"/>
    <col min="7198" max="7198" width="6.85546875" style="165" customWidth="1"/>
    <col min="7199" max="7199" width="51.140625" style="165" customWidth="1"/>
    <col min="7200" max="7203" width="17" style="165" customWidth="1"/>
    <col min="7204" max="7204" width="15.28515625" style="165" customWidth="1"/>
    <col min="7205" max="7205" width="5.85546875" style="165" bestFit="1" customWidth="1"/>
    <col min="7206" max="7206" width="40.85546875" style="165" bestFit="1" customWidth="1"/>
    <col min="7207" max="7207" width="14" style="165" customWidth="1"/>
    <col min="7208" max="7208" width="22.85546875" style="165" customWidth="1"/>
    <col min="7209" max="7209" width="5.85546875" style="165" customWidth="1"/>
    <col min="7210" max="7210" width="36.140625" style="165" bestFit="1" customWidth="1"/>
    <col min="7211" max="7211" width="16.140625" style="165" customWidth="1"/>
    <col min="7212" max="7212" width="18.85546875" style="165" customWidth="1"/>
    <col min="7213" max="7213" width="6.85546875" style="165" customWidth="1"/>
    <col min="7214" max="7214" width="52" style="165" customWidth="1"/>
    <col min="7215" max="7215" width="18.140625" style="165" customWidth="1"/>
    <col min="7216" max="7216" width="17.140625" style="165" customWidth="1"/>
    <col min="7217" max="7217" width="18.42578125" style="165" customWidth="1"/>
    <col min="7218" max="7218" width="5.85546875" style="165" bestFit="1" customWidth="1"/>
    <col min="7219" max="7219" width="55.140625" style="165" bestFit="1" customWidth="1"/>
    <col min="7220" max="7222" width="17" style="165" customWidth="1"/>
    <col min="7223" max="7223" width="6.42578125" style="165" bestFit="1" customWidth="1"/>
    <col min="7224" max="7224" width="71" style="165" bestFit="1" customWidth="1"/>
    <col min="7225" max="7227" width="17" style="165" customWidth="1"/>
    <col min="7228" max="7228" width="11" style="165" customWidth="1"/>
    <col min="7229" max="7229" width="43.42578125" style="165" bestFit="1" customWidth="1"/>
    <col min="7230" max="7232" width="17" style="165" customWidth="1"/>
    <col min="7233" max="7233" width="5.85546875" style="165" bestFit="1" customWidth="1"/>
    <col min="7234" max="7234" width="55.140625" style="165" bestFit="1" customWidth="1"/>
    <col min="7235" max="7237" width="17" style="165" customWidth="1"/>
    <col min="7238" max="7238" width="6.85546875" style="165" customWidth="1"/>
    <col min="7239" max="7239" width="42.7109375" style="165" customWidth="1"/>
    <col min="7240" max="7240" width="17.7109375" style="165" customWidth="1"/>
    <col min="7241" max="7241" width="16.85546875" style="165" customWidth="1"/>
    <col min="7242" max="7242" width="19.140625" style="165" customWidth="1"/>
    <col min="7243" max="7243" width="15.140625" style="165" customWidth="1"/>
    <col min="7244" max="7244" width="6.85546875" style="165" customWidth="1"/>
    <col min="7245" max="7245" width="47.7109375" style="165" customWidth="1"/>
    <col min="7246" max="7246" width="23.28515625" style="165" bestFit="1" customWidth="1"/>
    <col min="7247" max="7253" width="23.85546875" style="165" customWidth="1"/>
    <col min="7254" max="7254" width="5.85546875" style="165" bestFit="1" customWidth="1"/>
    <col min="7255" max="7255" width="60.140625" style="165" bestFit="1" customWidth="1"/>
    <col min="7256" max="7256" width="17.42578125" style="165" customWidth="1"/>
    <col min="7257" max="7257" width="23.7109375" style="165" customWidth="1"/>
    <col min="7258" max="7260" width="18.42578125" style="165" bestFit="1" customWidth="1"/>
    <col min="7261" max="7261" width="18.42578125" style="165" customWidth="1"/>
    <col min="7262" max="7262" width="18.42578125" style="165" bestFit="1" customWidth="1"/>
    <col min="7263" max="7263" width="22" style="165" bestFit="1" customWidth="1"/>
    <col min="7264" max="7264" width="20.42578125" style="165" bestFit="1" customWidth="1"/>
    <col min="7265" max="7265" width="6.85546875" style="165" customWidth="1"/>
    <col min="7266" max="7266" width="60.140625" style="165" bestFit="1" customWidth="1"/>
    <col min="7267" max="7267" width="19.85546875" style="165" bestFit="1" customWidth="1"/>
    <col min="7268" max="7268" width="22" style="165" bestFit="1" customWidth="1"/>
    <col min="7269" max="7269" width="20.42578125" style="165" bestFit="1" customWidth="1"/>
    <col min="7270" max="7424" width="21.140625" style="165"/>
    <col min="7425" max="7425" width="22" style="165" bestFit="1" customWidth="1"/>
    <col min="7426" max="7426" width="24.140625" style="165" customWidth="1"/>
    <col min="7427" max="7427" width="20.85546875" style="165" customWidth="1"/>
    <col min="7428" max="7428" width="19.7109375" style="165" customWidth="1"/>
    <col min="7429" max="7429" width="18" style="165" customWidth="1"/>
    <col min="7430" max="7430" width="17.85546875" style="165" customWidth="1"/>
    <col min="7431" max="7431" width="6.85546875" style="165" customWidth="1"/>
    <col min="7432" max="7432" width="60.140625" style="165" customWidth="1"/>
    <col min="7433" max="7433" width="23.7109375" style="165" customWidth="1"/>
    <col min="7434" max="7434" width="21" style="165" bestFit="1" customWidth="1"/>
    <col min="7435" max="7435" width="19" style="165" bestFit="1" customWidth="1"/>
    <col min="7436" max="7436" width="6.85546875" style="165" customWidth="1"/>
    <col min="7437" max="7437" width="23" style="165" customWidth="1"/>
    <col min="7438" max="7438" width="25.7109375" style="165" customWidth="1"/>
    <col min="7439" max="7439" width="24" style="165" customWidth="1"/>
    <col min="7440" max="7440" width="20" style="165" customWidth="1"/>
    <col min="7441" max="7441" width="6.85546875" style="165" customWidth="1"/>
    <col min="7442" max="7442" width="55" style="165" customWidth="1"/>
    <col min="7443" max="7443" width="21.42578125" style="165" customWidth="1"/>
    <col min="7444" max="7444" width="22.140625" style="165" customWidth="1"/>
    <col min="7445" max="7445" width="18" style="165" bestFit="1" customWidth="1"/>
    <col min="7446" max="7446" width="73.28515625" style="165" bestFit="1" customWidth="1"/>
    <col min="7447" max="7447" width="16.140625" style="165" customWidth="1"/>
    <col min="7448" max="7448" width="18.140625" style="165" customWidth="1"/>
    <col min="7449" max="7449" width="6.42578125" style="165" bestFit="1" customWidth="1"/>
    <col min="7450" max="7450" width="73.140625" style="165" bestFit="1" customWidth="1"/>
    <col min="7451" max="7451" width="5.42578125" style="165" bestFit="1" customWidth="1"/>
    <col min="7452" max="7453" width="18.140625" style="165" customWidth="1"/>
    <col min="7454" max="7454" width="6.85546875" style="165" customWidth="1"/>
    <col min="7455" max="7455" width="51.140625" style="165" customWidth="1"/>
    <col min="7456" max="7459" width="17" style="165" customWidth="1"/>
    <col min="7460" max="7460" width="15.28515625" style="165" customWidth="1"/>
    <col min="7461" max="7461" width="5.85546875" style="165" bestFit="1" customWidth="1"/>
    <col min="7462" max="7462" width="40.85546875" style="165" bestFit="1" customWidth="1"/>
    <col min="7463" max="7463" width="14" style="165" customWidth="1"/>
    <col min="7464" max="7464" width="22.85546875" style="165" customWidth="1"/>
    <col min="7465" max="7465" width="5.85546875" style="165" customWidth="1"/>
    <col min="7466" max="7466" width="36.140625" style="165" bestFit="1" customWidth="1"/>
    <col min="7467" max="7467" width="16.140625" style="165" customWidth="1"/>
    <col min="7468" max="7468" width="18.85546875" style="165" customWidth="1"/>
    <col min="7469" max="7469" width="6.85546875" style="165" customWidth="1"/>
    <col min="7470" max="7470" width="52" style="165" customWidth="1"/>
    <col min="7471" max="7471" width="18.140625" style="165" customWidth="1"/>
    <col min="7472" max="7472" width="17.140625" style="165" customWidth="1"/>
    <col min="7473" max="7473" width="18.42578125" style="165" customWidth="1"/>
    <col min="7474" max="7474" width="5.85546875" style="165" bestFit="1" customWidth="1"/>
    <col min="7475" max="7475" width="55.140625" style="165" bestFit="1" customWidth="1"/>
    <col min="7476" max="7478" width="17" style="165" customWidth="1"/>
    <col min="7479" max="7479" width="6.42578125" style="165" bestFit="1" customWidth="1"/>
    <col min="7480" max="7480" width="71" style="165" bestFit="1" customWidth="1"/>
    <col min="7481" max="7483" width="17" style="165" customWidth="1"/>
    <col min="7484" max="7484" width="11" style="165" customWidth="1"/>
    <col min="7485" max="7485" width="43.42578125" style="165" bestFit="1" customWidth="1"/>
    <col min="7486" max="7488" width="17" style="165" customWidth="1"/>
    <col min="7489" max="7489" width="5.85546875" style="165" bestFit="1" customWidth="1"/>
    <col min="7490" max="7490" width="55.140625" style="165" bestFit="1" customWidth="1"/>
    <col min="7491" max="7493" width="17" style="165" customWidth="1"/>
    <col min="7494" max="7494" width="6.85546875" style="165" customWidth="1"/>
    <col min="7495" max="7495" width="42.7109375" style="165" customWidth="1"/>
    <col min="7496" max="7496" width="17.7109375" style="165" customWidth="1"/>
    <col min="7497" max="7497" width="16.85546875" style="165" customWidth="1"/>
    <col min="7498" max="7498" width="19.140625" style="165" customWidth="1"/>
    <col min="7499" max="7499" width="15.140625" style="165" customWidth="1"/>
    <col min="7500" max="7500" width="6.85546875" style="165" customWidth="1"/>
    <col min="7501" max="7501" width="47.7109375" style="165" customWidth="1"/>
    <col min="7502" max="7502" width="23.28515625" style="165" bestFit="1" customWidth="1"/>
    <col min="7503" max="7509" width="23.85546875" style="165" customWidth="1"/>
    <col min="7510" max="7510" width="5.85546875" style="165" bestFit="1" customWidth="1"/>
    <col min="7511" max="7511" width="60.140625" style="165" bestFit="1" customWidth="1"/>
    <col min="7512" max="7512" width="17.42578125" style="165" customWidth="1"/>
    <col min="7513" max="7513" width="23.7109375" style="165" customWidth="1"/>
    <col min="7514" max="7516" width="18.42578125" style="165" bestFit="1" customWidth="1"/>
    <col min="7517" max="7517" width="18.42578125" style="165" customWidth="1"/>
    <col min="7518" max="7518" width="18.42578125" style="165" bestFit="1" customWidth="1"/>
    <col min="7519" max="7519" width="22" style="165" bestFit="1" customWidth="1"/>
    <col min="7520" max="7520" width="20.42578125" style="165" bestFit="1" customWidth="1"/>
    <col min="7521" max="7521" width="6.85546875" style="165" customWidth="1"/>
    <col min="7522" max="7522" width="60.140625" style="165" bestFit="1" customWidth="1"/>
    <col min="7523" max="7523" width="19.85546875" style="165" bestFit="1" customWidth="1"/>
    <col min="7524" max="7524" width="22" style="165" bestFit="1" customWidth="1"/>
    <col min="7525" max="7525" width="20.42578125" style="165" bestFit="1" customWidth="1"/>
    <col min="7526" max="7680" width="21.140625" style="165"/>
    <col min="7681" max="7681" width="22" style="165" bestFit="1" customWidth="1"/>
    <col min="7682" max="7682" width="24.140625" style="165" customWidth="1"/>
    <col min="7683" max="7683" width="20.85546875" style="165" customWidth="1"/>
    <col min="7684" max="7684" width="19.7109375" style="165" customWidth="1"/>
    <col min="7685" max="7685" width="18" style="165" customWidth="1"/>
    <col min="7686" max="7686" width="17.85546875" style="165" customWidth="1"/>
    <col min="7687" max="7687" width="6.85546875" style="165" customWidth="1"/>
    <col min="7688" max="7688" width="60.140625" style="165" customWidth="1"/>
    <col min="7689" max="7689" width="23.7109375" style="165" customWidth="1"/>
    <col min="7690" max="7690" width="21" style="165" bestFit="1" customWidth="1"/>
    <col min="7691" max="7691" width="19" style="165" bestFit="1" customWidth="1"/>
    <col min="7692" max="7692" width="6.85546875" style="165" customWidth="1"/>
    <col min="7693" max="7693" width="23" style="165" customWidth="1"/>
    <col min="7694" max="7694" width="25.7109375" style="165" customWidth="1"/>
    <col min="7695" max="7695" width="24" style="165" customWidth="1"/>
    <col min="7696" max="7696" width="20" style="165" customWidth="1"/>
    <col min="7697" max="7697" width="6.85546875" style="165" customWidth="1"/>
    <col min="7698" max="7698" width="55" style="165" customWidth="1"/>
    <col min="7699" max="7699" width="21.42578125" style="165" customWidth="1"/>
    <col min="7700" max="7700" width="22.140625" style="165" customWidth="1"/>
    <col min="7701" max="7701" width="18" style="165" bestFit="1" customWidth="1"/>
    <col min="7702" max="7702" width="73.28515625" style="165" bestFit="1" customWidth="1"/>
    <col min="7703" max="7703" width="16.140625" style="165" customWidth="1"/>
    <col min="7704" max="7704" width="18.140625" style="165" customWidth="1"/>
    <col min="7705" max="7705" width="6.42578125" style="165" bestFit="1" customWidth="1"/>
    <col min="7706" max="7706" width="73.140625" style="165" bestFit="1" customWidth="1"/>
    <col min="7707" max="7707" width="5.42578125" style="165" bestFit="1" customWidth="1"/>
    <col min="7708" max="7709" width="18.140625" style="165" customWidth="1"/>
    <col min="7710" max="7710" width="6.85546875" style="165" customWidth="1"/>
    <col min="7711" max="7711" width="51.140625" style="165" customWidth="1"/>
    <col min="7712" max="7715" width="17" style="165" customWidth="1"/>
    <col min="7716" max="7716" width="15.28515625" style="165" customWidth="1"/>
    <col min="7717" max="7717" width="5.85546875" style="165" bestFit="1" customWidth="1"/>
    <col min="7718" max="7718" width="40.85546875" style="165" bestFit="1" customWidth="1"/>
    <col min="7719" max="7719" width="14" style="165" customWidth="1"/>
    <col min="7720" max="7720" width="22.85546875" style="165" customWidth="1"/>
    <col min="7721" max="7721" width="5.85546875" style="165" customWidth="1"/>
    <col min="7722" max="7722" width="36.140625" style="165" bestFit="1" customWidth="1"/>
    <col min="7723" max="7723" width="16.140625" style="165" customWidth="1"/>
    <col min="7724" max="7724" width="18.85546875" style="165" customWidth="1"/>
    <col min="7725" max="7725" width="6.85546875" style="165" customWidth="1"/>
    <col min="7726" max="7726" width="52" style="165" customWidth="1"/>
    <col min="7727" max="7727" width="18.140625" style="165" customWidth="1"/>
    <col min="7728" max="7728" width="17.140625" style="165" customWidth="1"/>
    <col min="7729" max="7729" width="18.42578125" style="165" customWidth="1"/>
    <col min="7730" max="7730" width="5.85546875" style="165" bestFit="1" customWidth="1"/>
    <col min="7731" max="7731" width="55.140625" style="165" bestFit="1" customWidth="1"/>
    <col min="7732" max="7734" width="17" style="165" customWidth="1"/>
    <col min="7735" max="7735" width="6.42578125" style="165" bestFit="1" customWidth="1"/>
    <col min="7736" max="7736" width="71" style="165" bestFit="1" customWidth="1"/>
    <col min="7737" max="7739" width="17" style="165" customWidth="1"/>
    <col min="7740" max="7740" width="11" style="165" customWidth="1"/>
    <col min="7741" max="7741" width="43.42578125" style="165" bestFit="1" customWidth="1"/>
    <col min="7742" max="7744" width="17" style="165" customWidth="1"/>
    <col min="7745" max="7745" width="5.85546875" style="165" bestFit="1" customWidth="1"/>
    <col min="7746" max="7746" width="55.140625" style="165" bestFit="1" customWidth="1"/>
    <col min="7747" max="7749" width="17" style="165" customWidth="1"/>
    <col min="7750" max="7750" width="6.85546875" style="165" customWidth="1"/>
    <col min="7751" max="7751" width="42.7109375" style="165" customWidth="1"/>
    <col min="7752" max="7752" width="17.7109375" style="165" customWidth="1"/>
    <col min="7753" max="7753" width="16.85546875" style="165" customWidth="1"/>
    <col min="7754" max="7754" width="19.140625" style="165" customWidth="1"/>
    <col min="7755" max="7755" width="15.140625" style="165" customWidth="1"/>
    <col min="7756" max="7756" width="6.85546875" style="165" customWidth="1"/>
    <col min="7757" max="7757" width="47.7109375" style="165" customWidth="1"/>
    <col min="7758" max="7758" width="23.28515625" style="165" bestFit="1" customWidth="1"/>
    <col min="7759" max="7765" width="23.85546875" style="165" customWidth="1"/>
    <col min="7766" max="7766" width="5.85546875" style="165" bestFit="1" customWidth="1"/>
    <col min="7767" max="7767" width="60.140625" style="165" bestFit="1" customWidth="1"/>
    <col min="7768" max="7768" width="17.42578125" style="165" customWidth="1"/>
    <col min="7769" max="7769" width="23.7109375" style="165" customWidth="1"/>
    <col min="7770" max="7772" width="18.42578125" style="165" bestFit="1" customWidth="1"/>
    <col min="7773" max="7773" width="18.42578125" style="165" customWidth="1"/>
    <col min="7774" max="7774" width="18.42578125" style="165" bestFit="1" customWidth="1"/>
    <col min="7775" max="7775" width="22" style="165" bestFit="1" customWidth="1"/>
    <col min="7776" max="7776" width="20.42578125" style="165" bestFit="1" customWidth="1"/>
    <col min="7777" max="7777" width="6.85546875" style="165" customWidth="1"/>
    <col min="7778" max="7778" width="60.140625" style="165" bestFit="1" customWidth="1"/>
    <col min="7779" max="7779" width="19.85546875" style="165" bestFit="1" customWidth="1"/>
    <col min="7780" max="7780" width="22" style="165" bestFit="1" customWidth="1"/>
    <col min="7781" max="7781" width="20.42578125" style="165" bestFit="1" customWidth="1"/>
    <col min="7782" max="7936" width="21.140625" style="165"/>
    <col min="7937" max="7937" width="22" style="165" bestFit="1" customWidth="1"/>
    <col min="7938" max="7938" width="24.140625" style="165" customWidth="1"/>
    <col min="7939" max="7939" width="20.85546875" style="165" customWidth="1"/>
    <col min="7940" max="7940" width="19.7109375" style="165" customWidth="1"/>
    <col min="7941" max="7941" width="18" style="165" customWidth="1"/>
    <col min="7942" max="7942" width="17.85546875" style="165" customWidth="1"/>
    <col min="7943" max="7943" width="6.85546875" style="165" customWidth="1"/>
    <col min="7944" max="7944" width="60.140625" style="165" customWidth="1"/>
    <col min="7945" max="7945" width="23.7109375" style="165" customWidth="1"/>
    <col min="7946" max="7946" width="21" style="165" bestFit="1" customWidth="1"/>
    <col min="7947" max="7947" width="19" style="165" bestFit="1" customWidth="1"/>
    <col min="7948" max="7948" width="6.85546875" style="165" customWidth="1"/>
    <col min="7949" max="7949" width="23" style="165" customWidth="1"/>
    <col min="7950" max="7950" width="25.7109375" style="165" customWidth="1"/>
    <col min="7951" max="7951" width="24" style="165" customWidth="1"/>
    <col min="7952" max="7952" width="20" style="165" customWidth="1"/>
    <col min="7953" max="7953" width="6.85546875" style="165" customWidth="1"/>
    <col min="7954" max="7954" width="55" style="165" customWidth="1"/>
    <col min="7955" max="7955" width="21.42578125" style="165" customWidth="1"/>
    <col min="7956" max="7956" width="22.140625" style="165" customWidth="1"/>
    <col min="7957" max="7957" width="18" style="165" bestFit="1" customWidth="1"/>
    <col min="7958" max="7958" width="73.28515625" style="165" bestFit="1" customWidth="1"/>
    <col min="7959" max="7959" width="16.140625" style="165" customWidth="1"/>
    <col min="7960" max="7960" width="18.140625" style="165" customWidth="1"/>
    <col min="7961" max="7961" width="6.42578125" style="165" bestFit="1" customWidth="1"/>
    <col min="7962" max="7962" width="73.140625" style="165" bestFit="1" customWidth="1"/>
    <col min="7963" max="7963" width="5.42578125" style="165" bestFit="1" customWidth="1"/>
    <col min="7964" max="7965" width="18.140625" style="165" customWidth="1"/>
    <col min="7966" max="7966" width="6.85546875" style="165" customWidth="1"/>
    <col min="7967" max="7967" width="51.140625" style="165" customWidth="1"/>
    <col min="7968" max="7971" width="17" style="165" customWidth="1"/>
    <col min="7972" max="7972" width="15.28515625" style="165" customWidth="1"/>
    <col min="7973" max="7973" width="5.85546875" style="165" bestFit="1" customWidth="1"/>
    <col min="7974" max="7974" width="40.85546875" style="165" bestFit="1" customWidth="1"/>
    <col min="7975" max="7975" width="14" style="165" customWidth="1"/>
    <col min="7976" max="7976" width="22.85546875" style="165" customWidth="1"/>
    <col min="7977" max="7977" width="5.85546875" style="165" customWidth="1"/>
    <col min="7978" max="7978" width="36.140625" style="165" bestFit="1" customWidth="1"/>
    <col min="7979" max="7979" width="16.140625" style="165" customWidth="1"/>
    <col min="7980" max="7980" width="18.85546875" style="165" customWidth="1"/>
    <col min="7981" max="7981" width="6.85546875" style="165" customWidth="1"/>
    <col min="7982" max="7982" width="52" style="165" customWidth="1"/>
    <col min="7983" max="7983" width="18.140625" style="165" customWidth="1"/>
    <col min="7984" max="7984" width="17.140625" style="165" customWidth="1"/>
    <col min="7985" max="7985" width="18.42578125" style="165" customWidth="1"/>
    <col min="7986" max="7986" width="5.85546875" style="165" bestFit="1" customWidth="1"/>
    <col min="7987" max="7987" width="55.140625" style="165" bestFit="1" customWidth="1"/>
    <col min="7988" max="7990" width="17" style="165" customWidth="1"/>
    <col min="7991" max="7991" width="6.42578125" style="165" bestFit="1" customWidth="1"/>
    <col min="7992" max="7992" width="71" style="165" bestFit="1" customWidth="1"/>
    <col min="7993" max="7995" width="17" style="165" customWidth="1"/>
    <col min="7996" max="7996" width="11" style="165" customWidth="1"/>
    <col min="7997" max="7997" width="43.42578125" style="165" bestFit="1" customWidth="1"/>
    <col min="7998" max="8000" width="17" style="165" customWidth="1"/>
    <col min="8001" max="8001" width="5.85546875" style="165" bestFit="1" customWidth="1"/>
    <col min="8002" max="8002" width="55.140625" style="165" bestFit="1" customWidth="1"/>
    <col min="8003" max="8005" width="17" style="165" customWidth="1"/>
    <col min="8006" max="8006" width="6.85546875" style="165" customWidth="1"/>
    <col min="8007" max="8007" width="42.7109375" style="165" customWidth="1"/>
    <col min="8008" max="8008" width="17.7109375" style="165" customWidth="1"/>
    <col min="8009" max="8009" width="16.85546875" style="165" customWidth="1"/>
    <col min="8010" max="8010" width="19.140625" style="165" customWidth="1"/>
    <col min="8011" max="8011" width="15.140625" style="165" customWidth="1"/>
    <col min="8012" max="8012" width="6.85546875" style="165" customWidth="1"/>
    <col min="8013" max="8013" width="47.7109375" style="165" customWidth="1"/>
    <col min="8014" max="8014" width="23.28515625" style="165" bestFit="1" customWidth="1"/>
    <col min="8015" max="8021" width="23.85546875" style="165" customWidth="1"/>
    <col min="8022" max="8022" width="5.85546875" style="165" bestFit="1" customWidth="1"/>
    <col min="8023" max="8023" width="60.140625" style="165" bestFit="1" customWidth="1"/>
    <col min="8024" max="8024" width="17.42578125" style="165" customWidth="1"/>
    <col min="8025" max="8025" width="23.7109375" style="165" customWidth="1"/>
    <col min="8026" max="8028" width="18.42578125" style="165" bestFit="1" customWidth="1"/>
    <col min="8029" max="8029" width="18.42578125" style="165" customWidth="1"/>
    <col min="8030" max="8030" width="18.42578125" style="165" bestFit="1" customWidth="1"/>
    <col min="8031" max="8031" width="22" style="165" bestFit="1" customWidth="1"/>
    <col min="8032" max="8032" width="20.42578125" style="165" bestFit="1" customWidth="1"/>
    <col min="8033" max="8033" width="6.85546875" style="165" customWidth="1"/>
    <col min="8034" max="8034" width="60.140625" style="165" bestFit="1" customWidth="1"/>
    <col min="8035" max="8035" width="19.85546875" style="165" bestFit="1" customWidth="1"/>
    <col min="8036" max="8036" width="22" style="165" bestFit="1" customWidth="1"/>
    <col min="8037" max="8037" width="20.42578125" style="165" bestFit="1" customWidth="1"/>
    <col min="8038" max="8192" width="21.140625" style="165"/>
    <col min="8193" max="8193" width="22" style="165" bestFit="1" customWidth="1"/>
    <col min="8194" max="8194" width="24.140625" style="165" customWidth="1"/>
    <col min="8195" max="8195" width="20.85546875" style="165" customWidth="1"/>
    <col min="8196" max="8196" width="19.7109375" style="165" customWidth="1"/>
    <col min="8197" max="8197" width="18" style="165" customWidth="1"/>
    <col min="8198" max="8198" width="17.85546875" style="165" customWidth="1"/>
    <col min="8199" max="8199" width="6.85546875" style="165" customWidth="1"/>
    <col min="8200" max="8200" width="60.140625" style="165" customWidth="1"/>
    <col min="8201" max="8201" width="23.7109375" style="165" customWidth="1"/>
    <col min="8202" max="8202" width="21" style="165" bestFit="1" customWidth="1"/>
    <col min="8203" max="8203" width="19" style="165" bestFit="1" customWidth="1"/>
    <col min="8204" max="8204" width="6.85546875" style="165" customWidth="1"/>
    <col min="8205" max="8205" width="23" style="165" customWidth="1"/>
    <col min="8206" max="8206" width="25.7109375" style="165" customWidth="1"/>
    <col min="8207" max="8207" width="24" style="165" customWidth="1"/>
    <col min="8208" max="8208" width="20" style="165" customWidth="1"/>
    <col min="8209" max="8209" width="6.85546875" style="165" customWidth="1"/>
    <col min="8210" max="8210" width="55" style="165" customWidth="1"/>
    <col min="8211" max="8211" width="21.42578125" style="165" customWidth="1"/>
    <col min="8212" max="8212" width="22.140625" style="165" customWidth="1"/>
    <col min="8213" max="8213" width="18" style="165" bestFit="1" customWidth="1"/>
    <col min="8214" max="8214" width="73.28515625" style="165" bestFit="1" customWidth="1"/>
    <col min="8215" max="8215" width="16.140625" style="165" customWidth="1"/>
    <col min="8216" max="8216" width="18.140625" style="165" customWidth="1"/>
    <col min="8217" max="8217" width="6.42578125" style="165" bestFit="1" customWidth="1"/>
    <col min="8218" max="8218" width="73.140625" style="165" bestFit="1" customWidth="1"/>
    <col min="8219" max="8219" width="5.42578125" style="165" bestFit="1" customWidth="1"/>
    <col min="8220" max="8221" width="18.140625" style="165" customWidth="1"/>
    <col min="8222" max="8222" width="6.85546875" style="165" customWidth="1"/>
    <col min="8223" max="8223" width="51.140625" style="165" customWidth="1"/>
    <col min="8224" max="8227" width="17" style="165" customWidth="1"/>
    <col min="8228" max="8228" width="15.28515625" style="165" customWidth="1"/>
    <col min="8229" max="8229" width="5.85546875" style="165" bestFit="1" customWidth="1"/>
    <col min="8230" max="8230" width="40.85546875" style="165" bestFit="1" customWidth="1"/>
    <col min="8231" max="8231" width="14" style="165" customWidth="1"/>
    <col min="8232" max="8232" width="22.85546875" style="165" customWidth="1"/>
    <col min="8233" max="8233" width="5.85546875" style="165" customWidth="1"/>
    <col min="8234" max="8234" width="36.140625" style="165" bestFit="1" customWidth="1"/>
    <col min="8235" max="8235" width="16.140625" style="165" customWidth="1"/>
    <col min="8236" max="8236" width="18.85546875" style="165" customWidth="1"/>
    <col min="8237" max="8237" width="6.85546875" style="165" customWidth="1"/>
    <col min="8238" max="8238" width="52" style="165" customWidth="1"/>
    <col min="8239" max="8239" width="18.140625" style="165" customWidth="1"/>
    <col min="8240" max="8240" width="17.140625" style="165" customWidth="1"/>
    <col min="8241" max="8241" width="18.42578125" style="165" customWidth="1"/>
    <col min="8242" max="8242" width="5.85546875" style="165" bestFit="1" customWidth="1"/>
    <col min="8243" max="8243" width="55.140625" style="165" bestFit="1" customWidth="1"/>
    <col min="8244" max="8246" width="17" style="165" customWidth="1"/>
    <col min="8247" max="8247" width="6.42578125" style="165" bestFit="1" customWidth="1"/>
    <col min="8248" max="8248" width="71" style="165" bestFit="1" customWidth="1"/>
    <col min="8249" max="8251" width="17" style="165" customWidth="1"/>
    <col min="8252" max="8252" width="11" style="165" customWidth="1"/>
    <col min="8253" max="8253" width="43.42578125" style="165" bestFit="1" customWidth="1"/>
    <col min="8254" max="8256" width="17" style="165" customWidth="1"/>
    <col min="8257" max="8257" width="5.85546875" style="165" bestFit="1" customWidth="1"/>
    <col min="8258" max="8258" width="55.140625" style="165" bestFit="1" customWidth="1"/>
    <col min="8259" max="8261" width="17" style="165" customWidth="1"/>
    <col min="8262" max="8262" width="6.85546875" style="165" customWidth="1"/>
    <col min="8263" max="8263" width="42.7109375" style="165" customWidth="1"/>
    <col min="8264" max="8264" width="17.7109375" style="165" customWidth="1"/>
    <col min="8265" max="8265" width="16.85546875" style="165" customWidth="1"/>
    <col min="8266" max="8266" width="19.140625" style="165" customWidth="1"/>
    <col min="8267" max="8267" width="15.140625" style="165" customWidth="1"/>
    <col min="8268" max="8268" width="6.85546875" style="165" customWidth="1"/>
    <col min="8269" max="8269" width="47.7109375" style="165" customWidth="1"/>
    <col min="8270" max="8270" width="23.28515625" style="165" bestFit="1" customWidth="1"/>
    <col min="8271" max="8277" width="23.85546875" style="165" customWidth="1"/>
    <col min="8278" max="8278" width="5.85546875" style="165" bestFit="1" customWidth="1"/>
    <col min="8279" max="8279" width="60.140625" style="165" bestFit="1" customWidth="1"/>
    <col min="8280" max="8280" width="17.42578125" style="165" customWidth="1"/>
    <col min="8281" max="8281" width="23.7109375" style="165" customWidth="1"/>
    <col min="8282" max="8284" width="18.42578125" style="165" bestFit="1" customWidth="1"/>
    <col min="8285" max="8285" width="18.42578125" style="165" customWidth="1"/>
    <col min="8286" max="8286" width="18.42578125" style="165" bestFit="1" customWidth="1"/>
    <col min="8287" max="8287" width="22" style="165" bestFit="1" customWidth="1"/>
    <col min="8288" max="8288" width="20.42578125" style="165" bestFit="1" customWidth="1"/>
    <col min="8289" max="8289" width="6.85546875" style="165" customWidth="1"/>
    <col min="8290" max="8290" width="60.140625" style="165" bestFit="1" customWidth="1"/>
    <col min="8291" max="8291" width="19.85546875" style="165" bestFit="1" customWidth="1"/>
    <col min="8292" max="8292" width="22" style="165" bestFit="1" customWidth="1"/>
    <col min="8293" max="8293" width="20.42578125" style="165" bestFit="1" customWidth="1"/>
    <col min="8294" max="8448" width="21.140625" style="165"/>
    <col min="8449" max="8449" width="22" style="165" bestFit="1" customWidth="1"/>
    <col min="8450" max="8450" width="24.140625" style="165" customWidth="1"/>
    <col min="8451" max="8451" width="20.85546875" style="165" customWidth="1"/>
    <col min="8452" max="8452" width="19.7109375" style="165" customWidth="1"/>
    <col min="8453" max="8453" width="18" style="165" customWidth="1"/>
    <col min="8454" max="8454" width="17.85546875" style="165" customWidth="1"/>
    <col min="8455" max="8455" width="6.85546875" style="165" customWidth="1"/>
    <col min="8456" max="8456" width="60.140625" style="165" customWidth="1"/>
    <col min="8457" max="8457" width="23.7109375" style="165" customWidth="1"/>
    <col min="8458" max="8458" width="21" style="165" bestFit="1" customWidth="1"/>
    <col min="8459" max="8459" width="19" style="165" bestFit="1" customWidth="1"/>
    <col min="8460" max="8460" width="6.85546875" style="165" customWidth="1"/>
    <col min="8461" max="8461" width="23" style="165" customWidth="1"/>
    <col min="8462" max="8462" width="25.7109375" style="165" customWidth="1"/>
    <col min="8463" max="8463" width="24" style="165" customWidth="1"/>
    <col min="8464" max="8464" width="20" style="165" customWidth="1"/>
    <col min="8465" max="8465" width="6.85546875" style="165" customWidth="1"/>
    <col min="8466" max="8466" width="55" style="165" customWidth="1"/>
    <col min="8467" max="8467" width="21.42578125" style="165" customWidth="1"/>
    <col min="8468" max="8468" width="22.140625" style="165" customWidth="1"/>
    <col min="8469" max="8469" width="18" style="165" bestFit="1" customWidth="1"/>
    <col min="8470" max="8470" width="73.28515625" style="165" bestFit="1" customWidth="1"/>
    <col min="8471" max="8471" width="16.140625" style="165" customWidth="1"/>
    <col min="8472" max="8472" width="18.140625" style="165" customWidth="1"/>
    <col min="8473" max="8473" width="6.42578125" style="165" bestFit="1" customWidth="1"/>
    <col min="8474" max="8474" width="73.140625" style="165" bestFit="1" customWidth="1"/>
    <col min="8475" max="8475" width="5.42578125" style="165" bestFit="1" customWidth="1"/>
    <col min="8476" max="8477" width="18.140625" style="165" customWidth="1"/>
    <col min="8478" max="8478" width="6.85546875" style="165" customWidth="1"/>
    <col min="8479" max="8479" width="51.140625" style="165" customWidth="1"/>
    <col min="8480" max="8483" width="17" style="165" customWidth="1"/>
    <col min="8484" max="8484" width="15.28515625" style="165" customWidth="1"/>
    <col min="8485" max="8485" width="5.85546875" style="165" bestFit="1" customWidth="1"/>
    <col min="8486" max="8486" width="40.85546875" style="165" bestFit="1" customWidth="1"/>
    <col min="8487" max="8487" width="14" style="165" customWidth="1"/>
    <col min="8488" max="8488" width="22.85546875" style="165" customWidth="1"/>
    <col min="8489" max="8489" width="5.85546875" style="165" customWidth="1"/>
    <col min="8490" max="8490" width="36.140625" style="165" bestFit="1" customWidth="1"/>
    <col min="8491" max="8491" width="16.140625" style="165" customWidth="1"/>
    <col min="8492" max="8492" width="18.85546875" style="165" customWidth="1"/>
    <col min="8493" max="8493" width="6.85546875" style="165" customWidth="1"/>
    <col min="8494" max="8494" width="52" style="165" customWidth="1"/>
    <col min="8495" max="8495" width="18.140625" style="165" customWidth="1"/>
    <col min="8496" max="8496" width="17.140625" style="165" customWidth="1"/>
    <col min="8497" max="8497" width="18.42578125" style="165" customWidth="1"/>
    <col min="8498" max="8498" width="5.85546875" style="165" bestFit="1" customWidth="1"/>
    <col min="8499" max="8499" width="55.140625" style="165" bestFit="1" customWidth="1"/>
    <col min="8500" max="8502" width="17" style="165" customWidth="1"/>
    <col min="8503" max="8503" width="6.42578125" style="165" bestFit="1" customWidth="1"/>
    <col min="8504" max="8504" width="71" style="165" bestFit="1" customWidth="1"/>
    <col min="8505" max="8507" width="17" style="165" customWidth="1"/>
    <col min="8508" max="8508" width="11" style="165" customWidth="1"/>
    <col min="8509" max="8509" width="43.42578125" style="165" bestFit="1" customWidth="1"/>
    <col min="8510" max="8512" width="17" style="165" customWidth="1"/>
    <col min="8513" max="8513" width="5.85546875" style="165" bestFit="1" customWidth="1"/>
    <col min="8514" max="8514" width="55.140625" style="165" bestFit="1" customWidth="1"/>
    <col min="8515" max="8517" width="17" style="165" customWidth="1"/>
    <col min="8518" max="8518" width="6.85546875" style="165" customWidth="1"/>
    <col min="8519" max="8519" width="42.7109375" style="165" customWidth="1"/>
    <col min="8520" max="8520" width="17.7109375" style="165" customWidth="1"/>
    <col min="8521" max="8521" width="16.85546875" style="165" customWidth="1"/>
    <col min="8522" max="8522" width="19.140625" style="165" customWidth="1"/>
    <col min="8523" max="8523" width="15.140625" style="165" customWidth="1"/>
    <col min="8524" max="8524" width="6.85546875" style="165" customWidth="1"/>
    <col min="8525" max="8525" width="47.7109375" style="165" customWidth="1"/>
    <col min="8526" max="8526" width="23.28515625" style="165" bestFit="1" customWidth="1"/>
    <col min="8527" max="8533" width="23.85546875" style="165" customWidth="1"/>
    <col min="8534" max="8534" width="5.85546875" style="165" bestFit="1" customWidth="1"/>
    <col min="8535" max="8535" width="60.140625" style="165" bestFit="1" customWidth="1"/>
    <col min="8536" max="8536" width="17.42578125" style="165" customWidth="1"/>
    <col min="8537" max="8537" width="23.7109375" style="165" customWidth="1"/>
    <col min="8538" max="8540" width="18.42578125" style="165" bestFit="1" customWidth="1"/>
    <col min="8541" max="8541" width="18.42578125" style="165" customWidth="1"/>
    <col min="8542" max="8542" width="18.42578125" style="165" bestFit="1" customWidth="1"/>
    <col min="8543" max="8543" width="22" style="165" bestFit="1" customWidth="1"/>
    <col min="8544" max="8544" width="20.42578125" style="165" bestFit="1" customWidth="1"/>
    <col min="8545" max="8545" width="6.85546875" style="165" customWidth="1"/>
    <col min="8546" max="8546" width="60.140625" style="165" bestFit="1" customWidth="1"/>
    <col min="8547" max="8547" width="19.85546875" style="165" bestFit="1" customWidth="1"/>
    <col min="8548" max="8548" width="22" style="165" bestFit="1" customWidth="1"/>
    <col min="8549" max="8549" width="20.42578125" style="165" bestFit="1" customWidth="1"/>
    <col min="8550" max="8704" width="21.140625" style="165"/>
    <col min="8705" max="8705" width="22" style="165" bestFit="1" customWidth="1"/>
    <col min="8706" max="8706" width="24.140625" style="165" customWidth="1"/>
    <col min="8707" max="8707" width="20.85546875" style="165" customWidth="1"/>
    <col min="8708" max="8708" width="19.7109375" style="165" customWidth="1"/>
    <col min="8709" max="8709" width="18" style="165" customWidth="1"/>
    <col min="8710" max="8710" width="17.85546875" style="165" customWidth="1"/>
    <col min="8711" max="8711" width="6.85546875" style="165" customWidth="1"/>
    <col min="8712" max="8712" width="60.140625" style="165" customWidth="1"/>
    <col min="8713" max="8713" width="23.7109375" style="165" customWidth="1"/>
    <col min="8714" max="8714" width="21" style="165" bestFit="1" customWidth="1"/>
    <col min="8715" max="8715" width="19" style="165" bestFit="1" customWidth="1"/>
    <col min="8716" max="8716" width="6.85546875" style="165" customWidth="1"/>
    <col min="8717" max="8717" width="23" style="165" customWidth="1"/>
    <col min="8718" max="8718" width="25.7109375" style="165" customWidth="1"/>
    <col min="8719" max="8719" width="24" style="165" customWidth="1"/>
    <col min="8720" max="8720" width="20" style="165" customWidth="1"/>
    <col min="8721" max="8721" width="6.85546875" style="165" customWidth="1"/>
    <col min="8722" max="8722" width="55" style="165" customWidth="1"/>
    <col min="8723" max="8723" width="21.42578125" style="165" customWidth="1"/>
    <col min="8724" max="8724" width="22.140625" style="165" customWidth="1"/>
    <col min="8725" max="8725" width="18" style="165" bestFit="1" customWidth="1"/>
    <col min="8726" max="8726" width="73.28515625" style="165" bestFit="1" customWidth="1"/>
    <col min="8727" max="8727" width="16.140625" style="165" customWidth="1"/>
    <col min="8728" max="8728" width="18.140625" style="165" customWidth="1"/>
    <col min="8729" max="8729" width="6.42578125" style="165" bestFit="1" customWidth="1"/>
    <col min="8730" max="8730" width="73.140625" style="165" bestFit="1" customWidth="1"/>
    <col min="8731" max="8731" width="5.42578125" style="165" bestFit="1" customWidth="1"/>
    <col min="8732" max="8733" width="18.140625" style="165" customWidth="1"/>
    <col min="8734" max="8734" width="6.85546875" style="165" customWidth="1"/>
    <col min="8735" max="8735" width="51.140625" style="165" customWidth="1"/>
    <col min="8736" max="8739" width="17" style="165" customWidth="1"/>
    <col min="8740" max="8740" width="15.28515625" style="165" customWidth="1"/>
    <col min="8741" max="8741" width="5.85546875" style="165" bestFit="1" customWidth="1"/>
    <col min="8742" max="8742" width="40.85546875" style="165" bestFit="1" customWidth="1"/>
    <col min="8743" max="8743" width="14" style="165" customWidth="1"/>
    <col min="8744" max="8744" width="22.85546875" style="165" customWidth="1"/>
    <col min="8745" max="8745" width="5.85546875" style="165" customWidth="1"/>
    <col min="8746" max="8746" width="36.140625" style="165" bestFit="1" customWidth="1"/>
    <col min="8747" max="8747" width="16.140625" style="165" customWidth="1"/>
    <col min="8748" max="8748" width="18.85546875" style="165" customWidth="1"/>
    <col min="8749" max="8749" width="6.85546875" style="165" customWidth="1"/>
    <col min="8750" max="8750" width="52" style="165" customWidth="1"/>
    <col min="8751" max="8751" width="18.140625" style="165" customWidth="1"/>
    <col min="8752" max="8752" width="17.140625" style="165" customWidth="1"/>
    <col min="8753" max="8753" width="18.42578125" style="165" customWidth="1"/>
    <col min="8754" max="8754" width="5.85546875" style="165" bestFit="1" customWidth="1"/>
    <col min="8755" max="8755" width="55.140625" style="165" bestFit="1" customWidth="1"/>
    <col min="8756" max="8758" width="17" style="165" customWidth="1"/>
    <col min="8759" max="8759" width="6.42578125" style="165" bestFit="1" customWidth="1"/>
    <col min="8760" max="8760" width="71" style="165" bestFit="1" customWidth="1"/>
    <col min="8761" max="8763" width="17" style="165" customWidth="1"/>
    <col min="8764" max="8764" width="11" style="165" customWidth="1"/>
    <col min="8765" max="8765" width="43.42578125" style="165" bestFit="1" customWidth="1"/>
    <col min="8766" max="8768" width="17" style="165" customWidth="1"/>
    <col min="8769" max="8769" width="5.85546875" style="165" bestFit="1" customWidth="1"/>
    <col min="8770" max="8770" width="55.140625" style="165" bestFit="1" customWidth="1"/>
    <col min="8771" max="8773" width="17" style="165" customWidth="1"/>
    <col min="8774" max="8774" width="6.85546875" style="165" customWidth="1"/>
    <col min="8775" max="8775" width="42.7109375" style="165" customWidth="1"/>
    <col min="8776" max="8776" width="17.7109375" style="165" customWidth="1"/>
    <col min="8777" max="8777" width="16.85546875" style="165" customWidth="1"/>
    <col min="8778" max="8778" width="19.140625" style="165" customWidth="1"/>
    <col min="8779" max="8779" width="15.140625" style="165" customWidth="1"/>
    <col min="8780" max="8780" width="6.85546875" style="165" customWidth="1"/>
    <col min="8781" max="8781" width="47.7109375" style="165" customWidth="1"/>
    <col min="8782" max="8782" width="23.28515625" style="165" bestFit="1" customWidth="1"/>
    <col min="8783" max="8789" width="23.85546875" style="165" customWidth="1"/>
    <col min="8790" max="8790" width="5.85546875" style="165" bestFit="1" customWidth="1"/>
    <col min="8791" max="8791" width="60.140625" style="165" bestFit="1" customWidth="1"/>
    <col min="8792" max="8792" width="17.42578125" style="165" customWidth="1"/>
    <col min="8793" max="8793" width="23.7109375" style="165" customWidth="1"/>
    <col min="8794" max="8796" width="18.42578125" style="165" bestFit="1" customWidth="1"/>
    <col min="8797" max="8797" width="18.42578125" style="165" customWidth="1"/>
    <col min="8798" max="8798" width="18.42578125" style="165" bestFit="1" customWidth="1"/>
    <col min="8799" max="8799" width="22" style="165" bestFit="1" customWidth="1"/>
    <col min="8800" max="8800" width="20.42578125" style="165" bestFit="1" customWidth="1"/>
    <col min="8801" max="8801" width="6.85546875" style="165" customWidth="1"/>
    <col min="8802" max="8802" width="60.140625" style="165" bestFit="1" customWidth="1"/>
    <col min="8803" max="8803" width="19.85546875" style="165" bestFit="1" customWidth="1"/>
    <col min="8804" max="8804" width="22" style="165" bestFit="1" customWidth="1"/>
    <col min="8805" max="8805" width="20.42578125" style="165" bestFit="1" customWidth="1"/>
    <col min="8806" max="8960" width="21.140625" style="165"/>
    <col min="8961" max="8961" width="22" style="165" bestFit="1" customWidth="1"/>
    <col min="8962" max="8962" width="24.140625" style="165" customWidth="1"/>
    <col min="8963" max="8963" width="20.85546875" style="165" customWidth="1"/>
    <col min="8964" max="8964" width="19.7109375" style="165" customWidth="1"/>
    <col min="8965" max="8965" width="18" style="165" customWidth="1"/>
    <col min="8966" max="8966" width="17.85546875" style="165" customWidth="1"/>
    <col min="8967" max="8967" width="6.85546875" style="165" customWidth="1"/>
    <col min="8968" max="8968" width="60.140625" style="165" customWidth="1"/>
    <col min="8969" max="8969" width="23.7109375" style="165" customWidth="1"/>
    <col min="8970" max="8970" width="21" style="165" bestFit="1" customWidth="1"/>
    <col min="8971" max="8971" width="19" style="165" bestFit="1" customWidth="1"/>
    <col min="8972" max="8972" width="6.85546875" style="165" customWidth="1"/>
    <col min="8973" max="8973" width="23" style="165" customWidth="1"/>
    <col min="8974" max="8974" width="25.7109375" style="165" customWidth="1"/>
    <col min="8975" max="8975" width="24" style="165" customWidth="1"/>
    <col min="8976" max="8976" width="20" style="165" customWidth="1"/>
    <col min="8977" max="8977" width="6.85546875" style="165" customWidth="1"/>
    <col min="8978" max="8978" width="55" style="165" customWidth="1"/>
    <col min="8979" max="8979" width="21.42578125" style="165" customWidth="1"/>
    <col min="8980" max="8980" width="22.140625" style="165" customWidth="1"/>
    <col min="8981" max="8981" width="18" style="165" bestFit="1" customWidth="1"/>
    <col min="8982" max="8982" width="73.28515625" style="165" bestFit="1" customWidth="1"/>
    <col min="8983" max="8983" width="16.140625" style="165" customWidth="1"/>
    <col min="8984" max="8984" width="18.140625" style="165" customWidth="1"/>
    <col min="8985" max="8985" width="6.42578125" style="165" bestFit="1" customWidth="1"/>
    <col min="8986" max="8986" width="73.140625" style="165" bestFit="1" customWidth="1"/>
    <col min="8987" max="8987" width="5.42578125" style="165" bestFit="1" customWidth="1"/>
    <col min="8988" max="8989" width="18.140625" style="165" customWidth="1"/>
    <col min="8990" max="8990" width="6.85546875" style="165" customWidth="1"/>
    <col min="8991" max="8991" width="51.140625" style="165" customWidth="1"/>
    <col min="8992" max="8995" width="17" style="165" customWidth="1"/>
    <col min="8996" max="8996" width="15.28515625" style="165" customWidth="1"/>
    <col min="8997" max="8997" width="5.85546875" style="165" bestFit="1" customWidth="1"/>
    <col min="8998" max="8998" width="40.85546875" style="165" bestFit="1" customWidth="1"/>
    <col min="8999" max="8999" width="14" style="165" customWidth="1"/>
    <col min="9000" max="9000" width="22.85546875" style="165" customWidth="1"/>
    <col min="9001" max="9001" width="5.85546875" style="165" customWidth="1"/>
    <col min="9002" max="9002" width="36.140625" style="165" bestFit="1" customWidth="1"/>
    <col min="9003" max="9003" width="16.140625" style="165" customWidth="1"/>
    <col min="9004" max="9004" width="18.85546875" style="165" customWidth="1"/>
    <col min="9005" max="9005" width="6.85546875" style="165" customWidth="1"/>
    <col min="9006" max="9006" width="52" style="165" customWidth="1"/>
    <col min="9007" max="9007" width="18.140625" style="165" customWidth="1"/>
    <col min="9008" max="9008" width="17.140625" style="165" customWidth="1"/>
    <col min="9009" max="9009" width="18.42578125" style="165" customWidth="1"/>
    <col min="9010" max="9010" width="5.85546875" style="165" bestFit="1" customWidth="1"/>
    <col min="9011" max="9011" width="55.140625" style="165" bestFit="1" customWidth="1"/>
    <col min="9012" max="9014" width="17" style="165" customWidth="1"/>
    <col min="9015" max="9015" width="6.42578125" style="165" bestFit="1" customWidth="1"/>
    <col min="9016" max="9016" width="71" style="165" bestFit="1" customWidth="1"/>
    <col min="9017" max="9019" width="17" style="165" customWidth="1"/>
    <col min="9020" max="9020" width="11" style="165" customWidth="1"/>
    <col min="9021" max="9021" width="43.42578125" style="165" bestFit="1" customWidth="1"/>
    <col min="9022" max="9024" width="17" style="165" customWidth="1"/>
    <col min="9025" max="9025" width="5.85546875" style="165" bestFit="1" customWidth="1"/>
    <col min="9026" max="9026" width="55.140625" style="165" bestFit="1" customWidth="1"/>
    <col min="9027" max="9029" width="17" style="165" customWidth="1"/>
    <col min="9030" max="9030" width="6.85546875" style="165" customWidth="1"/>
    <col min="9031" max="9031" width="42.7109375" style="165" customWidth="1"/>
    <col min="9032" max="9032" width="17.7109375" style="165" customWidth="1"/>
    <col min="9033" max="9033" width="16.85546875" style="165" customWidth="1"/>
    <col min="9034" max="9034" width="19.140625" style="165" customWidth="1"/>
    <col min="9035" max="9035" width="15.140625" style="165" customWidth="1"/>
    <col min="9036" max="9036" width="6.85546875" style="165" customWidth="1"/>
    <col min="9037" max="9037" width="47.7109375" style="165" customWidth="1"/>
    <col min="9038" max="9038" width="23.28515625" style="165" bestFit="1" customWidth="1"/>
    <col min="9039" max="9045" width="23.85546875" style="165" customWidth="1"/>
    <col min="9046" max="9046" width="5.85546875" style="165" bestFit="1" customWidth="1"/>
    <col min="9047" max="9047" width="60.140625" style="165" bestFit="1" customWidth="1"/>
    <col min="9048" max="9048" width="17.42578125" style="165" customWidth="1"/>
    <col min="9049" max="9049" width="23.7109375" style="165" customWidth="1"/>
    <col min="9050" max="9052" width="18.42578125" style="165" bestFit="1" customWidth="1"/>
    <col min="9053" max="9053" width="18.42578125" style="165" customWidth="1"/>
    <col min="9054" max="9054" width="18.42578125" style="165" bestFit="1" customWidth="1"/>
    <col min="9055" max="9055" width="22" style="165" bestFit="1" customWidth="1"/>
    <col min="9056" max="9056" width="20.42578125" style="165" bestFit="1" customWidth="1"/>
    <col min="9057" max="9057" width="6.85546875" style="165" customWidth="1"/>
    <col min="9058" max="9058" width="60.140625" style="165" bestFit="1" customWidth="1"/>
    <col min="9059" max="9059" width="19.85546875" style="165" bestFit="1" customWidth="1"/>
    <col min="9060" max="9060" width="22" style="165" bestFit="1" customWidth="1"/>
    <col min="9061" max="9061" width="20.42578125" style="165" bestFit="1" customWidth="1"/>
    <col min="9062" max="9216" width="21.140625" style="165"/>
    <col min="9217" max="9217" width="22" style="165" bestFit="1" customWidth="1"/>
    <col min="9218" max="9218" width="24.140625" style="165" customWidth="1"/>
    <col min="9219" max="9219" width="20.85546875" style="165" customWidth="1"/>
    <col min="9220" max="9220" width="19.7109375" style="165" customWidth="1"/>
    <col min="9221" max="9221" width="18" style="165" customWidth="1"/>
    <col min="9222" max="9222" width="17.85546875" style="165" customWidth="1"/>
    <col min="9223" max="9223" width="6.85546875" style="165" customWidth="1"/>
    <col min="9224" max="9224" width="60.140625" style="165" customWidth="1"/>
    <col min="9225" max="9225" width="23.7109375" style="165" customWidth="1"/>
    <col min="9226" max="9226" width="21" style="165" bestFit="1" customWidth="1"/>
    <col min="9227" max="9227" width="19" style="165" bestFit="1" customWidth="1"/>
    <col min="9228" max="9228" width="6.85546875" style="165" customWidth="1"/>
    <col min="9229" max="9229" width="23" style="165" customWidth="1"/>
    <col min="9230" max="9230" width="25.7109375" style="165" customWidth="1"/>
    <col min="9231" max="9231" width="24" style="165" customWidth="1"/>
    <col min="9232" max="9232" width="20" style="165" customWidth="1"/>
    <col min="9233" max="9233" width="6.85546875" style="165" customWidth="1"/>
    <col min="9234" max="9234" width="55" style="165" customWidth="1"/>
    <col min="9235" max="9235" width="21.42578125" style="165" customWidth="1"/>
    <col min="9236" max="9236" width="22.140625" style="165" customWidth="1"/>
    <col min="9237" max="9237" width="18" style="165" bestFit="1" customWidth="1"/>
    <col min="9238" max="9238" width="73.28515625" style="165" bestFit="1" customWidth="1"/>
    <col min="9239" max="9239" width="16.140625" style="165" customWidth="1"/>
    <col min="9240" max="9240" width="18.140625" style="165" customWidth="1"/>
    <col min="9241" max="9241" width="6.42578125" style="165" bestFit="1" customWidth="1"/>
    <col min="9242" max="9242" width="73.140625" style="165" bestFit="1" customWidth="1"/>
    <col min="9243" max="9243" width="5.42578125" style="165" bestFit="1" customWidth="1"/>
    <col min="9244" max="9245" width="18.140625" style="165" customWidth="1"/>
    <col min="9246" max="9246" width="6.85546875" style="165" customWidth="1"/>
    <col min="9247" max="9247" width="51.140625" style="165" customWidth="1"/>
    <col min="9248" max="9251" width="17" style="165" customWidth="1"/>
    <col min="9252" max="9252" width="15.28515625" style="165" customWidth="1"/>
    <col min="9253" max="9253" width="5.85546875" style="165" bestFit="1" customWidth="1"/>
    <col min="9254" max="9254" width="40.85546875" style="165" bestFit="1" customWidth="1"/>
    <col min="9255" max="9255" width="14" style="165" customWidth="1"/>
    <col min="9256" max="9256" width="22.85546875" style="165" customWidth="1"/>
    <col min="9257" max="9257" width="5.85546875" style="165" customWidth="1"/>
    <col min="9258" max="9258" width="36.140625" style="165" bestFit="1" customWidth="1"/>
    <col min="9259" max="9259" width="16.140625" style="165" customWidth="1"/>
    <col min="9260" max="9260" width="18.85546875" style="165" customWidth="1"/>
    <col min="9261" max="9261" width="6.85546875" style="165" customWidth="1"/>
    <col min="9262" max="9262" width="52" style="165" customWidth="1"/>
    <col min="9263" max="9263" width="18.140625" style="165" customWidth="1"/>
    <col min="9264" max="9264" width="17.140625" style="165" customWidth="1"/>
    <col min="9265" max="9265" width="18.42578125" style="165" customWidth="1"/>
    <col min="9266" max="9266" width="5.85546875" style="165" bestFit="1" customWidth="1"/>
    <col min="9267" max="9267" width="55.140625" style="165" bestFit="1" customWidth="1"/>
    <col min="9268" max="9270" width="17" style="165" customWidth="1"/>
    <col min="9271" max="9271" width="6.42578125" style="165" bestFit="1" customWidth="1"/>
    <col min="9272" max="9272" width="71" style="165" bestFit="1" customWidth="1"/>
    <col min="9273" max="9275" width="17" style="165" customWidth="1"/>
    <col min="9276" max="9276" width="11" style="165" customWidth="1"/>
    <col min="9277" max="9277" width="43.42578125" style="165" bestFit="1" customWidth="1"/>
    <col min="9278" max="9280" width="17" style="165" customWidth="1"/>
    <col min="9281" max="9281" width="5.85546875" style="165" bestFit="1" customWidth="1"/>
    <col min="9282" max="9282" width="55.140625" style="165" bestFit="1" customWidth="1"/>
    <col min="9283" max="9285" width="17" style="165" customWidth="1"/>
    <col min="9286" max="9286" width="6.85546875" style="165" customWidth="1"/>
    <col min="9287" max="9287" width="42.7109375" style="165" customWidth="1"/>
    <col min="9288" max="9288" width="17.7109375" style="165" customWidth="1"/>
    <col min="9289" max="9289" width="16.85546875" style="165" customWidth="1"/>
    <col min="9290" max="9290" width="19.140625" style="165" customWidth="1"/>
    <col min="9291" max="9291" width="15.140625" style="165" customWidth="1"/>
    <col min="9292" max="9292" width="6.85546875" style="165" customWidth="1"/>
    <col min="9293" max="9293" width="47.7109375" style="165" customWidth="1"/>
    <col min="9294" max="9294" width="23.28515625" style="165" bestFit="1" customWidth="1"/>
    <col min="9295" max="9301" width="23.85546875" style="165" customWidth="1"/>
    <col min="9302" max="9302" width="5.85546875" style="165" bestFit="1" customWidth="1"/>
    <col min="9303" max="9303" width="60.140625" style="165" bestFit="1" customWidth="1"/>
    <col min="9304" max="9304" width="17.42578125" style="165" customWidth="1"/>
    <col min="9305" max="9305" width="23.7109375" style="165" customWidth="1"/>
    <col min="9306" max="9308" width="18.42578125" style="165" bestFit="1" customWidth="1"/>
    <col min="9309" max="9309" width="18.42578125" style="165" customWidth="1"/>
    <col min="9310" max="9310" width="18.42578125" style="165" bestFit="1" customWidth="1"/>
    <col min="9311" max="9311" width="22" style="165" bestFit="1" customWidth="1"/>
    <col min="9312" max="9312" width="20.42578125" style="165" bestFit="1" customWidth="1"/>
    <col min="9313" max="9313" width="6.85546875" style="165" customWidth="1"/>
    <col min="9314" max="9314" width="60.140625" style="165" bestFit="1" customWidth="1"/>
    <col min="9315" max="9315" width="19.85546875" style="165" bestFit="1" customWidth="1"/>
    <col min="9316" max="9316" width="22" style="165" bestFit="1" customWidth="1"/>
    <col min="9317" max="9317" width="20.42578125" style="165" bestFit="1" customWidth="1"/>
    <col min="9318" max="9472" width="21.140625" style="165"/>
    <col min="9473" max="9473" width="22" style="165" bestFit="1" customWidth="1"/>
    <col min="9474" max="9474" width="24.140625" style="165" customWidth="1"/>
    <col min="9475" max="9475" width="20.85546875" style="165" customWidth="1"/>
    <col min="9476" max="9476" width="19.7109375" style="165" customWidth="1"/>
    <col min="9477" max="9477" width="18" style="165" customWidth="1"/>
    <col min="9478" max="9478" width="17.85546875" style="165" customWidth="1"/>
    <col min="9479" max="9479" width="6.85546875" style="165" customWidth="1"/>
    <col min="9480" max="9480" width="60.140625" style="165" customWidth="1"/>
    <col min="9481" max="9481" width="23.7109375" style="165" customWidth="1"/>
    <col min="9482" max="9482" width="21" style="165" bestFit="1" customWidth="1"/>
    <col min="9483" max="9483" width="19" style="165" bestFit="1" customWidth="1"/>
    <col min="9484" max="9484" width="6.85546875" style="165" customWidth="1"/>
    <col min="9485" max="9485" width="23" style="165" customWidth="1"/>
    <col min="9486" max="9486" width="25.7109375" style="165" customWidth="1"/>
    <col min="9487" max="9487" width="24" style="165" customWidth="1"/>
    <col min="9488" max="9488" width="20" style="165" customWidth="1"/>
    <col min="9489" max="9489" width="6.85546875" style="165" customWidth="1"/>
    <col min="9490" max="9490" width="55" style="165" customWidth="1"/>
    <col min="9491" max="9491" width="21.42578125" style="165" customWidth="1"/>
    <col min="9492" max="9492" width="22.140625" style="165" customWidth="1"/>
    <col min="9493" max="9493" width="18" style="165" bestFit="1" customWidth="1"/>
    <col min="9494" max="9494" width="73.28515625" style="165" bestFit="1" customWidth="1"/>
    <col min="9495" max="9495" width="16.140625" style="165" customWidth="1"/>
    <col min="9496" max="9496" width="18.140625" style="165" customWidth="1"/>
    <col min="9497" max="9497" width="6.42578125" style="165" bestFit="1" customWidth="1"/>
    <col min="9498" max="9498" width="73.140625" style="165" bestFit="1" customWidth="1"/>
    <col min="9499" max="9499" width="5.42578125" style="165" bestFit="1" customWidth="1"/>
    <col min="9500" max="9501" width="18.140625" style="165" customWidth="1"/>
    <col min="9502" max="9502" width="6.85546875" style="165" customWidth="1"/>
    <col min="9503" max="9503" width="51.140625" style="165" customWidth="1"/>
    <col min="9504" max="9507" width="17" style="165" customWidth="1"/>
    <col min="9508" max="9508" width="15.28515625" style="165" customWidth="1"/>
    <col min="9509" max="9509" width="5.85546875" style="165" bestFit="1" customWidth="1"/>
    <col min="9510" max="9510" width="40.85546875" style="165" bestFit="1" customWidth="1"/>
    <col min="9511" max="9511" width="14" style="165" customWidth="1"/>
    <col min="9512" max="9512" width="22.85546875" style="165" customWidth="1"/>
    <col min="9513" max="9513" width="5.85546875" style="165" customWidth="1"/>
    <col min="9514" max="9514" width="36.140625" style="165" bestFit="1" customWidth="1"/>
    <col min="9515" max="9515" width="16.140625" style="165" customWidth="1"/>
    <col min="9516" max="9516" width="18.85546875" style="165" customWidth="1"/>
    <col min="9517" max="9517" width="6.85546875" style="165" customWidth="1"/>
    <col min="9518" max="9518" width="52" style="165" customWidth="1"/>
    <col min="9519" max="9519" width="18.140625" style="165" customWidth="1"/>
    <col min="9520" max="9520" width="17.140625" style="165" customWidth="1"/>
    <col min="9521" max="9521" width="18.42578125" style="165" customWidth="1"/>
    <col min="9522" max="9522" width="5.85546875" style="165" bestFit="1" customWidth="1"/>
    <col min="9523" max="9523" width="55.140625" style="165" bestFit="1" customWidth="1"/>
    <col min="9524" max="9526" width="17" style="165" customWidth="1"/>
    <col min="9527" max="9527" width="6.42578125" style="165" bestFit="1" customWidth="1"/>
    <col min="9528" max="9528" width="71" style="165" bestFit="1" customWidth="1"/>
    <col min="9529" max="9531" width="17" style="165" customWidth="1"/>
    <col min="9532" max="9532" width="11" style="165" customWidth="1"/>
    <col min="9533" max="9533" width="43.42578125" style="165" bestFit="1" customWidth="1"/>
    <col min="9534" max="9536" width="17" style="165" customWidth="1"/>
    <col min="9537" max="9537" width="5.85546875" style="165" bestFit="1" customWidth="1"/>
    <col min="9538" max="9538" width="55.140625" style="165" bestFit="1" customWidth="1"/>
    <col min="9539" max="9541" width="17" style="165" customWidth="1"/>
    <col min="9542" max="9542" width="6.85546875" style="165" customWidth="1"/>
    <col min="9543" max="9543" width="42.7109375" style="165" customWidth="1"/>
    <col min="9544" max="9544" width="17.7109375" style="165" customWidth="1"/>
    <col min="9545" max="9545" width="16.85546875" style="165" customWidth="1"/>
    <col min="9546" max="9546" width="19.140625" style="165" customWidth="1"/>
    <col min="9547" max="9547" width="15.140625" style="165" customWidth="1"/>
    <col min="9548" max="9548" width="6.85546875" style="165" customWidth="1"/>
    <col min="9549" max="9549" width="47.7109375" style="165" customWidth="1"/>
    <col min="9550" max="9550" width="23.28515625" style="165" bestFit="1" customWidth="1"/>
    <col min="9551" max="9557" width="23.85546875" style="165" customWidth="1"/>
    <col min="9558" max="9558" width="5.85546875" style="165" bestFit="1" customWidth="1"/>
    <col min="9559" max="9559" width="60.140625" style="165" bestFit="1" customWidth="1"/>
    <col min="9560" max="9560" width="17.42578125" style="165" customWidth="1"/>
    <col min="9561" max="9561" width="23.7109375" style="165" customWidth="1"/>
    <col min="9562" max="9564" width="18.42578125" style="165" bestFit="1" customWidth="1"/>
    <col min="9565" max="9565" width="18.42578125" style="165" customWidth="1"/>
    <col min="9566" max="9566" width="18.42578125" style="165" bestFit="1" customWidth="1"/>
    <col min="9567" max="9567" width="22" style="165" bestFit="1" customWidth="1"/>
    <col min="9568" max="9568" width="20.42578125" style="165" bestFit="1" customWidth="1"/>
    <col min="9569" max="9569" width="6.85546875" style="165" customWidth="1"/>
    <col min="9570" max="9570" width="60.140625" style="165" bestFit="1" customWidth="1"/>
    <col min="9571" max="9571" width="19.85546875" style="165" bestFit="1" customWidth="1"/>
    <col min="9572" max="9572" width="22" style="165" bestFit="1" customWidth="1"/>
    <col min="9573" max="9573" width="20.42578125" style="165" bestFit="1" customWidth="1"/>
    <col min="9574" max="9728" width="21.140625" style="165"/>
    <col min="9729" max="9729" width="22" style="165" bestFit="1" customWidth="1"/>
    <col min="9730" max="9730" width="24.140625" style="165" customWidth="1"/>
    <col min="9731" max="9731" width="20.85546875" style="165" customWidth="1"/>
    <col min="9732" max="9732" width="19.7109375" style="165" customWidth="1"/>
    <col min="9733" max="9733" width="18" style="165" customWidth="1"/>
    <col min="9734" max="9734" width="17.85546875" style="165" customWidth="1"/>
    <col min="9735" max="9735" width="6.85546875" style="165" customWidth="1"/>
    <col min="9736" max="9736" width="60.140625" style="165" customWidth="1"/>
    <col min="9737" max="9737" width="23.7109375" style="165" customWidth="1"/>
    <col min="9738" max="9738" width="21" style="165" bestFit="1" customWidth="1"/>
    <col min="9739" max="9739" width="19" style="165" bestFit="1" customWidth="1"/>
    <col min="9740" max="9740" width="6.85546875" style="165" customWidth="1"/>
    <col min="9741" max="9741" width="23" style="165" customWidth="1"/>
    <col min="9742" max="9742" width="25.7109375" style="165" customWidth="1"/>
    <col min="9743" max="9743" width="24" style="165" customWidth="1"/>
    <col min="9744" max="9744" width="20" style="165" customWidth="1"/>
    <col min="9745" max="9745" width="6.85546875" style="165" customWidth="1"/>
    <col min="9746" max="9746" width="55" style="165" customWidth="1"/>
    <col min="9747" max="9747" width="21.42578125" style="165" customWidth="1"/>
    <col min="9748" max="9748" width="22.140625" style="165" customWidth="1"/>
    <col min="9749" max="9749" width="18" style="165" bestFit="1" customWidth="1"/>
    <col min="9750" max="9750" width="73.28515625" style="165" bestFit="1" customWidth="1"/>
    <col min="9751" max="9751" width="16.140625" style="165" customWidth="1"/>
    <col min="9752" max="9752" width="18.140625" style="165" customWidth="1"/>
    <col min="9753" max="9753" width="6.42578125" style="165" bestFit="1" customWidth="1"/>
    <col min="9754" max="9754" width="73.140625" style="165" bestFit="1" customWidth="1"/>
    <col min="9755" max="9755" width="5.42578125" style="165" bestFit="1" customWidth="1"/>
    <col min="9756" max="9757" width="18.140625" style="165" customWidth="1"/>
    <col min="9758" max="9758" width="6.85546875" style="165" customWidth="1"/>
    <col min="9759" max="9759" width="51.140625" style="165" customWidth="1"/>
    <col min="9760" max="9763" width="17" style="165" customWidth="1"/>
    <col min="9764" max="9764" width="15.28515625" style="165" customWidth="1"/>
    <col min="9765" max="9765" width="5.85546875" style="165" bestFit="1" customWidth="1"/>
    <col min="9766" max="9766" width="40.85546875" style="165" bestFit="1" customWidth="1"/>
    <col min="9767" max="9767" width="14" style="165" customWidth="1"/>
    <col min="9768" max="9768" width="22.85546875" style="165" customWidth="1"/>
    <col min="9769" max="9769" width="5.85546875" style="165" customWidth="1"/>
    <col min="9770" max="9770" width="36.140625" style="165" bestFit="1" customWidth="1"/>
    <col min="9771" max="9771" width="16.140625" style="165" customWidth="1"/>
    <col min="9772" max="9772" width="18.85546875" style="165" customWidth="1"/>
    <col min="9773" max="9773" width="6.85546875" style="165" customWidth="1"/>
    <col min="9774" max="9774" width="52" style="165" customWidth="1"/>
    <col min="9775" max="9775" width="18.140625" style="165" customWidth="1"/>
    <col min="9776" max="9776" width="17.140625" style="165" customWidth="1"/>
    <col min="9777" max="9777" width="18.42578125" style="165" customWidth="1"/>
    <col min="9778" max="9778" width="5.85546875" style="165" bestFit="1" customWidth="1"/>
    <col min="9779" max="9779" width="55.140625" style="165" bestFit="1" customWidth="1"/>
    <col min="9780" max="9782" width="17" style="165" customWidth="1"/>
    <col min="9783" max="9783" width="6.42578125" style="165" bestFit="1" customWidth="1"/>
    <col min="9784" max="9784" width="71" style="165" bestFit="1" customWidth="1"/>
    <col min="9785" max="9787" width="17" style="165" customWidth="1"/>
    <col min="9788" max="9788" width="11" style="165" customWidth="1"/>
    <col min="9789" max="9789" width="43.42578125" style="165" bestFit="1" customWidth="1"/>
    <col min="9790" max="9792" width="17" style="165" customWidth="1"/>
    <col min="9793" max="9793" width="5.85546875" style="165" bestFit="1" customWidth="1"/>
    <col min="9794" max="9794" width="55.140625" style="165" bestFit="1" customWidth="1"/>
    <col min="9795" max="9797" width="17" style="165" customWidth="1"/>
    <col min="9798" max="9798" width="6.85546875" style="165" customWidth="1"/>
    <col min="9799" max="9799" width="42.7109375" style="165" customWidth="1"/>
    <col min="9800" max="9800" width="17.7109375" style="165" customWidth="1"/>
    <col min="9801" max="9801" width="16.85546875" style="165" customWidth="1"/>
    <col min="9802" max="9802" width="19.140625" style="165" customWidth="1"/>
    <col min="9803" max="9803" width="15.140625" style="165" customWidth="1"/>
    <col min="9804" max="9804" width="6.85546875" style="165" customWidth="1"/>
    <col min="9805" max="9805" width="47.7109375" style="165" customWidth="1"/>
    <col min="9806" max="9806" width="23.28515625" style="165" bestFit="1" customWidth="1"/>
    <col min="9807" max="9813" width="23.85546875" style="165" customWidth="1"/>
    <col min="9814" max="9814" width="5.85546875" style="165" bestFit="1" customWidth="1"/>
    <col min="9815" max="9815" width="60.140625" style="165" bestFit="1" customWidth="1"/>
    <col min="9816" max="9816" width="17.42578125" style="165" customWidth="1"/>
    <col min="9817" max="9817" width="23.7109375" style="165" customWidth="1"/>
    <col min="9818" max="9820" width="18.42578125" style="165" bestFit="1" customWidth="1"/>
    <col min="9821" max="9821" width="18.42578125" style="165" customWidth="1"/>
    <col min="9822" max="9822" width="18.42578125" style="165" bestFit="1" customWidth="1"/>
    <col min="9823" max="9823" width="22" style="165" bestFit="1" customWidth="1"/>
    <col min="9824" max="9824" width="20.42578125" style="165" bestFit="1" customWidth="1"/>
    <col min="9825" max="9825" width="6.85546875" style="165" customWidth="1"/>
    <col min="9826" max="9826" width="60.140625" style="165" bestFit="1" customWidth="1"/>
    <col min="9827" max="9827" width="19.85546875" style="165" bestFit="1" customWidth="1"/>
    <col min="9828" max="9828" width="22" style="165" bestFit="1" customWidth="1"/>
    <col min="9829" max="9829" width="20.42578125" style="165" bestFit="1" customWidth="1"/>
    <col min="9830" max="9984" width="21.140625" style="165"/>
    <col min="9985" max="9985" width="22" style="165" bestFit="1" customWidth="1"/>
    <col min="9986" max="9986" width="24.140625" style="165" customWidth="1"/>
    <col min="9987" max="9987" width="20.85546875" style="165" customWidth="1"/>
    <col min="9988" max="9988" width="19.7109375" style="165" customWidth="1"/>
    <col min="9989" max="9989" width="18" style="165" customWidth="1"/>
    <col min="9990" max="9990" width="17.85546875" style="165" customWidth="1"/>
    <col min="9991" max="9991" width="6.85546875" style="165" customWidth="1"/>
    <col min="9992" max="9992" width="60.140625" style="165" customWidth="1"/>
    <col min="9993" max="9993" width="23.7109375" style="165" customWidth="1"/>
    <col min="9994" max="9994" width="21" style="165" bestFit="1" customWidth="1"/>
    <col min="9995" max="9995" width="19" style="165" bestFit="1" customWidth="1"/>
    <col min="9996" max="9996" width="6.85546875" style="165" customWidth="1"/>
    <col min="9997" max="9997" width="23" style="165" customWidth="1"/>
    <col min="9998" max="9998" width="25.7109375" style="165" customWidth="1"/>
    <col min="9999" max="9999" width="24" style="165" customWidth="1"/>
    <col min="10000" max="10000" width="20" style="165" customWidth="1"/>
    <col min="10001" max="10001" width="6.85546875" style="165" customWidth="1"/>
    <col min="10002" max="10002" width="55" style="165" customWidth="1"/>
    <col min="10003" max="10003" width="21.42578125" style="165" customWidth="1"/>
    <col min="10004" max="10004" width="22.140625" style="165" customWidth="1"/>
    <col min="10005" max="10005" width="18" style="165" bestFit="1" customWidth="1"/>
    <col min="10006" max="10006" width="73.28515625" style="165" bestFit="1" customWidth="1"/>
    <col min="10007" max="10007" width="16.140625" style="165" customWidth="1"/>
    <col min="10008" max="10008" width="18.140625" style="165" customWidth="1"/>
    <col min="10009" max="10009" width="6.42578125" style="165" bestFit="1" customWidth="1"/>
    <col min="10010" max="10010" width="73.140625" style="165" bestFit="1" customWidth="1"/>
    <col min="10011" max="10011" width="5.42578125" style="165" bestFit="1" customWidth="1"/>
    <col min="10012" max="10013" width="18.140625" style="165" customWidth="1"/>
    <col min="10014" max="10014" width="6.85546875" style="165" customWidth="1"/>
    <col min="10015" max="10015" width="51.140625" style="165" customWidth="1"/>
    <col min="10016" max="10019" width="17" style="165" customWidth="1"/>
    <col min="10020" max="10020" width="15.28515625" style="165" customWidth="1"/>
    <col min="10021" max="10021" width="5.85546875" style="165" bestFit="1" customWidth="1"/>
    <col min="10022" max="10022" width="40.85546875" style="165" bestFit="1" customWidth="1"/>
    <col min="10023" max="10023" width="14" style="165" customWidth="1"/>
    <col min="10024" max="10024" width="22.85546875" style="165" customWidth="1"/>
    <col min="10025" max="10025" width="5.85546875" style="165" customWidth="1"/>
    <col min="10026" max="10026" width="36.140625" style="165" bestFit="1" customWidth="1"/>
    <col min="10027" max="10027" width="16.140625" style="165" customWidth="1"/>
    <col min="10028" max="10028" width="18.85546875" style="165" customWidth="1"/>
    <col min="10029" max="10029" width="6.85546875" style="165" customWidth="1"/>
    <col min="10030" max="10030" width="52" style="165" customWidth="1"/>
    <col min="10031" max="10031" width="18.140625" style="165" customWidth="1"/>
    <col min="10032" max="10032" width="17.140625" style="165" customWidth="1"/>
    <col min="10033" max="10033" width="18.42578125" style="165" customWidth="1"/>
    <col min="10034" max="10034" width="5.85546875" style="165" bestFit="1" customWidth="1"/>
    <col min="10035" max="10035" width="55.140625" style="165" bestFit="1" customWidth="1"/>
    <col min="10036" max="10038" width="17" style="165" customWidth="1"/>
    <col min="10039" max="10039" width="6.42578125" style="165" bestFit="1" customWidth="1"/>
    <col min="10040" max="10040" width="71" style="165" bestFit="1" customWidth="1"/>
    <col min="10041" max="10043" width="17" style="165" customWidth="1"/>
    <col min="10044" max="10044" width="11" style="165" customWidth="1"/>
    <col min="10045" max="10045" width="43.42578125" style="165" bestFit="1" customWidth="1"/>
    <col min="10046" max="10048" width="17" style="165" customWidth="1"/>
    <col min="10049" max="10049" width="5.85546875" style="165" bestFit="1" customWidth="1"/>
    <col min="10050" max="10050" width="55.140625" style="165" bestFit="1" customWidth="1"/>
    <col min="10051" max="10053" width="17" style="165" customWidth="1"/>
    <col min="10054" max="10054" width="6.85546875" style="165" customWidth="1"/>
    <col min="10055" max="10055" width="42.7109375" style="165" customWidth="1"/>
    <col min="10056" max="10056" width="17.7109375" style="165" customWidth="1"/>
    <col min="10057" max="10057" width="16.85546875" style="165" customWidth="1"/>
    <col min="10058" max="10058" width="19.140625" style="165" customWidth="1"/>
    <col min="10059" max="10059" width="15.140625" style="165" customWidth="1"/>
    <col min="10060" max="10060" width="6.85546875" style="165" customWidth="1"/>
    <col min="10061" max="10061" width="47.7109375" style="165" customWidth="1"/>
    <col min="10062" max="10062" width="23.28515625" style="165" bestFit="1" customWidth="1"/>
    <col min="10063" max="10069" width="23.85546875" style="165" customWidth="1"/>
    <col min="10070" max="10070" width="5.85546875" style="165" bestFit="1" customWidth="1"/>
    <col min="10071" max="10071" width="60.140625" style="165" bestFit="1" customWidth="1"/>
    <col min="10072" max="10072" width="17.42578125" style="165" customWidth="1"/>
    <col min="10073" max="10073" width="23.7109375" style="165" customWidth="1"/>
    <col min="10074" max="10076" width="18.42578125" style="165" bestFit="1" customWidth="1"/>
    <col min="10077" max="10077" width="18.42578125" style="165" customWidth="1"/>
    <col min="10078" max="10078" width="18.42578125" style="165" bestFit="1" customWidth="1"/>
    <col min="10079" max="10079" width="22" style="165" bestFit="1" customWidth="1"/>
    <col min="10080" max="10080" width="20.42578125" style="165" bestFit="1" customWidth="1"/>
    <col min="10081" max="10081" width="6.85546875" style="165" customWidth="1"/>
    <col min="10082" max="10082" width="60.140625" style="165" bestFit="1" customWidth="1"/>
    <col min="10083" max="10083" width="19.85546875" style="165" bestFit="1" customWidth="1"/>
    <col min="10084" max="10084" width="22" style="165" bestFit="1" customWidth="1"/>
    <col min="10085" max="10085" width="20.42578125" style="165" bestFit="1" customWidth="1"/>
    <col min="10086" max="10240" width="21.140625" style="165"/>
    <col min="10241" max="10241" width="22" style="165" bestFit="1" customWidth="1"/>
    <col min="10242" max="10242" width="24.140625" style="165" customWidth="1"/>
    <col min="10243" max="10243" width="20.85546875" style="165" customWidth="1"/>
    <col min="10244" max="10244" width="19.7109375" style="165" customWidth="1"/>
    <col min="10245" max="10245" width="18" style="165" customWidth="1"/>
    <col min="10246" max="10246" width="17.85546875" style="165" customWidth="1"/>
    <col min="10247" max="10247" width="6.85546875" style="165" customWidth="1"/>
    <col min="10248" max="10248" width="60.140625" style="165" customWidth="1"/>
    <col min="10249" max="10249" width="23.7109375" style="165" customWidth="1"/>
    <col min="10250" max="10250" width="21" style="165" bestFit="1" customWidth="1"/>
    <col min="10251" max="10251" width="19" style="165" bestFit="1" customWidth="1"/>
    <col min="10252" max="10252" width="6.85546875" style="165" customWidth="1"/>
    <col min="10253" max="10253" width="23" style="165" customWidth="1"/>
    <col min="10254" max="10254" width="25.7109375" style="165" customWidth="1"/>
    <col min="10255" max="10255" width="24" style="165" customWidth="1"/>
    <col min="10256" max="10256" width="20" style="165" customWidth="1"/>
    <col min="10257" max="10257" width="6.85546875" style="165" customWidth="1"/>
    <col min="10258" max="10258" width="55" style="165" customWidth="1"/>
    <col min="10259" max="10259" width="21.42578125" style="165" customWidth="1"/>
    <col min="10260" max="10260" width="22.140625" style="165" customWidth="1"/>
    <col min="10261" max="10261" width="18" style="165" bestFit="1" customWidth="1"/>
    <col min="10262" max="10262" width="73.28515625" style="165" bestFit="1" customWidth="1"/>
    <col min="10263" max="10263" width="16.140625" style="165" customWidth="1"/>
    <col min="10264" max="10264" width="18.140625" style="165" customWidth="1"/>
    <col min="10265" max="10265" width="6.42578125" style="165" bestFit="1" customWidth="1"/>
    <col min="10266" max="10266" width="73.140625" style="165" bestFit="1" customWidth="1"/>
    <col min="10267" max="10267" width="5.42578125" style="165" bestFit="1" customWidth="1"/>
    <col min="10268" max="10269" width="18.140625" style="165" customWidth="1"/>
    <col min="10270" max="10270" width="6.85546875" style="165" customWidth="1"/>
    <col min="10271" max="10271" width="51.140625" style="165" customWidth="1"/>
    <col min="10272" max="10275" width="17" style="165" customWidth="1"/>
    <col min="10276" max="10276" width="15.28515625" style="165" customWidth="1"/>
    <col min="10277" max="10277" width="5.85546875" style="165" bestFit="1" customWidth="1"/>
    <col min="10278" max="10278" width="40.85546875" style="165" bestFit="1" customWidth="1"/>
    <col min="10279" max="10279" width="14" style="165" customWidth="1"/>
    <col min="10280" max="10280" width="22.85546875" style="165" customWidth="1"/>
    <col min="10281" max="10281" width="5.85546875" style="165" customWidth="1"/>
    <col min="10282" max="10282" width="36.140625" style="165" bestFit="1" customWidth="1"/>
    <col min="10283" max="10283" width="16.140625" style="165" customWidth="1"/>
    <col min="10284" max="10284" width="18.85546875" style="165" customWidth="1"/>
    <col min="10285" max="10285" width="6.85546875" style="165" customWidth="1"/>
    <col min="10286" max="10286" width="52" style="165" customWidth="1"/>
    <col min="10287" max="10287" width="18.140625" style="165" customWidth="1"/>
    <col min="10288" max="10288" width="17.140625" style="165" customWidth="1"/>
    <col min="10289" max="10289" width="18.42578125" style="165" customWidth="1"/>
    <col min="10290" max="10290" width="5.85546875" style="165" bestFit="1" customWidth="1"/>
    <col min="10291" max="10291" width="55.140625" style="165" bestFit="1" customWidth="1"/>
    <col min="10292" max="10294" width="17" style="165" customWidth="1"/>
    <col min="10295" max="10295" width="6.42578125" style="165" bestFit="1" customWidth="1"/>
    <col min="10296" max="10296" width="71" style="165" bestFit="1" customWidth="1"/>
    <col min="10297" max="10299" width="17" style="165" customWidth="1"/>
    <col min="10300" max="10300" width="11" style="165" customWidth="1"/>
    <col min="10301" max="10301" width="43.42578125" style="165" bestFit="1" customWidth="1"/>
    <col min="10302" max="10304" width="17" style="165" customWidth="1"/>
    <col min="10305" max="10305" width="5.85546875" style="165" bestFit="1" customWidth="1"/>
    <col min="10306" max="10306" width="55.140625" style="165" bestFit="1" customWidth="1"/>
    <col min="10307" max="10309" width="17" style="165" customWidth="1"/>
    <col min="10310" max="10310" width="6.85546875" style="165" customWidth="1"/>
    <col min="10311" max="10311" width="42.7109375" style="165" customWidth="1"/>
    <col min="10312" max="10312" width="17.7109375" style="165" customWidth="1"/>
    <col min="10313" max="10313" width="16.85546875" style="165" customWidth="1"/>
    <col min="10314" max="10314" width="19.140625" style="165" customWidth="1"/>
    <col min="10315" max="10315" width="15.140625" style="165" customWidth="1"/>
    <col min="10316" max="10316" width="6.85546875" style="165" customWidth="1"/>
    <col min="10317" max="10317" width="47.7109375" style="165" customWidth="1"/>
    <col min="10318" max="10318" width="23.28515625" style="165" bestFit="1" customWidth="1"/>
    <col min="10319" max="10325" width="23.85546875" style="165" customWidth="1"/>
    <col min="10326" max="10326" width="5.85546875" style="165" bestFit="1" customWidth="1"/>
    <col min="10327" max="10327" width="60.140625" style="165" bestFit="1" customWidth="1"/>
    <col min="10328" max="10328" width="17.42578125" style="165" customWidth="1"/>
    <col min="10329" max="10329" width="23.7109375" style="165" customWidth="1"/>
    <col min="10330" max="10332" width="18.42578125" style="165" bestFit="1" customWidth="1"/>
    <col min="10333" max="10333" width="18.42578125" style="165" customWidth="1"/>
    <col min="10334" max="10334" width="18.42578125" style="165" bestFit="1" customWidth="1"/>
    <col min="10335" max="10335" width="22" style="165" bestFit="1" customWidth="1"/>
    <col min="10336" max="10336" width="20.42578125" style="165" bestFit="1" customWidth="1"/>
    <col min="10337" max="10337" width="6.85546875" style="165" customWidth="1"/>
    <col min="10338" max="10338" width="60.140625" style="165" bestFit="1" customWidth="1"/>
    <col min="10339" max="10339" width="19.85546875" style="165" bestFit="1" customWidth="1"/>
    <col min="10340" max="10340" width="22" style="165" bestFit="1" customWidth="1"/>
    <col min="10341" max="10341" width="20.42578125" style="165" bestFit="1" customWidth="1"/>
    <col min="10342" max="10496" width="21.140625" style="165"/>
    <col min="10497" max="10497" width="22" style="165" bestFit="1" customWidth="1"/>
    <col min="10498" max="10498" width="24.140625" style="165" customWidth="1"/>
    <col min="10499" max="10499" width="20.85546875" style="165" customWidth="1"/>
    <col min="10500" max="10500" width="19.7109375" style="165" customWidth="1"/>
    <col min="10501" max="10501" width="18" style="165" customWidth="1"/>
    <col min="10502" max="10502" width="17.85546875" style="165" customWidth="1"/>
    <col min="10503" max="10503" width="6.85546875" style="165" customWidth="1"/>
    <col min="10504" max="10504" width="60.140625" style="165" customWidth="1"/>
    <col min="10505" max="10505" width="23.7109375" style="165" customWidth="1"/>
    <col min="10506" max="10506" width="21" style="165" bestFit="1" customWidth="1"/>
    <col min="10507" max="10507" width="19" style="165" bestFit="1" customWidth="1"/>
    <col min="10508" max="10508" width="6.85546875" style="165" customWidth="1"/>
    <col min="10509" max="10509" width="23" style="165" customWidth="1"/>
    <col min="10510" max="10510" width="25.7109375" style="165" customWidth="1"/>
    <col min="10511" max="10511" width="24" style="165" customWidth="1"/>
    <col min="10512" max="10512" width="20" style="165" customWidth="1"/>
    <col min="10513" max="10513" width="6.85546875" style="165" customWidth="1"/>
    <col min="10514" max="10514" width="55" style="165" customWidth="1"/>
    <col min="10515" max="10515" width="21.42578125" style="165" customWidth="1"/>
    <col min="10516" max="10516" width="22.140625" style="165" customWidth="1"/>
    <col min="10517" max="10517" width="18" style="165" bestFit="1" customWidth="1"/>
    <col min="10518" max="10518" width="73.28515625" style="165" bestFit="1" customWidth="1"/>
    <col min="10519" max="10519" width="16.140625" style="165" customWidth="1"/>
    <col min="10520" max="10520" width="18.140625" style="165" customWidth="1"/>
    <col min="10521" max="10521" width="6.42578125" style="165" bestFit="1" customWidth="1"/>
    <col min="10522" max="10522" width="73.140625" style="165" bestFit="1" customWidth="1"/>
    <col min="10523" max="10523" width="5.42578125" style="165" bestFit="1" customWidth="1"/>
    <col min="10524" max="10525" width="18.140625" style="165" customWidth="1"/>
    <col min="10526" max="10526" width="6.85546875" style="165" customWidth="1"/>
    <col min="10527" max="10527" width="51.140625" style="165" customWidth="1"/>
    <col min="10528" max="10531" width="17" style="165" customWidth="1"/>
    <col min="10532" max="10532" width="15.28515625" style="165" customWidth="1"/>
    <col min="10533" max="10533" width="5.85546875" style="165" bestFit="1" customWidth="1"/>
    <col min="10534" max="10534" width="40.85546875" style="165" bestFit="1" customWidth="1"/>
    <col min="10535" max="10535" width="14" style="165" customWidth="1"/>
    <col min="10536" max="10536" width="22.85546875" style="165" customWidth="1"/>
    <col min="10537" max="10537" width="5.85546875" style="165" customWidth="1"/>
    <col min="10538" max="10538" width="36.140625" style="165" bestFit="1" customWidth="1"/>
    <col min="10539" max="10539" width="16.140625" style="165" customWidth="1"/>
    <col min="10540" max="10540" width="18.85546875" style="165" customWidth="1"/>
    <col min="10541" max="10541" width="6.85546875" style="165" customWidth="1"/>
    <col min="10542" max="10542" width="52" style="165" customWidth="1"/>
    <col min="10543" max="10543" width="18.140625" style="165" customWidth="1"/>
    <col min="10544" max="10544" width="17.140625" style="165" customWidth="1"/>
    <col min="10545" max="10545" width="18.42578125" style="165" customWidth="1"/>
    <col min="10546" max="10546" width="5.85546875" style="165" bestFit="1" customWidth="1"/>
    <col min="10547" max="10547" width="55.140625" style="165" bestFit="1" customWidth="1"/>
    <col min="10548" max="10550" width="17" style="165" customWidth="1"/>
    <col min="10551" max="10551" width="6.42578125" style="165" bestFit="1" customWidth="1"/>
    <col min="10552" max="10552" width="71" style="165" bestFit="1" customWidth="1"/>
    <col min="10553" max="10555" width="17" style="165" customWidth="1"/>
    <col min="10556" max="10556" width="11" style="165" customWidth="1"/>
    <col min="10557" max="10557" width="43.42578125" style="165" bestFit="1" customWidth="1"/>
    <col min="10558" max="10560" width="17" style="165" customWidth="1"/>
    <col min="10561" max="10561" width="5.85546875" style="165" bestFit="1" customWidth="1"/>
    <col min="10562" max="10562" width="55.140625" style="165" bestFit="1" customWidth="1"/>
    <col min="10563" max="10565" width="17" style="165" customWidth="1"/>
    <col min="10566" max="10566" width="6.85546875" style="165" customWidth="1"/>
    <col min="10567" max="10567" width="42.7109375" style="165" customWidth="1"/>
    <col min="10568" max="10568" width="17.7109375" style="165" customWidth="1"/>
    <col min="10569" max="10569" width="16.85546875" style="165" customWidth="1"/>
    <col min="10570" max="10570" width="19.140625" style="165" customWidth="1"/>
    <col min="10571" max="10571" width="15.140625" style="165" customWidth="1"/>
    <col min="10572" max="10572" width="6.85546875" style="165" customWidth="1"/>
    <col min="10573" max="10573" width="47.7109375" style="165" customWidth="1"/>
    <col min="10574" max="10574" width="23.28515625" style="165" bestFit="1" customWidth="1"/>
    <col min="10575" max="10581" width="23.85546875" style="165" customWidth="1"/>
    <col min="10582" max="10582" width="5.85546875" style="165" bestFit="1" customWidth="1"/>
    <col min="10583" max="10583" width="60.140625" style="165" bestFit="1" customWidth="1"/>
    <col min="10584" max="10584" width="17.42578125" style="165" customWidth="1"/>
    <col min="10585" max="10585" width="23.7109375" style="165" customWidth="1"/>
    <col min="10586" max="10588" width="18.42578125" style="165" bestFit="1" customWidth="1"/>
    <col min="10589" max="10589" width="18.42578125" style="165" customWidth="1"/>
    <col min="10590" max="10590" width="18.42578125" style="165" bestFit="1" customWidth="1"/>
    <col min="10591" max="10591" width="22" style="165" bestFit="1" customWidth="1"/>
    <col min="10592" max="10592" width="20.42578125" style="165" bestFit="1" customWidth="1"/>
    <col min="10593" max="10593" width="6.85546875" style="165" customWidth="1"/>
    <col min="10594" max="10594" width="60.140625" style="165" bestFit="1" customWidth="1"/>
    <col min="10595" max="10595" width="19.85546875" style="165" bestFit="1" customWidth="1"/>
    <col min="10596" max="10596" width="22" style="165" bestFit="1" customWidth="1"/>
    <col min="10597" max="10597" width="20.42578125" style="165" bestFit="1" customWidth="1"/>
    <col min="10598" max="10752" width="21.140625" style="165"/>
    <col min="10753" max="10753" width="22" style="165" bestFit="1" customWidth="1"/>
    <col min="10754" max="10754" width="24.140625" style="165" customWidth="1"/>
    <col min="10755" max="10755" width="20.85546875" style="165" customWidth="1"/>
    <col min="10756" max="10756" width="19.7109375" style="165" customWidth="1"/>
    <col min="10757" max="10757" width="18" style="165" customWidth="1"/>
    <col min="10758" max="10758" width="17.85546875" style="165" customWidth="1"/>
    <col min="10759" max="10759" width="6.85546875" style="165" customWidth="1"/>
    <col min="10760" max="10760" width="60.140625" style="165" customWidth="1"/>
    <col min="10761" max="10761" width="23.7109375" style="165" customWidth="1"/>
    <col min="10762" max="10762" width="21" style="165" bestFit="1" customWidth="1"/>
    <col min="10763" max="10763" width="19" style="165" bestFit="1" customWidth="1"/>
    <col min="10764" max="10764" width="6.85546875" style="165" customWidth="1"/>
    <col min="10765" max="10765" width="23" style="165" customWidth="1"/>
    <col min="10766" max="10766" width="25.7109375" style="165" customWidth="1"/>
    <col min="10767" max="10767" width="24" style="165" customWidth="1"/>
    <col min="10768" max="10768" width="20" style="165" customWidth="1"/>
    <col min="10769" max="10769" width="6.85546875" style="165" customWidth="1"/>
    <col min="10770" max="10770" width="55" style="165" customWidth="1"/>
    <col min="10771" max="10771" width="21.42578125" style="165" customWidth="1"/>
    <col min="10772" max="10772" width="22.140625" style="165" customWidth="1"/>
    <col min="10773" max="10773" width="18" style="165" bestFit="1" customWidth="1"/>
    <col min="10774" max="10774" width="73.28515625" style="165" bestFit="1" customWidth="1"/>
    <col min="10775" max="10775" width="16.140625" style="165" customWidth="1"/>
    <col min="10776" max="10776" width="18.140625" style="165" customWidth="1"/>
    <col min="10777" max="10777" width="6.42578125" style="165" bestFit="1" customWidth="1"/>
    <col min="10778" max="10778" width="73.140625" style="165" bestFit="1" customWidth="1"/>
    <col min="10779" max="10779" width="5.42578125" style="165" bestFit="1" customWidth="1"/>
    <col min="10780" max="10781" width="18.140625" style="165" customWidth="1"/>
    <col min="10782" max="10782" width="6.85546875" style="165" customWidth="1"/>
    <col min="10783" max="10783" width="51.140625" style="165" customWidth="1"/>
    <col min="10784" max="10787" width="17" style="165" customWidth="1"/>
    <col min="10788" max="10788" width="15.28515625" style="165" customWidth="1"/>
    <col min="10789" max="10789" width="5.85546875" style="165" bestFit="1" customWidth="1"/>
    <col min="10790" max="10790" width="40.85546875" style="165" bestFit="1" customWidth="1"/>
    <col min="10791" max="10791" width="14" style="165" customWidth="1"/>
    <col min="10792" max="10792" width="22.85546875" style="165" customWidth="1"/>
    <col min="10793" max="10793" width="5.85546875" style="165" customWidth="1"/>
    <col min="10794" max="10794" width="36.140625" style="165" bestFit="1" customWidth="1"/>
    <col min="10795" max="10795" width="16.140625" style="165" customWidth="1"/>
    <col min="10796" max="10796" width="18.85546875" style="165" customWidth="1"/>
    <col min="10797" max="10797" width="6.85546875" style="165" customWidth="1"/>
    <col min="10798" max="10798" width="52" style="165" customWidth="1"/>
    <col min="10799" max="10799" width="18.140625" style="165" customWidth="1"/>
    <col min="10800" max="10800" width="17.140625" style="165" customWidth="1"/>
    <col min="10801" max="10801" width="18.42578125" style="165" customWidth="1"/>
    <col min="10802" max="10802" width="5.85546875" style="165" bestFit="1" customWidth="1"/>
    <col min="10803" max="10803" width="55.140625" style="165" bestFit="1" customWidth="1"/>
    <col min="10804" max="10806" width="17" style="165" customWidth="1"/>
    <col min="10807" max="10807" width="6.42578125" style="165" bestFit="1" customWidth="1"/>
    <col min="10808" max="10808" width="71" style="165" bestFit="1" customWidth="1"/>
    <col min="10809" max="10811" width="17" style="165" customWidth="1"/>
    <col min="10812" max="10812" width="11" style="165" customWidth="1"/>
    <col min="10813" max="10813" width="43.42578125" style="165" bestFit="1" customWidth="1"/>
    <col min="10814" max="10816" width="17" style="165" customWidth="1"/>
    <col min="10817" max="10817" width="5.85546875" style="165" bestFit="1" customWidth="1"/>
    <col min="10818" max="10818" width="55.140625" style="165" bestFit="1" customWidth="1"/>
    <col min="10819" max="10821" width="17" style="165" customWidth="1"/>
    <col min="10822" max="10822" width="6.85546875" style="165" customWidth="1"/>
    <col min="10823" max="10823" width="42.7109375" style="165" customWidth="1"/>
    <col min="10824" max="10824" width="17.7109375" style="165" customWidth="1"/>
    <col min="10825" max="10825" width="16.85546875" style="165" customWidth="1"/>
    <col min="10826" max="10826" width="19.140625" style="165" customWidth="1"/>
    <col min="10827" max="10827" width="15.140625" style="165" customWidth="1"/>
    <col min="10828" max="10828" width="6.85546875" style="165" customWidth="1"/>
    <col min="10829" max="10829" width="47.7109375" style="165" customWidth="1"/>
    <col min="10830" max="10830" width="23.28515625" style="165" bestFit="1" customWidth="1"/>
    <col min="10831" max="10837" width="23.85546875" style="165" customWidth="1"/>
    <col min="10838" max="10838" width="5.85546875" style="165" bestFit="1" customWidth="1"/>
    <col min="10839" max="10839" width="60.140625" style="165" bestFit="1" customWidth="1"/>
    <col min="10840" max="10840" width="17.42578125" style="165" customWidth="1"/>
    <col min="10841" max="10841" width="23.7109375" style="165" customWidth="1"/>
    <col min="10842" max="10844" width="18.42578125" style="165" bestFit="1" customWidth="1"/>
    <col min="10845" max="10845" width="18.42578125" style="165" customWidth="1"/>
    <col min="10846" max="10846" width="18.42578125" style="165" bestFit="1" customWidth="1"/>
    <col min="10847" max="10847" width="22" style="165" bestFit="1" customWidth="1"/>
    <col min="10848" max="10848" width="20.42578125" style="165" bestFit="1" customWidth="1"/>
    <col min="10849" max="10849" width="6.85546875" style="165" customWidth="1"/>
    <col min="10850" max="10850" width="60.140625" style="165" bestFit="1" customWidth="1"/>
    <col min="10851" max="10851" width="19.85546875" style="165" bestFit="1" customWidth="1"/>
    <col min="10852" max="10852" width="22" style="165" bestFit="1" customWidth="1"/>
    <col min="10853" max="10853" width="20.42578125" style="165" bestFit="1" customWidth="1"/>
    <col min="10854" max="11008" width="21.140625" style="165"/>
    <col min="11009" max="11009" width="22" style="165" bestFit="1" customWidth="1"/>
    <col min="11010" max="11010" width="24.140625" style="165" customWidth="1"/>
    <col min="11011" max="11011" width="20.85546875" style="165" customWidth="1"/>
    <col min="11012" max="11012" width="19.7109375" style="165" customWidth="1"/>
    <col min="11013" max="11013" width="18" style="165" customWidth="1"/>
    <col min="11014" max="11014" width="17.85546875" style="165" customWidth="1"/>
    <col min="11015" max="11015" width="6.85546875" style="165" customWidth="1"/>
    <col min="11016" max="11016" width="60.140625" style="165" customWidth="1"/>
    <col min="11017" max="11017" width="23.7109375" style="165" customWidth="1"/>
    <col min="11018" max="11018" width="21" style="165" bestFit="1" customWidth="1"/>
    <col min="11019" max="11019" width="19" style="165" bestFit="1" customWidth="1"/>
    <col min="11020" max="11020" width="6.85546875" style="165" customWidth="1"/>
    <col min="11021" max="11021" width="23" style="165" customWidth="1"/>
    <col min="11022" max="11022" width="25.7109375" style="165" customWidth="1"/>
    <col min="11023" max="11023" width="24" style="165" customWidth="1"/>
    <col min="11024" max="11024" width="20" style="165" customWidth="1"/>
    <col min="11025" max="11025" width="6.85546875" style="165" customWidth="1"/>
    <col min="11026" max="11026" width="55" style="165" customWidth="1"/>
    <col min="11027" max="11027" width="21.42578125" style="165" customWidth="1"/>
    <col min="11028" max="11028" width="22.140625" style="165" customWidth="1"/>
    <col min="11029" max="11029" width="18" style="165" bestFit="1" customWidth="1"/>
    <col min="11030" max="11030" width="73.28515625" style="165" bestFit="1" customWidth="1"/>
    <col min="11031" max="11031" width="16.140625" style="165" customWidth="1"/>
    <col min="11032" max="11032" width="18.140625" style="165" customWidth="1"/>
    <col min="11033" max="11033" width="6.42578125" style="165" bestFit="1" customWidth="1"/>
    <col min="11034" max="11034" width="73.140625" style="165" bestFit="1" customWidth="1"/>
    <col min="11035" max="11035" width="5.42578125" style="165" bestFit="1" customWidth="1"/>
    <col min="11036" max="11037" width="18.140625" style="165" customWidth="1"/>
    <col min="11038" max="11038" width="6.85546875" style="165" customWidth="1"/>
    <col min="11039" max="11039" width="51.140625" style="165" customWidth="1"/>
    <col min="11040" max="11043" width="17" style="165" customWidth="1"/>
    <col min="11044" max="11044" width="15.28515625" style="165" customWidth="1"/>
    <col min="11045" max="11045" width="5.85546875" style="165" bestFit="1" customWidth="1"/>
    <col min="11046" max="11046" width="40.85546875" style="165" bestFit="1" customWidth="1"/>
    <col min="11047" max="11047" width="14" style="165" customWidth="1"/>
    <col min="11048" max="11048" width="22.85546875" style="165" customWidth="1"/>
    <col min="11049" max="11049" width="5.85546875" style="165" customWidth="1"/>
    <col min="11050" max="11050" width="36.140625" style="165" bestFit="1" customWidth="1"/>
    <col min="11051" max="11051" width="16.140625" style="165" customWidth="1"/>
    <col min="11052" max="11052" width="18.85546875" style="165" customWidth="1"/>
    <col min="11053" max="11053" width="6.85546875" style="165" customWidth="1"/>
    <col min="11054" max="11054" width="52" style="165" customWidth="1"/>
    <col min="11055" max="11055" width="18.140625" style="165" customWidth="1"/>
    <col min="11056" max="11056" width="17.140625" style="165" customWidth="1"/>
    <col min="11057" max="11057" width="18.42578125" style="165" customWidth="1"/>
    <col min="11058" max="11058" width="5.85546875" style="165" bestFit="1" customWidth="1"/>
    <col min="11059" max="11059" width="55.140625" style="165" bestFit="1" customWidth="1"/>
    <col min="11060" max="11062" width="17" style="165" customWidth="1"/>
    <col min="11063" max="11063" width="6.42578125" style="165" bestFit="1" customWidth="1"/>
    <col min="11064" max="11064" width="71" style="165" bestFit="1" customWidth="1"/>
    <col min="11065" max="11067" width="17" style="165" customWidth="1"/>
    <col min="11068" max="11068" width="11" style="165" customWidth="1"/>
    <col min="11069" max="11069" width="43.42578125" style="165" bestFit="1" customWidth="1"/>
    <col min="11070" max="11072" width="17" style="165" customWidth="1"/>
    <col min="11073" max="11073" width="5.85546875" style="165" bestFit="1" customWidth="1"/>
    <col min="11074" max="11074" width="55.140625" style="165" bestFit="1" customWidth="1"/>
    <col min="11075" max="11077" width="17" style="165" customWidth="1"/>
    <col min="11078" max="11078" width="6.85546875" style="165" customWidth="1"/>
    <col min="11079" max="11079" width="42.7109375" style="165" customWidth="1"/>
    <col min="11080" max="11080" width="17.7109375" style="165" customWidth="1"/>
    <col min="11081" max="11081" width="16.85546875" style="165" customWidth="1"/>
    <col min="11082" max="11082" width="19.140625" style="165" customWidth="1"/>
    <col min="11083" max="11083" width="15.140625" style="165" customWidth="1"/>
    <col min="11084" max="11084" width="6.85546875" style="165" customWidth="1"/>
    <col min="11085" max="11085" width="47.7109375" style="165" customWidth="1"/>
    <col min="11086" max="11086" width="23.28515625" style="165" bestFit="1" customWidth="1"/>
    <col min="11087" max="11093" width="23.85546875" style="165" customWidth="1"/>
    <col min="11094" max="11094" width="5.85546875" style="165" bestFit="1" customWidth="1"/>
    <col min="11095" max="11095" width="60.140625" style="165" bestFit="1" customWidth="1"/>
    <col min="11096" max="11096" width="17.42578125" style="165" customWidth="1"/>
    <col min="11097" max="11097" width="23.7109375" style="165" customWidth="1"/>
    <col min="11098" max="11100" width="18.42578125" style="165" bestFit="1" customWidth="1"/>
    <col min="11101" max="11101" width="18.42578125" style="165" customWidth="1"/>
    <col min="11102" max="11102" width="18.42578125" style="165" bestFit="1" customWidth="1"/>
    <col min="11103" max="11103" width="22" style="165" bestFit="1" customWidth="1"/>
    <col min="11104" max="11104" width="20.42578125" style="165" bestFit="1" customWidth="1"/>
    <col min="11105" max="11105" width="6.85546875" style="165" customWidth="1"/>
    <col min="11106" max="11106" width="60.140625" style="165" bestFit="1" customWidth="1"/>
    <col min="11107" max="11107" width="19.85546875" style="165" bestFit="1" customWidth="1"/>
    <col min="11108" max="11108" width="22" style="165" bestFit="1" customWidth="1"/>
    <col min="11109" max="11109" width="20.42578125" style="165" bestFit="1" customWidth="1"/>
    <col min="11110" max="11264" width="21.140625" style="165"/>
    <col min="11265" max="11265" width="22" style="165" bestFit="1" customWidth="1"/>
    <col min="11266" max="11266" width="24.140625" style="165" customWidth="1"/>
    <col min="11267" max="11267" width="20.85546875" style="165" customWidth="1"/>
    <col min="11268" max="11268" width="19.7109375" style="165" customWidth="1"/>
    <col min="11269" max="11269" width="18" style="165" customWidth="1"/>
    <col min="11270" max="11270" width="17.85546875" style="165" customWidth="1"/>
    <col min="11271" max="11271" width="6.85546875" style="165" customWidth="1"/>
    <col min="11272" max="11272" width="60.140625" style="165" customWidth="1"/>
    <col min="11273" max="11273" width="23.7109375" style="165" customWidth="1"/>
    <col min="11274" max="11274" width="21" style="165" bestFit="1" customWidth="1"/>
    <col min="11275" max="11275" width="19" style="165" bestFit="1" customWidth="1"/>
    <col min="11276" max="11276" width="6.85546875" style="165" customWidth="1"/>
    <col min="11277" max="11277" width="23" style="165" customWidth="1"/>
    <col min="11278" max="11278" width="25.7109375" style="165" customWidth="1"/>
    <col min="11279" max="11279" width="24" style="165" customWidth="1"/>
    <col min="11280" max="11280" width="20" style="165" customWidth="1"/>
    <col min="11281" max="11281" width="6.85546875" style="165" customWidth="1"/>
    <col min="11282" max="11282" width="55" style="165" customWidth="1"/>
    <col min="11283" max="11283" width="21.42578125" style="165" customWidth="1"/>
    <col min="11284" max="11284" width="22.140625" style="165" customWidth="1"/>
    <col min="11285" max="11285" width="18" style="165" bestFit="1" customWidth="1"/>
    <col min="11286" max="11286" width="73.28515625" style="165" bestFit="1" customWidth="1"/>
    <col min="11287" max="11287" width="16.140625" style="165" customWidth="1"/>
    <col min="11288" max="11288" width="18.140625" style="165" customWidth="1"/>
    <col min="11289" max="11289" width="6.42578125" style="165" bestFit="1" customWidth="1"/>
    <col min="11290" max="11290" width="73.140625" style="165" bestFit="1" customWidth="1"/>
    <col min="11291" max="11291" width="5.42578125" style="165" bestFit="1" customWidth="1"/>
    <col min="11292" max="11293" width="18.140625" style="165" customWidth="1"/>
    <col min="11294" max="11294" width="6.85546875" style="165" customWidth="1"/>
    <col min="11295" max="11295" width="51.140625" style="165" customWidth="1"/>
    <col min="11296" max="11299" width="17" style="165" customWidth="1"/>
    <col min="11300" max="11300" width="15.28515625" style="165" customWidth="1"/>
    <col min="11301" max="11301" width="5.85546875" style="165" bestFit="1" customWidth="1"/>
    <col min="11302" max="11302" width="40.85546875" style="165" bestFit="1" customWidth="1"/>
    <col min="11303" max="11303" width="14" style="165" customWidth="1"/>
    <col min="11304" max="11304" width="22.85546875" style="165" customWidth="1"/>
    <col min="11305" max="11305" width="5.85546875" style="165" customWidth="1"/>
    <col min="11306" max="11306" width="36.140625" style="165" bestFit="1" customWidth="1"/>
    <col min="11307" max="11307" width="16.140625" style="165" customWidth="1"/>
    <col min="11308" max="11308" width="18.85546875" style="165" customWidth="1"/>
    <col min="11309" max="11309" width="6.85546875" style="165" customWidth="1"/>
    <col min="11310" max="11310" width="52" style="165" customWidth="1"/>
    <col min="11311" max="11311" width="18.140625" style="165" customWidth="1"/>
    <col min="11312" max="11312" width="17.140625" style="165" customWidth="1"/>
    <col min="11313" max="11313" width="18.42578125" style="165" customWidth="1"/>
    <col min="11314" max="11314" width="5.85546875" style="165" bestFit="1" customWidth="1"/>
    <col min="11315" max="11315" width="55.140625" style="165" bestFit="1" customWidth="1"/>
    <col min="11316" max="11318" width="17" style="165" customWidth="1"/>
    <col min="11319" max="11319" width="6.42578125" style="165" bestFit="1" customWidth="1"/>
    <col min="11320" max="11320" width="71" style="165" bestFit="1" customWidth="1"/>
    <col min="11321" max="11323" width="17" style="165" customWidth="1"/>
    <col min="11324" max="11324" width="11" style="165" customWidth="1"/>
    <col min="11325" max="11325" width="43.42578125" style="165" bestFit="1" customWidth="1"/>
    <col min="11326" max="11328" width="17" style="165" customWidth="1"/>
    <col min="11329" max="11329" width="5.85546875" style="165" bestFit="1" customWidth="1"/>
    <col min="11330" max="11330" width="55.140625" style="165" bestFit="1" customWidth="1"/>
    <col min="11331" max="11333" width="17" style="165" customWidth="1"/>
    <col min="11334" max="11334" width="6.85546875" style="165" customWidth="1"/>
    <col min="11335" max="11335" width="42.7109375" style="165" customWidth="1"/>
    <col min="11336" max="11336" width="17.7109375" style="165" customWidth="1"/>
    <col min="11337" max="11337" width="16.85546875" style="165" customWidth="1"/>
    <col min="11338" max="11338" width="19.140625" style="165" customWidth="1"/>
    <col min="11339" max="11339" width="15.140625" style="165" customWidth="1"/>
    <col min="11340" max="11340" width="6.85546875" style="165" customWidth="1"/>
    <col min="11341" max="11341" width="47.7109375" style="165" customWidth="1"/>
    <col min="11342" max="11342" width="23.28515625" style="165" bestFit="1" customWidth="1"/>
    <col min="11343" max="11349" width="23.85546875" style="165" customWidth="1"/>
    <col min="11350" max="11350" width="5.85546875" style="165" bestFit="1" customWidth="1"/>
    <col min="11351" max="11351" width="60.140625" style="165" bestFit="1" customWidth="1"/>
    <col min="11352" max="11352" width="17.42578125" style="165" customWidth="1"/>
    <col min="11353" max="11353" width="23.7109375" style="165" customWidth="1"/>
    <col min="11354" max="11356" width="18.42578125" style="165" bestFit="1" customWidth="1"/>
    <col min="11357" max="11357" width="18.42578125" style="165" customWidth="1"/>
    <col min="11358" max="11358" width="18.42578125" style="165" bestFit="1" customWidth="1"/>
    <col min="11359" max="11359" width="22" style="165" bestFit="1" customWidth="1"/>
    <col min="11360" max="11360" width="20.42578125" style="165" bestFit="1" customWidth="1"/>
    <col min="11361" max="11361" width="6.85546875" style="165" customWidth="1"/>
    <col min="11362" max="11362" width="60.140625" style="165" bestFit="1" customWidth="1"/>
    <col min="11363" max="11363" width="19.85546875" style="165" bestFit="1" customWidth="1"/>
    <col min="11364" max="11364" width="22" style="165" bestFit="1" customWidth="1"/>
    <col min="11365" max="11365" width="20.42578125" style="165" bestFit="1" customWidth="1"/>
    <col min="11366" max="11520" width="21.140625" style="165"/>
    <col min="11521" max="11521" width="22" style="165" bestFit="1" customWidth="1"/>
    <col min="11522" max="11522" width="24.140625" style="165" customWidth="1"/>
    <col min="11523" max="11523" width="20.85546875" style="165" customWidth="1"/>
    <col min="11524" max="11524" width="19.7109375" style="165" customWidth="1"/>
    <col min="11525" max="11525" width="18" style="165" customWidth="1"/>
    <col min="11526" max="11526" width="17.85546875" style="165" customWidth="1"/>
    <col min="11527" max="11527" width="6.85546875" style="165" customWidth="1"/>
    <col min="11528" max="11528" width="60.140625" style="165" customWidth="1"/>
    <col min="11529" max="11529" width="23.7109375" style="165" customWidth="1"/>
    <col min="11530" max="11530" width="21" style="165" bestFit="1" customWidth="1"/>
    <col min="11531" max="11531" width="19" style="165" bestFit="1" customWidth="1"/>
    <col min="11532" max="11532" width="6.85546875" style="165" customWidth="1"/>
    <col min="11533" max="11533" width="23" style="165" customWidth="1"/>
    <col min="11534" max="11534" width="25.7109375" style="165" customWidth="1"/>
    <col min="11535" max="11535" width="24" style="165" customWidth="1"/>
    <col min="11536" max="11536" width="20" style="165" customWidth="1"/>
    <col min="11537" max="11537" width="6.85546875" style="165" customWidth="1"/>
    <col min="11538" max="11538" width="55" style="165" customWidth="1"/>
    <col min="11539" max="11539" width="21.42578125" style="165" customWidth="1"/>
    <col min="11540" max="11540" width="22.140625" style="165" customWidth="1"/>
    <col min="11541" max="11541" width="18" style="165" bestFit="1" customWidth="1"/>
    <col min="11542" max="11542" width="73.28515625" style="165" bestFit="1" customWidth="1"/>
    <col min="11543" max="11543" width="16.140625" style="165" customWidth="1"/>
    <col min="11544" max="11544" width="18.140625" style="165" customWidth="1"/>
    <col min="11545" max="11545" width="6.42578125" style="165" bestFit="1" customWidth="1"/>
    <col min="11546" max="11546" width="73.140625" style="165" bestFit="1" customWidth="1"/>
    <col min="11547" max="11547" width="5.42578125" style="165" bestFit="1" customWidth="1"/>
    <col min="11548" max="11549" width="18.140625" style="165" customWidth="1"/>
    <col min="11550" max="11550" width="6.85546875" style="165" customWidth="1"/>
    <col min="11551" max="11551" width="51.140625" style="165" customWidth="1"/>
    <col min="11552" max="11555" width="17" style="165" customWidth="1"/>
    <col min="11556" max="11556" width="15.28515625" style="165" customWidth="1"/>
    <col min="11557" max="11557" width="5.85546875" style="165" bestFit="1" customWidth="1"/>
    <col min="11558" max="11558" width="40.85546875" style="165" bestFit="1" customWidth="1"/>
    <col min="11559" max="11559" width="14" style="165" customWidth="1"/>
    <col min="11560" max="11560" width="22.85546875" style="165" customWidth="1"/>
    <col min="11561" max="11561" width="5.85546875" style="165" customWidth="1"/>
    <col min="11562" max="11562" width="36.140625" style="165" bestFit="1" customWidth="1"/>
    <col min="11563" max="11563" width="16.140625" style="165" customWidth="1"/>
    <col min="11564" max="11564" width="18.85546875" style="165" customWidth="1"/>
    <col min="11565" max="11565" width="6.85546875" style="165" customWidth="1"/>
    <col min="11566" max="11566" width="52" style="165" customWidth="1"/>
    <col min="11567" max="11567" width="18.140625" style="165" customWidth="1"/>
    <col min="11568" max="11568" width="17.140625" style="165" customWidth="1"/>
    <col min="11569" max="11569" width="18.42578125" style="165" customWidth="1"/>
    <col min="11570" max="11570" width="5.85546875" style="165" bestFit="1" customWidth="1"/>
    <col min="11571" max="11571" width="55.140625" style="165" bestFit="1" customWidth="1"/>
    <col min="11572" max="11574" width="17" style="165" customWidth="1"/>
    <col min="11575" max="11575" width="6.42578125" style="165" bestFit="1" customWidth="1"/>
    <col min="11576" max="11576" width="71" style="165" bestFit="1" customWidth="1"/>
    <col min="11577" max="11579" width="17" style="165" customWidth="1"/>
    <col min="11580" max="11580" width="11" style="165" customWidth="1"/>
    <col min="11581" max="11581" width="43.42578125" style="165" bestFit="1" customWidth="1"/>
    <col min="11582" max="11584" width="17" style="165" customWidth="1"/>
    <col min="11585" max="11585" width="5.85546875" style="165" bestFit="1" customWidth="1"/>
    <col min="11586" max="11586" width="55.140625" style="165" bestFit="1" customWidth="1"/>
    <col min="11587" max="11589" width="17" style="165" customWidth="1"/>
    <col min="11590" max="11590" width="6.85546875" style="165" customWidth="1"/>
    <col min="11591" max="11591" width="42.7109375" style="165" customWidth="1"/>
    <col min="11592" max="11592" width="17.7109375" style="165" customWidth="1"/>
    <col min="11593" max="11593" width="16.85546875" style="165" customWidth="1"/>
    <col min="11594" max="11594" width="19.140625" style="165" customWidth="1"/>
    <col min="11595" max="11595" width="15.140625" style="165" customWidth="1"/>
    <col min="11596" max="11596" width="6.85546875" style="165" customWidth="1"/>
    <col min="11597" max="11597" width="47.7109375" style="165" customWidth="1"/>
    <col min="11598" max="11598" width="23.28515625" style="165" bestFit="1" customWidth="1"/>
    <col min="11599" max="11605" width="23.85546875" style="165" customWidth="1"/>
    <col min="11606" max="11606" width="5.85546875" style="165" bestFit="1" customWidth="1"/>
    <col min="11607" max="11607" width="60.140625" style="165" bestFit="1" customWidth="1"/>
    <col min="11608" max="11608" width="17.42578125" style="165" customWidth="1"/>
    <col min="11609" max="11609" width="23.7109375" style="165" customWidth="1"/>
    <col min="11610" max="11612" width="18.42578125" style="165" bestFit="1" customWidth="1"/>
    <col min="11613" max="11613" width="18.42578125" style="165" customWidth="1"/>
    <col min="11614" max="11614" width="18.42578125" style="165" bestFit="1" customWidth="1"/>
    <col min="11615" max="11615" width="22" style="165" bestFit="1" customWidth="1"/>
    <col min="11616" max="11616" width="20.42578125" style="165" bestFit="1" customWidth="1"/>
    <col min="11617" max="11617" width="6.85546875" style="165" customWidth="1"/>
    <col min="11618" max="11618" width="60.140625" style="165" bestFit="1" customWidth="1"/>
    <col min="11619" max="11619" width="19.85546875" style="165" bestFit="1" customWidth="1"/>
    <col min="11620" max="11620" width="22" style="165" bestFit="1" customWidth="1"/>
    <col min="11621" max="11621" width="20.42578125" style="165" bestFit="1" customWidth="1"/>
    <col min="11622" max="11776" width="21.140625" style="165"/>
    <col min="11777" max="11777" width="22" style="165" bestFit="1" customWidth="1"/>
    <col min="11778" max="11778" width="24.140625" style="165" customWidth="1"/>
    <col min="11779" max="11779" width="20.85546875" style="165" customWidth="1"/>
    <col min="11780" max="11780" width="19.7109375" style="165" customWidth="1"/>
    <col min="11781" max="11781" width="18" style="165" customWidth="1"/>
    <col min="11782" max="11782" width="17.85546875" style="165" customWidth="1"/>
    <col min="11783" max="11783" width="6.85546875" style="165" customWidth="1"/>
    <col min="11784" max="11784" width="60.140625" style="165" customWidth="1"/>
    <col min="11785" max="11785" width="23.7109375" style="165" customWidth="1"/>
    <col min="11786" max="11786" width="21" style="165" bestFit="1" customWidth="1"/>
    <col min="11787" max="11787" width="19" style="165" bestFit="1" customWidth="1"/>
    <col min="11788" max="11788" width="6.85546875" style="165" customWidth="1"/>
    <col min="11789" max="11789" width="23" style="165" customWidth="1"/>
    <col min="11790" max="11790" width="25.7109375" style="165" customWidth="1"/>
    <col min="11791" max="11791" width="24" style="165" customWidth="1"/>
    <col min="11792" max="11792" width="20" style="165" customWidth="1"/>
    <col min="11793" max="11793" width="6.85546875" style="165" customWidth="1"/>
    <col min="11794" max="11794" width="55" style="165" customWidth="1"/>
    <col min="11795" max="11795" width="21.42578125" style="165" customWidth="1"/>
    <col min="11796" max="11796" width="22.140625" style="165" customWidth="1"/>
    <col min="11797" max="11797" width="18" style="165" bestFit="1" customWidth="1"/>
    <col min="11798" max="11798" width="73.28515625" style="165" bestFit="1" customWidth="1"/>
    <col min="11799" max="11799" width="16.140625" style="165" customWidth="1"/>
    <col min="11800" max="11800" width="18.140625" style="165" customWidth="1"/>
    <col min="11801" max="11801" width="6.42578125" style="165" bestFit="1" customWidth="1"/>
    <col min="11802" max="11802" width="73.140625" style="165" bestFit="1" customWidth="1"/>
    <col min="11803" max="11803" width="5.42578125" style="165" bestFit="1" customWidth="1"/>
    <col min="11804" max="11805" width="18.140625" style="165" customWidth="1"/>
    <col min="11806" max="11806" width="6.85546875" style="165" customWidth="1"/>
    <col min="11807" max="11807" width="51.140625" style="165" customWidth="1"/>
    <col min="11808" max="11811" width="17" style="165" customWidth="1"/>
    <col min="11812" max="11812" width="15.28515625" style="165" customWidth="1"/>
    <col min="11813" max="11813" width="5.85546875" style="165" bestFit="1" customWidth="1"/>
    <col min="11814" max="11814" width="40.85546875" style="165" bestFit="1" customWidth="1"/>
    <col min="11815" max="11815" width="14" style="165" customWidth="1"/>
    <col min="11816" max="11816" width="22.85546875" style="165" customWidth="1"/>
    <col min="11817" max="11817" width="5.85546875" style="165" customWidth="1"/>
    <col min="11818" max="11818" width="36.140625" style="165" bestFit="1" customWidth="1"/>
    <col min="11819" max="11819" width="16.140625" style="165" customWidth="1"/>
    <col min="11820" max="11820" width="18.85546875" style="165" customWidth="1"/>
    <col min="11821" max="11821" width="6.85546875" style="165" customWidth="1"/>
    <col min="11822" max="11822" width="52" style="165" customWidth="1"/>
    <col min="11823" max="11823" width="18.140625" style="165" customWidth="1"/>
    <col min="11824" max="11824" width="17.140625" style="165" customWidth="1"/>
    <col min="11825" max="11825" width="18.42578125" style="165" customWidth="1"/>
    <col min="11826" max="11826" width="5.85546875" style="165" bestFit="1" customWidth="1"/>
    <col min="11827" max="11827" width="55.140625" style="165" bestFit="1" customWidth="1"/>
    <col min="11828" max="11830" width="17" style="165" customWidth="1"/>
    <col min="11831" max="11831" width="6.42578125" style="165" bestFit="1" customWidth="1"/>
    <col min="11832" max="11832" width="71" style="165" bestFit="1" customWidth="1"/>
    <col min="11833" max="11835" width="17" style="165" customWidth="1"/>
    <col min="11836" max="11836" width="11" style="165" customWidth="1"/>
    <col min="11837" max="11837" width="43.42578125" style="165" bestFit="1" customWidth="1"/>
    <col min="11838" max="11840" width="17" style="165" customWidth="1"/>
    <col min="11841" max="11841" width="5.85546875" style="165" bestFit="1" customWidth="1"/>
    <col min="11842" max="11842" width="55.140625" style="165" bestFit="1" customWidth="1"/>
    <col min="11843" max="11845" width="17" style="165" customWidth="1"/>
    <col min="11846" max="11846" width="6.85546875" style="165" customWidth="1"/>
    <col min="11847" max="11847" width="42.7109375" style="165" customWidth="1"/>
    <col min="11848" max="11848" width="17.7109375" style="165" customWidth="1"/>
    <col min="11849" max="11849" width="16.85546875" style="165" customWidth="1"/>
    <col min="11850" max="11850" width="19.140625" style="165" customWidth="1"/>
    <col min="11851" max="11851" width="15.140625" style="165" customWidth="1"/>
    <col min="11852" max="11852" width="6.85546875" style="165" customWidth="1"/>
    <col min="11853" max="11853" width="47.7109375" style="165" customWidth="1"/>
    <col min="11854" max="11854" width="23.28515625" style="165" bestFit="1" customWidth="1"/>
    <col min="11855" max="11861" width="23.85546875" style="165" customWidth="1"/>
    <col min="11862" max="11862" width="5.85546875" style="165" bestFit="1" customWidth="1"/>
    <col min="11863" max="11863" width="60.140625" style="165" bestFit="1" customWidth="1"/>
    <col min="11864" max="11864" width="17.42578125" style="165" customWidth="1"/>
    <col min="11865" max="11865" width="23.7109375" style="165" customWidth="1"/>
    <col min="11866" max="11868" width="18.42578125" style="165" bestFit="1" customWidth="1"/>
    <col min="11869" max="11869" width="18.42578125" style="165" customWidth="1"/>
    <col min="11870" max="11870" width="18.42578125" style="165" bestFit="1" customWidth="1"/>
    <col min="11871" max="11871" width="22" style="165" bestFit="1" customWidth="1"/>
    <col min="11872" max="11872" width="20.42578125" style="165" bestFit="1" customWidth="1"/>
    <col min="11873" max="11873" width="6.85546875" style="165" customWidth="1"/>
    <col min="11874" max="11874" width="60.140625" style="165" bestFit="1" customWidth="1"/>
    <col min="11875" max="11875" width="19.85546875" style="165" bestFit="1" customWidth="1"/>
    <col min="11876" max="11876" width="22" style="165" bestFit="1" customWidth="1"/>
    <col min="11877" max="11877" width="20.42578125" style="165" bestFit="1" customWidth="1"/>
    <col min="11878" max="12032" width="21.140625" style="165"/>
    <col min="12033" max="12033" width="22" style="165" bestFit="1" customWidth="1"/>
    <col min="12034" max="12034" width="24.140625" style="165" customWidth="1"/>
    <col min="12035" max="12035" width="20.85546875" style="165" customWidth="1"/>
    <col min="12036" max="12036" width="19.7109375" style="165" customWidth="1"/>
    <col min="12037" max="12037" width="18" style="165" customWidth="1"/>
    <col min="12038" max="12038" width="17.85546875" style="165" customWidth="1"/>
    <col min="12039" max="12039" width="6.85546875" style="165" customWidth="1"/>
    <col min="12040" max="12040" width="60.140625" style="165" customWidth="1"/>
    <col min="12041" max="12041" width="23.7109375" style="165" customWidth="1"/>
    <col min="12042" max="12042" width="21" style="165" bestFit="1" customWidth="1"/>
    <col min="12043" max="12043" width="19" style="165" bestFit="1" customWidth="1"/>
    <col min="12044" max="12044" width="6.85546875" style="165" customWidth="1"/>
    <col min="12045" max="12045" width="23" style="165" customWidth="1"/>
    <col min="12046" max="12046" width="25.7109375" style="165" customWidth="1"/>
    <col min="12047" max="12047" width="24" style="165" customWidth="1"/>
    <col min="12048" max="12048" width="20" style="165" customWidth="1"/>
    <col min="12049" max="12049" width="6.85546875" style="165" customWidth="1"/>
    <col min="12050" max="12050" width="55" style="165" customWidth="1"/>
    <col min="12051" max="12051" width="21.42578125" style="165" customWidth="1"/>
    <col min="12052" max="12052" width="22.140625" style="165" customWidth="1"/>
    <col min="12053" max="12053" width="18" style="165" bestFit="1" customWidth="1"/>
    <col min="12054" max="12054" width="73.28515625" style="165" bestFit="1" customWidth="1"/>
    <col min="12055" max="12055" width="16.140625" style="165" customWidth="1"/>
    <col min="12056" max="12056" width="18.140625" style="165" customWidth="1"/>
    <col min="12057" max="12057" width="6.42578125" style="165" bestFit="1" customWidth="1"/>
    <col min="12058" max="12058" width="73.140625" style="165" bestFit="1" customWidth="1"/>
    <col min="12059" max="12059" width="5.42578125" style="165" bestFit="1" customWidth="1"/>
    <col min="12060" max="12061" width="18.140625" style="165" customWidth="1"/>
    <col min="12062" max="12062" width="6.85546875" style="165" customWidth="1"/>
    <col min="12063" max="12063" width="51.140625" style="165" customWidth="1"/>
    <col min="12064" max="12067" width="17" style="165" customWidth="1"/>
    <col min="12068" max="12068" width="15.28515625" style="165" customWidth="1"/>
    <col min="12069" max="12069" width="5.85546875" style="165" bestFit="1" customWidth="1"/>
    <col min="12070" max="12070" width="40.85546875" style="165" bestFit="1" customWidth="1"/>
    <col min="12071" max="12071" width="14" style="165" customWidth="1"/>
    <col min="12072" max="12072" width="22.85546875" style="165" customWidth="1"/>
    <col min="12073" max="12073" width="5.85546875" style="165" customWidth="1"/>
    <col min="12074" max="12074" width="36.140625" style="165" bestFit="1" customWidth="1"/>
    <col min="12075" max="12075" width="16.140625" style="165" customWidth="1"/>
    <col min="12076" max="12076" width="18.85546875" style="165" customWidth="1"/>
    <col min="12077" max="12077" width="6.85546875" style="165" customWidth="1"/>
    <col min="12078" max="12078" width="52" style="165" customWidth="1"/>
    <col min="12079" max="12079" width="18.140625" style="165" customWidth="1"/>
    <col min="12080" max="12080" width="17.140625" style="165" customWidth="1"/>
    <col min="12081" max="12081" width="18.42578125" style="165" customWidth="1"/>
    <col min="12082" max="12082" width="5.85546875" style="165" bestFit="1" customWidth="1"/>
    <col min="12083" max="12083" width="55.140625" style="165" bestFit="1" customWidth="1"/>
    <col min="12084" max="12086" width="17" style="165" customWidth="1"/>
    <col min="12087" max="12087" width="6.42578125" style="165" bestFit="1" customWidth="1"/>
    <col min="12088" max="12088" width="71" style="165" bestFit="1" customWidth="1"/>
    <col min="12089" max="12091" width="17" style="165" customWidth="1"/>
    <col min="12092" max="12092" width="11" style="165" customWidth="1"/>
    <col min="12093" max="12093" width="43.42578125" style="165" bestFit="1" customWidth="1"/>
    <col min="12094" max="12096" width="17" style="165" customWidth="1"/>
    <col min="12097" max="12097" width="5.85546875" style="165" bestFit="1" customWidth="1"/>
    <col min="12098" max="12098" width="55.140625" style="165" bestFit="1" customWidth="1"/>
    <col min="12099" max="12101" width="17" style="165" customWidth="1"/>
    <col min="12102" max="12102" width="6.85546875" style="165" customWidth="1"/>
    <col min="12103" max="12103" width="42.7109375" style="165" customWidth="1"/>
    <col min="12104" max="12104" width="17.7109375" style="165" customWidth="1"/>
    <col min="12105" max="12105" width="16.85546875" style="165" customWidth="1"/>
    <col min="12106" max="12106" width="19.140625" style="165" customWidth="1"/>
    <col min="12107" max="12107" width="15.140625" style="165" customWidth="1"/>
    <col min="12108" max="12108" width="6.85546875" style="165" customWidth="1"/>
    <col min="12109" max="12109" width="47.7109375" style="165" customWidth="1"/>
    <col min="12110" max="12110" width="23.28515625" style="165" bestFit="1" customWidth="1"/>
    <col min="12111" max="12117" width="23.85546875" style="165" customWidth="1"/>
    <col min="12118" max="12118" width="5.85546875" style="165" bestFit="1" customWidth="1"/>
    <col min="12119" max="12119" width="60.140625" style="165" bestFit="1" customWidth="1"/>
    <col min="12120" max="12120" width="17.42578125" style="165" customWidth="1"/>
    <col min="12121" max="12121" width="23.7109375" style="165" customWidth="1"/>
    <col min="12122" max="12124" width="18.42578125" style="165" bestFit="1" customWidth="1"/>
    <col min="12125" max="12125" width="18.42578125" style="165" customWidth="1"/>
    <col min="12126" max="12126" width="18.42578125" style="165" bestFit="1" customWidth="1"/>
    <col min="12127" max="12127" width="22" style="165" bestFit="1" customWidth="1"/>
    <col min="12128" max="12128" width="20.42578125" style="165" bestFit="1" customWidth="1"/>
    <col min="12129" max="12129" width="6.85546875" style="165" customWidth="1"/>
    <col min="12130" max="12130" width="60.140625" style="165" bestFit="1" customWidth="1"/>
    <col min="12131" max="12131" width="19.85546875" style="165" bestFit="1" customWidth="1"/>
    <col min="12132" max="12132" width="22" style="165" bestFit="1" customWidth="1"/>
    <col min="12133" max="12133" width="20.42578125" style="165" bestFit="1" customWidth="1"/>
    <col min="12134" max="12288" width="21.140625" style="165"/>
    <col min="12289" max="12289" width="22" style="165" bestFit="1" customWidth="1"/>
    <col min="12290" max="12290" width="24.140625" style="165" customWidth="1"/>
    <col min="12291" max="12291" width="20.85546875" style="165" customWidth="1"/>
    <col min="12292" max="12292" width="19.7109375" style="165" customWidth="1"/>
    <col min="12293" max="12293" width="18" style="165" customWidth="1"/>
    <col min="12294" max="12294" width="17.85546875" style="165" customWidth="1"/>
    <col min="12295" max="12295" width="6.85546875" style="165" customWidth="1"/>
    <col min="12296" max="12296" width="60.140625" style="165" customWidth="1"/>
    <col min="12297" max="12297" width="23.7109375" style="165" customWidth="1"/>
    <col min="12298" max="12298" width="21" style="165" bestFit="1" customWidth="1"/>
    <col min="12299" max="12299" width="19" style="165" bestFit="1" customWidth="1"/>
    <col min="12300" max="12300" width="6.85546875" style="165" customWidth="1"/>
    <col min="12301" max="12301" width="23" style="165" customWidth="1"/>
    <col min="12302" max="12302" width="25.7109375" style="165" customWidth="1"/>
    <col min="12303" max="12303" width="24" style="165" customWidth="1"/>
    <col min="12304" max="12304" width="20" style="165" customWidth="1"/>
    <col min="12305" max="12305" width="6.85546875" style="165" customWidth="1"/>
    <col min="12306" max="12306" width="55" style="165" customWidth="1"/>
    <col min="12307" max="12307" width="21.42578125" style="165" customWidth="1"/>
    <col min="12308" max="12308" width="22.140625" style="165" customWidth="1"/>
    <col min="12309" max="12309" width="18" style="165" bestFit="1" customWidth="1"/>
    <col min="12310" max="12310" width="73.28515625" style="165" bestFit="1" customWidth="1"/>
    <col min="12311" max="12311" width="16.140625" style="165" customWidth="1"/>
    <col min="12312" max="12312" width="18.140625" style="165" customWidth="1"/>
    <col min="12313" max="12313" width="6.42578125" style="165" bestFit="1" customWidth="1"/>
    <col min="12314" max="12314" width="73.140625" style="165" bestFit="1" customWidth="1"/>
    <col min="12315" max="12315" width="5.42578125" style="165" bestFit="1" customWidth="1"/>
    <col min="12316" max="12317" width="18.140625" style="165" customWidth="1"/>
    <col min="12318" max="12318" width="6.85546875" style="165" customWidth="1"/>
    <col min="12319" max="12319" width="51.140625" style="165" customWidth="1"/>
    <col min="12320" max="12323" width="17" style="165" customWidth="1"/>
    <col min="12324" max="12324" width="15.28515625" style="165" customWidth="1"/>
    <col min="12325" max="12325" width="5.85546875" style="165" bestFit="1" customWidth="1"/>
    <col min="12326" max="12326" width="40.85546875" style="165" bestFit="1" customWidth="1"/>
    <col min="12327" max="12327" width="14" style="165" customWidth="1"/>
    <col min="12328" max="12328" width="22.85546875" style="165" customWidth="1"/>
    <col min="12329" max="12329" width="5.85546875" style="165" customWidth="1"/>
    <col min="12330" max="12330" width="36.140625" style="165" bestFit="1" customWidth="1"/>
    <col min="12331" max="12331" width="16.140625" style="165" customWidth="1"/>
    <col min="12332" max="12332" width="18.85546875" style="165" customWidth="1"/>
    <col min="12333" max="12333" width="6.85546875" style="165" customWidth="1"/>
    <col min="12334" max="12334" width="52" style="165" customWidth="1"/>
    <col min="12335" max="12335" width="18.140625" style="165" customWidth="1"/>
    <col min="12336" max="12336" width="17.140625" style="165" customWidth="1"/>
    <col min="12337" max="12337" width="18.42578125" style="165" customWidth="1"/>
    <col min="12338" max="12338" width="5.85546875" style="165" bestFit="1" customWidth="1"/>
    <col min="12339" max="12339" width="55.140625" style="165" bestFit="1" customWidth="1"/>
    <col min="12340" max="12342" width="17" style="165" customWidth="1"/>
    <col min="12343" max="12343" width="6.42578125" style="165" bestFit="1" customWidth="1"/>
    <col min="12344" max="12344" width="71" style="165" bestFit="1" customWidth="1"/>
    <col min="12345" max="12347" width="17" style="165" customWidth="1"/>
    <col min="12348" max="12348" width="11" style="165" customWidth="1"/>
    <col min="12349" max="12349" width="43.42578125" style="165" bestFit="1" customWidth="1"/>
    <col min="12350" max="12352" width="17" style="165" customWidth="1"/>
    <col min="12353" max="12353" width="5.85546875" style="165" bestFit="1" customWidth="1"/>
    <col min="12354" max="12354" width="55.140625" style="165" bestFit="1" customWidth="1"/>
    <col min="12355" max="12357" width="17" style="165" customWidth="1"/>
    <col min="12358" max="12358" width="6.85546875" style="165" customWidth="1"/>
    <col min="12359" max="12359" width="42.7109375" style="165" customWidth="1"/>
    <col min="12360" max="12360" width="17.7109375" style="165" customWidth="1"/>
    <col min="12361" max="12361" width="16.85546875" style="165" customWidth="1"/>
    <col min="12362" max="12362" width="19.140625" style="165" customWidth="1"/>
    <col min="12363" max="12363" width="15.140625" style="165" customWidth="1"/>
    <col min="12364" max="12364" width="6.85546875" style="165" customWidth="1"/>
    <col min="12365" max="12365" width="47.7109375" style="165" customWidth="1"/>
    <col min="12366" max="12366" width="23.28515625" style="165" bestFit="1" customWidth="1"/>
    <col min="12367" max="12373" width="23.85546875" style="165" customWidth="1"/>
    <col min="12374" max="12374" width="5.85546875" style="165" bestFit="1" customWidth="1"/>
    <col min="12375" max="12375" width="60.140625" style="165" bestFit="1" customWidth="1"/>
    <col min="12376" max="12376" width="17.42578125" style="165" customWidth="1"/>
    <col min="12377" max="12377" width="23.7109375" style="165" customWidth="1"/>
    <col min="12378" max="12380" width="18.42578125" style="165" bestFit="1" customWidth="1"/>
    <col min="12381" max="12381" width="18.42578125" style="165" customWidth="1"/>
    <col min="12382" max="12382" width="18.42578125" style="165" bestFit="1" customWidth="1"/>
    <col min="12383" max="12383" width="22" style="165" bestFit="1" customWidth="1"/>
    <col min="12384" max="12384" width="20.42578125" style="165" bestFit="1" customWidth="1"/>
    <col min="12385" max="12385" width="6.85546875" style="165" customWidth="1"/>
    <col min="12386" max="12386" width="60.140625" style="165" bestFit="1" customWidth="1"/>
    <col min="12387" max="12387" width="19.85546875" style="165" bestFit="1" customWidth="1"/>
    <col min="12388" max="12388" width="22" style="165" bestFit="1" customWidth="1"/>
    <col min="12389" max="12389" width="20.42578125" style="165" bestFit="1" customWidth="1"/>
    <col min="12390" max="12544" width="21.140625" style="165"/>
    <col min="12545" max="12545" width="22" style="165" bestFit="1" customWidth="1"/>
    <col min="12546" max="12546" width="24.140625" style="165" customWidth="1"/>
    <col min="12547" max="12547" width="20.85546875" style="165" customWidth="1"/>
    <col min="12548" max="12548" width="19.7109375" style="165" customWidth="1"/>
    <col min="12549" max="12549" width="18" style="165" customWidth="1"/>
    <col min="12550" max="12550" width="17.85546875" style="165" customWidth="1"/>
    <col min="12551" max="12551" width="6.85546875" style="165" customWidth="1"/>
    <col min="12552" max="12552" width="60.140625" style="165" customWidth="1"/>
    <col min="12553" max="12553" width="23.7109375" style="165" customWidth="1"/>
    <col min="12554" max="12554" width="21" style="165" bestFit="1" customWidth="1"/>
    <col min="12555" max="12555" width="19" style="165" bestFit="1" customWidth="1"/>
    <col min="12556" max="12556" width="6.85546875" style="165" customWidth="1"/>
    <col min="12557" max="12557" width="23" style="165" customWidth="1"/>
    <col min="12558" max="12558" width="25.7109375" style="165" customWidth="1"/>
    <col min="12559" max="12559" width="24" style="165" customWidth="1"/>
    <col min="12560" max="12560" width="20" style="165" customWidth="1"/>
    <col min="12561" max="12561" width="6.85546875" style="165" customWidth="1"/>
    <col min="12562" max="12562" width="55" style="165" customWidth="1"/>
    <col min="12563" max="12563" width="21.42578125" style="165" customWidth="1"/>
    <col min="12564" max="12564" width="22.140625" style="165" customWidth="1"/>
    <col min="12565" max="12565" width="18" style="165" bestFit="1" customWidth="1"/>
    <col min="12566" max="12566" width="73.28515625" style="165" bestFit="1" customWidth="1"/>
    <col min="12567" max="12567" width="16.140625" style="165" customWidth="1"/>
    <col min="12568" max="12568" width="18.140625" style="165" customWidth="1"/>
    <col min="12569" max="12569" width="6.42578125" style="165" bestFit="1" customWidth="1"/>
    <col min="12570" max="12570" width="73.140625" style="165" bestFit="1" customWidth="1"/>
    <col min="12571" max="12571" width="5.42578125" style="165" bestFit="1" customWidth="1"/>
    <col min="12572" max="12573" width="18.140625" style="165" customWidth="1"/>
    <col min="12574" max="12574" width="6.85546875" style="165" customWidth="1"/>
    <col min="12575" max="12575" width="51.140625" style="165" customWidth="1"/>
    <col min="12576" max="12579" width="17" style="165" customWidth="1"/>
    <col min="12580" max="12580" width="15.28515625" style="165" customWidth="1"/>
    <col min="12581" max="12581" width="5.85546875" style="165" bestFit="1" customWidth="1"/>
    <col min="12582" max="12582" width="40.85546875" style="165" bestFit="1" customWidth="1"/>
    <col min="12583" max="12583" width="14" style="165" customWidth="1"/>
    <col min="12584" max="12584" width="22.85546875" style="165" customWidth="1"/>
    <col min="12585" max="12585" width="5.85546875" style="165" customWidth="1"/>
    <col min="12586" max="12586" width="36.140625" style="165" bestFit="1" customWidth="1"/>
    <col min="12587" max="12587" width="16.140625" style="165" customWidth="1"/>
    <col min="12588" max="12588" width="18.85546875" style="165" customWidth="1"/>
    <col min="12589" max="12589" width="6.85546875" style="165" customWidth="1"/>
    <col min="12590" max="12590" width="52" style="165" customWidth="1"/>
    <col min="12591" max="12591" width="18.140625" style="165" customWidth="1"/>
    <col min="12592" max="12592" width="17.140625" style="165" customWidth="1"/>
    <col min="12593" max="12593" width="18.42578125" style="165" customWidth="1"/>
    <col min="12594" max="12594" width="5.85546875" style="165" bestFit="1" customWidth="1"/>
    <col min="12595" max="12595" width="55.140625" style="165" bestFit="1" customWidth="1"/>
    <col min="12596" max="12598" width="17" style="165" customWidth="1"/>
    <col min="12599" max="12599" width="6.42578125" style="165" bestFit="1" customWidth="1"/>
    <col min="12600" max="12600" width="71" style="165" bestFit="1" customWidth="1"/>
    <col min="12601" max="12603" width="17" style="165" customWidth="1"/>
    <col min="12604" max="12604" width="11" style="165" customWidth="1"/>
    <col min="12605" max="12605" width="43.42578125" style="165" bestFit="1" customWidth="1"/>
    <col min="12606" max="12608" width="17" style="165" customWidth="1"/>
    <col min="12609" max="12609" width="5.85546875" style="165" bestFit="1" customWidth="1"/>
    <col min="12610" max="12610" width="55.140625" style="165" bestFit="1" customWidth="1"/>
    <col min="12611" max="12613" width="17" style="165" customWidth="1"/>
    <col min="12614" max="12614" width="6.85546875" style="165" customWidth="1"/>
    <col min="12615" max="12615" width="42.7109375" style="165" customWidth="1"/>
    <col min="12616" max="12616" width="17.7109375" style="165" customWidth="1"/>
    <col min="12617" max="12617" width="16.85546875" style="165" customWidth="1"/>
    <col min="12618" max="12618" width="19.140625" style="165" customWidth="1"/>
    <col min="12619" max="12619" width="15.140625" style="165" customWidth="1"/>
    <col min="12620" max="12620" width="6.85546875" style="165" customWidth="1"/>
    <col min="12621" max="12621" width="47.7109375" style="165" customWidth="1"/>
    <col min="12622" max="12622" width="23.28515625" style="165" bestFit="1" customWidth="1"/>
    <col min="12623" max="12629" width="23.85546875" style="165" customWidth="1"/>
    <col min="12630" max="12630" width="5.85546875" style="165" bestFit="1" customWidth="1"/>
    <col min="12631" max="12631" width="60.140625" style="165" bestFit="1" customWidth="1"/>
    <col min="12632" max="12632" width="17.42578125" style="165" customWidth="1"/>
    <col min="12633" max="12633" width="23.7109375" style="165" customWidth="1"/>
    <col min="12634" max="12636" width="18.42578125" style="165" bestFit="1" customWidth="1"/>
    <col min="12637" max="12637" width="18.42578125" style="165" customWidth="1"/>
    <col min="12638" max="12638" width="18.42578125" style="165" bestFit="1" customWidth="1"/>
    <col min="12639" max="12639" width="22" style="165" bestFit="1" customWidth="1"/>
    <col min="12640" max="12640" width="20.42578125" style="165" bestFit="1" customWidth="1"/>
    <col min="12641" max="12641" width="6.85546875" style="165" customWidth="1"/>
    <col min="12642" max="12642" width="60.140625" style="165" bestFit="1" customWidth="1"/>
    <col min="12643" max="12643" width="19.85546875" style="165" bestFit="1" customWidth="1"/>
    <col min="12644" max="12644" width="22" style="165" bestFit="1" customWidth="1"/>
    <col min="12645" max="12645" width="20.42578125" style="165" bestFit="1" customWidth="1"/>
    <col min="12646" max="12800" width="21.140625" style="165"/>
    <col min="12801" max="12801" width="22" style="165" bestFit="1" customWidth="1"/>
    <col min="12802" max="12802" width="24.140625" style="165" customWidth="1"/>
    <col min="12803" max="12803" width="20.85546875" style="165" customWidth="1"/>
    <col min="12804" max="12804" width="19.7109375" style="165" customWidth="1"/>
    <col min="12805" max="12805" width="18" style="165" customWidth="1"/>
    <col min="12806" max="12806" width="17.85546875" style="165" customWidth="1"/>
    <col min="12807" max="12807" width="6.85546875" style="165" customWidth="1"/>
    <col min="12808" max="12808" width="60.140625" style="165" customWidth="1"/>
    <col min="12809" max="12809" width="23.7109375" style="165" customWidth="1"/>
    <col min="12810" max="12810" width="21" style="165" bestFit="1" customWidth="1"/>
    <col min="12811" max="12811" width="19" style="165" bestFit="1" customWidth="1"/>
    <col min="12812" max="12812" width="6.85546875" style="165" customWidth="1"/>
    <col min="12813" max="12813" width="23" style="165" customWidth="1"/>
    <col min="12814" max="12814" width="25.7109375" style="165" customWidth="1"/>
    <col min="12815" max="12815" width="24" style="165" customWidth="1"/>
    <col min="12816" max="12816" width="20" style="165" customWidth="1"/>
    <col min="12817" max="12817" width="6.85546875" style="165" customWidth="1"/>
    <col min="12818" max="12818" width="55" style="165" customWidth="1"/>
    <col min="12819" max="12819" width="21.42578125" style="165" customWidth="1"/>
    <col min="12820" max="12820" width="22.140625" style="165" customWidth="1"/>
    <col min="12821" max="12821" width="18" style="165" bestFit="1" customWidth="1"/>
    <col min="12822" max="12822" width="73.28515625" style="165" bestFit="1" customWidth="1"/>
    <col min="12823" max="12823" width="16.140625" style="165" customWidth="1"/>
    <col min="12824" max="12824" width="18.140625" style="165" customWidth="1"/>
    <col min="12825" max="12825" width="6.42578125" style="165" bestFit="1" customWidth="1"/>
    <col min="12826" max="12826" width="73.140625" style="165" bestFit="1" customWidth="1"/>
    <col min="12827" max="12827" width="5.42578125" style="165" bestFit="1" customWidth="1"/>
    <col min="12828" max="12829" width="18.140625" style="165" customWidth="1"/>
    <col min="12830" max="12830" width="6.85546875" style="165" customWidth="1"/>
    <col min="12831" max="12831" width="51.140625" style="165" customWidth="1"/>
    <col min="12832" max="12835" width="17" style="165" customWidth="1"/>
    <col min="12836" max="12836" width="15.28515625" style="165" customWidth="1"/>
    <col min="12837" max="12837" width="5.85546875" style="165" bestFit="1" customWidth="1"/>
    <col min="12838" max="12838" width="40.85546875" style="165" bestFit="1" customWidth="1"/>
    <col min="12839" max="12839" width="14" style="165" customWidth="1"/>
    <col min="12840" max="12840" width="22.85546875" style="165" customWidth="1"/>
    <col min="12841" max="12841" width="5.85546875" style="165" customWidth="1"/>
    <col min="12842" max="12842" width="36.140625" style="165" bestFit="1" customWidth="1"/>
    <col min="12843" max="12843" width="16.140625" style="165" customWidth="1"/>
    <col min="12844" max="12844" width="18.85546875" style="165" customWidth="1"/>
    <col min="12845" max="12845" width="6.85546875" style="165" customWidth="1"/>
    <col min="12846" max="12846" width="52" style="165" customWidth="1"/>
    <col min="12847" max="12847" width="18.140625" style="165" customWidth="1"/>
    <col min="12848" max="12848" width="17.140625" style="165" customWidth="1"/>
    <col min="12849" max="12849" width="18.42578125" style="165" customWidth="1"/>
    <col min="12850" max="12850" width="5.85546875" style="165" bestFit="1" customWidth="1"/>
    <col min="12851" max="12851" width="55.140625" style="165" bestFit="1" customWidth="1"/>
    <col min="12852" max="12854" width="17" style="165" customWidth="1"/>
    <col min="12855" max="12855" width="6.42578125" style="165" bestFit="1" customWidth="1"/>
    <col min="12856" max="12856" width="71" style="165" bestFit="1" customWidth="1"/>
    <col min="12857" max="12859" width="17" style="165" customWidth="1"/>
    <col min="12860" max="12860" width="11" style="165" customWidth="1"/>
    <col min="12861" max="12861" width="43.42578125" style="165" bestFit="1" customWidth="1"/>
    <col min="12862" max="12864" width="17" style="165" customWidth="1"/>
    <col min="12865" max="12865" width="5.85546875" style="165" bestFit="1" customWidth="1"/>
    <col min="12866" max="12866" width="55.140625" style="165" bestFit="1" customWidth="1"/>
    <col min="12867" max="12869" width="17" style="165" customWidth="1"/>
    <col min="12870" max="12870" width="6.85546875" style="165" customWidth="1"/>
    <col min="12871" max="12871" width="42.7109375" style="165" customWidth="1"/>
    <col min="12872" max="12872" width="17.7109375" style="165" customWidth="1"/>
    <col min="12873" max="12873" width="16.85546875" style="165" customWidth="1"/>
    <col min="12874" max="12874" width="19.140625" style="165" customWidth="1"/>
    <col min="12875" max="12875" width="15.140625" style="165" customWidth="1"/>
    <col min="12876" max="12876" width="6.85546875" style="165" customWidth="1"/>
    <col min="12877" max="12877" width="47.7109375" style="165" customWidth="1"/>
    <col min="12878" max="12878" width="23.28515625" style="165" bestFit="1" customWidth="1"/>
    <col min="12879" max="12885" width="23.85546875" style="165" customWidth="1"/>
    <col min="12886" max="12886" width="5.85546875" style="165" bestFit="1" customWidth="1"/>
    <col min="12887" max="12887" width="60.140625" style="165" bestFit="1" customWidth="1"/>
    <col min="12888" max="12888" width="17.42578125" style="165" customWidth="1"/>
    <col min="12889" max="12889" width="23.7109375" style="165" customWidth="1"/>
    <col min="12890" max="12892" width="18.42578125" style="165" bestFit="1" customWidth="1"/>
    <col min="12893" max="12893" width="18.42578125" style="165" customWidth="1"/>
    <col min="12894" max="12894" width="18.42578125" style="165" bestFit="1" customWidth="1"/>
    <col min="12895" max="12895" width="22" style="165" bestFit="1" customWidth="1"/>
    <col min="12896" max="12896" width="20.42578125" style="165" bestFit="1" customWidth="1"/>
    <col min="12897" max="12897" width="6.85546875" style="165" customWidth="1"/>
    <col min="12898" max="12898" width="60.140625" style="165" bestFit="1" customWidth="1"/>
    <col min="12899" max="12899" width="19.85546875" style="165" bestFit="1" customWidth="1"/>
    <col min="12900" max="12900" width="22" style="165" bestFit="1" customWidth="1"/>
    <col min="12901" max="12901" width="20.42578125" style="165" bestFit="1" customWidth="1"/>
    <col min="12902" max="13056" width="21.140625" style="165"/>
    <col min="13057" max="13057" width="22" style="165" bestFit="1" customWidth="1"/>
    <col min="13058" max="13058" width="24.140625" style="165" customWidth="1"/>
    <col min="13059" max="13059" width="20.85546875" style="165" customWidth="1"/>
    <col min="13060" max="13060" width="19.7109375" style="165" customWidth="1"/>
    <col min="13061" max="13061" width="18" style="165" customWidth="1"/>
    <col min="13062" max="13062" width="17.85546875" style="165" customWidth="1"/>
    <col min="13063" max="13063" width="6.85546875" style="165" customWidth="1"/>
    <col min="13064" max="13064" width="60.140625" style="165" customWidth="1"/>
    <col min="13065" max="13065" width="23.7109375" style="165" customWidth="1"/>
    <col min="13066" max="13066" width="21" style="165" bestFit="1" customWidth="1"/>
    <col min="13067" max="13067" width="19" style="165" bestFit="1" customWidth="1"/>
    <col min="13068" max="13068" width="6.85546875" style="165" customWidth="1"/>
    <col min="13069" max="13069" width="23" style="165" customWidth="1"/>
    <col min="13070" max="13070" width="25.7109375" style="165" customWidth="1"/>
    <col min="13071" max="13071" width="24" style="165" customWidth="1"/>
    <col min="13072" max="13072" width="20" style="165" customWidth="1"/>
    <col min="13073" max="13073" width="6.85546875" style="165" customWidth="1"/>
    <col min="13074" max="13074" width="55" style="165" customWidth="1"/>
    <col min="13075" max="13075" width="21.42578125" style="165" customWidth="1"/>
    <col min="13076" max="13076" width="22.140625" style="165" customWidth="1"/>
    <col min="13077" max="13077" width="18" style="165" bestFit="1" customWidth="1"/>
    <col min="13078" max="13078" width="73.28515625" style="165" bestFit="1" customWidth="1"/>
    <col min="13079" max="13079" width="16.140625" style="165" customWidth="1"/>
    <col min="13080" max="13080" width="18.140625" style="165" customWidth="1"/>
    <col min="13081" max="13081" width="6.42578125" style="165" bestFit="1" customWidth="1"/>
    <col min="13082" max="13082" width="73.140625" style="165" bestFit="1" customWidth="1"/>
    <col min="13083" max="13083" width="5.42578125" style="165" bestFit="1" customWidth="1"/>
    <col min="13084" max="13085" width="18.140625" style="165" customWidth="1"/>
    <col min="13086" max="13086" width="6.85546875" style="165" customWidth="1"/>
    <col min="13087" max="13087" width="51.140625" style="165" customWidth="1"/>
    <col min="13088" max="13091" width="17" style="165" customWidth="1"/>
    <col min="13092" max="13092" width="15.28515625" style="165" customWidth="1"/>
    <col min="13093" max="13093" width="5.85546875" style="165" bestFit="1" customWidth="1"/>
    <col min="13094" max="13094" width="40.85546875" style="165" bestFit="1" customWidth="1"/>
    <col min="13095" max="13095" width="14" style="165" customWidth="1"/>
    <col min="13096" max="13096" width="22.85546875" style="165" customWidth="1"/>
    <col min="13097" max="13097" width="5.85546875" style="165" customWidth="1"/>
    <col min="13098" max="13098" width="36.140625" style="165" bestFit="1" customWidth="1"/>
    <col min="13099" max="13099" width="16.140625" style="165" customWidth="1"/>
    <col min="13100" max="13100" width="18.85546875" style="165" customWidth="1"/>
    <col min="13101" max="13101" width="6.85546875" style="165" customWidth="1"/>
    <col min="13102" max="13102" width="52" style="165" customWidth="1"/>
    <col min="13103" max="13103" width="18.140625" style="165" customWidth="1"/>
    <col min="13104" max="13104" width="17.140625" style="165" customWidth="1"/>
    <col min="13105" max="13105" width="18.42578125" style="165" customWidth="1"/>
    <col min="13106" max="13106" width="5.85546875" style="165" bestFit="1" customWidth="1"/>
    <col min="13107" max="13107" width="55.140625" style="165" bestFit="1" customWidth="1"/>
    <col min="13108" max="13110" width="17" style="165" customWidth="1"/>
    <col min="13111" max="13111" width="6.42578125" style="165" bestFit="1" customWidth="1"/>
    <col min="13112" max="13112" width="71" style="165" bestFit="1" customWidth="1"/>
    <col min="13113" max="13115" width="17" style="165" customWidth="1"/>
    <col min="13116" max="13116" width="11" style="165" customWidth="1"/>
    <col min="13117" max="13117" width="43.42578125" style="165" bestFit="1" customWidth="1"/>
    <col min="13118" max="13120" width="17" style="165" customWidth="1"/>
    <col min="13121" max="13121" width="5.85546875" style="165" bestFit="1" customWidth="1"/>
    <col min="13122" max="13122" width="55.140625" style="165" bestFit="1" customWidth="1"/>
    <col min="13123" max="13125" width="17" style="165" customWidth="1"/>
    <col min="13126" max="13126" width="6.85546875" style="165" customWidth="1"/>
    <col min="13127" max="13127" width="42.7109375" style="165" customWidth="1"/>
    <col min="13128" max="13128" width="17.7109375" style="165" customWidth="1"/>
    <col min="13129" max="13129" width="16.85546875" style="165" customWidth="1"/>
    <col min="13130" max="13130" width="19.140625" style="165" customWidth="1"/>
    <col min="13131" max="13131" width="15.140625" style="165" customWidth="1"/>
    <col min="13132" max="13132" width="6.85546875" style="165" customWidth="1"/>
    <col min="13133" max="13133" width="47.7109375" style="165" customWidth="1"/>
    <col min="13134" max="13134" width="23.28515625" style="165" bestFit="1" customWidth="1"/>
    <col min="13135" max="13141" width="23.85546875" style="165" customWidth="1"/>
    <col min="13142" max="13142" width="5.85546875" style="165" bestFit="1" customWidth="1"/>
    <col min="13143" max="13143" width="60.140625" style="165" bestFit="1" customWidth="1"/>
    <col min="13144" max="13144" width="17.42578125" style="165" customWidth="1"/>
    <col min="13145" max="13145" width="23.7109375" style="165" customWidth="1"/>
    <col min="13146" max="13148" width="18.42578125" style="165" bestFit="1" customWidth="1"/>
    <col min="13149" max="13149" width="18.42578125" style="165" customWidth="1"/>
    <col min="13150" max="13150" width="18.42578125" style="165" bestFit="1" customWidth="1"/>
    <col min="13151" max="13151" width="22" style="165" bestFit="1" customWidth="1"/>
    <col min="13152" max="13152" width="20.42578125" style="165" bestFit="1" customWidth="1"/>
    <col min="13153" max="13153" width="6.85546875" style="165" customWidth="1"/>
    <col min="13154" max="13154" width="60.140625" style="165" bestFit="1" customWidth="1"/>
    <col min="13155" max="13155" width="19.85546875" style="165" bestFit="1" customWidth="1"/>
    <col min="13156" max="13156" width="22" style="165" bestFit="1" customWidth="1"/>
    <col min="13157" max="13157" width="20.42578125" style="165" bestFit="1" customWidth="1"/>
    <col min="13158" max="13312" width="21.140625" style="165"/>
    <col min="13313" max="13313" width="22" style="165" bestFit="1" customWidth="1"/>
    <col min="13314" max="13314" width="24.140625" style="165" customWidth="1"/>
    <col min="13315" max="13315" width="20.85546875" style="165" customWidth="1"/>
    <col min="13316" max="13316" width="19.7109375" style="165" customWidth="1"/>
    <col min="13317" max="13317" width="18" style="165" customWidth="1"/>
    <col min="13318" max="13318" width="17.85546875" style="165" customWidth="1"/>
    <col min="13319" max="13319" width="6.85546875" style="165" customWidth="1"/>
    <col min="13320" max="13320" width="60.140625" style="165" customWidth="1"/>
    <col min="13321" max="13321" width="23.7109375" style="165" customWidth="1"/>
    <col min="13322" max="13322" width="21" style="165" bestFit="1" customWidth="1"/>
    <col min="13323" max="13323" width="19" style="165" bestFit="1" customWidth="1"/>
    <col min="13324" max="13324" width="6.85546875" style="165" customWidth="1"/>
    <col min="13325" max="13325" width="23" style="165" customWidth="1"/>
    <col min="13326" max="13326" width="25.7109375" style="165" customWidth="1"/>
    <col min="13327" max="13327" width="24" style="165" customWidth="1"/>
    <col min="13328" max="13328" width="20" style="165" customWidth="1"/>
    <col min="13329" max="13329" width="6.85546875" style="165" customWidth="1"/>
    <col min="13330" max="13330" width="55" style="165" customWidth="1"/>
    <col min="13331" max="13331" width="21.42578125" style="165" customWidth="1"/>
    <col min="13332" max="13332" width="22.140625" style="165" customWidth="1"/>
    <col min="13333" max="13333" width="18" style="165" bestFit="1" customWidth="1"/>
    <col min="13334" max="13334" width="73.28515625" style="165" bestFit="1" customWidth="1"/>
    <col min="13335" max="13335" width="16.140625" style="165" customWidth="1"/>
    <col min="13336" max="13336" width="18.140625" style="165" customWidth="1"/>
    <col min="13337" max="13337" width="6.42578125" style="165" bestFit="1" customWidth="1"/>
    <col min="13338" max="13338" width="73.140625" style="165" bestFit="1" customWidth="1"/>
    <col min="13339" max="13339" width="5.42578125" style="165" bestFit="1" customWidth="1"/>
    <col min="13340" max="13341" width="18.140625" style="165" customWidth="1"/>
    <col min="13342" max="13342" width="6.85546875" style="165" customWidth="1"/>
    <col min="13343" max="13343" width="51.140625" style="165" customWidth="1"/>
    <col min="13344" max="13347" width="17" style="165" customWidth="1"/>
    <col min="13348" max="13348" width="15.28515625" style="165" customWidth="1"/>
    <col min="13349" max="13349" width="5.85546875" style="165" bestFit="1" customWidth="1"/>
    <col min="13350" max="13350" width="40.85546875" style="165" bestFit="1" customWidth="1"/>
    <col min="13351" max="13351" width="14" style="165" customWidth="1"/>
    <col min="13352" max="13352" width="22.85546875" style="165" customWidth="1"/>
    <col min="13353" max="13353" width="5.85546875" style="165" customWidth="1"/>
    <col min="13354" max="13354" width="36.140625" style="165" bestFit="1" customWidth="1"/>
    <col min="13355" max="13355" width="16.140625" style="165" customWidth="1"/>
    <col min="13356" max="13356" width="18.85546875" style="165" customWidth="1"/>
    <col min="13357" max="13357" width="6.85546875" style="165" customWidth="1"/>
    <col min="13358" max="13358" width="52" style="165" customWidth="1"/>
    <col min="13359" max="13359" width="18.140625" style="165" customWidth="1"/>
    <col min="13360" max="13360" width="17.140625" style="165" customWidth="1"/>
    <col min="13361" max="13361" width="18.42578125" style="165" customWidth="1"/>
    <col min="13362" max="13362" width="5.85546875" style="165" bestFit="1" customWidth="1"/>
    <col min="13363" max="13363" width="55.140625" style="165" bestFit="1" customWidth="1"/>
    <col min="13364" max="13366" width="17" style="165" customWidth="1"/>
    <col min="13367" max="13367" width="6.42578125" style="165" bestFit="1" customWidth="1"/>
    <col min="13368" max="13368" width="71" style="165" bestFit="1" customWidth="1"/>
    <col min="13369" max="13371" width="17" style="165" customWidth="1"/>
    <col min="13372" max="13372" width="11" style="165" customWidth="1"/>
    <col min="13373" max="13373" width="43.42578125" style="165" bestFit="1" customWidth="1"/>
    <col min="13374" max="13376" width="17" style="165" customWidth="1"/>
    <col min="13377" max="13377" width="5.85546875" style="165" bestFit="1" customWidth="1"/>
    <col min="13378" max="13378" width="55.140625" style="165" bestFit="1" customWidth="1"/>
    <col min="13379" max="13381" width="17" style="165" customWidth="1"/>
    <col min="13382" max="13382" width="6.85546875" style="165" customWidth="1"/>
    <col min="13383" max="13383" width="42.7109375" style="165" customWidth="1"/>
    <col min="13384" max="13384" width="17.7109375" style="165" customWidth="1"/>
    <col min="13385" max="13385" width="16.85546875" style="165" customWidth="1"/>
    <col min="13386" max="13386" width="19.140625" style="165" customWidth="1"/>
    <col min="13387" max="13387" width="15.140625" style="165" customWidth="1"/>
    <col min="13388" max="13388" width="6.85546875" style="165" customWidth="1"/>
    <col min="13389" max="13389" width="47.7109375" style="165" customWidth="1"/>
    <col min="13390" max="13390" width="23.28515625" style="165" bestFit="1" customWidth="1"/>
    <col min="13391" max="13397" width="23.85546875" style="165" customWidth="1"/>
    <col min="13398" max="13398" width="5.85546875" style="165" bestFit="1" customWidth="1"/>
    <col min="13399" max="13399" width="60.140625" style="165" bestFit="1" customWidth="1"/>
    <col min="13400" max="13400" width="17.42578125" style="165" customWidth="1"/>
    <col min="13401" max="13401" width="23.7109375" style="165" customWidth="1"/>
    <col min="13402" max="13404" width="18.42578125" style="165" bestFit="1" customWidth="1"/>
    <col min="13405" max="13405" width="18.42578125" style="165" customWidth="1"/>
    <col min="13406" max="13406" width="18.42578125" style="165" bestFit="1" customWidth="1"/>
    <col min="13407" max="13407" width="22" style="165" bestFit="1" customWidth="1"/>
    <col min="13408" max="13408" width="20.42578125" style="165" bestFit="1" customWidth="1"/>
    <col min="13409" max="13409" width="6.85546875" style="165" customWidth="1"/>
    <col min="13410" max="13410" width="60.140625" style="165" bestFit="1" customWidth="1"/>
    <col min="13411" max="13411" width="19.85546875" style="165" bestFit="1" customWidth="1"/>
    <col min="13412" max="13412" width="22" style="165" bestFit="1" customWidth="1"/>
    <col min="13413" max="13413" width="20.42578125" style="165" bestFit="1" customWidth="1"/>
    <col min="13414" max="13568" width="21.140625" style="165"/>
    <col min="13569" max="13569" width="22" style="165" bestFit="1" customWidth="1"/>
    <col min="13570" max="13570" width="24.140625" style="165" customWidth="1"/>
    <col min="13571" max="13571" width="20.85546875" style="165" customWidth="1"/>
    <col min="13572" max="13572" width="19.7109375" style="165" customWidth="1"/>
    <col min="13573" max="13573" width="18" style="165" customWidth="1"/>
    <col min="13574" max="13574" width="17.85546875" style="165" customWidth="1"/>
    <col min="13575" max="13575" width="6.85546875" style="165" customWidth="1"/>
    <col min="13576" max="13576" width="60.140625" style="165" customWidth="1"/>
    <col min="13577" max="13577" width="23.7109375" style="165" customWidth="1"/>
    <col min="13578" max="13578" width="21" style="165" bestFit="1" customWidth="1"/>
    <col min="13579" max="13579" width="19" style="165" bestFit="1" customWidth="1"/>
    <col min="13580" max="13580" width="6.85546875" style="165" customWidth="1"/>
    <col min="13581" max="13581" width="23" style="165" customWidth="1"/>
    <col min="13582" max="13582" width="25.7109375" style="165" customWidth="1"/>
    <col min="13583" max="13583" width="24" style="165" customWidth="1"/>
    <col min="13584" max="13584" width="20" style="165" customWidth="1"/>
    <col min="13585" max="13585" width="6.85546875" style="165" customWidth="1"/>
    <col min="13586" max="13586" width="55" style="165" customWidth="1"/>
    <col min="13587" max="13587" width="21.42578125" style="165" customWidth="1"/>
    <col min="13588" max="13588" width="22.140625" style="165" customWidth="1"/>
    <col min="13589" max="13589" width="18" style="165" bestFit="1" customWidth="1"/>
    <col min="13590" max="13590" width="73.28515625" style="165" bestFit="1" customWidth="1"/>
    <col min="13591" max="13591" width="16.140625" style="165" customWidth="1"/>
    <col min="13592" max="13592" width="18.140625" style="165" customWidth="1"/>
    <col min="13593" max="13593" width="6.42578125" style="165" bestFit="1" customWidth="1"/>
    <col min="13594" max="13594" width="73.140625" style="165" bestFit="1" customWidth="1"/>
    <col min="13595" max="13595" width="5.42578125" style="165" bestFit="1" customWidth="1"/>
    <col min="13596" max="13597" width="18.140625" style="165" customWidth="1"/>
    <col min="13598" max="13598" width="6.85546875" style="165" customWidth="1"/>
    <col min="13599" max="13599" width="51.140625" style="165" customWidth="1"/>
    <col min="13600" max="13603" width="17" style="165" customWidth="1"/>
    <col min="13604" max="13604" width="15.28515625" style="165" customWidth="1"/>
    <col min="13605" max="13605" width="5.85546875" style="165" bestFit="1" customWidth="1"/>
    <col min="13606" max="13606" width="40.85546875" style="165" bestFit="1" customWidth="1"/>
    <col min="13607" max="13607" width="14" style="165" customWidth="1"/>
    <col min="13608" max="13608" width="22.85546875" style="165" customWidth="1"/>
    <col min="13609" max="13609" width="5.85546875" style="165" customWidth="1"/>
    <col min="13610" max="13610" width="36.140625" style="165" bestFit="1" customWidth="1"/>
    <col min="13611" max="13611" width="16.140625" style="165" customWidth="1"/>
    <col min="13612" max="13612" width="18.85546875" style="165" customWidth="1"/>
    <col min="13613" max="13613" width="6.85546875" style="165" customWidth="1"/>
    <col min="13614" max="13614" width="52" style="165" customWidth="1"/>
    <col min="13615" max="13615" width="18.140625" style="165" customWidth="1"/>
    <col min="13616" max="13616" width="17.140625" style="165" customWidth="1"/>
    <col min="13617" max="13617" width="18.42578125" style="165" customWidth="1"/>
    <col min="13618" max="13618" width="5.85546875" style="165" bestFit="1" customWidth="1"/>
    <col min="13619" max="13619" width="55.140625" style="165" bestFit="1" customWidth="1"/>
    <col min="13620" max="13622" width="17" style="165" customWidth="1"/>
    <col min="13623" max="13623" width="6.42578125" style="165" bestFit="1" customWidth="1"/>
    <col min="13624" max="13624" width="71" style="165" bestFit="1" customWidth="1"/>
    <col min="13625" max="13627" width="17" style="165" customWidth="1"/>
    <col min="13628" max="13628" width="11" style="165" customWidth="1"/>
    <col min="13629" max="13629" width="43.42578125" style="165" bestFit="1" customWidth="1"/>
    <col min="13630" max="13632" width="17" style="165" customWidth="1"/>
    <col min="13633" max="13633" width="5.85546875" style="165" bestFit="1" customWidth="1"/>
    <col min="13634" max="13634" width="55.140625" style="165" bestFit="1" customWidth="1"/>
    <col min="13635" max="13637" width="17" style="165" customWidth="1"/>
    <col min="13638" max="13638" width="6.85546875" style="165" customWidth="1"/>
    <col min="13639" max="13639" width="42.7109375" style="165" customWidth="1"/>
    <col min="13640" max="13640" width="17.7109375" style="165" customWidth="1"/>
    <col min="13641" max="13641" width="16.85546875" style="165" customWidth="1"/>
    <col min="13642" max="13642" width="19.140625" style="165" customWidth="1"/>
    <col min="13643" max="13643" width="15.140625" style="165" customWidth="1"/>
    <col min="13644" max="13644" width="6.85546875" style="165" customWidth="1"/>
    <col min="13645" max="13645" width="47.7109375" style="165" customWidth="1"/>
    <col min="13646" max="13646" width="23.28515625" style="165" bestFit="1" customWidth="1"/>
    <col min="13647" max="13653" width="23.85546875" style="165" customWidth="1"/>
    <col min="13654" max="13654" width="5.85546875" style="165" bestFit="1" customWidth="1"/>
    <col min="13655" max="13655" width="60.140625" style="165" bestFit="1" customWidth="1"/>
    <col min="13656" max="13656" width="17.42578125" style="165" customWidth="1"/>
    <col min="13657" max="13657" width="23.7109375" style="165" customWidth="1"/>
    <col min="13658" max="13660" width="18.42578125" style="165" bestFit="1" customWidth="1"/>
    <col min="13661" max="13661" width="18.42578125" style="165" customWidth="1"/>
    <col min="13662" max="13662" width="18.42578125" style="165" bestFit="1" customWidth="1"/>
    <col min="13663" max="13663" width="22" style="165" bestFit="1" customWidth="1"/>
    <col min="13664" max="13664" width="20.42578125" style="165" bestFit="1" customWidth="1"/>
    <col min="13665" max="13665" width="6.85546875" style="165" customWidth="1"/>
    <col min="13666" max="13666" width="60.140625" style="165" bestFit="1" customWidth="1"/>
    <col min="13667" max="13667" width="19.85546875" style="165" bestFit="1" customWidth="1"/>
    <col min="13668" max="13668" width="22" style="165" bestFit="1" customWidth="1"/>
    <col min="13669" max="13669" width="20.42578125" style="165" bestFit="1" customWidth="1"/>
    <col min="13670" max="13824" width="21.140625" style="165"/>
    <col min="13825" max="13825" width="22" style="165" bestFit="1" customWidth="1"/>
    <col min="13826" max="13826" width="24.140625" style="165" customWidth="1"/>
    <col min="13827" max="13827" width="20.85546875" style="165" customWidth="1"/>
    <col min="13828" max="13828" width="19.7109375" style="165" customWidth="1"/>
    <col min="13829" max="13829" width="18" style="165" customWidth="1"/>
    <col min="13830" max="13830" width="17.85546875" style="165" customWidth="1"/>
    <col min="13831" max="13831" width="6.85546875" style="165" customWidth="1"/>
    <col min="13832" max="13832" width="60.140625" style="165" customWidth="1"/>
    <col min="13833" max="13833" width="23.7109375" style="165" customWidth="1"/>
    <col min="13834" max="13834" width="21" style="165" bestFit="1" customWidth="1"/>
    <col min="13835" max="13835" width="19" style="165" bestFit="1" customWidth="1"/>
    <col min="13836" max="13836" width="6.85546875" style="165" customWidth="1"/>
    <col min="13837" max="13837" width="23" style="165" customWidth="1"/>
    <col min="13838" max="13838" width="25.7109375" style="165" customWidth="1"/>
    <col min="13839" max="13839" width="24" style="165" customWidth="1"/>
    <col min="13840" max="13840" width="20" style="165" customWidth="1"/>
    <col min="13841" max="13841" width="6.85546875" style="165" customWidth="1"/>
    <col min="13842" max="13842" width="55" style="165" customWidth="1"/>
    <col min="13843" max="13843" width="21.42578125" style="165" customWidth="1"/>
    <col min="13844" max="13844" width="22.140625" style="165" customWidth="1"/>
    <col min="13845" max="13845" width="18" style="165" bestFit="1" customWidth="1"/>
    <col min="13846" max="13846" width="73.28515625" style="165" bestFit="1" customWidth="1"/>
    <col min="13847" max="13847" width="16.140625" style="165" customWidth="1"/>
    <col min="13848" max="13848" width="18.140625" style="165" customWidth="1"/>
    <col min="13849" max="13849" width="6.42578125" style="165" bestFit="1" customWidth="1"/>
    <col min="13850" max="13850" width="73.140625" style="165" bestFit="1" customWidth="1"/>
    <col min="13851" max="13851" width="5.42578125" style="165" bestFit="1" customWidth="1"/>
    <col min="13852" max="13853" width="18.140625" style="165" customWidth="1"/>
    <col min="13854" max="13854" width="6.85546875" style="165" customWidth="1"/>
    <col min="13855" max="13855" width="51.140625" style="165" customWidth="1"/>
    <col min="13856" max="13859" width="17" style="165" customWidth="1"/>
    <col min="13860" max="13860" width="15.28515625" style="165" customWidth="1"/>
    <col min="13861" max="13861" width="5.85546875" style="165" bestFit="1" customWidth="1"/>
    <col min="13862" max="13862" width="40.85546875" style="165" bestFit="1" customWidth="1"/>
    <col min="13863" max="13863" width="14" style="165" customWidth="1"/>
    <col min="13864" max="13864" width="22.85546875" style="165" customWidth="1"/>
    <col min="13865" max="13865" width="5.85546875" style="165" customWidth="1"/>
    <col min="13866" max="13866" width="36.140625" style="165" bestFit="1" customWidth="1"/>
    <col min="13867" max="13867" width="16.140625" style="165" customWidth="1"/>
    <col min="13868" max="13868" width="18.85546875" style="165" customWidth="1"/>
    <col min="13869" max="13869" width="6.85546875" style="165" customWidth="1"/>
    <col min="13870" max="13870" width="52" style="165" customWidth="1"/>
    <col min="13871" max="13871" width="18.140625" style="165" customWidth="1"/>
    <col min="13872" max="13872" width="17.140625" style="165" customWidth="1"/>
    <col min="13873" max="13873" width="18.42578125" style="165" customWidth="1"/>
    <col min="13874" max="13874" width="5.85546875" style="165" bestFit="1" customWidth="1"/>
    <col min="13875" max="13875" width="55.140625" style="165" bestFit="1" customWidth="1"/>
    <col min="13876" max="13878" width="17" style="165" customWidth="1"/>
    <col min="13879" max="13879" width="6.42578125" style="165" bestFit="1" customWidth="1"/>
    <col min="13880" max="13880" width="71" style="165" bestFit="1" customWidth="1"/>
    <col min="13881" max="13883" width="17" style="165" customWidth="1"/>
    <col min="13884" max="13884" width="11" style="165" customWidth="1"/>
    <col min="13885" max="13885" width="43.42578125" style="165" bestFit="1" customWidth="1"/>
    <col min="13886" max="13888" width="17" style="165" customWidth="1"/>
    <col min="13889" max="13889" width="5.85546875" style="165" bestFit="1" customWidth="1"/>
    <col min="13890" max="13890" width="55.140625" style="165" bestFit="1" customWidth="1"/>
    <col min="13891" max="13893" width="17" style="165" customWidth="1"/>
    <col min="13894" max="13894" width="6.85546875" style="165" customWidth="1"/>
    <col min="13895" max="13895" width="42.7109375" style="165" customWidth="1"/>
    <col min="13896" max="13896" width="17.7109375" style="165" customWidth="1"/>
    <col min="13897" max="13897" width="16.85546875" style="165" customWidth="1"/>
    <col min="13898" max="13898" width="19.140625" style="165" customWidth="1"/>
    <col min="13899" max="13899" width="15.140625" style="165" customWidth="1"/>
    <col min="13900" max="13900" width="6.85546875" style="165" customWidth="1"/>
    <col min="13901" max="13901" width="47.7109375" style="165" customWidth="1"/>
    <col min="13902" max="13902" width="23.28515625" style="165" bestFit="1" customWidth="1"/>
    <col min="13903" max="13909" width="23.85546875" style="165" customWidth="1"/>
    <col min="13910" max="13910" width="5.85546875" style="165" bestFit="1" customWidth="1"/>
    <col min="13911" max="13911" width="60.140625" style="165" bestFit="1" customWidth="1"/>
    <col min="13912" max="13912" width="17.42578125" style="165" customWidth="1"/>
    <col min="13913" max="13913" width="23.7109375" style="165" customWidth="1"/>
    <col min="13914" max="13916" width="18.42578125" style="165" bestFit="1" customWidth="1"/>
    <col min="13917" max="13917" width="18.42578125" style="165" customWidth="1"/>
    <col min="13918" max="13918" width="18.42578125" style="165" bestFit="1" customWidth="1"/>
    <col min="13919" max="13919" width="22" style="165" bestFit="1" customWidth="1"/>
    <col min="13920" max="13920" width="20.42578125" style="165" bestFit="1" customWidth="1"/>
    <col min="13921" max="13921" width="6.85546875" style="165" customWidth="1"/>
    <col min="13922" max="13922" width="60.140625" style="165" bestFit="1" customWidth="1"/>
    <col min="13923" max="13923" width="19.85546875" style="165" bestFit="1" customWidth="1"/>
    <col min="13924" max="13924" width="22" style="165" bestFit="1" customWidth="1"/>
    <col min="13925" max="13925" width="20.42578125" style="165" bestFit="1" customWidth="1"/>
    <col min="13926" max="14080" width="21.140625" style="165"/>
    <col min="14081" max="14081" width="22" style="165" bestFit="1" customWidth="1"/>
    <col min="14082" max="14082" width="24.140625" style="165" customWidth="1"/>
    <col min="14083" max="14083" width="20.85546875" style="165" customWidth="1"/>
    <col min="14084" max="14084" width="19.7109375" style="165" customWidth="1"/>
    <col min="14085" max="14085" width="18" style="165" customWidth="1"/>
    <col min="14086" max="14086" width="17.85546875" style="165" customWidth="1"/>
    <col min="14087" max="14087" width="6.85546875" style="165" customWidth="1"/>
    <col min="14088" max="14088" width="60.140625" style="165" customWidth="1"/>
    <col min="14089" max="14089" width="23.7109375" style="165" customWidth="1"/>
    <col min="14090" max="14090" width="21" style="165" bestFit="1" customWidth="1"/>
    <col min="14091" max="14091" width="19" style="165" bestFit="1" customWidth="1"/>
    <col min="14092" max="14092" width="6.85546875" style="165" customWidth="1"/>
    <col min="14093" max="14093" width="23" style="165" customWidth="1"/>
    <col min="14094" max="14094" width="25.7109375" style="165" customWidth="1"/>
    <col min="14095" max="14095" width="24" style="165" customWidth="1"/>
    <col min="14096" max="14096" width="20" style="165" customWidth="1"/>
    <col min="14097" max="14097" width="6.85546875" style="165" customWidth="1"/>
    <col min="14098" max="14098" width="55" style="165" customWidth="1"/>
    <col min="14099" max="14099" width="21.42578125" style="165" customWidth="1"/>
    <col min="14100" max="14100" width="22.140625" style="165" customWidth="1"/>
    <col min="14101" max="14101" width="18" style="165" bestFit="1" customWidth="1"/>
    <col min="14102" max="14102" width="73.28515625" style="165" bestFit="1" customWidth="1"/>
    <col min="14103" max="14103" width="16.140625" style="165" customWidth="1"/>
    <col min="14104" max="14104" width="18.140625" style="165" customWidth="1"/>
    <col min="14105" max="14105" width="6.42578125" style="165" bestFit="1" customWidth="1"/>
    <col min="14106" max="14106" width="73.140625" style="165" bestFit="1" customWidth="1"/>
    <col min="14107" max="14107" width="5.42578125" style="165" bestFit="1" customWidth="1"/>
    <col min="14108" max="14109" width="18.140625" style="165" customWidth="1"/>
    <col min="14110" max="14110" width="6.85546875" style="165" customWidth="1"/>
    <col min="14111" max="14111" width="51.140625" style="165" customWidth="1"/>
    <col min="14112" max="14115" width="17" style="165" customWidth="1"/>
    <col min="14116" max="14116" width="15.28515625" style="165" customWidth="1"/>
    <col min="14117" max="14117" width="5.85546875" style="165" bestFit="1" customWidth="1"/>
    <col min="14118" max="14118" width="40.85546875" style="165" bestFit="1" customWidth="1"/>
    <col min="14119" max="14119" width="14" style="165" customWidth="1"/>
    <col min="14120" max="14120" width="22.85546875" style="165" customWidth="1"/>
    <col min="14121" max="14121" width="5.85546875" style="165" customWidth="1"/>
    <col min="14122" max="14122" width="36.140625" style="165" bestFit="1" customWidth="1"/>
    <col min="14123" max="14123" width="16.140625" style="165" customWidth="1"/>
    <col min="14124" max="14124" width="18.85546875" style="165" customWidth="1"/>
    <col min="14125" max="14125" width="6.85546875" style="165" customWidth="1"/>
    <col min="14126" max="14126" width="52" style="165" customWidth="1"/>
    <col min="14127" max="14127" width="18.140625" style="165" customWidth="1"/>
    <col min="14128" max="14128" width="17.140625" style="165" customWidth="1"/>
    <col min="14129" max="14129" width="18.42578125" style="165" customWidth="1"/>
    <col min="14130" max="14130" width="5.85546875" style="165" bestFit="1" customWidth="1"/>
    <col min="14131" max="14131" width="55.140625" style="165" bestFit="1" customWidth="1"/>
    <col min="14132" max="14134" width="17" style="165" customWidth="1"/>
    <col min="14135" max="14135" width="6.42578125" style="165" bestFit="1" customWidth="1"/>
    <col min="14136" max="14136" width="71" style="165" bestFit="1" customWidth="1"/>
    <col min="14137" max="14139" width="17" style="165" customWidth="1"/>
    <col min="14140" max="14140" width="11" style="165" customWidth="1"/>
    <col min="14141" max="14141" width="43.42578125" style="165" bestFit="1" customWidth="1"/>
    <col min="14142" max="14144" width="17" style="165" customWidth="1"/>
    <col min="14145" max="14145" width="5.85546875" style="165" bestFit="1" customWidth="1"/>
    <col min="14146" max="14146" width="55.140625" style="165" bestFit="1" customWidth="1"/>
    <col min="14147" max="14149" width="17" style="165" customWidth="1"/>
    <col min="14150" max="14150" width="6.85546875" style="165" customWidth="1"/>
    <col min="14151" max="14151" width="42.7109375" style="165" customWidth="1"/>
    <col min="14152" max="14152" width="17.7109375" style="165" customWidth="1"/>
    <col min="14153" max="14153" width="16.85546875" style="165" customWidth="1"/>
    <col min="14154" max="14154" width="19.140625" style="165" customWidth="1"/>
    <col min="14155" max="14155" width="15.140625" style="165" customWidth="1"/>
    <col min="14156" max="14156" width="6.85546875" style="165" customWidth="1"/>
    <col min="14157" max="14157" width="47.7109375" style="165" customWidth="1"/>
    <col min="14158" max="14158" width="23.28515625" style="165" bestFit="1" customWidth="1"/>
    <col min="14159" max="14165" width="23.85546875" style="165" customWidth="1"/>
    <col min="14166" max="14166" width="5.85546875" style="165" bestFit="1" customWidth="1"/>
    <col min="14167" max="14167" width="60.140625" style="165" bestFit="1" customWidth="1"/>
    <col min="14168" max="14168" width="17.42578125" style="165" customWidth="1"/>
    <col min="14169" max="14169" width="23.7109375" style="165" customWidth="1"/>
    <col min="14170" max="14172" width="18.42578125" style="165" bestFit="1" customWidth="1"/>
    <col min="14173" max="14173" width="18.42578125" style="165" customWidth="1"/>
    <col min="14174" max="14174" width="18.42578125" style="165" bestFit="1" customWidth="1"/>
    <col min="14175" max="14175" width="22" style="165" bestFit="1" customWidth="1"/>
    <col min="14176" max="14176" width="20.42578125" style="165" bestFit="1" customWidth="1"/>
    <col min="14177" max="14177" width="6.85546875" style="165" customWidth="1"/>
    <col min="14178" max="14178" width="60.140625" style="165" bestFit="1" customWidth="1"/>
    <col min="14179" max="14179" width="19.85546875" style="165" bestFit="1" customWidth="1"/>
    <col min="14180" max="14180" width="22" style="165" bestFit="1" customWidth="1"/>
    <col min="14181" max="14181" width="20.42578125" style="165" bestFit="1" customWidth="1"/>
    <col min="14182" max="14336" width="21.140625" style="165"/>
    <col min="14337" max="14337" width="22" style="165" bestFit="1" customWidth="1"/>
    <col min="14338" max="14338" width="24.140625" style="165" customWidth="1"/>
    <col min="14339" max="14339" width="20.85546875" style="165" customWidth="1"/>
    <col min="14340" max="14340" width="19.7109375" style="165" customWidth="1"/>
    <col min="14341" max="14341" width="18" style="165" customWidth="1"/>
    <col min="14342" max="14342" width="17.85546875" style="165" customWidth="1"/>
    <col min="14343" max="14343" width="6.85546875" style="165" customWidth="1"/>
    <col min="14344" max="14344" width="60.140625" style="165" customWidth="1"/>
    <col min="14345" max="14345" width="23.7109375" style="165" customWidth="1"/>
    <col min="14346" max="14346" width="21" style="165" bestFit="1" customWidth="1"/>
    <col min="14347" max="14347" width="19" style="165" bestFit="1" customWidth="1"/>
    <col min="14348" max="14348" width="6.85546875" style="165" customWidth="1"/>
    <col min="14349" max="14349" width="23" style="165" customWidth="1"/>
    <col min="14350" max="14350" width="25.7109375" style="165" customWidth="1"/>
    <col min="14351" max="14351" width="24" style="165" customWidth="1"/>
    <col min="14352" max="14352" width="20" style="165" customWidth="1"/>
    <col min="14353" max="14353" width="6.85546875" style="165" customWidth="1"/>
    <col min="14354" max="14354" width="55" style="165" customWidth="1"/>
    <col min="14355" max="14355" width="21.42578125" style="165" customWidth="1"/>
    <col min="14356" max="14356" width="22.140625" style="165" customWidth="1"/>
    <col min="14357" max="14357" width="18" style="165" bestFit="1" customWidth="1"/>
    <col min="14358" max="14358" width="73.28515625" style="165" bestFit="1" customWidth="1"/>
    <col min="14359" max="14359" width="16.140625" style="165" customWidth="1"/>
    <col min="14360" max="14360" width="18.140625" style="165" customWidth="1"/>
    <col min="14361" max="14361" width="6.42578125" style="165" bestFit="1" customWidth="1"/>
    <col min="14362" max="14362" width="73.140625" style="165" bestFit="1" customWidth="1"/>
    <col min="14363" max="14363" width="5.42578125" style="165" bestFit="1" customWidth="1"/>
    <col min="14364" max="14365" width="18.140625" style="165" customWidth="1"/>
    <col min="14366" max="14366" width="6.85546875" style="165" customWidth="1"/>
    <col min="14367" max="14367" width="51.140625" style="165" customWidth="1"/>
    <col min="14368" max="14371" width="17" style="165" customWidth="1"/>
    <col min="14372" max="14372" width="15.28515625" style="165" customWidth="1"/>
    <col min="14373" max="14373" width="5.85546875" style="165" bestFit="1" customWidth="1"/>
    <col min="14374" max="14374" width="40.85546875" style="165" bestFit="1" customWidth="1"/>
    <col min="14375" max="14375" width="14" style="165" customWidth="1"/>
    <col min="14376" max="14376" width="22.85546875" style="165" customWidth="1"/>
    <col min="14377" max="14377" width="5.85546875" style="165" customWidth="1"/>
    <col min="14378" max="14378" width="36.140625" style="165" bestFit="1" customWidth="1"/>
    <col min="14379" max="14379" width="16.140625" style="165" customWidth="1"/>
    <col min="14380" max="14380" width="18.85546875" style="165" customWidth="1"/>
    <col min="14381" max="14381" width="6.85546875" style="165" customWidth="1"/>
    <col min="14382" max="14382" width="52" style="165" customWidth="1"/>
    <col min="14383" max="14383" width="18.140625" style="165" customWidth="1"/>
    <col min="14384" max="14384" width="17.140625" style="165" customWidth="1"/>
    <col min="14385" max="14385" width="18.42578125" style="165" customWidth="1"/>
    <col min="14386" max="14386" width="5.85546875" style="165" bestFit="1" customWidth="1"/>
    <col min="14387" max="14387" width="55.140625" style="165" bestFit="1" customWidth="1"/>
    <col min="14388" max="14390" width="17" style="165" customWidth="1"/>
    <col min="14391" max="14391" width="6.42578125" style="165" bestFit="1" customWidth="1"/>
    <col min="14392" max="14392" width="71" style="165" bestFit="1" customWidth="1"/>
    <col min="14393" max="14395" width="17" style="165" customWidth="1"/>
    <col min="14396" max="14396" width="11" style="165" customWidth="1"/>
    <col min="14397" max="14397" width="43.42578125" style="165" bestFit="1" customWidth="1"/>
    <col min="14398" max="14400" width="17" style="165" customWidth="1"/>
    <col min="14401" max="14401" width="5.85546875" style="165" bestFit="1" customWidth="1"/>
    <col min="14402" max="14402" width="55.140625" style="165" bestFit="1" customWidth="1"/>
    <col min="14403" max="14405" width="17" style="165" customWidth="1"/>
    <col min="14406" max="14406" width="6.85546875" style="165" customWidth="1"/>
    <col min="14407" max="14407" width="42.7109375" style="165" customWidth="1"/>
    <col min="14408" max="14408" width="17.7109375" style="165" customWidth="1"/>
    <col min="14409" max="14409" width="16.85546875" style="165" customWidth="1"/>
    <col min="14410" max="14410" width="19.140625" style="165" customWidth="1"/>
    <col min="14411" max="14411" width="15.140625" style="165" customWidth="1"/>
    <col min="14412" max="14412" width="6.85546875" style="165" customWidth="1"/>
    <col min="14413" max="14413" width="47.7109375" style="165" customWidth="1"/>
    <col min="14414" max="14414" width="23.28515625" style="165" bestFit="1" customWidth="1"/>
    <col min="14415" max="14421" width="23.85546875" style="165" customWidth="1"/>
    <col min="14422" max="14422" width="5.85546875" style="165" bestFit="1" customWidth="1"/>
    <col min="14423" max="14423" width="60.140625" style="165" bestFit="1" customWidth="1"/>
    <col min="14424" max="14424" width="17.42578125" style="165" customWidth="1"/>
    <col min="14425" max="14425" width="23.7109375" style="165" customWidth="1"/>
    <col min="14426" max="14428" width="18.42578125" style="165" bestFit="1" customWidth="1"/>
    <col min="14429" max="14429" width="18.42578125" style="165" customWidth="1"/>
    <col min="14430" max="14430" width="18.42578125" style="165" bestFit="1" customWidth="1"/>
    <col min="14431" max="14431" width="22" style="165" bestFit="1" customWidth="1"/>
    <col min="14432" max="14432" width="20.42578125" style="165" bestFit="1" customWidth="1"/>
    <col min="14433" max="14433" width="6.85546875" style="165" customWidth="1"/>
    <col min="14434" max="14434" width="60.140625" style="165" bestFit="1" customWidth="1"/>
    <col min="14435" max="14435" width="19.85546875" style="165" bestFit="1" customWidth="1"/>
    <col min="14436" max="14436" width="22" style="165" bestFit="1" customWidth="1"/>
    <col min="14437" max="14437" width="20.42578125" style="165" bestFit="1" customWidth="1"/>
    <col min="14438" max="14592" width="21.140625" style="165"/>
    <col min="14593" max="14593" width="22" style="165" bestFit="1" customWidth="1"/>
    <col min="14594" max="14594" width="24.140625" style="165" customWidth="1"/>
    <col min="14595" max="14595" width="20.85546875" style="165" customWidth="1"/>
    <col min="14596" max="14596" width="19.7109375" style="165" customWidth="1"/>
    <col min="14597" max="14597" width="18" style="165" customWidth="1"/>
    <col min="14598" max="14598" width="17.85546875" style="165" customWidth="1"/>
    <col min="14599" max="14599" width="6.85546875" style="165" customWidth="1"/>
    <col min="14600" max="14600" width="60.140625" style="165" customWidth="1"/>
    <col min="14601" max="14601" width="23.7109375" style="165" customWidth="1"/>
    <col min="14602" max="14602" width="21" style="165" bestFit="1" customWidth="1"/>
    <col min="14603" max="14603" width="19" style="165" bestFit="1" customWidth="1"/>
    <col min="14604" max="14604" width="6.85546875" style="165" customWidth="1"/>
    <col min="14605" max="14605" width="23" style="165" customWidth="1"/>
    <col min="14606" max="14606" width="25.7109375" style="165" customWidth="1"/>
    <col min="14607" max="14607" width="24" style="165" customWidth="1"/>
    <col min="14608" max="14608" width="20" style="165" customWidth="1"/>
    <col min="14609" max="14609" width="6.85546875" style="165" customWidth="1"/>
    <col min="14610" max="14610" width="55" style="165" customWidth="1"/>
    <col min="14611" max="14611" width="21.42578125" style="165" customWidth="1"/>
    <col min="14612" max="14612" width="22.140625" style="165" customWidth="1"/>
    <col min="14613" max="14613" width="18" style="165" bestFit="1" customWidth="1"/>
    <col min="14614" max="14614" width="73.28515625" style="165" bestFit="1" customWidth="1"/>
    <col min="14615" max="14615" width="16.140625" style="165" customWidth="1"/>
    <col min="14616" max="14616" width="18.140625" style="165" customWidth="1"/>
    <col min="14617" max="14617" width="6.42578125" style="165" bestFit="1" customWidth="1"/>
    <col min="14618" max="14618" width="73.140625" style="165" bestFit="1" customWidth="1"/>
    <col min="14619" max="14619" width="5.42578125" style="165" bestFit="1" customWidth="1"/>
    <col min="14620" max="14621" width="18.140625" style="165" customWidth="1"/>
    <col min="14622" max="14622" width="6.85546875" style="165" customWidth="1"/>
    <col min="14623" max="14623" width="51.140625" style="165" customWidth="1"/>
    <col min="14624" max="14627" width="17" style="165" customWidth="1"/>
    <col min="14628" max="14628" width="15.28515625" style="165" customWidth="1"/>
    <col min="14629" max="14629" width="5.85546875" style="165" bestFit="1" customWidth="1"/>
    <col min="14630" max="14630" width="40.85546875" style="165" bestFit="1" customWidth="1"/>
    <col min="14631" max="14631" width="14" style="165" customWidth="1"/>
    <col min="14632" max="14632" width="22.85546875" style="165" customWidth="1"/>
    <col min="14633" max="14633" width="5.85546875" style="165" customWidth="1"/>
    <col min="14634" max="14634" width="36.140625" style="165" bestFit="1" customWidth="1"/>
    <col min="14635" max="14635" width="16.140625" style="165" customWidth="1"/>
    <col min="14636" max="14636" width="18.85546875" style="165" customWidth="1"/>
    <col min="14637" max="14637" width="6.85546875" style="165" customWidth="1"/>
    <col min="14638" max="14638" width="52" style="165" customWidth="1"/>
    <col min="14639" max="14639" width="18.140625" style="165" customWidth="1"/>
    <col min="14640" max="14640" width="17.140625" style="165" customWidth="1"/>
    <col min="14641" max="14641" width="18.42578125" style="165" customWidth="1"/>
    <col min="14642" max="14642" width="5.85546875" style="165" bestFit="1" customWidth="1"/>
    <col min="14643" max="14643" width="55.140625" style="165" bestFit="1" customWidth="1"/>
    <col min="14644" max="14646" width="17" style="165" customWidth="1"/>
    <col min="14647" max="14647" width="6.42578125" style="165" bestFit="1" customWidth="1"/>
    <col min="14648" max="14648" width="71" style="165" bestFit="1" customWidth="1"/>
    <col min="14649" max="14651" width="17" style="165" customWidth="1"/>
    <col min="14652" max="14652" width="11" style="165" customWidth="1"/>
    <col min="14653" max="14653" width="43.42578125" style="165" bestFit="1" customWidth="1"/>
    <col min="14654" max="14656" width="17" style="165" customWidth="1"/>
    <col min="14657" max="14657" width="5.85546875" style="165" bestFit="1" customWidth="1"/>
    <col min="14658" max="14658" width="55.140625" style="165" bestFit="1" customWidth="1"/>
    <col min="14659" max="14661" width="17" style="165" customWidth="1"/>
    <col min="14662" max="14662" width="6.85546875" style="165" customWidth="1"/>
    <col min="14663" max="14663" width="42.7109375" style="165" customWidth="1"/>
    <col min="14664" max="14664" width="17.7109375" style="165" customWidth="1"/>
    <col min="14665" max="14665" width="16.85546875" style="165" customWidth="1"/>
    <col min="14666" max="14666" width="19.140625" style="165" customWidth="1"/>
    <col min="14667" max="14667" width="15.140625" style="165" customWidth="1"/>
    <col min="14668" max="14668" width="6.85546875" style="165" customWidth="1"/>
    <col min="14669" max="14669" width="47.7109375" style="165" customWidth="1"/>
    <col min="14670" max="14670" width="23.28515625" style="165" bestFit="1" customWidth="1"/>
    <col min="14671" max="14677" width="23.85546875" style="165" customWidth="1"/>
    <col min="14678" max="14678" width="5.85546875" style="165" bestFit="1" customWidth="1"/>
    <col min="14679" max="14679" width="60.140625" style="165" bestFit="1" customWidth="1"/>
    <col min="14680" max="14680" width="17.42578125" style="165" customWidth="1"/>
    <col min="14681" max="14681" width="23.7109375" style="165" customWidth="1"/>
    <col min="14682" max="14684" width="18.42578125" style="165" bestFit="1" customWidth="1"/>
    <col min="14685" max="14685" width="18.42578125" style="165" customWidth="1"/>
    <col min="14686" max="14686" width="18.42578125" style="165" bestFit="1" customWidth="1"/>
    <col min="14687" max="14687" width="22" style="165" bestFit="1" customWidth="1"/>
    <col min="14688" max="14688" width="20.42578125" style="165" bestFit="1" customWidth="1"/>
    <col min="14689" max="14689" width="6.85546875" style="165" customWidth="1"/>
    <col min="14690" max="14690" width="60.140625" style="165" bestFit="1" customWidth="1"/>
    <col min="14691" max="14691" width="19.85546875" style="165" bestFit="1" customWidth="1"/>
    <col min="14692" max="14692" width="22" style="165" bestFit="1" customWidth="1"/>
    <col min="14693" max="14693" width="20.42578125" style="165" bestFit="1" customWidth="1"/>
    <col min="14694" max="14848" width="21.140625" style="165"/>
    <col min="14849" max="14849" width="22" style="165" bestFit="1" customWidth="1"/>
    <col min="14850" max="14850" width="24.140625" style="165" customWidth="1"/>
    <col min="14851" max="14851" width="20.85546875" style="165" customWidth="1"/>
    <col min="14852" max="14852" width="19.7109375" style="165" customWidth="1"/>
    <col min="14853" max="14853" width="18" style="165" customWidth="1"/>
    <col min="14854" max="14854" width="17.85546875" style="165" customWidth="1"/>
    <col min="14855" max="14855" width="6.85546875" style="165" customWidth="1"/>
    <col min="14856" max="14856" width="60.140625" style="165" customWidth="1"/>
    <col min="14857" max="14857" width="23.7109375" style="165" customWidth="1"/>
    <col min="14858" max="14858" width="21" style="165" bestFit="1" customWidth="1"/>
    <col min="14859" max="14859" width="19" style="165" bestFit="1" customWidth="1"/>
    <col min="14860" max="14860" width="6.85546875" style="165" customWidth="1"/>
    <col min="14861" max="14861" width="23" style="165" customWidth="1"/>
    <col min="14862" max="14862" width="25.7109375" style="165" customWidth="1"/>
    <col min="14863" max="14863" width="24" style="165" customWidth="1"/>
    <col min="14864" max="14864" width="20" style="165" customWidth="1"/>
    <col min="14865" max="14865" width="6.85546875" style="165" customWidth="1"/>
    <col min="14866" max="14866" width="55" style="165" customWidth="1"/>
    <col min="14867" max="14867" width="21.42578125" style="165" customWidth="1"/>
    <col min="14868" max="14868" width="22.140625" style="165" customWidth="1"/>
    <col min="14869" max="14869" width="18" style="165" bestFit="1" customWidth="1"/>
    <col min="14870" max="14870" width="73.28515625" style="165" bestFit="1" customWidth="1"/>
    <col min="14871" max="14871" width="16.140625" style="165" customWidth="1"/>
    <col min="14872" max="14872" width="18.140625" style="165" customWidth="1"/>
    <col min="14873" max="14873" width="6.42578125" style="165" bestFit="1" customWidth="1"/>
    <col min="14874" max="14874" width="73.140625" style="165" bestFit="1" customWidth="1"/>
    <col min="14875" max="14875" width="5.42578125" style="165" bestFit="1" customWidth="1"/>
    <col min="14876" max="14877" width="18.140625" style="165" customWidth="1"/>
    <col min="14878" max="14878" width="6.85546875" style="165" customWidth="1"/>
    <col min="14879" max="14879" width="51.140625" style="165" customWidth="1"/>
    <col min="14880" max="14883" width="17" style="165" customWidth="1"/>
    <col min="14884" max="14884" width="15.28515625" style="165" customWidth="1"/>
    <col min="14885" max="14885" width="5.85546875" style="165" bestFit="1" customWidth="1"/>
    <col min="14886" max="14886" width="40.85546875" style="165" bestFit="1" customWidth="1"/>
    <col min="14887" max="14887" width="14" style="165" customWidth="1"/>
    <col min="14888" max="14888" width="22.85546875" style="165" customWidth="1"/>
    <col min="14889" max="14889" width="5.85546875" style="165" customWidth="1"/>
    <col min="14890" max="14890" width="36.140625" style="165" bestFit="1" customWidth="1"/>
    <col min="14891" max="14891" width="16.140625" style="165" customWidth="1"/>
    <col min="14892" max="14892" width="18.85546875" style="165" customWidth="1"/>
    <col min="14893" max="14893" width="6.85546875" style="165" customWidth="1"/>
    <col min="14894" max="14894" width="52" style="165" customWidth="1"/>
    <col min="14895" max="14895" width="18.140625" style="165" customWidth="1"/>
    <col min="14896" max="14896" width="17.140625" style="165" customWidth="1"/>
    <col min="14897" max="14897" width="18.42578125" style="165" customWidth="1"/>
    <col min="14898" max="14898" width="5.85546875" style="165" bestFit="1" customWidth="1"/>
    <col min="14899" max="14899" width="55.140625" style="165" bestFit="1" customWidth="1"/>
    <col min="14900" max="14902" width="17" style="165" customWidth="1"/>
    <col min="14903" max="14903" width="6.42578125" style="165" bestFit="1" customWidth="1"/>
    <col min="14904" max="14904" width="71" style="165" bestFit="1" customWidth="1"/>
    <col min="14905" max="14907" width="17" style="165" customWidth="1"/>
    <col min="14908" max="14908" width="11" style="165" customWidth="1"/>
    <col min="14909" max="14909" width="43.42578125" style="165" bestFit="1" customWidth="1"/>
    <col min="14910" max="14912" width="17" style="165" customWidth="1"/>
    <col min="14913" max="14913" width="5.85546875" style="165" bestFit="1" customWidth="1"/>
    <col min="14914" max="14914" width="55.140625" style="165" bestFit="1" customWidth="1"/>
    <col min="14915" max="14917" width="17" style="165" customWidth="1"/>
    <col min="14918" max="14918" width="6.85546875" style="165" customWidth="1"/>
    <col min="14919" max="14919" width="42.7109375" style="165" customWidth="1"/>
    <col min="14920" max="14920" width="17.7109375" style="165" customWidth="1"/>
    <col min="14921" max="14921" width="16.85546875" style="165" customWidth="1"/>
    <col min="14922" max="14922" width="19.140625" style="165" customWidth="1"/>
    <col min="14923" max="14923" width="15.140625" style="165" customWidth="1"/>
    <col min="14924" max="14924" width="6.85546875" style="165" customWidth="1"/>
    <col min="14925" max="14925" width="47.7109375" style="165" customWidth="1"/>
    <col min="14926" max="14926" width="23.28515625" style="165" bestFit="1" customWidth="1"/>
    <col min="14927" max="14933" width="23.85546875" style="165" customWidth="1"/>
    <col min="14934" max="14934" width="5.85546875" style="165" bestFit="1" customWidth="1"/>
    <col min="14935" max="14935" width="60.140625" style="165" bestFit="1" customWidth="1"/>
    <col min="14936" max="14936" width="17.42578125" style="165" customWidth="1"/>
    <col min="14937" max="14937" width="23.7109375" style="165" customWidth="1"/>
    <col min="14938" max="14940" width="18.42578125" style="165" bestFit="1" customWidth="1"/>
    <col min="14941" max="14941" width="18.42578125" style="165" customWidth="1"/>
    <col min="14942" max="14942" width="18.42578125" style="165" bestFit="1" customWidth="1"/>
    <col min="14943" max="14943" width="22" style="165" bestFit="1" customWidth="1"/>
    <col min="14944" max="14944" width="20.42578125" style="165" bestFit="1" customWidth="1"/>
    <col min="14945" max="14945" width="6.85546875" style="165" customWidth="1"/>
    <col min="14946" max="14946" width="60.140625" style="165" bestFit="1" customWidth="1"/>
    <col min="14947" max="14947" width="19.85546875" style="165" bestFit="1" customWidth="1"/>
    <col min="14948" max="14948" width="22" style="165" bestFit="1" customWidth="1"/>
    <col min="14949" max="14949" width="20.42578125" style="165" bestFit="1" customWidth="1"/>
    <col min="14950" max="15104" width="21.140625" style="165"/>
    <col min="15105" max="15105" width="22" style="165" bestFit="1" customWidth="1"/>
    <col min="15106" max="15106" width="24.140625" style="165" customWidth="1"/>
    <col min="15107" max="15107" width="20.85546875" style="165" customWidth="1"/>
    <col min="15108" max="15108" width="19.7109375" style="165" customWidth="1"/>
    <col min="15109" max="15109" width="18" style="165" customWidth="1"/>
    <col min="15110" max="15110" width="17.85546875" style="165" customWidth="1"/>
    <col min="15111" max="15111" width="6.85546875" style="165" customWidth="1"/>
    <col min="15112" max="15112" width="60.140625" style="165" customWidth="1"/>
    <col min="15113" max="15113" width="23.7109375" style="165" customWidth="1"/>
    <col min="15114" max="15114" width="21" style="165" bestFit="1" customWidth="1"/>
    <col min="15115" max="15115" width="19" style="165" bestFit="1" customWidth="1"/>
    <col min="15116" max="15116" width="6.85546875" style="165" customWidth="1"/>
    <col min="15117" max="15117" width="23" style="165" customWidth="1"/>
    <col min="15118" max="15118" width="25.7109375" style="165" customWidth="1"/>
    <col min="15119" max="15119" width="24" style="165" customWidth="1"/>
    <col min="15120" max="15120" width="20" style="165" customWidth="1"/>
    <col min="15121" max="15121" width="6.85546875" style="165" customWidth="1"/>
    <col min="15122" max="15122" width="55" style="165" customWidth="1"/>
    <col min="15123" max="15123" width="21.42578125" style="165" customWidth="1"/>
    <col min="15124" max="15124" width="22.140625" style="165" customWidth="1"/>
    <col min="15125" max="15125" width="18" style="165" bestFit="1" customWidth="1"/>
    <col min="15126" max="15126" width="73.28515625" style="165" bestFit="1" customWidth="1"/>
    <col min="15127" max="15127" width="16.140625" style="165" customWidth="1"/>
    <col min="15128" max="15128" width="18.140625" style="165" customWidth="1"/>
    <col min="15129" max="15129" width="6.42578125" style="165" bestFit="1" customWidth="1"/>
    <col min="15130" max="15130" width="73.140625" style="165" bestFit="1" customWidth="1"/>
    <col min="15131" max="15131" width="5.42578125" style="165" bestFit="1" customWidth="1"/>
    <col min="15132" max="15133" width="18.140625" style="165" customWidth="1"/>
    <col min="15134" max="15134" width="6.85546875" style="165" customWidth="1"/>
    <col min="15135" max="15135" width="51.140625" style="165" customWidth="1"/>
    <col min="15136" max="15139" width="17" style="165" customWidth="1"/>
    <col min="15140" max="15140" width="15.28515625" style="165" customWidth="1"/>
    <col min="15141" max="15141" width="5.85546875" style="165" bestFit="1" customWidth="1"/>
    <col min="15142" max="15142" width="40.85546875" style="165" bestFit="1" customWidth="1"/>
    <col min="15143" max="15143" width="14" style="165" customWidth="1"/>
    <col min="15144" max="15144" width="22.85546875" style="165" customWidth="1"/>
    <col min="15145" max="15145" width="5.85546875" style="165" customWidth="1"/>
    <col min="15146" max="15146" width="36.140625" style="165" bestFit="1" customWidth="1"/>
    <col min="15147" max="15147" width="16.140625" style="165" customWidth="1"/>
    <col min="15148" max="15148" width="18.85546875" style="165" customWidth="1"/>
    <col min="15149" max="15149" width="6.85546875" style="165" customWidth="1"/>
    <col min="15150" max="15150" width="52" style="165" customWidth="1"/>
    <col min="15151" max="15151" width="18.140625" style="165" customWidth="1"/>
    <col min="15152" max="15152" width="17.140625" style="165" customWidth="1"/>
    <col min="15153" max="15153" width="18.42578125" style="165" customWidth="1"/>
    <col min="15154" max="15154" width="5.85546875" style="165" bestFit="1" customWidth="1"/>
    <col min="15155" max="15155" width="55.140625" style="165" bestFit="1" customWidth="1"/>
    <col min="15156" max="15158" width="17" style="165" customWidth="1"/>
    <col min="15159" max="15159" width="6.42578125" style="165" bestFit="1" customWidth="1"/>
    <col min="15160" max="15160" width="71" style="165" bestFit="1" customWidth="1"/>
    <col min="15161" max="15163" width="17" style="165" customWidth="1"/>
    <col min="15164" max="15164" width="11" style="165" customWidth="1"/>
    <col min="15165" max="15165" width="43.42578125" style="165" bestFit="1" customWidth="1"/>
    <col min="15166" max="15168" width="17" style="165" customWidth="1"/>
    <col min="15169" max="15169" width="5.85546875" style="165" bestFit="1" customWidth="1"/>
    <col min="15170" max="15170" width="55.140625" style="165" bestFit="1" customWidth="1"/>
    <col min="15171" max="15173" width="17" style="165" customWidth="1"/>
    <col min="15174" max="15174" width="6.85546875" style="165" customWidth="1"/>
    <col min="15175" max="15175" width="42.7109375" style="165" customWidth="1"/>
    <col min="15176" max="15176" width="17.7109375" style="165" customWidth="1"/>
    <col min="15177" max="15177" width="16.85546875" style="165" customWidth="1"/>
    <col min="15178" max="15178" width="19.140625" style="165" customWidth="1"/>
    <col min="15179" max="15179" width="15.140625" style="165" customWidth="1"/>
    <col min="15180" max="15180" width="6.85546875" style="165" customWidth="1"/>
    <col min="15181" max="15181" width="47.7109375" style="165" customWidth="1"/>
    <col min="15182" max="15182" width="23.28515625" style="165" bestFit="1" customWidth="1"/>
    <col min="15183" max="15189" width="23.85546875" style="165" customWidth="1"/>
    <col min="15190" max="15190" width="5.85546875" style="165" bestFit="1" customWidth="1"/>
    <col min="15191" max="15191" width="60.140625" style="165" bestFit="1" customWidth="1"/>
    <col min="15192" max="15192" width="17.42578125" style="165" customWidth="1"/>
    <col min="15193" max="15193" width="23.7109375" style="165" customWidth="1"/>
    <col min="15194" max="15196" width="18.42578125" style="165" bestFit="1" customWidth="1"/>
    <col min="15197" max="15197" width="18.42578125" style="165" customWidth="1"/>
    <col min="15198" max="15198" width="18.42578125" style="165" bestFit="1" customWidth="1"/>
    <col min="15199" max="15199" width="22" style="165" bestFit="1" customWidth="1"/>
    <col min="15200" max="15200" width="20.42578125" style="165" bestFit="1" customWidth="1"/>
    <col min="15201" max="15201" width="6.85546875" style="165" customWidth="1"/>
    <col min="15202" max="15202" width="60.140625" style="165" bestFit="1" customWidth="1"/>
    <col min="15203" max="15203" width="19.85546875" style="165" bestFit="1" customWidth="1"/>
    <col min="15204" max="15204" width="22" style="165" bestFit="1" customWidth="1"/>
    <col min="15205" max="15205" width="20.42578125" style="165" bestFit="1" customWidth="1"/>
    <col min="15206" max="15360" width="21.140625" style="165"/>
    <col min="15361" max="15361" width="22" style="165" bestFit="1" customWidth="1"/>
    <col min="15362" max="15362" width="24.140625" style="165" customWidth="1"/>
    <col min="15363" max="15363" width="20.85546875" style="165" customWidth="1"/>
    <col min="15364" max="15364" width="19.7109375" style="165" customWidth="1"/>
    <col min="15365" max="15365" width="18" style="165" customWidth="1"/>
    <col min="15366" max="15366" width="17.85546875" style="165" customWidth="1"/>
    <col min="15367" max="15367" width="6.85546875" style="165" customWidth="1"/>
    <col min="15368" max="15368" width="60.140625" style="165" customWidth="1"/>
    <col min="15369" max="15369" width="23.7109375" style="165" customWidth="1"/>
    <col min="15370" max="15370" width="21" style="165" bestFit="1" customWidth="1"/>
    <col min="15371" max="15371" width="19" style="165" bestFit="1" customWidth="1"/>
    <col min="15372" max="15372" width="6.85546875" style="165" customWidth="1"/>
    <col min="15373" max="15373" width="23" style="165" customWidth="1"/>
    <col min="15374" max="15374" width="25.7109375" style="165" customWidth="1"/>
    <col min="15375" max="15375" width="24" style="165" customWidth="1"/>
    <col min="15376" max="15376" width="20" style="165" customWidth="1"/>
    <col min="15377" max="15377" width="6.85546875" style="165" customWidth="1"/>
    <col min="15378" max="15378" width="55" style="165" customWidth="1"/>
    <col min="15379" max="15379" width="21.42578125" style="165" customWidth="1"/>
    <col min="15380" max="15380" width="22.140625" style="165" customWidth="1"/>
    <col min="15381" max="15381" width="18" style="165" bestFit="1" customWidth="1"/>
    <col min="15382" max="15382" width="73.28515625" style="165" bestFit="1" customWidth="1"/>
    <col min="15383" max="15383" width="16.140625" style="165" customWidth="1"/>
    <col min="15384" max="15384" width="18.140625" style="165" customWidth="1"/>
    <col min="15385" max="15385" width="6.42578125" style="165" bestFit="1" customWidth="1"/>
    <col min="15386" max="15386" width="73.140625" style="165" bestFit="1" customWidth="1"/>
    <col min="15387" max="15387" width="5.42578125" style="165" bestFit="1" customWidth="1"/>
    <col min="15388" max="15389" width="18.140625" style="165" customWidth="1"/>
    <col min="15390" max="15390" width="6.85546875" style="165" customWidth="1"/>
    <col min="15391" max="15391" width="51.140625" style="165" customWidth="1"/>
    <col min="15392" max="15395" width="17" style="165" customWidth="1"/>
    <col min="15396" max="15396" width="15.28515625" style="165" customWidth="1"/>
    <col min="15397" max="15397" width="5.85546875" style="165" bestFit="1" customWidth="1"/>
    <col min="15398" max="15398" width="40.85546875" style="165" bestFit="1" customWidth="1"/>
    <col min="15399" max="15399" width="14" style="165" customWidth="1"/>
    <col min="15400" max="15400" width="22.85546875" style="165" customWidth="1"/>
    <col min="15401" max="15401" width="5.85546875" style="165" customWidth="1"/>
    <col min="15402" max="15402" width="36.140625" style="165" bestFit="1" customWidth="1"/>
    <col min="15403" max="15403" width="16.140625" style="165" customWidth="1"/>
    <col min="15404" max="15404" width="18.85546875" style="165" customWidth="1"/>
    <col min="15405" max="15405" width="6.85546875" style="165" customWidth="1"/>
    <col min="15406" max="15406" width="52" style="165" customWidth="1"/>
    <col min="15407" max="15407" width="18.140625" style="165" customWidth="1"/>
    <col min="15408" max="15408" width="17.140625" style="165" customWidth="1"/>
    <col min="15409" max="15409" width="18.42578125" style="165" customWidth="1"/>
    <col min="15410" max="15410" width="5.85546875" style="165" bestFit="1" customWidth="1"/>
    <col min="15411" max="15411" width="55.140625" style="165" bestFit="1" customWidth="1"/>
    <col min="15412" max="15414" width="17" style="165" customWidth="1"/>
    <col min="15415" max="15415" width="6.42578125" style="165" bestFit="1" customWidth="1"/>
    <col min="15416" max="15416" width="71" style="165" bestFit="1" customWidth="1"/>
    <col min="15417" max="15419" width="17" style="165" customWidth="1"/>
    <col min="15420" max="15420" width="11" style="165" customWidth="1"/>
    <col min="15421" max="15421" width="43.42578125" style="165" bestFit="1" customWidth="1"/>
    <col min="15422" max="15424" width="17" style="165" customWidth="1"/>
    <col min="15425" max="15425" width="5.85546875" style="165" bestFit="1" customWidth="1"/>
    <col min="15426" max="15426" width="55.140625" style="165" bestFit="1" customWidth="1"/>
    <col min="15427" max="15429" width="17" style="165" customWidth="1"/>
    <col min="15430" max="15430" width="6.85546875" style="165" customWidth="1"/>
    <col min="15431" max="15431" width="42.7109375" style="165" customWidth="1"/>
    <col min="15432" max="15432" width="17.7109375" style="165" customWidth="1"/>
    <col min="15433" max="15433" width="16.85546875" style="165" customWidth="1"/>
    <col min="15434" max="15434" width="19.140625" style="165" customWidth="1"/>
    <col min="15435" max="15435" width="15.140625" style="165" customWidth="1"/>
    <col min="15436" max="15436" width="6.85546875" style="165" customWidth="1"/>
    <col min="15437" max="15437" width="47.7109375" style="165" customWidth="1"/>
    <col min="15438" max="15438" width="23.28515625" style="165" bestFit="1" customWidth="1"/>
    <col min="15439" max="15445" width="23.85546875" style="165" customWidth="1"/>
    <col min="15446" max="15446" width="5.85546875" style="165" bestFit="1" customWidth="1"/>
    <col min="15447" max="15447" width="60.140625" style="165" bestFit="1" customWidth="1"/>
    <col min="15448" max="15448" width="17.42578125" style="165" customWidth="1"/>
    <col min="15449" max="15449" width="23.7109375" style="165" customWidth="1"/>
    <col min="15450" max="15452" width="18.42578125" style="165" bestFit="1" customWidth="1"/>
    <col min="15453" max="15453" width="18.42578125" style="165" customWidth="1"/>
    <col min="15454" max="15454" width="18.42578125" style="165" bestFit="1" customWidth="1"/>
    <col min="15455" max="15455" width="22" style="165" bestFit="1" customWidth="1"/>
    <col min="15456" max="15456" width="20.42578125" style="165" bestFit="1" customWidth="1"/>
    <col min="15457" max="15457" width="6.85546875" style="165" customWidth="1"/>
    <col min="15458" max="15458" width="60.140625" style="165" bestFit="1" customWidth="1"/>
    <col min="15459" max="15459" width="19.85546875" style="165" bestFit="1" customWidth="1"/>
    <col min="15460" max="15460" width="22" style="165" bestFit="1" customWidth="1"/>
    <col min="15461" max="15461" width="20.42578125" style="165" bestFit="1" customWidth="1"/>
    <col min="15462" max="15616" width="21.140625" style="165"/>
    <col min="15617" max="15617" width="22" style="165" bestFit="1" customWidth="1"/>
    <col min="15618" max="15618" width="24.140625" style="165" customWidth="1"/>
    <col min="15619" max="15619" width="20.85546875" style="165" customWidth="1"/>
    <col min="15620" max="15620" width="19.7109375" style="165" customWidth="1"/>
    <col min="15621" max="15621" width="18" style="165" customWidth="1"/>
    <col min="15622" max="15622" width="17.85546875" style="165" customWidth="1"/>
    <col min="15623" max="15623" width="6.85546875" style="165" customWidth="1"/>
    <col min="15624" max="15624" width="60.140625" style="165" customWidth="1"/>
    <col min="15625" max="15625" width="23.7109375" style="165" customWidth="1"/>
    <col min="15626" max="15626" width="21" style="165" bestFit="1" customWidth="1"/>
    <col min="15627" max="15627" width="19" style="165" bestFit="1" customWidth="1"/>
    <col min="15628" max="15628" width="6.85546875" style="165" customWidth="1"/>
    <col min="15629" max="15629" width="23" style="165" customWidth="1"/>
    <col min="15630" max="15630" width="25.7109375" style="165" customWidth="1"/>
    <col min="15631" max="15631" width="24" style="165" customWidth="1"/>
    <col min="15632" max="15632" width="20" style="165" customWidth="1"/>
    <col min="15633" max="15633" width="6.85546875" style="165" customWidth="1"/>
    <col min="15634" max="15634" width="55" style="165" customWidth="1"/>
    <col min="15635" max="15635" width="21.42578125" style="165" customWidth="1"/>
    <col min="15636" max="15636" width="22.140625" style="165" customWidth="1"/>
    <col min="15637" max="15637" width="18" style="165" bestFit="1" customWidth="1"/>
    <col min="15638" max="15638" width="73.28515625" style="165" bestFit="1" customWidth="1"/>
    <col min="15639" max="15639" width="16.140625" style="165" customWidth="1"/>
    <col min="15640" max="15640" width="18.140625" style="165" customWidth="1"/>
    <col min="15641" max="15641" width="6.42578125" style="165" bestFit="1" customWidth="1"/>
    <col min="15642" max="15642" width="73.140625" style="165" bestFit="1" customWidth="1"/>
    <col min="15643" max="15643" width="5.42578125" style="165" bestFit="1" customWidth="1"/>
    <col min="15644" max="15645" width="18.140625" style="165" customWidth="1"/>
    <col min="15646" max="15646" width="6.85546875" style="165" customWidth="1"/>
    <col min="15647" max="15647" width="51.140625" style="165" customWidth="1"/>
    <col min="15648" max="15651" width="17" style="165" customWidth="1"/>
    <col min="15652" max="15652" width="15.28515625" style="165" customWidth="1"/>
    <col min="15653" max="15653" width="5.85546875" style="165" bestFit="1" customWidth="1"/>
    <col min="15654" max="15654" width="40.85546875" style="165" bestFit="1" customWidth="1"/>
    <col min="15655" max="15655" width="14" style="165" customWidth="1"/>
    <col min="15656" max="15656" width="22.85546875" style="165" customWidth="1"/>
    <col min="15657" max="15657" width="5.85546875" style="165" customWidth="1"/>
    <col min="15658" max="15658" width="36.140625" style="165" bestFit="1" customWidth="1"/>
    <col min="15659" max="15659" width="16.140625" style="165" customWidth="1"/>
    <col min="15660" max="15660" width="18.85546875" style="165" customWidth="1"/>
    <col min="15661" max="15661" width="6.85546875" style="165" customWidth="1"/>
    <col min="15662" max="15662" width="52" style="165" customWidth="1"/>
    <col min="15663" max="15663" width="18.140625" style="165" customWidth="1"/>
    <col min="15664" max="15664" width="17.140625" style="165" customWidth="1"/>
    <col min="15665" max="15665" width="18.42578125" style="165" customWidth="1"/>
    <col min="15666" max="15666" width="5.85546875" style="165" bestFit="1" customWidth="1"/>
    <col min="15667" max="15667" width="55.140625" style="165" bestFit="1" customWidth="1"/>
    <col min="15668" max="15670" width="17" style="165" customWidth="1"/>
    <col min="15671" max="15671" width="6.42578125" style="165" bestFit="1" customWidth="1"/>
    <col min="15672" max="15672" width="71" style="165" bestFit="1" customWidth="1"/>
    <col min="15673" max="15675" width="17" style="165" customWidth="1"/>
    <col min="15676" max="15676" width="11" style="165" customWidth="1"/>
    <col min="15677" max="15677" width="43.42578125" style="165" bestFit="1" customWidth="1"/>
    <col min="15678" max="15680" width="17" style="165" customWidth="1"/>
    <col min="15681" max="15681" width="5.85546875" style="165" bestFit="1" customWidth="1"/>
    <col min="15682" max="15682" width="55.140625" style="165" bestFit="1" customWidth="1"/>
    <col min="15683" max="15685" width="17" style="165" customWidth="1"/>
    <col min="15686" max="15686" width="6.85546875" style="165" customWidth="1"/>
    <col min="15687" max="15687" width="42.7109375" style="165" customWidth="1"/>
    <col min="15688" max="15688" width="17.7109375" style="165" customWidth="1"/>
    <col min="15689" max="15689" width="16.85546875" style="165" customWidth="1"/>
    <col min="15690" max="15690" width="19.140625" style="165" customWidth="1"/>
    <col min="15691" max="15691" width="15.140625" style="165" customWidth="1"/>
    <col min="15692" max="15692" width="6.85546875" style="165" customWidth="1"/>
    <col min="15693" max="15693" width="47.7109375" style="165" customWidth="1"/>
    <col min="15694" max="15694" width="23.28515625" style="165" bestFit="1" customWidth="1"/>
    <col min="15695" max="15701" width="23.85546875" style="165" customWidth="1"/>
    <col min="15702" max="15702" width="5.85546875" style="165" bestFit="1" customWidth="1"/>
    <col min="15703" max="15703" width="60.140625" style="165" bestFit="1" customWidth="1"/>
    <col min="15704" max="15704" width="17.42578125" style="165" customWidth="1"/>
    <col min="15705" max="15705" width="23.7109375" style="165" customWidth="1"/>
    <col min="15706" max="15708" width="18.42578125" style="165" bestFit="1" customWidth="1"/>
    <col min="15709" max="15709" width="18.42578125" style="165" customWidth="1"/>
    <col min="15710" max="15710" width="18.42578125" style="165" bestFit="1" customWidth="1"/>
    <col min="15711" max="15711" width="22" style="165" bestFit="1" customWidth="1"/>
    <col min="15712" max="15712" width="20.42578125" style="165" bestFit="1" customWidth="1"/>
    <col min="15713" max="15713" width="6.85546875" style="165" customWidth="1"/>
    <col min="15714" max="15714" width="60.140625" style="165" bestFit="1" customWidth="1"/>
    <col min="15715" max="15715" width="19.85546875" style="165" bestFit="1" customWidth="1"/>
    <col min="15716" max="15716" width="22" style="165" bestFit="1" customWidth="1"/>
    <col min="15717" max="15717" width="20.42578125" style="165" bestFit="1" customWidth="1"/>
    <col min="15718" max="15872" width="21.140625" style="165"/>
    <col min="15873" max="15873" width="22" style="165" bestFit="1" customWidth="1"/>
    <col min="15874" max="15874" width="24.140625" style="165" customWidth="1"/>
    <col min="15875" max="15875" width="20.85546875" style="165" customWidth="1"/>
    <col min="15876" max="15876" width="19.7109375" style="165" customWidth="1"/>
    <col min="15877" max="15877" width="18" style="165" customWidth="1"/>
    <col min="15878" max="15878" width="17.85546875" style="165" customWidth="1"/>
    <col min="15879" max="15879" width="6.85546875" style="165" customWidth="1"/>
    <col min="15880" max="15880" width="60.140625" style="165" customWidth="1"/>
    <col min="15881" max="15881" width="23.7109375" style="165" customWidth="1"/>
    <col min="15882" max="15882" width="21" style="165" bestFit="1" customWidth="1"/>
    <col min="15883" max="15883" width="19" style="165" bestFit="1" customWidth="1"/>
    <col min="15884" max="15884" width="6.85546875" style="165" customWidth="1"/>
    <col min="15885" max="15885" width="23" style="165" customWidth="1"/>
    <col min="15886" max="15886" width="25.7109375" style="165" customWidth="1"/>
    <col min="15887" max="15887" width="24" style="165" customWidth="1"/>
    <col min="15888" max="15888" width="20" style="165" customWidth="1"/>
    <col min="15889" max="15889" width="6.85546875" style="165" customWidth="1"/>
    <col min="15890" max="15890" width="55" style="165" customWidth="1"/>
    <col min="15891" max="15891" width="21.42578125" style="165" customWidth="1"/>
    <col min="15892" max="15892" width="22.140625" style="165" customWidth="1"/>
    <col min="15893" max="15893" width="18" style="165" bestFit="1" customWidth="1"/>
    <col min="15894" max="15894" width="73.28515625" style="165" bestFit="1" customWidth="1"/>
    <col min="15895" max="15895" width="16.140625" style="165" customWidth="1"/>
    <col min="15896" max="15896" width="18.140625" style="165" customWidth="1"/>
    <col min="15897" max="15897" width="6.42578125" style="165" bestFit="1" customWidth="1"/>
    <col min="15898" max="15898" width="73.140625" style="165" bestFit="1" customWidth="1"/>
    <col min="15899" max="15899" width="5.42578125" style="165" bestFit="1" customWidth="1"/>
    <col min="15900" max="15901" width="18.140625" style="165" customWidth="1"/>
    <col min="15902" max="15902" width="6.85546875" style="165" customWidth="1"/>
    <col min="15903" max="15903" width="51.140625" style="165" customWidth="1"/>
    <col min="15904" max="15907" width="17" style="165" customWidth="1"/>
    <col min="15908" max="15908" width="15.28515625" style="165" customWidth="1"/>
    <col min="15909" max="15909" width="5.85546875" style="165" bestFit="1" customWidth="1"/>
    <col min="15910" max="15910" width="40.85546875" style="165" bestFit="1" customWidth="1"/>
    <col min="15911" max="15911" width="14" style="165" customWidth="1"/>
    <col min="15912" max="15912" width="22.85546875" style="165" customWidth="1"/>
    <col min="15913" max="15913" width="5.85546875" style="165" customWidth="1"/>
    <col min="15914" max="15914" width="36.140625" style="165" bestFit="1" customWidth="1"/>
    <col min="15915" max="15915" width="16.140625" style="165" customWidth="1"/>
    <col min="15916" max="15916" width="18.85546875" style="165" customWidth="1"/>
    <col min="15917" max="15917" width="6.85546875" style="165" customWidth="1"/>
    <col min="15918" max="15918" width="52" style="165" customWidth="1"/>
    <col min="15919" max="15919" width="18.140625" style="165" customWidth="1"/>
    <col min="15920" max="15920" width="17.140625" style="165" customWidth="1"/>
    <col min="15921" max="15921" width="18.42578125" style="165" customWidth="1"/>
    <col min="15922" max="15922" width="5.85546875" style="165" bestFit="1" customWidth="1"/>
    <col min="15923" max="15923" width="55.140625" style="165" bestFit="1" customWidth="1"/>
    <col min="15924" max="15926" width="17" style="165" customWidth="1"/>
    <col min="15927" max="15927" width="6.42578125" style="165" bestFit="1" customWidth="1"/>
    <col min="15928" max="15928" width="71" style="165" bestFit="1" customWidth="1"/>
    <col min="15929" max="15931" width="17" style="165" customWidth="1"/>
    <col min="15932" max="15932" width="11" style="165" customWidth="1"/>
    <col min="15933" max="15933" width="43.42578125" style="165" bestFit="1" customWidth="1"/>
    <col min="15934" max="15936" width="17" style="165" customWidth="1"/>
    <col min="15937" max="15937" width="5.85546875" style="165" bestFit="1" customWidth="1"/>
    <col min="15938" max="15938" width="55.140625" style="165" bestFit="1" customWidth="1"/>
    <col min="15939" max="15941" width="17" style="165" customWidth="1"/>
    <col min="15942" max="15942" width="6.85546875" style="165" customWidth="1"/>
    <col min="15943" max="15943" width="42.7109375" style="165" customWidth="1"/>
    <col min="15944" max="15944" width="17.7109375" style="165" customWidth="1"/>
    <col min="15945" max="15945" width="16.85546875" style="165" customWidth="1"/>
    <col min="15946" max="15946" width="19.140625" style="165" customWidth="1"/>
    <col min="15947" max="15947" width="15.140625" style="165" customWidth="1"/>
    <col min="15948" max="15948" width="6.85546875" style="165" customWidth="1"/>
    <col min="15949" max="15949" width="47.7109375" style="165" customWidth="1"/>
    <col min="15950" max="15950" width="23.28515625" style="165" bestFit="1" customWidth="1"/>
    <col min="15951" max="15957" width="23.85546875" style="165" customWidth="1"/>
    <col min="15958" max="15958" width="5.85546875" style="165" bestFit="1" customWidth="1"/>
    <col min="15959" max="15959" width="60.140625" style="165" bestFit="1" customWidth="1"/>
    <col min="15960" max="15960" width="17.42578125" style="165" customWidth="1"/>
    <col min="15961" max="15961" width="23.7109375" style="165" customWidth="1"/>
    <col min="15962" max="15964" width="18.42578125" style="165" bestFit="1" customWidth="1"/>
    <col min="15965" max="15965" width="18.42578125" style="165" customWidth="1"/>
    <col min="15966" max="15966" width="18.42578125" style="165" bestFit="1" customWidth="1"/>
    <col min="15967" max="15967" width="22" style="165" bestFit="1" customWidth="1"/>
    <col min="15968" max="15968" width="20.42578125" style="165" bestFit="1" customWidth="1"/>
    <col min="15969" max="15969" width="6.85546875" style="165" customWidth="1"/>
    <col min="15970" max="15970" width="60.140625" style="165" bestFit="1" customWidth="1"/>
    <col min="15971" max="15971" width="19.85546875" style="165" bestFit="1" customWidth="1"/>
    <col min="15972" max="15972" width="22" style="165" bestFit="1" customWidth="1"/>
    <col min="15973" max="15973" width="20.42578125" style="165" bestFit="1" customWidth="1"/>
    <col min="15974" max="16128" width="21.140625" style="165"/>
    <col min="16129" max="16129" width="22" style="165" bestFit="1" customWidth="1"/>
    <col min="16130" max="16130" width="24.140625" style="165" customWidth="1"/>
    <col min="16131" max="16131" width="20.85546875" style="165" customWidth="1"/>
    <col min="16132" max="16132" width="19.7109375" style="165" customWidth="1"/>
    <col min="16133" max="16133" width="18" style="165" customWidth="1"/>
    <col min="16134" max="16134" width="17.85546875" style="165" customWidth="1"/>
    <col min="16135" max="16135" width="6.85546875" style="165" customWidth="1"/>
    <col min="16136" max="16136" width="60.140625" style="165" customWidth="1"/>
    <col min="16137" max="16137" width="23.7109375" style="165" customWidth="1"/>
    <col min="16138" max="16138" width="21" style="165" bestFit="1" customWidth="1"/>
    <col min="16139" max="16139" width="19" style="165" bestFit="1" customWidth="1"/>
    <col min="16140" max="16140" width="6.85546875" style="165" customWidth="1"/>
    <col min="16141" max="16141" width="23" style="165" customWidth="1"/>
    <col min="16142" max="16142" width="25.7109375" style="165" customWidth="1"/>
    <col min="16143" max="16143" width="24" style="165" customWidth="1"/>
    <col min="16144" max="16144" width="20" style="165" customWidth="1"/>
    <col min="16145" max="16145" width="6.85546875" style="165" customWidth="1"/>
    <col min="16146" max="16146" width="55" style="165" customWidth="1"/>
    <col min="16147" max="16147" width="21.42578125" style="165" customWidth="1"/>
    <col min="16148" max="16148" width="22.140625" style="165" customWidth="1"/>
    <col min="16149" max="16149" width="18" style="165" bestFit="1" customWidth="1"/>
    <col min="16150" max="16150" width="73.28515625" style="165" bestFit="1" customWidth="1"/>
    <col min="16151" max="16151" width="16.140625" style="165" customWidth="1"/>
    <col min="16152" max="16152" width="18.140625" style="165" customWidth="1"/>
    <col min="16153" max="16153" width="6.42578125" style="165" bestFit="1" customWidth="1"/>
    <col min="16154" max="16154" width="73.140625" style="165" bestFit="1" customWidth="1"/>
    <col min="16155" max="16155" width="5.42578125" style="165" bestFit="1" customWidth="1"/>
    <col min="16156" max="16157" width="18.140625" style="165" customWidth="1"/>
    <col min="16158" max="16158" width="6.85546875" style="165" customWidth="1"/>
    <col min="16159" max="16159" width="51.140625" style="165" customWidth="1"/>
    <col min="16160" max="16163" width="17" style="165" customWidth="1"/>
    <col min="16164" max="16164" width="15.28515625" style="165" customWidth="1"/>
    <col min="16165" max="16165" width="5.85546875" style="165" bestFit="1" customWidth="1"/>
    <col min="16166" max="16166" width="40.85546875" style="165" bestFit="1" customWidth="1"/>
    <col min="16167" max="16167" width="14" style="165" customWidth="1"/>
    <col min="16168" max="16168" width="22.85546875" style="165" customWidth="1"/>
    <col min="16169" max="16169" width="5.85546875" style="165" customWidth="1"/>
    <col min="16170" max="16170" width="36.140625" style="165" bestFit="1" customWidth="1"/>
    <col min="16171" max="16171" width="16.140625" style="165" customWidth="1"/>
    <col min="16172" max="16172" width="18.85546875" style="165" customWidth="1"/>
    <col min="16173" max="16173" width="6.85546875" style="165" customWidth="1"/>
    <col min="16174" max="16174" width="52" style="165" customWidth="1"/>
    <col min="16175" max="16175" width="18.140625" style="165" customWidth="1"/>
    <col min="16176" max="16176" width="17.140625" style="165" customWidth="1"/>
    <col min="16177" max="16177" width="18.42578125" style="165" customWidth="1"/>
    <col min="16178" max="16178" width="5.85546875" style="165" bestFit="1" customWidth="1"/>
    <col min="16179" max="16179" width="55.140625" style="165" bestFit="1" customWidth="1"/>
    <col min="16180" max="16182" width="17" style="165" customWidth="1"/>
    <col min="16183" max="16183" width="6.42578125" style="165" bestFit="1" customWidth="1"/>
    <col min="16184" max="16184" width="71" style="165" bestFit="1" customWidth="1"/>
    <col min="16185" max="16187" width="17" style="165" customWidth="1"/>
    <col min="16188" max="16188" width="11" style="165" customWidth="1"/>
    <col min="16189" max="16189" width="43.42578125" style="165" bestFit="1" customWidth="1"/>
    <col min="16190" max="16192" width="17" style="165" customWidth="1"/>
    <col min="16193" max="16193" width="5.85546875" style="165" bestFit="1" customWidth="1"/>
    <col min="16194" max="16194" width="55.140625" style="165" bestFit="1" customWidth="1"/>
    <col min="16195" max="16197" width="17" style="165" customWidth="1"/>
    <col min="16198" max="16198" width="6.85546875" style="165" customWidth="1"/>
    <col min="16199" max="16199" width="42.7109375" style="165" customWidth="1"/>
    <col min="16200" max="16200" width="17.7109375" style="165" customWidth="1"/>
    <col min="16201" max="16201" width="16.85546875" style="165" customWidth="1"/>
    <col min="16202" max="16202" width="19.140625" style="165" customWidth="1"/>
    <col min="16203" max="16203" width="15.140625" style="165" customWidth="1"/>
    <col min="16204" max="16204" width="6.85546875" style="165" customWidth="1"/>
    <col min="16205" max="16205" width="47.7109375" style="165" customWidth="1"/>
    <col min="16206" max="16206" width="23.28515625" style="165" bestFit="1" customWidth="1"/>
    <col min="16207" max="16213" width="23.85546875" style="165" customWidth="1"/>
    <col min="16214" max="16214" width="5.85546875" style="165" bestFit="1" customWidth="1"/>
    <col min="16215" max="16215" width="60.140625" style="165" bestFit="1" customWidth="1"/>
    <col min="16216" max="16216" width="17.42578125" style="165" customWidth="1"/>
    <col min="16217" max="16217" width="23.7109375" style="165" customWidth="1"/>
    <col min="16218" max="16220" width="18.42578125" style="165" bestFit="1" customWidth="1"/>
    <col min="16221" max="16221" width="18.42578125" style="165" customWidth="1"/>
    <col min="16222" max="16222" width="18.42578125" style="165" bestFit="1" customWidth="1"/>
    <col min="16223" max="16223" width="22" style="165" bestFit="1" customWidth="1"/>
    <col min="16224" max="16224" width="20.42578125" style="165" bestFit="1" customWidth="1"/>
    <col min="16225" max="16225" width="6.85546875" style="165" customWidth="1"/>
    <col min="16226" max="16226" width="60.140625" style="165" bestFit="1" customWidth="1"/>
    <col min="16227" max="16227" width="19.85546875" style="165" bestFit="1" customWidth="1"/>
    <col min="16228" max="16228" width="22" style="165" bestFit="1" customWidth="1"/>
    <col min="16229" max="16229" width="20.42578125" style="165" bestFit="1" customWidth="1"/>
    <col min="16230" max="16384" width="21.140625" style="165"/>
  </cols>
  <sheetData>
    <row r="1" spans="1:101" ht="15" hidden="1" customHeight="1" thickBot="1">
      <c r="A1" s="159">
        <f>ROUND(SUM(B1:CX1),0)</f>
        <v>0</v>
      </c>
      <c r="B1" s="159">
        <f>CR60</f>
        <v>0</v>
      </c>
      <c r="C1" s="160"/>
      <c r="D1" s="161"/>
      <c r="F1" s="159">
        <f>ROUND(F54-CA$44,0)</f>
        <v>0</v>
      </c>
      <c r="G1" s="163"/>
      <c r="H1" s="160"/>
      <c r="I1" s="160"/>
      <c r="J1" s="161"/>
      <c r="K1" s="159">
        <f>ROUND(K46-CB$44,0)</f>
        <v>0</v>
      </c>
      <c r="L1" s="164"/>
      <c r="P1" s="159">
        <f>ROUND(P31-CC$44,0)</f>
        <v>0</v>
      </c>
      <c r="Q1" s="164"/>
      <c r="T1" s="159">
        <f>ROUND(T24-CD$44,0)</f>
        <v>0</v>
      </c>
      <c r="U1" s="164"/>
      <c r="X1" s="159">
        <f>ROUND(X40-CE$44,0)</f>
        <v>0</v>
      </c>
      <c r="Y1" s="166"/>
      <c r="Z1" s="166"/>
      <c r="AA1" s="166"/>
      <c r="AB1" s="166"/>
      <c r="AC1" s="159">
        <f>ROUND(AC24-CF$44,0)</f>
        <v>0</v>
      </c>
      <c r="AD1" s="164"/>
      <c r="AE1" s="167"/>
      <c r="AF1" s="167"/>
      <c r="AG1" s="167"/>
      <c r="AH1" s="167"/>
      <c r="AI1" s="167"/>
      <c r="AJ1" s="159">
        <f>ROUND(AJ28-CG$44,0)</f>
        <v>0</v>
      </c>
      <c r="AK1" s="164"/>
      <c r="AN1" s="159">
        <f>ROUND(AN26-CJ$44,0)</f>
        <v>0</v>
      </c>
      <c r="AO1" s="168"/>
      <c r="AR1" s="159">
        <f>ROUND(AR15-CK$44,0)</f>
        <v>0</v>
      </c>
      <c r="AS1" s="164"/>
      <c r="AU1" s="170"/>
      <c r="AW1" s="159">
        <f>ROUND(AW20-CL$44,0)</f>
        <v>0</v>
      </c>
      <c r="AX1" s="164"/>
      <c r="AY1" s="165"/>
      <c r="AZ1" s="165"/>
      <c r="BA1" s="165"/>
      <c r="BB1" s="159">
        <f>ROUND(BB20-CM$44,0)</f>
        <v>0</v>
      </c>
      <c r="BC1" s="171"/>
      <c r="BD1" s="171"/>
      <c r="BE1" s="171"/>
      <c r="BF1" s="171"/>
      <c r="BG1" s="159">
        <f>ROUND(BG19-CN$44,0)</f>
        <v>0</v>
      </c>
      <c r="BH1" s="164"/>
      <c r="BI1" s="171"/>
      <c r="BJ1" s="171"/>
      <c r="BK1" s="171"/>
      <c r="BL1" s="159">
        <f>ROUND(BL20-CO$44,0)</f>
        <v>0</v>
      </c>
      <c r="BM1" s="164"/>
      <c r="BN1" s="165"/>
      <c r="BO1" s="165"/>
      <c r="BP1" s="165"/>
      <c r="BQ1" s="159">
        <f>ROUND(BQ21-CP$44,0)</f>
        <v>0</v>
      </c>
      <c r="BR1" s="164"/>
      <c r="BV1" s="159"/>
      <c r="BX1" s="164"/>
      <c r="CK1" s="172"/>
      <c r="CL1" s="172"/>
      <c r="CM1" s="172"/>
      <c r="CN1" s="172"/>
      <c r="CO1" s="172"/>
      <c r="CP1" s="172"/>
      <c r="CQ1" s="172"/>
      <c r="CR1" s="166"/>
      <c r="CW1" s="166"/>
    </row>
    <row r="2" spans="1:101" ht="15" customHeight="1" thickTop="1" thickBot="1">
      <c r="A2" s="160"/>
      <c r="B2" s="160"/>
      <c r="C2" s="160"/>
      <c r="F2" s="563">
        <f>CA11</f>
        <v>3.01</v>
      </c>
      <c r="G2" s="160"/>
      <c r="H2" s="160"/>
      <c r="I2" s="160"/>
      <c r="J2" s="162"/>
      <c r="K2" s="563">
        <f>CB11</f>
        <v>3.0199999999999996</v>
      </c>
      <c r="P2" s="563">
        <f>CC11</f>
        <v>3.0299999999999994</v>
      </c>
      <c r="R2" s="174" t="s">
        <v>24</v>
      </c>
      <c r="T2" s="563">
        <f>CD11</f>
        <v>3.0399999999999991</v>
      </c>
      <c r="X2" s="563">
        <f>CE11</f>
        <v>3.0499999999999989</v>
      </c>
      <c r="Y2" s="175"/>
      <c r="Z2" s="175"/>
      <c r="AA2" s="175"/>
      <c r="AB2" s="175"/>
      <c r="AC2" s="563">
        <f>CF11</f>
        <v>3.0599999999999987</v>
      </c>
      <c r="AE2" s="167"/>
      <c r="AF2" s="167"/>
      <c r="AG2" s="167"/>
      <c r="AH2" s="167"/>
      <c r="AI2" s="167"/>
      <c r="AJ2" s="563">
        <f>CG11</f>
        <v>3.0699999999999985</v>
      </c>
      <c r="AN2" s="563">
        <f>CJ11</f>
        <v>3.0799999999999983</v>
      </c>
      <c r="AR2" s="563">
        <f>CK11</f>
        <v>3.0899999999999981</v>
      </c>
      <c r="AU2" s="170"/>
      <c r="AW2" s="563">
        <f>CL11</f>
        <v>3.0999999999999979</v>
      </c>
      <c r="BB2" s="563">
        <f>CM11</f>
        <v>3.1099999999999977</v>
      </c>
      <c r="BC2" s="175"/>
      <c r="BD2" s="175"/>
      <c r="BE2" s="175"/>
      <c r="BF2" s="175"/>
      <c r="BG2" s="563">
        <f>CN11</f>
        <v>3.1199999999999974</v>
      </c>
      <c r="BI2" s="177"/>
      <c r="BJ2" s="177"/>
      <c r="BK2" s="177"/>
      <c r="BL2" s="173">
        <f>CO11</f>
        <v>3.1299999999999972</v>
      </c>
      <c r="BQ2" s="563">
        <f>CP11</f>
        <v>3.139999999999997</v>
      </c>
      <c r="BV2" s="563" t="s">
        <v>264</v>
      </c>
      <c r="BZ2" s="176"/>
      <c r="CG2" s="179" t="s">
        <v>265</v>
      </c>
      <c r="CK2" s="172"/>
      <c r="CL2" s="172"/>
      <c r="CM2" s="172"/>
      <c r="CN2" s="172"/>
      <c r="CO2" s="172"/>
      <c r="CP2" s="172"/>
      <c r="CQ2" s="172"/>
      <c r="CR2" s="179" t="s">
        <v>266</v>
      </c>
      <c r="CS2" s="172"/>
      <c r="CT2" s="172"/>
      <c r="CU2" s="172"/>
      <c r="CV2" s="172"/>
      <c r="CW2" s="180" t="s">
        <v>379</v>
      </c>
    </row>
    <row r="3" spans="1:101" s="185" customFormat="1" ht="15" customHeight="1">
      <c r="A3" s="181"/>
      <c r="B3" s="182"/>
      <c r="C3" s="183"/>
      <c r="D3" s="181"/>
      <c r="E3" s="162"/>
      <c r="F3" s="184"/>
      <c r="G3" s="181"/>
      <c r="H3" s="182"/>
      <c r="I3" s="183"/>
      <c r="J3" s="181"/>
      <c r="K3" s="162"/>
      <c r="AD3" s="186"/>
      <c r="AK3" s="187"/>
      <c r="AL3" s="175"/>
      <c r="AM3" s="175"/>
      <c r="AO3" s="188"/>
      <c r="AP3" s="188"/>
      <c r="AQ3" s="188"/>
      <c r="AU3" s="189"/>
      <c r="AX3" s="190"/>
      <c r="AY3" s="190"/>
      <c r="AZ3" s="190"/>
      <c r="BA3" s="190"/>
      <c r="BH3" s="190"/>
      <c r="BM3" s="190"/>
      <c r="BN3" s="190"/>
      <c r="BO3" s="190"/>
      <c r="BP3" s="190"/>
      <c r="BS3" s="149"/>
      <c r="BT3" s="149"/>
      <c r="BU3" s="149"/>
      <c r="BW3" s="175"/>
      <c r="BX3" s="146" t="s">
        <v>58</v>
      </c>
      <c r="BY3" s="149"/>
      <c r="BZ3" s="149"/>
      <c r="CA3" s="149"/>
      <c r="CB3" s="149"/>
      <c r="CC3" s="149"/>
      <c r="CD3" s="149"/>
      <c r="CE3" s="149"/>
      <c r="CF3" s="149"/>
      <c r="CG3" s="149"/>
      <c r="CH3" s="146" t="s">
        <v>58</v>
      </c>
      <c r="CI3" s="149"/>
      <c r="CJ3" s="149"/>
      <c r="CK3" s="149"/>
      <c r="CL3" s="149"/>
      <c r="CM3" s="149"/>
      <c r="CN3" s="149"/>
      <c r="CO3" s="149"/>
      <c r="CP3" s="149"/>
      <c r="CQ3" s="149"/>
      <c r="CR3" s="149"/>
      <c r="CS3" s="146" t="s">
        <v>58</v>
      </c>
      <c r="CT3" s="149"/>
      <c r="CU3" s="149"/>
      <c r="CV3" s="149"/>
      <c r="CW3" s="191"/>
    </row>
    <row r="4" spans="1:101" s="157" customFormat="1" ht="15" customHeight="1">
      <c r="A4" s="865" t="s">
        <v>58</v>
      </c>
      <c r="B4" s="865"/>
      <c r="C4" s="865"/>
      <c r="D4" s="865"/>
      <c r="E4" s="865"/>
      <c r="F4" s="865"/>
      <c r="G4" s="192" t="s">
        <v>58</v>
      </c>
      <c r="H4" s="193"/>
      <c r="I4" s="193"/>
      <c r="J4" s="193"/>
      <c r="K4" s="194"/>
      <c r="L4" s="146" t="e">
        <f>PSPL</f>
        <v>#NAME?</v>
      </c>
      <c r="M4" s="149"/>
      <c r="N4" s="149"/>
      <c r="O4" s="149"/>
      <c r="P4" s="195"/>
      <c r="Q4" s="146" t="e">
        <f>PSPL</f>
        <v>#NAME?</v>
      </c>
      <c r="R4" s="149"/>
      <c r="S4" s="149"/>
      <c r="T4" s="149"/>
      <c r="U4" s="146" t="e">
        <f>PSPL</f>
        <v>#NAME?</v>
      </c>
      <c r="V4" s="149"/>
      <c r="W4" s="149"/>
      <c r="X4" s="196"/>
      <c r="Y4" s="146" t="e">
        <f>PSPL</f>
        <v>#NAME?</v>
      </c>
      <c r="Z4" s="196"/>
      <c r="AA4" s="196"/>
      <c r="AB4" s="196"/>
      <c r="AC4" s="196"/>
      <c r="AD4" s="149" t="e">
        <f>PSPL</f>
        <v>#NAME?</v>
      </c>
      <c r="AE4" s="149"/>
      <c r="AF4" s="149"/>
      <c r="AG4" s="149"/>
      <c r="AH4" s="149"/>
      <c r="AI4" s="149"/>
      <c r="AJ4" s="149"/>
      <c r="AK4" s="146" t="e">
        <f>PSPL</f>
        <v>#NAME?</v>
      </c>
      <c r="AL4" s="149"/>
      <c r="AM4" s="149"/>
      <c r="AN4" s="149"/>
      <c r="AO4" s="197" t="e">
        <f>PSPL</f>
        <v>#NAME?</v>
      </c>
      <c r="AP4" s="197"/>
      <c r="AQ4" s="197"/>
      <c r="AR4" s="197"/>
      <c r="AS4" s="146" t="e">
        <f>PSPL</f>
        <v>#NAME?</v>
      </c>
      <c r="AT4" s="149"/>
      <c r="AU4" s="198"/>
      <c r="AV4" s="149"/>
      <c r="AW4" s="149"/>
      <c r="AX4" s="146" t="e">
        <f>PSPL</f>
        <v>#NAME?</v>
      </c>
      <c r="AY4" s="149"/>
      <c r="AZ4" s="149"/>
      <c r="BA4" s="149"/>
      <c r="BB4" s="199"/>
      <c r="BC4" s="146" t="e">
        <f>PSPL</f>
        <v>#NAME?</v>
      </c>
      <c r="BD4" s="199"/>
      <c r="BE4" s="199"/>
      <c r="BF4" s="199"/>
      <c r="BG4" s="199"/>
      <c r="BH4" s="146" t="e">
        <f>PSPL</f>
        <v>#NAME?</v>
      </c>
      <c r="BI4" s="199"/>
      <c r="BJ4" s="199"/>
      <c r="BK4" s="199"/>
      <c r="BL4" s="199"/>
      <c r="BM4" s="146" t="e">
        <f>PSPL</f>
        <v>#NAME?</v>
      </c>
      <c r="BN4" s="149"/>
      <c r="BO4" s="149"/>
      <c r="BP4" s="149"/>
      <c r="BQ4" s="199"/>
      <c r="BR4" s="146" t="e">
        <f>PSPL</f>
        <v>#NAME?</v>
      </c>
      <c r="BS4" s="149"/>
      <c r="BT4" s="149"/>
      <c r="BU4" s="149"/>
      <c r="BV4" s="149"/>
      <c r="BW4" s="149"/>
      <c r="BX4" s="146" t="s">
        <v>59</v>
      </c>
      <c r="BY4" s="149"/>
      <c r="BZ4" s="149"/>
      <c r="CA4" s="149"/>
      <c r="CB4" s="200"/>
      <c r="CC4" s="149"/>
      <c r="CD4" s="146"/>
      <c r="CE4" s="146"/>
      <c r="CF4" s="146"/>
      <c r="CG4" s="146"/>
      <c r="CH4" s="146" t="s">
        <v>59</v>
      </c>
      <c r="CI4" s="146"/>
      <c r="CJ4" s="146"/>
      <c r="CK4" s="149"/>
      <c r="CL4" s="149"/>
      <c r="CM4" s="149"/>
      <c r="CN4" s="149"/>
      <c r="CO4" s="149"/>
      <c r="CP4" s="149"/>
      <c r="CQ4" s="146"/>
      <c r="CR4" s="149"/>
      <c r="CS4" s="146" t="s">
        <v>60</v>
      </c>
      <c r="CT4" s="146"/>
      <c r="CU4" s="146"/>
      <c r="CV4" s="146"/>
      <c r="CW4" s="146"/>
    </row>
    <row r="5" spans="1:101" s="157" customFormat="1" ht="15" customHeight="1">
      <c r="A5" s="192" t="s">
        <v>61</v>
      </c>
      <c r="B5" s="193"/>
      <c r="C5" s="192"/>
      <c r="D5" s="193"/>
      <c r="E5" s="194"/>
      <c r="F5" s="197"/>
      <c r="G5" s="192" t="s">
        <v>62</v>
      </c>
      <c r="H5" s="193"/>
      <c r="I5" s="192"/>
      <c r="J5" s="193"/>
      <c r="K5" s="194"/>
      <c r="L5" s="149" t="s">
        <v>63</v>
      </c>
      <c r="M5" s="149"/>
      <c r="N5" s="149"/>
      <c r="O5" s="149"/>
      <c r="P5" s="195"/>
      <c r="Q5" s="149" t="s">
        <v>64</v>
      </c>
      <c r="R5" s="149"/>
      <c r="S5" s="149"/>
      <c r="T5" s="201"/>
      <c r="U5" s="149"/>
      <c r="V5" s="149" t="s">
        <v>65</v>
      </c>
      <c r="W5" s="201"/>
      <c r="X5" s="196"/>
      <c r="Y5" s="149" t="s">
        <v>66</v>
      </c>
      <c r="Z5" s="196"/>
      <c r="AA5" s="196"/>
      <c r="AB5" s="196"/>
      <c r="AC5" s="196"/>
      <c r="AD5" s="146" t="s">
        <v>67</v>
      </c>
      <c r="AE5" s="149"/>
      <c r="AF5" s="149"/>
      <c r="AG5" s="149"/>
      <c r="AH5" s="149"/>
      <c r="AI5" s="149"/>
      <c r="AJ5" s="149"/>
      <c r="AK5" s="146" t="s">
        <v>68</v>
      </c>
      <c r="AL5" s="201"/>
      <c r="AM5" s="201"/>
      <c r="AN5" s="201"/>
      <c r="AO5" s="202" t="s">
        <v>69</v>
      </c>
      <c r="AP5" s="197"/>
      <c r="AQ5" s="197"/>
      <c r="AR5" s="197"/>
      <c r="AS5" s="149" t="s">
        <v>70</v>
      </c>
      <c r="AT5" s="149"/>
      <c r="AU5" s="198"/>
      <c r="AV5" s="149"/>
      <c r="AW5" s="201"/>
      <c r="AX5" s="149" t="s">
        <v>71</v>
      </c>
      <c r="AY5" s="149"/>
      <c r="AZ5" s="149"/>
      <c r="BA5" s="149"/>
      <c r="BB5" s="201"/>
      <c r="BC5" s="149" t="s">
        <v>72</v>
      </c>
      <c r="BD5" s="201"/>
      <c r="BE5" s="201"/>
      <c r="BF5" s="201"/>
      <c r="BG5" s="201"/>
      <c r="BH5" s="149" t="s">
        <v>73</v>
      </c>
      <c r="BI5" s="201"/>
      <c r="BJ5" s="201"/>
      <c r="BK5" s="201"/>
      <c r="BL5" s="201"/>
      <c r="BM5" s="149" t="s">
        <v>74</v>
      </c>
      <c r="BN5" s="149"/>
      <c r="BO5" s="149"/>
      <c r="BP5" s="149"/>
      <c r="BQ5" s="201"/>
      <c r="BR5" s="149" t="s">
        <v>75</v>
      </c>
      <c r="BS5" s="149"/>
      <c r="BT5" s="149"/>
      <c r="BU5" s="149"/>
      <c r="BV5" s="149"/>
      <c r="BW5" s="149"/>
      <c r="BX5" s="149" t="e">
        <f>TESTYEAR</f>
        <v>#NAME?</v>
      </c>
      <c r="BY5" s="149"/>
      <c r="BZ5" s="149"/>
      <c r="CA5" s="149"/>
      <c r="CB5" s="149"/>
      <c r="CC5" s="149"/>
      <c r="CD5" s="146"/>
      <c r="CE5" s="146"/>
      <c r="CF5" s="146"/>
      <c r="CG5" s="146"/>
      <c r="CH5" s="149" t="e">
        <f>TESTYEAR</f>
        <v>#NAME?</v>
      </c>
      <c r="CI5" s="146"/>
      <c r="CJ5" s="149"/>
      <c r="CK5" s="149"/>
      <c r="CL5" s="149"/>
      <c r="CM5" s="149"/>
      <c r="CN5" s="149"/>
      <c r="CO5" s="149"/>
      <c r="CP5" s="149"/>
      <c r="CQ5" s="146"/>
      <c r="CR5" s="149"/>
      <c r="CS5" s="579" t="s">
        <v>267</v>
      </c>
      <c r="CT5" s="146"/>
      <c r="CU5" s="146"/>
      <c r="CV5" s="146"/>
      <c r="CW5" s="146"/>
    </row>
    <row r="6" spans="1:101" s="157" customFormat="1" ht="15" customHeight="1">
      <c r="A6" s="193" t="s">
        <v>267</v>
      </c>
      <c r="B6" s="193"/>
      <c r="C6" s="192"/>
      <c r="D6" s="193"/>
      <c r="E6" s="194"/>
      <c r="F6" s="203"/>
      <c r="G6" s="193" t="str">
        <f>A6</f>
        <v>FOR THE TWELVE MONTHS ENDED DECEMBER 31, 2012</v>
      </c>
      <c r="H6" s="193"/>
      <c r="I6" s="192"/>
      <c r="J6" s="193"/>
      <c r="K6" s="194"/>
      <c r="L6" s="149" t="e">
        <f>TESTYEAR</f>
        <v>#NAME?</v>
      </c>
      <c r="M6" s="149"/>
      <c r="N6" s="149"/>
      <c r="O6" s="149"/>
      <c r="P6" s="195"/>
      <c r="Q6" s="149" t="e">
        <f>TESTYEAR</f>
        <v>#NAME?</v>
      </c>
      <c r="R6" s="149"/>
      <c r="S6" s="149"/>
      <c r="T6" s="204"/>
      <c r="U6" s="149" t="e">
        <f>TESTYEAR</f>
        <v>#NAME?</v>
      </c>
      <c r="V6" s="149"/>
      <c r="W6" s="204"/>
      <c r="X6" s="196"/>
      <c r="Y6" s="149" t="e">
        <f>TESTYEAR</f>
        <v>#NAME?</v>
      </c>
      <c r="Z6" s="196"/>
      <c r="AA6" s="196"/>
      <c r="AB6" s="196"/>
      <c r="AC6" s="196"/>
      <c r="AD6" s="146" t="e">
        <f>TESTYEAR</f>
        <v>#NAME?</v>
      </c>
      <c r="AE6" s="149"/>
      <c r="AF6" s="149"/>
      <c r="AG6" s="149"/>
      <c r="AH6" s="149"/>
      <c r="AI6" s="149"/>
      <c r="AJ6" s="149"/>
      <c r="AK6" s="149" t="e">
        <f>TESTYEAR</f>
        <v>#NAME?</v>
      </c>
      <c r="AL6" s="204"/>
      <c r="AM6" s="204"/>
      <c r="AN6" s="204"/>
      <c r="AO6" s="202" t="e">
        <f>TESTYEAR</f>
        <v>#NAME?</v>
      </c>
      <c r="AP6" s="197"/>
      <c r="AQ6" s="197"/>
      <c r="AR6" s="197"/>
      <c r="AS6" s="149" t="e">
        <f>TESTYEAR</f>
        <v>#NAME?</v>
      </c>
      <c r="AT6" s="149"/>
      <c r="AU6" s="198"/>
      <c r="AV6" s="149"/>
      <c r="AW6" s="204"/>
      <c r="AX6" s="149" t="e">
        <f>TESTYEAR</f>
        <v>#NAME?</v>
      </c>
      <c r="AY6" s="149"/>
      <c r="AZ6" s="149"/>
      <c r="BA6" s="149"/>
      <c r="BB6" s="204"/>
      <c r="BC6" s="149" t="e">
        <f>TESTYEAR</f>
        <v>#NAME?</v>
      </c>
      <c r="BD6" s="204"/>
      <c r="BE6" s="204"/>
      <c r="BF6" s="204"/>
      <c r="BG6" s="204"/>
      <c r="BH6" s="149" t="e">
        <f>TESTYEAR</f>
        <v>#NAME?</v>
      </c>
      <c r="BI6" s="204"/>
      <c r="BJ6" s="204"/>
      <c r="BK6" s="204"/>
      <c r="BL6" s="204"/>
      <c r="BM6" s="149" t="e">
        <f>TESTYEAR</f>
        <v>#NAME?</v>
      </c>
      <c r="BN6" s="149"/>
      <c r="BO6" s="149"/>
      <c r="BP6" s="149"/>
      <c r="BQ6" s="204"/>
      <c r="BR6" s="149" t="e">
        <f>TESTYEAR</f>
        <v>#NAME?</v>
      </c>
      <c r="BS6" s="149"/>
      <c r="BT6" s="149"/>
      <c r="BU6" s="149"/>
      <c r="BV6" s="149"/>
      <c r="BW6" s="149"/>
      <c r="BX6" s="146" t="str">
        <f>DOCKET</f>
        <v>COMMISSION BASIS REPORT</v>
      </c>
      <c r="BY6" s="149"/>
      <c r="BZ6" s="149"/>
      <c r="CA6" s="149"/>
      <c r="CB6" s="149"/>
      <c r="CC6" s="149"/>
      <c r="CD6" s="149"/>
      <c r="CE6" s="149"/>
      <c r="CF6" s="149"/>
      <c r="CG6" s="149"/>
      <c r="CH6" s="149" t="str">
        <f>DOCKET</f>
        <v>COMMISSION BASIS REPORT</v>
      </c>
      <c r="CI6" s="149"/>
      <c r="CJ6" s="146"/>
      <c r="CK6" s="149"/>
      <c r="CL6" s="149"/>
      <c r="CM6" s="149"/>
      <c r="CN6" s="149"/>
      <c r="CO6" s="149"/>
      <c r="CP6" s="149"/>
      <c r="CQ6" s="149"/>
      <c r="CR6" s="149"/>
      <c r="CS6" s="149" t="s">
        <v>77</v>
      </c>
      <c r="CT6" s="149"/>
      <c r="CU6" s="149"/>
      <c r="CV6" s="149"/>
      <c r="CW6" s="149"/>
    </row>
    <row r="7" spans="1:101" s="185" customFormat="1" ht="15" customHeight="1">
      <c r="A7" s="192" t="s">
        <v>77</v>
      </c>
      <c r="B7" s="193"/>
      <c r="C7" s="192"/>
      <c r="D7" s="192"/>
      <c r="E7" s="194"/>
      <c r="F7" s="204"/>
      <c r="G7" s="192" t="s">
        <v>77</v>
      </c>
      <c r="H7" s="193"/>
      <c r="I7" s="192"/>
      <c r="J7" s="192"/>
      <c r="K7" s="194"/>
      <c r="L7" s="149" t="str">
        <f>DOCKET</f>
        <v>COMMISSION BASIS REPORT</v>
      </c>
      <c r="M7" s="146"/>
      <c r="N7" s="149"/>
      <c r="O7" s="146"/>
      <c r="P7" s="195"/>
      <c r="Q7" s="146" t="str">
        <f>DOCKET</f>
        <v>COMMISSION BASIS REPORT</v>
      </c>
      <c r="R7" s="149"/>
      <c r="S7" s="149"/>
      <c r="T7" s="204"/>
      <c r="U7" s="146" t="str">
        <f>DOCKET</f>
        <v>COMMISSION BASIS REPORT</v>
      </c>
      <c r="V7" s="146"/>
      <c r="W7" s="149"/>
      <c r="X7" s="196"/>
      <c r="Y7" s="146" t="str">
        <f>DOCKET</f>
        <v>COMMISSION BASIS REPORT</v>
      </c>
      <c r="Z7" s="196"/>
      <c r="AA7" s="196"/>
      <c r="AB7" s="196"/>
      <c r="AC7" s="196"/>
      <c r="AD7" s="146" t="str">
        <f>DOCKET</f>
        <v>COMMISSION BASIS REPORT</v>
      </c>
      <c r="AE7" s="149"/>
      <c r="AF7" s="149"/>
      <c r="AG7" s="149"/>
      <c r="AH7" s="149"/>
      <c r="AI7" s="149"/>
      <c r="AJ7" s="149"/>
      <c r="AK7" s="146" t="str">
        <f>DOCKET</f>
        <v>COMMISSION BASIS REPORT</v>
      </c>
      <c r="AL7" s="149"/>
      <c r="AM7" s="149"/>
      <c r="AN7" s="149"/>
      <c r="AO7" s="202" t="str">
        <f>DOCKET</f>
        <v>COMMISSION BASIS REPORT</v>
      </c>
      <c r="AP7" s="197"/>
      <c r="AQ7" s="197"/>
      <c r="AR7" s="197"/>
      <c r="AS7" s="149" t="str">
        <f>DOCKET</f>
        <v>COMMISSION BASIS REPORT</v>
      </c>
      <c r="AT7" s="149"/>
      <c r="AU7" s="198"/>
      <c r="AV7" s="149"/>
      <c r="AW7" s="149"/>
      <c r="AX7" s="146" t="str">
        <f>DOCKET</f>
        <v>COMMISSION BASIS REPORT</v>
      </c>
      <c r="AY7" s="149"/>
      <c r="AZ7" s="149"/>
      <c r="BA7" s="146"/>
      <c r="BB7" s="204"/>
      <c r="BC7" s="146" t="str">
        <f>DOCKET</f>
        <v>COMMISSION BASIS REPORT</v>
      </c>
      <c r="BD7" s="204"/>
      <c r="BE7" s="204"/>
      <c r="BF7" s="204"/>
      <c r="BG7" s="204"/>
      <c r="BH7" s="146" t="str">
        <f>DOCKET</f>
        <v>COMMISSION BASIS REPORT</v>
      </c>
      <c r="BI7" s="204"/>
      <c r="BJ7" s="204"/>
      <c r="BK7" s="204"/>
      <c r="BL7" s="204"/>
      <c r="BM7" s="146" t="str">
        <f>DOCKET</f>
        <v>COMMISSION BASIS REPORT</v>
      </c>
      <c r="BN7" s="149"/>
      <c r="BO7" s="149"/>
      <c r="BP7" s="146"/>
      <c r="BQ7" s="204"/>
      <c r="BR7" s="146" t="str">
        <f>DOCKET</f>
        <v>COMMISSION BASIS REPORT</v>
      </c>
      <c r="BS7" s="149"/>
      <c r="BT7" s="149"/>
      <c r="BU7" s="149"/>
      <c r="BV7" s="149"/>
      <c r="BW7" s="149"/>
      <c r="BX7" s="205"/>
      <c r="BY7" s="149"/>
      <c r="BZ7" s="149"/>
      <c r="CA7" s="149"/>
      <c r="CB7" s="149"/>
      <c r="CC7" s="149"/>
      <c r="CD7" s="146"/>
      <c r="CE7" s="146"/>
      <c r="CF7" s="146"/>
      <c r="CG7" s="146"/>
      <c r="CH7" s="146"/>
      <c r="CI7" s="146"/>
      <c r="CJ7" s="149"/>
      <c r="CK7" s="149"/>
      <c r="CL7" s="149"/>
      <c r="CM7" s="149"/>
      <c r="CN7" s="149"/>
      <c r="CO7" s="149"/>
      <c r="CP7" s="149"/>
      <c r="CQ7" s="146"/>
      <c r="CR7" s="149"/>
      <c r="CT7" s="149"/>
      <c r="CU7" s="149"/>
      <c r="CV7" s="149"/>
      <c r="CW7" s="149"/>
    </row>
    <row r="8" spans="1:101" s="185" customFormat="1" ht="15" customHeight="1">
      <c r="A8" s="181"/>
      <c r="B8" s="181"/>
      <c r="C8" s="181"/>
      <c r="D8" s="181"/>
      <c r="E8" s="206"/>
      <c r="F8" s="206"/>
      <c r="G8" s="206"/>
      <c r="H8" s="207"/>
      <c r="I8" s="207"/>
      <c r="J8" s="207"/>
      <c r="K8" s="207"/>
      <c r="M8" s="208"/>
      <c r="N8" s="208"/>
      <c r="O8" s="208"/>
      <c r="P8" s="209"/>
      <c r="R8" s="208"/>
      <c r="S8" s="210"/>
      <c r="T8" s="210"/>
      <c r="U8" s="211"/>
      <c r="AF8" s="207"/>
      <c r="AG8" s="207"/>
      <c r="AH8" s="207" t="s">
        <v>78</v>
      </c>
      <c r="AI8" s="207"/>
      <c r="AJ8" s="207" t="s">
        <v>79</v>
      </c>
      <c r="AO8" s="188"/>
      <c r="AP8" s="188"/>
      <c r="AQ8" s="188"/>
      <c r="AR8" s="188"/>
      <c r="AS8" s="212"/>
      <c r="AU8" s="189"/>
      <c r="AX8" s="190"/>
      <c r="AY8" s="213"/>
      <c r="AZ8" s="213"/>
      <c r="BA8" s="190"/>
      <c r="BB8" s="190"/>
      <c r="BC8" s="190"/>
      <c r="BD8" s="190"/>
      <c r="BE8" s="190"/>
      <c r="BF8" s="190"/>
      <c r="BG8" s="190"/>
      <c r="BH8" s="190"/>
      <c r="BI8" s="190"/>
      <c r="BJ8" s="190"/>
      <c r="BK8" s="190"/>
      <c r="BL8" s="190"/>
      <c r="BM8" s="190"/>
      <c r="BN8" s="213"/>
      <c r="BO8" s="213"/>
      <c r="BP8" s="190"/>
      <c r="BQ8" s="190"/>
      <c r="BZ8" s="214" t="s">
        <v>80</v>
      </c>
      <c r="CA8" s="214"/>
      <c r="CB8" s="214"/>
      <c r="CC8" s="214"/>
      <c r="CD8" s="214"/>
      <c r="CE8" s="214"/>
      <c r="CF8" s="214"/>
      <c r="CG8" s="214"/>
      <c r="CH8" s="214" t="s">
        <v>80</v>
      </c>
      <c r="CI8" s="215"/>
      <c r="CJ8" s="214"/>
      <c r="CK8" s="214"/>
      <c r="CL8" s="214"/>
      <c r="CM8" s="214"/>
      <c r="CN8" s="214"/>
      <c r="CO8" s="214"/>
      <c r="CP8" s="214"/>
      <c r="CQ8" s="214"/>
      <c r="CR8" s="214"/>
    </row>
    <row r="9" spans="1:101" s="185" customFormat="1" ht="15" customHeight="1">
      <c r="A9" s="206" t="s">
        <v>29</v>
      </c>
      <c r="B9" s="183"/>
      <c r="C9" s="181"/>
      <c r="D9" s="181"/>
      <c r="E9" s="206"/>
      <c r="F9" s="206"/>
      <c r="G9" s="206" t="s">
        <v>29</v>
      </c>
      <c r="H9" s="207"/>
      <c r="I9" s="207"/>
      <c r="J9" s="207"/>
      <c r="K9" s="207"/>
      <c r="L9" s="216" t="s">
        <v>29</v>
      </c>
      <c r="P9" s="209"/>
      <c r="Q9" s="216" t="s">
        <v>29</v>
      </c>
      <c r="T9" s="217" t="s">
        <v>24</v>
      </c>
      <c r="U9" s="217" t="s">
        <v>29</v>
      </c>
      <c r="W9" s="211"/>
      <c r="X9" s="218"/>
      <c r="Y9" s="217" t="s">
        <v>29</v>
      </c>
      <c r="AC9" s="157"/>
      <c r="AD9" s="216" t="s">
        <v>29</v>
      </c>
      <c r="AE9" s="208"/>
      <c r="AF9" s="207" t="s">
        <v>81</v>
      </c>
      <c r="AG9" s="207" t="s">
        <v>82</v>
      </c>
      <c r="AH9" s="207" t="s">
        <v>83</v>
      </c>
      <c r="AI9" s="207" t="s">
        <v>81</v>
      </c>
      <c r="AJ9" s="207" t="s">
        <v>84</v>
      </c>
      <c r="AK9" s="216" t="s">
        <v>29</v>
      </c>
      <c r="AO9" s="206" t="s">
        <v>29</v>
      </c>
      <c r="AP9" s="219"/>
      <c r="AQ9" s="219"/>
      <c r="AR9" s="188"/>
      <c r="AS9" s="212" t="s">
        <v>85</v>
      </c>
      <c r="AU9" s="189"/>
      <c r="AV9" s="216"/>
      <c r="AW9" s="216"/>
      <c r="AX9" s="217" t="s">
        <v>29</v>
      </c>
      <c r="AY9" s="190"/>
      <c r="AZ9" s="190"/>
      <c r="BA9" s="190"/>
      <c r="BB9" s="190"/>
      <c r="BC9" s="216" t="s">
        <v>29</v>
      </c>
      <c r="BE9" s="216"/>
      <c r="BF9" s="216"/>
      <c r="BG9" s="216"/>
      <c r="BH9" s="216" t="s">
        <v>29</v>
      </c>
      <c r="BI9" s="216"/>
      <c r="BJ9" s="216"/>
      <c r="BK9" s="216"/>
      <c r="BL9" s="216"/>
      <c r="BM9" s="216" t="s">
        <v>29</v>
      </c>
      <c r="BO9" s="220"/>
      <c r="BP9" s="216"/>
      <c r="BQ9" s="216"/>
      <c r="BR9" s="217" t="s">
        <v>29</v>
      </c>
      <c r="BZ9" s="217" t="s">
        <v>86</v>
      </c>
      <c r="CA9" s="210" t="s">
        <v>87</v>
      </c>
      <c r="CB9" s="210" t="s">
        <v>88</v>
      </c>
      <c r="CC9" s="210" t="s">
        <v>89</v>
      </c>
      <c r="CD9" s="210" t="s">
        <v>90</v>
      </c>
      <c r="CE9" s="217" t="s">
        <v>91</v>
      </c>
      <c r="CF9" s="217" t="s">
        <v>92</v>
      </c>
      <c r="CG9" s="210" t="s">
        <v>93</v>
      </c>
      <c r="CH9" s="210"/>
      <c r="CI9" s="210"/>
      <c r="CJ9" s="217" t="s">
        <v>94</v>
      </c>
      <c r="CK9" s="207" t="s">
        <v>95</v>
      </c>
      <c r="CL9" s="217" t="s">
        <v>96</v>
      </c>
      <c r="CM9" s="217" t="s">
        <v>97</v>
      </c>
      <c r="CN9" s="217" t="s">
        <v>98</v>
      </c>
      <c r="CO9" s="217" t="s">
        <v>99</v>
      </c>
      <c r="CP9" s="217" t="s">
        <v>100</v>
      </c>
      <c r="CQ9" s="217" t="s">
        <v>101</v>
      </c>
      <c r="CR9" s="217" t="s">
        <v>102</v>
      </c>
      <c r="CU9" s="217" t="s">
        <v>103</v>
      </c>
      <c r="CV9" s="217"/>
      <c r="CW9" s="217" t="s">
        <v>104</v>
      </c>
    </row>
    <row r="10" spans="1:101" s="185" customFormat="1" ht="15" customHeight="1">
      <c r="A10" s="221" t="s">
        <v>31</v>
      </c>
      <c r="B10" s="222" t="s">
        <v>105</v>
      </c>
      <c r="C10" s="223" t="s">
        <v>103</v>
      </c>
      <c r="D10" s="223" t="s">
        <v>104</v>
      </c>
      <c r="E10" s="223" t="s">
        <v>106</v>
      </c>
      <c r="F10" s="223"/>
      <c r="G10" s="221" t="s">
        <v>31</v>
      </c>
      <c r="H10" s="224" t="s">
        <v>105</v>
      </c>
      <c r="I10" s="224"/>
      <c r="J10" s="225" t="s">
        <v>106</v>
      </c>
      <c r="K10" s="225"/>
      <c r="L10" s="223" t="s">
        <v>31</v>
      </c>
      <c r="M10" s="226" t="s">
        <v>105</v>
      </c>
      <c r="N10" s="227"/>
      <c r="O10" s="227"/>
      <c r="P10" s="228" t="s">
        <v>107</v>
      </c>
      <c r="Q10" s="223" t="s">
        <v>31</v>
      </c>
      <c r="R10" s="226" t="s">
        <v>105</v>
      </c>
      <c r="S10" s="229"/>
      <c r="T10" s="229" t="s">
        <v>107</v>
      </c>
      <c r="U10" s="229" t="s">
        <v>31</v>
      </c>
      <c r="V10" s="230" t="s">
        <v>105</v>
      </c>
      <c r="W10" s="229"/>
      <c r="X10" s="231" t="s">
        <v>106</v>
      </c>
      <c r="Y10" s="229" t="s">
        <v>31</v>
      </c>
      <c r="Z10" s="230" t="s">
        <v>105</v>
      </c>
      <c r="AA10" s="226"/>
      <c r="AB10" s="232"/>
      <c r="AC10" s="229" t="s">
        <v>107</v>
      </c>
      <c r="AD10" s="223" t="s">
        <v>31</v>
      </c>
      <c r="AE10" s="233" t="s">
        <v>108</v>
      </c>
      <c r="AF10" s="233" t="s">
        <v>84</v>
      </c>
      <c r="AG10" s="233" t="s">
        <v>109</v>
      </c>
      <c r="AH10" s="233" t="s">
        <v>88</v>
      </c>
      <c r="AI10" s="233" t="s">
        <v>109</v>
      </c>
      <c r="AJ10" s="233" t="s">
        <v>110</v>
      </c>
      <c r="AK10" s="229" t="s">
        <v>31</v>
      </c>
      <c r="AL10" s="230" t="s">
        <v>105</v>
      </c>
      <c r="AM10" s="230"/>
      <c r="AN10" s="223" t="s">
        <v>107</v>
      </c>
      <c r="AO10" s="221" t="s">
        <v>31</v>
      </c>
      <c r="AP10" s="222" t="s">
        <v>105</v>
      </c>
      <c r="AQ10" s="233"/>
      <c r="AR10" s="234" t="s">
        <v>107</v>
      </c>
      <c r="AS10" s="235" t="s">
        <v>31</v>
      </c>
      <c r="AT10" s="226" t="s">
        <v>105</v>
      </c>
      <c r="AU10" s="236" t="s">
        <v>103</v>
      </c>
      <c r="AV10" s="223" t="s">
        <v>28</v>
      </c>
      <c r="AW10" s="223" t="s">
        <v>106</v>
      </c>
      <c r="AX10" s="229" t="s">
        <v>31</v>
      </c>
      <c r="AY10" s="230" t="s">
        <v>105</v>
      </c>
      <c r="AZ10" s="229" t="s">
        <v>111</v>
      </c>
      <c r="BA10" s="229" t="s">
        <v>104</v>
      </c>
      <c r="BB10" s="237" t="s">
        <v>106</v>
      </c>
      <c r="BC10" s="229" t="s">
        <v>31</v>
      </c>
      <c r="BD10" s="227" t="s">
        <v>105</v>
      </c>
      <c r="BE10" s="223" t="s">
        <v>103</v>
      </c>
      <c r="BF10" s="223" t="s">
        <v>104</v>
      </c>
      <c r="BG10" s="223" t="s">
        <v>106</v>
      </c>
      <c r="BH10" s="229" t="s">
        <v>31</v>
      </c>
      <c r="BI10" s="238" t="s">
        <v>105</v>
      </c>
      <c r="BJ10" s="236" t="s">
        <v>103</v>
      </c>
      <c r="BK10" s="239" t="s">
        <v>104</v>
      </c>
      <c r="BL10" s="223" t="s">
        <v>106</v>
      </c>
      <c r="BM10" s="229" t="s">
        <v>31</v>
      </c>
      <c r="BN10" s="227" t="s">
        <v>105</v>
      </c>
      <c r="BO10" s="236" t="s">
        <v>103</v>
      </c>
      <c r="BP10" s="239" t="s">
        <v>104</v>
      </c>
      <c r="BQ10" s="223" t="s">
        <v>106</v>
      </c>
      <c r="BR10" s="229" t="s">
        <v>31</v>
      </c>
      <c r="BS10" s="226" t="s">
        <v>105</v>
      </c>
      <c r="BT10" s="229" t="s">
        <v>112</v>
      </c>
      <c r="BU10" s="229" t="s">
        <v>113</v>
      </c>
      <c r="BV10" s="229" t="s">
        <v>107</v>
      </c>
      <c r="BW10" s="210"/>
      <c r="BX10" s="217" t="s">
        <v>29</v>
      </c>
      <c r="BY10" s="240"/>
      <c r="BZ10" s="217" t="s">
        <v>32</v>
      </c>
      <c r="CA10" s="210" t="s">
        <v>114</v>
      </c>
      <c r="CB10" s="210" t="s">
        <v>115</v>
      </c>
      <c r="CC10" s="210" t="s">
        <v>116</v>
      </c>
      <c r="CD10" s="210" t="s">
        <v>117</v>
      </c>
      <c r="CE10" s="217" t="s">
        <v>118</v>
      </c>
      <c r="CF10" s="217" t="s">
        <v>119</v>
      </c>
      <c r="CG10" s="210" t="s">
        <v>120</v>
      </c>
      <c r="CH10" s="217" t="s">
        <v>29</v>
      </c>
      <c r="CJ10" s="217" t="s">
        <v>121</v>
      </c>
      <c r="CK10" s="241" t="s">
        <v>122</v>
      </c>
      <c r="CL10" s="217" t="s">
        <v>123</v>
      </c>
      <c r="CM10" s="217" t="s">
        <v>124</v>
      </c>
      <c r="CN10" s="217" t="s">
        <v>125</v>
      </c>
      <c r="CO10" s="217" t="s">
        <v>126</v>
      </c>
      <c r="CP10" s="217" t="s">
        <v>127</v>
      </c>
      <c r="CQ10" s="210" t="s">
        <v>128</v>
      </c>
      <c r="CR10" s="217" t="s">
        <v>30</v>
      </c>
      <c r="CS10" s="217" t="s">
        <v>29</v>
      </c>
      <c r="CU10" s="217" t="s">
        <v>30</v>
      </c>
      <c r="CV10" s="217" t="s">
        <v>101</v>
      </c>
      <c r="CW10" s="217" t="s">
        <v>30</v>
      </c>
    </row>
    <row r="11" spans="1:101" ht="15" customHeight="1">
      <c r="A11" s="242"/>
      <c r="B11" s="243"/>
      <c r="C11" s="243"/>
      <c r="D11" s="244"/>
      <c r="E11" s="160"/>
      <c r="F11" s="160"/>
      <c r="G11" s="160"/>
      <c r="H11" s="245"/>
      <c r="I11" s="245"/>
      <c r="J11" s="246"/>
      <c r="K11" s="246"/>
      <c r="P11" s="247"/>
      <c r="Q11" s="248"/>
      <c r="R11" s="249"/>
      <c r="S11" s="250"/>
      <c r="T11" s="251"/>
      <c r="U11" s="248"/>
      <c r="V11" s="252"/>
      <c r="W11" s="253"/>
      <c r="X11" s="254"/>
      <c r="Y11" s="254"/>
      <c r="Z11" s="254"/>
      <c r="AA11" s="254"/>
      <c r="AB11" s="254"/>
      <c r="AC11" s="254"/>
      <c r="AN11" s="165"/>
      <c r="AS11" s="255"/>
      <c r="AT11" s="151"/>
      <c r="AU11" s="170"/>
      <c r="AX11" s="155"/>
      <c r="AY11" s="155"/>
      <c r="AZ11" s="155"/>
      <c r="BA11" s="155"/>
      <c r="BB11" s="155"/>
      <c r="BC11" s="165"/>
      <c r="BD11" s="256"/>
      <c r="BE11" s="256"/>
      <c r="BF11" s="256"/>
      <c r="BG11" s="256"/>
      <c r="BH11" s="165"/>
      <c r="BI11" s="256"/>
      <c r="BJ11" s="256"/>
      <c r="BK11" s="256"/>
      <c r="BL11" s="256"/>
      <c r="BM11" s="165"/>
      <c r="BN11" s="165"/>
      <c r="BO11" s="165"/>
      <c r="BP11" s="165"/>
      <c r="BQ11" s="165"/>
      <c r="BX11" s="217" t="s">
        <v>31</v>
      </c>
      <c r="BY11" s="257"/>
      <c r="BZ11" s="217" t="s">
        <v>268</v>
      </c>
      <c r="CA11" s="258">
        <v>3.01</v>
      </c>
      <c r="CB11" s="258">
        <f t="shared" ref="CB11:CG11" si="0">CA11+0.01</f>
        <v>3.0199999999999996</v>
      </c>
      <c r="CC11" s="258">
        <f t="shared" si="0"/>
        <v>3.0299999999999994</v>
      </c>
      <c r="CD11" s="258">
        <f t="shared" si="0"/>
        <v>3.0399999999999991</v>
      </c>
      <c r="CE11" s="258">
        <f t="shared" si="0"/>
        <v>3.0499999999999989</v>
      </c>
      <c r="CF11" s="258">
        <f t="shared" si="0"/>
        <v>3.0599999999999987</v>
      </c>
      <c r="CG11" s="258">
        <f t="shared" si="0"/>
        <v>3.0699999999999985</v>
      </c>
      <c r="CH11" s="217" t="s">
        <v>31</v>
      </c>
      <c r="CI11" s="185"/>
      <c r="CJ11" s="258">
        <f>CG11+0.01</f>
        <v>3.0799999999999983</v>
      </c>
      <c r="CK11" s="258">
        <f t="shared" ref="CK11:CP11" si="1">CJ11+0.01</f>
        <v>3.0899999999999981</v>
      </c>
      <c r="CL11" s="258">
        <f t="shared" si="1"/>
        <v>3.0999999999999979</v>
      </c>
      <c r="CM11" s="258">
        <f t="shared" si="1"/>
        <v>3.1099999999999977</v>
      </c>
      <c r="CN11" s="258">
        <f t="shared" si="1"/>
        <v>3.1199999999999974</v>
      </c>
      <c r="CO11" s="258">
        <f t="shared" si="1"/>
        <v>3.1299999999999972</v>
      </c>
      <c r="CP11" s="258">
        <f t="shared" si="1"/>
        <v>3.139999999999997</v>
      </c>
      <c r="CQ11" s="210"/>
      <c r="CR11" s="210" t="s">
        <v>32</v>
      </c>
      <c r="CS11" s="229" t="s">
        <v>31</v>
      </c>
      <c r="CT11" s="150"/>
      <c r="CU11" s="229" t="s">
        <v>32</v>
      </c>
      <c r="CV11" s="229" t="s">
        <v>128</v>
      </c>
      <c r="CW11" s="229" t="s">
        <v>32</v>
      </c>
    </row>
    <row r="12" spans="1:101" ht="15" customHeight="1">
      <c r="A12" s="248">
        <v>1</v>
      </c>
      <c r="B12" s="259" t="s">
        <v>130</v>
      </c>
      <c r="C12" s="260"/>
      <c r="D12" s="260"/>
      <c r="E12" s="169"/>
      <c r="F12" s="160"/>
      <c r="G12" s="255">
        <v>1</v>
      </c>
      <c r="H12" s="169" t="s">
        <v>131</v>
      </c>
      <c r="I12" s="169"/>
      <c r="J12" s="169"/>
      <c r="K12" s="169"/>
      <c r="L12" s="248">
        <v>1</v>
      </c>
      <c r="M12" s="261" t="s">
        <v>132</v>
      </c>
      <c r="N12" s="261"/>
      <c r="O12" s="261"/>
      <c r="P12" s="262">
        <v>75069443.793300003</v>
      </c>
      <c r="Q12" s="248">
        <v>1</v>
      </c>
      <c r="R12" s="249" t="s">
        <v>52</v>
      </c>
      <c r="S12" s="263">
        <f>CW46</f>
        <v>1613676825.1365116</v>
      </c>
      <c r="T12" s="264"/>
      <c r="U12" s="248">
        <v>1</v>
      </c>
      <c r="V12" s="265" t="s">
        <v>133</v>
      </c>
      <c r="X12" s="266"/>
      <c r="Y12" s="248">
        <v>1</v>
      </c>
      <c r="Z12" s="190" t="s">
        <v>134</v>
      </c>
      <c r="AA12" s="267"/>
      <c r="AB12" s="268"/>
      <c r="AC12" s="153"/>
      <c r="AD12" s="269" t="s">
        <v>135</v>
      </c>
      <c r="AE12" s="270" t="s">
        <v>148</v>
      </c>
      <c r="AF12" s="271">
        <v>5677035.8600000003</v>
      </c>
      <c r="AG12" s="271">
        <v>1279928250.71</v>
      </c>
      <c r="AH12" s="271">
        <v>19180942.879999999</v>
      </c>
      <c r="AI12" s="272">
        <f>AG12-AH12</f>
        <v>1260747307.8299999</v>
      </c>
      <c r="AJ12" s="273">
        <f>ROUND(AF12/AI12,9)</f>
        <v>4.5029129999999999E-3</v>
      </c>
      <c r="AK12" s="248">
        <v>1</v>
      </c>
      <c r="AL12" s="274" t="s">
        <v>137</v>
      </c>
      <c r="AM12" s="275"/>
      <c r="AN12" s="276">
        <v>41313593.563708007</v>
      </c>
      <c r="AO12" s="248">
        <v>1</v>
      </c>
      <c r="AP12" s="259" t="s">
        <v>138</v>
      </c>
      <c r="AQ12" s="259"/>
      <c r="AR12" s="277">
        <v>12476.289999999999</v>
      </c>
      <c r="AS12" s="255">
        <v>1</v>
      </c>
      <c r="AT12" s="260" t="s">
        <v>139</v>
      </c>
      <c r="AU12" s="278">
        <v>2782834.540086383</v>
      </c>
      <c r="AV12" s="278">
        <v>2732012.3507443508</v>
      </c>
      <c r="AW12" s="279">
        <f>AV12-AU12</f>
        <v>-50822.189342032187</v>
      </c>
      <c r="AX12" s="248">
        <v>1</v>
      </c>
      <c r="AY12" s="155" t="s">
        <v>140</v>
      </c>
      <c r="AZ12" s="280">
        <v>82893.032107545703</v>
      </c>
      <c r="BA12" s="280">
        <v>76841.840763694869</v>
      </c>
      <c r="BB12" s="280">
        <f>+BA12-AZ12</f>
        <v>-6051.1913438508345</v>
      </c>
      <c r="BC12" s="248">
        <v>1</v>
      </c>
      <c r="BD12" s="279" t="s">
        <v>141</v>
      </c>
      <c r="BE12" s="281">
        <v>50000</v>
      </c>
      <c r="BF12" s="281">
        <v>387302.3162</v>
      </c>
      <c r="BG12" s="282">
        <f>BF12-BE12</f>
        <v>337302.3162</v>
      </c>
      <c r="BH12" s="248">
        <v>1</v>
      </c>
      <c r="BI12" s="283" t="s">
        <v>142</v>
      </c>
      <c r="BJ12" s="271">
        <v>-115058.95</v>
      </c>
      <c r="BK12" s="271">
        <v>-61849.079999999987</v>
      </c>
      <c r="BL12" s="284">
        <f>BK12-BJ12</f>
        <v>53209.87000000001</v>
      </c>
      <c r="BM12" s="248">
        <v>1</v>
      </c>
      <c r="BN12" s="152" t="s">
        <v>143</v>
      </c>
      <c r="BO12" s="285"/>
      <c r="BP12" s="285"/>
      <c r="BQ12" s="165"/>
      <c r="BR12" s="248">
        <v>1</v>
      </c>
      <c r="BS12" s="260" t="s">
        <v>67</v>
      </c>
      <c r="BV12" s="286">
        <f>AJ16</f>
        <v>4.3080000000000002E-3</v>
      </c>
      <c r="BW12" s="287"/>
      <c r="BX12" s="288" t="s">
        <v>144</v>
      </c>
      <c r="BY12" s="288"/>
      <c r="BZ12" s="289"/>
      <c r="CA12" s="288"/>
      <c r="CB12" s="288"/>
      <c r="CC12" s="288"/>
      <c r="CD12" s="288"/>
      <c r="CE12" s="288"/>
      <c r="CF12" s="288"/>
      <c r="CG12" s="288"/>
      <c r="CH12" s="288"/>
      <c r="CI12" s="288"/>
      <c r="CJ12" s="288"/>
      <c r="CK12" s="288"/>
      <c r="CL12" s="288"/>
      <c r="CM12" s="288"/>
      <c r="CN12" s="288"/>
      <c r="CO12" s="288"/>
      <c r="CP12" s="288"/>
      <c r="CQ12" s="288"/>
      <c r="CR12" s="288"/>
    </row>
    <row r="13" spans="1:101" ht="15" customHeight="1">
      <c r="A13" s="248">
        <f t="shared" ref="A13:A54" si="2">+A12+1</f>
        <v>2</v>
      </c>
      <c r="B13" s="169"/>
      <c r="C13" s="290" t="s">
        <v>103</v>
      </c>
      <c r="D13" s="291" t="s">
        <v>145</v>
      </c>
      <c r="E13" s="292" t="s">
        <v>146</v>
      </c>
      <c r="F13" s="160"/>
      <c r="G13" s="255">
        <f>+G12+1</f>
        <v>2</v>
      </c>
      <c r="H13" s="564" t="s">
        <v>269</v>
      </c>
      <c r="I13" s="294"/>
      <c r="J13" s="315">
        <v>-3647592.3707638094</v>
      </c>
      <c r="K13" s="169"/>
      <c r="L13" s="248">
        <f>L12+1</f>
        <v>2</v>
      </c>
      <c r="M13" s="155"/>
      <c r="N13" s="155"/>
      <c r="O13" s="155"/>
      <c r="P13" s="295"/>
      <c r="Q13" s="248">
        <f>+Q12+1</f>
        <v>2</v>
      </c>
      <c r="R13" s="249"/>
      <c r="S13" s="296"/>
      <c r="T13" s="264" t="s">
        <v>24</v>
      </c>
      <c r="U13" s="248">
        <f>+U12+1</f>
        <v>2</v>
      </c>
      <c r="V13" s="297" t="s">
        <v>147</v>
      </c>
      <c r="X13" s="279">
        <v>4042807.06</v>
      </c>
      <c r="Y13" s="248">
        <f t="shared" ref="Y13:Y24" si="3">+Y12+1</f>
        <v>2</v>
      </c>
      <c r="Z13" s="155"/>
      <c r="AA13" s="267"/>
      <c r="AB13" s="268"/>
      <c r="AC13" s="153"/>
      <c r="AD13" s="269">
        <f t="shared" ref="AD13:AD28" si="4">1+AD12</f>
        <v>2</v>
      </c>
      <c r="AE13" s="270" t="s">
        <v>161</v>
      </c>
      <c r="AF13" s="271">
        <v>4546408.1400000006</v>
      </c>
      <c r="AG13" s="271">
        <v>1151527448.75</v>
      </c>
      <c r="AH13" s="271">
        <v>14157539.949999999</v>
      </c>
      <c r="AI13" s="272">
        <f>AG13-AH13</f>
        <v>1137369908.8</v>
      </c>
      <c r="AJ13" s="273">
        <f>ROUND(AF13/AI13,9)</f>
        <v>3.9972990000000002E-3</v>
      </c>
      <c r="AK13" s="248">
        <v>2</v>
      </c>
      <c r="AL13" s="298" t="s">
        <v>149</v>
      </c>
      <c r="AM13" s="298"/>
      <c r="AN13" s="299">
        <v>41317756.445776999</v>
      </c>
      <c r="AO13" s="248">
        <f>AO12+1</f>
        <v>2</v>
      </c>
      <c r="AP13" s="300"/>
      <c r="AQ13" s="300"/>
      <c r="AR13" s="271"/>
      <c r="AS13" s="255">
        <f t="shared" ref="AS13:AS20" si="5">AS12+1</f>
        <v>2</v>
      </c>
      <c r="AT13" s="260"/>
      <c r="AU13" s="301"/>
      <c r="AV13" s="301"/>
      <c r="AW13" s="302"/>
      <c r="AX13" s="248">
        <f t="shared" ref="AX13:AX20" si="6">AX12+1</f>
        <v>2</v>
      </c>
      <c r="AY13" s="155"/>
      <c r="AZ13" s="303"/>
      <c r="BA13" s="303"/>
      <c r="BB13" s="250"/>
      <c r="BC13" s="248">
        <f>BC12+1</f>
        <v>2</v>
      </c>
      <c r="BD13" s="279" t="s">
        <v>150</v>
      </c>
      <c r="BE13" s="565">
        <v>242765.35409499999</v>
      </c>
      <c r="BF13" s="565">
        <v>380458.82960233331</v>
      </c>
      <c r="BG13" s="305">
        <f>BF13-BE13</f>
        <v>137693.47550733332</v>
      </c>
      <c r="BH13" s="248">
        <f>BH12+1</f>
        <v>2</v>
      </c>
      <c r="BI13" s="283" t="s">
        <v>151</v>
      </c>
      <c r="BJ13" s="271">
        <v>30656.480000000014</v>
      </c>
      <c r="BK13" s="271">
        <v>16478.88</v>
      </c>
      <c r="BL13" s="307">
        <f>BK13-BJ13</f>
        <v>-14177.600000000013</v>
      </c>
      <c r="BM13" s="248">
        <f>BM12+1</f>
        <v>2</v>
      </c>
      <c r="BN13" s="165" t="s">
        <v>152</v>
      </c>
      <c r="BO13" s="271">
        <v>3878613.7322549401</v>
      </c>
      <c r="BP13" s="271">
        <v>2920921.3404505309</v>
      </c>
      <c r="BQ13" s="308">
        <f>BP13-BO13</f>
        <v>-957692.39180440921</v>
      </c>
      <c r="BR13" s="248">
        <f t="shared" ref="BR13:BR19" si="7">+BR12+1</f>
        <v>2</v>
      </c>
      <c r="BS13" s="260" t="s">
        <v>153</v>
      </c>
      <c r="BV13" s="309">
        <v>2E-3</v>
      </c>
      <c r="BW13" s="310"/>
      <c r="BX13" s="248">
        <v>1</v>
      </c>
      <c r="BY13" s="155" t="s">
        <v>154</v>
      </c>
      <c r="BZ13" s="251"/>
      <c r="CA13" s="311"/>
      <c r="CB13" s="311"/>
      <c r="CC13" s="311"/>
      <c r="CD13" s="311"/>
      <c r="CE13" s="311"/>
      <c r="CF13" s="311"/>
      <c r="CH13" s="248">
        <v>1</v>
      </c>
      <c r="CI13" s="155" t="s">
        <v>154</v>
      </c>
      <c r="CJ13" s="311"/>
      <c r="CL13" s="248"/>
      <c r="CM13" s="248"/>
      <c r="CN13" s="248"/>
      <c r="CO13" s="248"/>
      <c r="CP13" s="248"/>
      <c r="CQ13" s="246"/>
      <c r="CR13" s="246"/>
      <c r="CS13" s="248">
        <v>1</v>
      </c>
      <c r="CT13" s="151" t="s">
        <v>33</v>
      </c>
      <c r="CU13" s="311"/>
    </row>
    <row r="14" spans="1:101" ht="15" customHeight="1">
      <c r="A14" s="248">
        <f t="shared" si="2"/>
        <v>3</v>
      </c>
      <c r="B14" s="169"/>
      <c r="C14" s="312" t="s">
        <v>146</v>
      </c>
      <c r="D14" s="313" t="s">
        <v>146</v>
      </c>
      <c r="E14" s="314" t="s">
        <v>155</v>
      </c>
      <c r="F14" s="160"/>
      <c r="G14" s="255">
        <f>+G13+1</f>
        <v>3</v>
      </c>
      <c r="H14" s="566" t="s">
        <v>270</v>
      </c>
      <c r="I14" s="294"/>
      <c r="J14" s="315">
        <v>-1291516.820012039</v>
      </c>
      <c r="K14" s="169"/>
      <c r="L14" s="248">
        <f t="shared" ref="L14:L31" si="8">L13+1</f>
        <v>3</v>
      </c>
      <c r="M14" s="155" t="s">
        <v>157</v>
      </c>
      <c r="N14" s="316"/>
      <c r="O14" s="316"/>
      <c r="P14" s="317"/>
      <c r="Q14" s="248">
        <f t="shared" ref="Q14:Q22" si="9">+Q13+1</f>
        <v>3</v>
      </c>
      <c r="R14" s="165" t="s">
        <v>158</v>
      </c>
      <c r="S14" s="318">
        <f>SUM(S12:S13)</f>
        <v>1613676825.1365116</v>
      </c>
      <c r="U14" s="248">
        <f t="shared" ref="U14:U40" si="10">+U13+1</f>
        <v>3</v>
      </c>
      <c r="V14" s="297" t="s">
        <v>159</v>
      </c>
      <c r="X14" s="266">
        <v>20337292.009999998</v>
      </c>
      <c r="Y14" s="248">
        <f t="shared" si="3"/>
        <v>3</v>
      </c>
      <c r="Z14" s="155" t="s">
        <v>271</v>
      </c>
      <c r="AA14" s="267"/>
      <c r="AB14" s="319">
        <v>1040000</v>
      </c>
      <c r="AC14" s="153"/>
      <c r="AD14" s="269">
        <f t="shared" si="4"/>
        <v>3</v>
      </c>
      <c r="AE14" s="270" t="s">
        <v>272</v>
      </c>
      <c r="AF14" s="271">
        <v>4956862.0200000005</v>
      </c>
      <c r="AG14" s="271">
        <v>1134406076.3699999</v>
      </c>
      <c r="AH14" s="271">
        <v>13609006.43</v>
      </c>
      <c r="AI14" s="272">
        <f>AG14-AH14</f>
        <v>1120797069.9399998</v>
      </c>
      <c r="AJ14" s="320">
        <f>ROUND(AF14/AI14,9)</f>
        <v>4.4226220000000002E-3</v>
      </c>
      <c r="AK14" s="248">
        <v>3</v>
      </c>
      <c r="AL14" s="321" t="s">
        <v>162</v>
      </c>
      <c r="AM14" s="321"/>
      <c r="AN14" s="322">
        <f>AN12-AN13</f>
        <v>-4162.8820689916611</v>
      </c>
      <c r="AO14" s="248">
        <f>AO13+1</f>
        <v>3</v>
      </c>
      <c r="AR14" s="156"/>
      <c r="AS14" s="255">
        <f t="shared" si="5"/>
        <v>3</v>
      </c>
      <c r="AT14" s="260"/>
      <c r="AU14" s="323"/>
      <c r="AV14" s="323"/>
      <c r="AW14" s="323"/>
      <c r="AX14" s="248">
        <f t="shared" si="6"/>
        <v>3</v>
      </c>
      <c r="AY14" s="155" t="s">
        <v>163</v>
      </c>
      <c r="AZ14" s="272">
        <f>SUM(AZ12:AZ13)</f>
        <v>82893.032107545703</v>
      </c>
      <c r="BA14" s="272">
        <f>SUM(BA12:BA13)</f>
        <v>76841.840763694869</v>
      </c>
      <c r="BB14" s="324">
        <f>SUM(BB12:BB13)</f>
        <v>-6051.1913438508345</v>
      </c>
      <c r="BC14" s="248">
        <f t="shared" ref="BC14:BC19" si="11">BC13+1</f>
        <v>3</v>
      </c>
      <c r="BD14" s="279" t="s">
        <v>164</v>
      </c>
      <c r="BE14" s="325">
        <f>SUM(BE12:BE13)</f>
        <v>292765.35409499996</v>
      </c>
      <c r="BF14" s="325">
        <f>SUM(BF12:BF13)</f>
        <v>767761.14580233325</v>
      </c>
      <c r="BG14" s="325">
        <f>SUM(BG12:BG13)</f>
        <v>474995.79170733329</v>
      </c>
      <c r="BH14" s="248">
        <f t="shared" ref="BH14:BH21" si="12">BH13+1</f>
        <v>3</v>
      </c>
      <c r="BI14" s="283" t="s">
        <v>165</v>
      </c>
      <c r="BJ14" s="326">
        <f>SUM(BJ12:BJ13)</f>
        <v>-84402.469999999987</v>
      </c>
      <c r="BK14" s="326">
        <f>SUM(BK12:BK13)</f>
        <v>-45370.199999999983</v>
      </c>
      <c r="BL14" s="327">
        <f>SUM(BL12:BL13)</f>
        <v>39032.269999999997</v>
      </c>
      <c r="BM14" s="248">
        <f t="shared" ref="BM14:BM21" si="13">BM13+1</f>
        <v>3</v>
      </c>
      <c r="BN14" s="266"/>
      <c r="BO14" s="165"/>
      <c r="BP14" s="165"/>
      <c r="BQ14" s="328"/>
      <c r="BR14" s="248">
        <f t="shared" si="7"/>
        <v>3</v>
      </c>
      <c r="BS14" s="260" t="s">
        <v>166</v>
      </c>
      <c r="BU14" s="329">
        <v>3.8519999999999999E-2</v>
      </c>
      <c r="BV14" s="330">
        <f>ROUND(BU14-(BU14*BV12),6)</f>
        <v>3.8353999999999999E-2</v>
      </c>
      <c r="BW14" s="310"/>
      <c r="BX14" s="248">
        <f t="shared" ref="BX14:BX57" si="14">+BX13+1</f>
        <v>2</v>
      </c>
      <c r="BY14" s="155" t="s">
        <v>34</v>
      </c>
      <c r="BZ14" s="331">
        <v>1025609280.4299999</v>
      </c>
      <c r="CA14" s="331">
        <f>+F39</f>
        <v>230129.7793700214</v>
      </c>
      <c r="CB14" s="331">
        <f>+K18</f>
        <v>-2024866.0897423071</v>
      </c>
      <c r="CC14" s="331">
        <v>0</v>
      </c>
      <c r="CD14" s="331">
        <v>0</v>
      </c>
      <c r="CE14" s="331">
        <f>-X13-X14-X16-X15-X17</f>
        <v>-7118095.0719424039</v>
      </c>
      <c r="CF14" s="331"/>
      <c r="CG14" s="331">
        <v>0</v>
      </c>
      <c r="CH14" s="248">
        <f t="shared" ref="CH14:CH57" si="15">+CH13+1</f>
        <v>2</v>
      </c>
      <c r="CI14" s="155" t="s">
        <v>34</v>
      </c>
      <c r="CJ14" s="331"/>
      <c r="CK14" s="331">
        <v>0</v>
      </c>
      <c r="CL14" s="331">
        <v>0</v>
      </c>
      <c r="CM14" s="331">
        <v>0</v>
      </c>
      <c r="CN14" s="331"/>
      <c r="CO14" s="331"/>
      <c r="CP14" s="331"/>
      <c r="CQ14" s="271">
        <f>SUM(CA14:CP14)-CH14</f>
        <v>-8912831.3823146895</v>
      </c>
      <c r="CR14" s="271">
        <f>BZ14+CQ14</f>
        <v>1016696449.0476853</v>
      </c>
      <c r="CS14" s="248">
        <f t="shared" ref="CS14:CS57" si="16">+CS13+1</f>
        <v>2</v>
      </c>
      <c r="CT14" s="155" t="s">
        <v>34</v>
      </c>
      <c r="CU14" s="331">
        <f>BZ14</f>
        <v>1025609280.4299999</v>
      </c>
      <c r="CV14" s="331">
        <f>CQ14</f>
        <v>-8912831.3823146895</v>
      </c>
      <c r="CW14" s="332">
        <f>CU14+CV14</f>
        <v>1016696449.0476853</v>
      </c>
    </row>
    <row r="15" spans="1:101" ht="15" customHeight="1" thickBot="1">
      <c r="A15" s="248">
        <f t="shared" si="2"/>
        <v>4</v>
      </c>
      <c r="B15" s="333">
        <v>40939</v>
      </c>
      <c r="C15" s="334">
        <v>154373490.1173332</v>
      </c>
      <c r="D15" s="334">
        <v>146129603.11733317</v>
      </c>
      <c r="E15" s="335">
        <f t="shared" ref="E15:E26" si="17">+D15-C15</f>
        <v>-8243887.0000000298</v>
      </c>
      <c r="F15" s="334"/>
      <c r="G15" s="255">
        <f t="shared" ref="G15:G41" si="18">+G14+1</f>
        <v>4</v>
      </c>
      <c r="H15" s="566" t="s">
        <v>273</v>
      </c>
      <c r="I15" s="294"/>
      <c r="J15" s="315">
        <v>-315295.96896645823</v>
      </c>
      <c r="K15" s="169"/>
      <c r="L15" s="248">
        <f t="shared" si="8"/>
        <v>4</v>
      </c>
      <c r="M15" s="155" t="s">
        <v>167</v>
      </c>
      <c r="N15" s="337">
        <f>FIT</f>
        <v>0.35</v>
      </c>
      <c r="O15" s="155"/>
      <c r="P15" s="338">
        <f>P12*N15</f>
        <v>26274305.327654999</v>
      </c>
      <c r="Q15" s="248">
        <f t="shared" si="9"/>
        <v>4</v>
      </c>
      <c r="U15" s="248">
        <f>+U14+1</f>
        <v>4</v>
      </c>
      <c r="V15" s="297" t="s">
        <v>274</v>
      </c>
      <c r="X15" s="266">
        <v>9708421.4600000009</v>
      </c>
      <c r="Y15" s="248">
        <f t="shared" si="3"/>
        <v>4</v>
      </c>
      <c r="Z15" s="155"/>
      <c r="AA15" s="267"/>
      <c r="AB15" s="268"/>
      <c r="AC15" s="153"/>
      <c r="AD15" s="269">
        <f t="shared" si="4"/>
        <v>4</v>
      </c>
      <c r="AF15" s="271"/>
      <c r="AG15" s="272"/>
      <c r="AH15" s="272"/>
      <c r="AI15" s="272"/>
      <c r="AJ15" s="157"/>
      <c r="AK15" s="248">
        <v>4</v>
      </c>
      <c r="AO15" s="248">
        <f>AO14+1</f>
        <v>4</v>
      </c>
      <c r="AP15" s="169" t="s">
        <v>169</v>
      </c>
      <c r="AR15" s="339">
        <f>-AR12</f>
        <v>-12476.289999999999</v>
      </c>
      <c r="AS15" s="255">
        <f t="shared" si="5"/>
        <v>4</v>
      </c>
      <c r="AT15" s="260" t="s">
        <v>170</v>
      </c>
      <c r="AU15" s="340">
        <f>SUM(AU12:AU13)</f>
        <v>2782834.540086383</v>
      </c>
      <c r="AV15" s="340">
        <f>SUM(AV12:AV13)</f>
        <v>2732012.3507443508</v>
      </c>
      <c r="AW15" s="340">
        <f>SUM(AW12:AW13)</f>
        <v>-50822.189342032187</v>
      </c>
      <c r="AX15" s="248">
        <f t="shared" si="6"/>
        <v>4</v>
      </c>
      <c r="AY15" s="155"/>
      <c r="AZ15" s="257"/>
      <c r="BA15" s="257"/>
      <c r="BB15" s="257"/>
      <c r="BC15" s="248">
        <f t="shared" si="11"/>
        <v>4</v>
      </c>
      <c r="BD15" s="341"/>
      <c r="BE15" s="342"/>
      <c r="BF15" s="342"/>
      <c r="BG15" s="343"/>
      <c r="BH15" s="248">
        <f t="shared" si="12"/>
        <v>4</v>
      </c>
      <c r="BI15" s="344"/>
      <c r="BJ15" s="283"/>
      <c r="BK15" s="283"/>
      <c r="BL15" s="344"/>
      <c r="BM15" s="248">
        <f t="shared" si="13"/>
        <v>4</v>
      </c>
      <c r="BN15" s="152" t="s">
        <v>171</v>
      </c>
      <c r="BO15" s="266">
        <v>311220.46707336465</v>
      </c>
      <c r="BP15" s="306">
        <f>(BP13/(BO13/BO15))</f>
        <v>234375.10580128606</v>
      </c>
      <c r="BQ15" s="307">
        <f>BP15-BO15</f>
        <v>-76845.36127207859</v>
      </c>
      <c r="BR15" s="248">
        <f t="shared" si="7"/>
        <v>4</v>
      </c>
      <c r="BS15" s="260"/>
      <c r="BU15" s="345"/>
      <c r="BV15" s="346"/>
      <c r="BW15" s="347"/>
      <c r="BX15" s="248">
        <f t="shared" si="14"/>
        <v>3</v>
      </c>
      <c r="BY15" s="155" t="s">
        <v>172</v>
      </c>
      <c r="BZ15" s="266">
        <v>47404127.700000003</v>
      </c>
      <c r="CA15" s="266"/>
      <c r="CB15" s="266"/>
      <c r="CC15" s="266"/>
      <c r="CD15" s="266"/>
      <c r="CE15" s="266">
        <f>-SUM(X18:X20)</f>
        <v>-47495229.759999998</v>
      </c>
      <c r="CF15" s="266"/>
      <c r="CG15" s="266"/>
      <c r="CH15" s="248">
        <f t="shared" si="15"/>
        <v>3</v>
      </c>
      <c r="CI15" s="155" t="s">
        <v>172</v>
      </c>
      <c r="CJ15" s="266"/>
      <c r="CK15" s="266"/>
      <c r="CL15" s="266"/>
      <c r="CM15" s="266"/>
      <c r="CN15" s="266"/>
      <c r="CO15" s="266"/>
      <c r="CP15" s="266"/>
      <c r="CQ15" s="266">
        <f>SUM(CA15:CP15)-CH15</f>
        <v>-47495229.759999998</v>
      </c>
      <c r="CR15" s="266">
        <f>BZ15+CQ15</f>
        <v>-91102.059999994934</v>
      </c>
      <c r="CS15" s="248">
        <f t="shared" si="16"/>
        <v>3</v>
      </c>
      <c r="CT15" s="155" t="str">
        <f>BY15</f>
        <v>MUNICIPAL ADDITIONS</v>
      </c>
      <c r="CU15" s="348">
        <f>BZ15</f>
        <v>47404127.700000003</v>
      </c>
      <c r="CV15" s="349">
        <f>CQ15</f>
        <v>-47495229.759999998</v>
      </c>
      <c r="CW15" s="350">
        <f>+CU15+CV15</f>
        <v>-91102.059999994934</v>
      </c>
    </row>
    <row r="16" spans="1:101" ht="15" customHeight="1" thickTop="1">
      <c r="A16" s="248">
        <f t="shared" si="2"/>
        <v>5</v>
      </c>
      <c r="B16" s="333">
        <v>40967</v>
      </c>
      <c r="C16" s="334">
        <v>134243364.37710339</v>
      </c>
      <c r="D16" s="334">
        <v>136307992.37710339</v>
      </c>
      <c r="E16" s="335">
        <f t="shared" si="17"/>
        <v>2064628</v>
      </c>
      <c r="F16" s="334"/>
      <c r="G16" s="255">
        <f t="shared" si="18"/>
        <v>5</v>
      </c>
      <c r="H16" s="293" t="s">
        <v>156</v>
      </c>
      <c r="I16" s="169"/>
      <c r="J16" s="315">
        <v>3229539.07</v>
      </c>
      <c r="K16" s="169"/>
      <c r="L16" s="248">
        <f t="shared" si="8"/>
        <v>5</v>
      </c>
      <c r="M16" s="155" t="s">
        <v>174</v>
      </c>
      <c r="N16" s="155"/>
      <c r="O16" s="155"/>
      <c r="P16" s="351">
        <v>30911169.977134999</v>
      </c>
      <c r="Q16" s="248">
        <f t="shared" si="9"/>
        <v>5</v>
      </c>
      <c r="R16" s="249" t="s">
        <v>175</v>
      </c>
      <c r="S16" s="352">
        <v>3.2199999999999999E-2</v>
      </c>
      <c r="T16" s="264" t="s">
        <v>24</v>
      </c>
      <c r="U16" s="248">
        <f t="shared" si="10"/>
        <v>5</v>
      </c>
      <c r="V16" s="297" t="s">
        <v>168</v>
      </c>
      <c r="X16" s="266">
        <v>-27071417.388057593</v>
      </c>
      <c r="Y16" s="248">
        <f t="shared" si="3"/>
        <v>5</v>
      </c>
      <c r="Z16" s="353" t="s">
        <v>177</v>
      </c>
      <c r="AA16" s="354"/>
      <c r="AB16" s="355">
        <f>+AB14/2</f>
        <v>520000</v>
      </c>
      <c r="AC16" s="153"/>
      <c r="AD16" s="269">
        <f t="shared" si="4"/>
        <v>5</v>
      </c>
      <c r="AE16" s="356" t="s">
        <v>178</v>
      </c>
      <c r="AF16" s="271"/>
      <c r="AG16" s="272"/>
      <c r="AH16" s="272"/>
      <c r="AI16" s="272"/>
      <c r="AJ16" s="357">
        <f>ROUND(SUM(AJ12:AJ14)/3,6)</f>
        <v>4.3080000000000002E-3</v>
      </c>
      <c r="AK16" s="248">
        <v>5</v>
      </c>
      <c r="AL16" s="358" t="s">
        <v>179</v>
      </c>
      <c r="AM16" s="359"/>
      <c r="AN16" s="271">
        <v>2158044.7769200001</v>
      </c>
      <c r="AO16" s="360"/>
      <c r="AS16" s="255">
        <f t="shared" si="5"/>
        <v>5</v>
      </c>
      <c r="AT16" s="169"/>
      <c r="AU16" s="301"/>
      <c r="AV16" s="301"/>
      <c r="AW16" s="301"/>
      <c r="AX16" s="248">
        <f t="shared" si="6"/>
        <v>5</v>
      </c>
      <c r="AY16" s="155" t="s">
        <v>180</v>
      </c>
      <c r="AZ16" s="257"/>
      <c r="BA16" s="257"/>
      <c r="BB16" s="350">
        <f>-BB14</f>
        <v>6051.1913438508345</v>
      </c>
      <c r="BC16" s="248">
        <f t="shared" si="11"/>
        <v>5</v>
      </c>
      <c r="BD16" s="279" t="s">
        <v>181</v>
      </c>
      <c r="BE16" s="342"/>
      <c r="BF16" s="342"/>
      <c r="BG16" s="282">
        <f>BG14</f>
        <v>474995.79170733329</v>
      </c>
      <c r="BH16" s="248">
        <f>BH15+1</f>
        <v>5</v>
      </c>
      <c r="BI16" s="361" t="s">
        <v>182</v>
      </c>
      <c r="BJ16" s="361"/>
      <c r="BK16" s="361"/>
      <c r="BL16" s="362">
        <f>BL14</f>
        <v>39032.269999999997</v>
      </c>
      <c r="BM16" s="248">
        <f>BM15+1</f>
        <v>5</v>
      </c>
      <c r="BN16" s="165" t="s">
        <v>183</v>
      </c>
      <c r="BO16" s="327">
        <f>SUM(BO13:BO15)</f>
        <v>4189834.1993283047</v>
      </c>
      <c r="BP16" s="327">
        <f>SUM(BP13:BP15)</f>
        <v>3155296.446251817</v>
      </c>
      <c r="BQ16" s="327">
        <f>SUM(BQ13:BQ15)</f>
        <v>-1034537.7530764878</v>
      </c>
      <c r="BR16" s="248">
        <f t="shared" si="7"/>
        <v>5</v>
      </c>
      <c r="BS16" s="260" t="s">
        <v>184</v>
      </c>
      <c r="BU16" s="345"/>
      <c r="BV16" s="309">
        <f>SUM(BV12:BV14)</f>
        <v>4.4662E-2</v>
      </c>
      <c r="BW16" s="310"/>
      <c r="BX16" s="248">
        <f t="shared" si="14"/>
        <v>4</v>
      </c>
      <c r="BY16" s="155" t="s">
        <v>35</v>
      </c>
      <c r="BZ16" s="266">
        <v>13081634.1599999</v>
      </c>
      <c r="CA16" s="266"/>
      <c r="CB16" s="266">
        <f>K24</f>
        <v>1338107.7500120406</v>
      </c>
      <c r="CC16" s="266"/>
      <c r="CD16" s="157"/>
      <c r="CE16" s="266"/>
      <c r="CF16" s="266"/>
      <c r="CG16" s="363"/>
      <c r="CH16" s="248">
        <f t="shared" si="15"/>
        <v>4</v>
      </c>
      <c r="CI16" s="155" t="s">
        <v>35</v>
      </c>
      <c r="CJ16" s="363"/>
      <c r="CK16" s="363"/>
      <c r="CL16" s="363"/>
      <c r="CM16" s="363"/>
      <c r="CN16" s="363"/>
      <c r="CO16" s="363"/>
      <c r="CP16" s="363"/>
      <c r="CQ16" s="363">
        <f>SUM(CA16:CP16)-CH16</f>
        <v>1338107.7500120406</v>
      </c>
      <c r="CR16" s="363">
        <f>BZ16+CQ16</f>
        <v>14419741.91001194</v>
      </c>
      <c r="CS16" s="248">
        <f t="shared" si="16"/>
        <v>4</v>
      </c>
      <c r="CT16" s="155" t="s">
        <v>35</v>
      </c>
      <c r="CU16" s="307">
        <f>BZ16</f>
        <v>13081634.1599999</v>
      </c>
      <c r="CV16" s="364">
        <f>CQ16</f>
        <v>1338107.7500120406</v>
      </c>
      <c r="CW16" s="365">
        <f>+CU16+CV16</f>
        <v>14419741.91001194</v>
      </c>
    </row>
    <row r="17" spans="1:101" ht="15" customHeight="1">
      <c r="A17" s="248">
        <f t="shared" si="2"/>
        <v>6</v>
      </c>
      <c r="B17" s="333">
        <v>40995</v>
      </c>
      <c r="C17" s="334">
        <v>134979798.13977608</v>
      </c>
      <c r="D17" s="334">
        <v>122135297.13977607</v>
      </c>
      <c r="E17" s="335">
        <f t="shared" si="17"/>
        <v>-12844501.000000015</v>
      </c>
      <c r="F17" s="334"/>
      <c r="G17" s="255">
        <f t="shared" si="18"/>
        <v>6</v>
      </c>
      <c r="H17" s="293"/>
      <c r="J17" s="336"/>
      <c r="L17" s="248">
        <f t="shared" si="8"/>
        <v>6</v>
      </c>
      <c r="M17" s="165" t="s">
        <v>185</v>
      </c>
      <c r="P17" s="367">
        <v>-1922496.9047899998</v>
      </c>
      <c r="Q17" s="248">
        <f t="shared" si="9"/>
        <v>6</v>
      </c>
      <c r="R17" s="249" t="s">
        <v>117</v>
      </c>
      <c r="S17" s="157"/>
      <c r="T17" s="263">
        <f>+S14*S16</f>
        <v>51960393.769395672</v>
      </c>
      <c r="U17" s="248">
        <f t="shared" si="10"/>
        <v>6</v>
      </c>
      <c r="V17" s="297" t="s">
        <v>275</v>
      </c>
      <c r="X17" s="266">
        <v>100991.93</v>
      </c>
      <c r="Y17" s="248">
        <f t="shared" si="3"/>
        <v>6</v>
      </c>
      <c r="Z17" s="368" t="s">
        <v>187</v>
      </c>
      <c r="AA17" s="154"/>
      <c r="AB17" s="369">
        <v>258227.70900000003</v>
      </c>
      <c r="AC17" s="153"/>
      <c r="AD17" s="269">
        <f>1+AD16</f>
        <v>6</v>
      </c>
      <c r="AK17" s="248">
        <v>6</v>
      </c>
      <c r="AL17" s="298" t="s">
        <v>149</v>
      </c>
      <c r="AM17" s="298"/>
      <c r="AN17" s="299">
        <v>2158044.8200000003</v>
      </c>
      <c r="AO17" s="259"/>
      <c r="AP17" s="259"/>
      <c r="AQ17" s="259"/>
      <c r="AR17" s="259"/>
      <c r="AS17" s="255">
        <f t="shared" si="5"/>
        <v>6</v>
      </c>
      <c r="AT17" s="370" t="s">
        <v>188</v>
      </c>
      <c r="AU17" s="371"/>
      <c r="AV17" s="302"/>
      <c r="AW17" s="372">
        <f>-AW15</f>
        <v>50822.189342032187</v>
      </c>
      <c r="AX17" s="248">
        <f t="shared" si="6"/>
        <v>6</v>
      </c>
      <c r="AY17" s="155"/>
      <c r="AZ17" s="257"/>
      <c r="BA17" s="257"/>
      <c r="BB17" s="350"/>
      <c r="BC17" s="248">
        <f t="shared" si="11"/>
        <v>6</v>
      </c>
      <c r="BD17" s="147" t="s">
        <v>189</v>
      </c>
      <c r="BE17" s="348"/>
      <c r="BF17" s="373">
        <v>0.35</v>
      </c>
      <c r="BG17" s="374">
        <f>ROUND(-BG16*BF17,0)</f>
        <v>-166249</v>
      </c>
      <c r="BH17" s="248">
        <f t="shared" si="12"/>
        <v>6</v>
      </c>
      <c r="BI17" s="283"/>
      <c r="BJ17" s="283"/>
      <c r="BK17" s="283"/>
      <c r="BL17" s="375"/>
      <c r="BM17" s="248">
        <f t="shared" si="13"/>
        <v>6</v>
      </c>
      <c r="BN17" s="165"/>
      <c r="BO17" s="266"/>
      <c r="BP17" s="266"/>
      <c r="BQ17" s="376"/>
      <c r="BR17" s="248">
        <f t="shared" si="7"/>
        <v>6</v>
      </c>
      <c r="BS17" s="169"/>
      <c r="BT17" s="377"/>
      <c r="BU17" s="345"/>
      <c r="BV17" s="310"/>
      <c r="BW17" s="310"/>
      <c r="BX17" s="248">
        <f t="shared" si="14"/>
        <v>5</v>
      </c>
      <c r="BY17" s="155" t="s">
        <v>36</v>
      </c>
      <c r="BZ17" s="378">
        <f>SUM(BZ14:BZ16)</f>
        <v>1086095042.29</v>
      </c>
      <c r="CA17" s="378">
        <f t="shared" ref="CA17:CG17" si="19">SUM(CA14:CA16)</f>
        <v>230129.7793700214</v>
      </c>
      <c r="CB17" s="378">
        <f t="shared" si="19"/>
        <v>-686758.33973026648</v>
      </c>
      <c r="CC17" s="378">
        <f t="shared" si="19"/>
        <v>0</v>
      </c>
      <c r="CD17" s="378">
        <f t="shared" si="19"/>
        <v>0</v>
      </c>
      <c r="CE17" s="378">
        <f t="shared" si="19"/>
        <v>-54613324.831942402</v>
      </c>
      <c r="CF17" s="378"/>
      <c r="CG17" s="378">
        <f t="shared" si="19"/>
        <v>0</v>
      </c>
      <c r="CH17" s="248">
        <f t="shared" si="15"/>
        <v>5</v>
      </c>
      <c r="CI17" s="155" t="s">
        <v>36</v>
      </c>
      <c r="CJ17" s="378">
        <f t="shared" ref="CJ17:CP17" si="20">SUM(CJ14:CJ16)</f>
        <v>0</v>
      </c>
      <c r="CK17" s="378">
        <f t="shared" si="20"/>
        <v>0</v>
      </c>
      <c r="CL17" s="378">
        <f t="shared" si="20"/>
        <v>0</v>
      </c>
      <c r="CM17" s="378">
        <f t="shared" si="20"/>
        <v>0</v>
      </c>
      <c r="CN17" s="378"/>
      <c r="CO17" s="378"/>
      <c r="CP17" s="378">
        <f t="shared" si="20"/>
        <v>0</v>
      </c>
      <c r="CQ17" s="271">
        <f>SUM(CA17:CM17)-CH17</f>
        <v>-55069953.392302647</v>
      </c>
      <c r="CR17" s="271">
        <f>BZ17+CQ17</f>
        <v>1031025088.8976973</v>
      </c>
      <c r="CS17" s="248">
        <f t="shared" si="16"/>
        <v>5</v>
      </c>
      <c r="CT17" s="155" t="s">
        <v>36</v>
      </c>
      <c r="CU17" s="331">
        <f>SUM(CU14:CU16)</f>
        <v>1086095042.29</v>
      </c>
      <c r="CV17" s="331">
        <f>SUM(CV14:CV16)</f>
        <v>-55069953.392302647</v>
      </c>
      <c r="CW17" s="378">
        <f>SUM(CW14:CW16)</f>
        <v>1031025088.8976972</v>
      </c>
    </row>
    <row r="18" spans="1:101" ht="15" customHeight="1">
      <c r="A18" s="248">
        <f t="shared" si="2"/>
        <v>7</v>
      </c>
      <c r="B18" s="333">
        <v>41023</v>
      </c>
      <c r="C18" s="334">
        <v>90524548.621572122</v>
      </c>
      <c r="D18" s="334">
        <v>93936283.621572077</v>
      </c>
      <c r="E18" s="335">
        <f t="shared" si="17"/>
        <v>3411734.9999999553</v>
      </c>
      <c r="F18" s="334"/>
      <c r="G18" s="255">
        <f t="shared" si="18"/>
        <v>7</v>
      </c>
      <c r="H18" s="169" t="s">
        <v>173</v>
      </c>
      <c r="I18" s="169"/>
      <c r="K18" s="315">
        <f>SUM(J13:J16)</f>
        <v>-2024866.0897423071</v>
      </c>
      <c r="L18" s="248">
        <f t="shared" si="8"/>
        <v>7</v>
      </c>
      <c r="M18" s="165" t="s">
        <v>191</v>
      </c>
      <c r="P18" s="380">
        <v>-21939</v>
      </c>
      <c r="Q18" s="248">
        <f t="shared" si="9"/>
        <v>7</v>
      </c>
      <c r="R18" s="249"/>
      <c r="S18" s="381"/>
      <c r="T18" s="264" t="s">
        <v>24</v>
      </c>
      <c r="U18" s="248">
        <f t="shared" si="10"/>
        <v>7</v>
      </c>
      <c r="V18" s="297" t="s">
        <v>276</v>
      </c>
      <c r="X18" s="266">
        <v>91102.06</v>
      </c>
      <c r="Y18" s="248">
        <f t="shared" si="3"/>
        <v>7</v>
      </c>
      <c r="Z18" s="155" t="s">
        <v>182</v>
      </c>
      <c r="AA18" s="384"/>
      <c r="AB18" s="385">
        <f>+AB16-AB17</f>
        <v>261772.29099999997</v>
      </c>
      <c r="AC18" s="386">
        <f>+AB18</f>
        <v>261772.29099999997</v>
      </c>
      <c r="AD18" s="269">
        <f t="shared" si="4"/>
        <v>7</v>
      </c>
      <c r="AE18" s="387" t="s">
        <v>193</v>
      </c>
      <c r="AG18" s="272">
        <v>1086095042.29</v>
      </c>
      <c r="AH18" s="272">
        <v>13460438.6299999</v>
      </c>
      <c r="AI18" s="272">
        <f>AG18-AH18</f>
        <v>1072634603.6600001</v>
      </c>
      <c r="AK18" s="248">
        <v>7</v>
      </c>
      <c r="AL18" s="388" t="s">
        <v>194</v>
      </c>
      <c r="AM18" s="388"/>
      <c r="AN18" s="389">
        <f>AN16-AN17</f>
        <v>-4.3080000206828117E-2</v>
      </c>
      <c r="AS18" s="255">
        <f t="shared" si="5"/>
        <v>7</v>
      </c>
      <c r="AT18" s="390" t="s">
        <v>189</v>
      </c>
      <c r="AU18" s="390"/>
      <c r="AV18" s="391">
        <f>FIT</f>
        <v>0.35</v>
      </c>
      <c r="AW18" s="392">
        <f>AW17*AV18</f>
        <v>17787.766269711265</v>
      </c>
      <c r="AX18" s="248">
        <f t="shared" si="6"/>
        <v>7</v>
      </c>
      <c r="AY18" s="155" t="s">
        <v>189</v>
      </c>
      <c r="AZ18" s="257"/>
      <c r="BA18" s="393">
        <f>FIT</f>
        <v>0.35</v>
      </c>
      <c r="BB18" s="394">
        <f>BB16*BA18</f>
        <v>2117.9169703477919</v>
      </c>
      <c r="BC18" s="248">
        <f t="shared" si="11"/>
        <v>7</v>
      </c>
      <c r="BD18" s="165"/>
      <c r="BE18" s="266"/>
      <c r="BF18" s="266"/>
      <c r="BG18" s="395"/>
      <c r="BH18" s="248">
        <f t="shared" si="12"/>
        <v>7</v>
      </c>
      <c r="BI18" s="283" t="s">
        <v>195</v>
      </c>
      <c r="BJ18" s="283"/>
      <c r="BK18" s="283"/>
      <c r="BL18" s="376">
        <f>-BL16*35%</f>
        <v>-13661.294499999998</v>
      </c>
      <c r="BM18" s="248">
        <f t="shared" si="13"/>
        <v>7</v>
      </c>
      <c r="BN18" s="165" t="s">
        <v>196</v>
      </c>
      <c r="BO18" s="266"/>
      <c r="BP18" s="266"/>
      <c r="BQ18" s="376">
        <f>BQ16</f>
        <v>-1034537.7530764878</v>
      </c>
      <c r="BR18" s="248">
        <f t="shared" si="7"/>
        <v>7</v>
      </c>
      <c r="BS18" s="260" t="str">
        <f>"FEDERAL INCOME TAX ( ( 1 - LINE "&amp;BR16&amp;" ) * "&amp;FIT*100&amp;"% )"</f>
        <v>FEDERAL INCOME TAX ( ( 1 - LINE 5 ) * 35% )</v>
      </c>
      <c r="BT18" s="377"/>
      <c r="BV18" s="397">
        <f>ROUND((1-BV16),6)</f>
        <v>0.95533800000000002</v>
      </c>
      <c r="BW18" s="310"/>
      <c r="BX18" s="248">
        <f t="shared" si="14"/>
        <v>6</v>
      </c>
      <c r="CG18" s="264"/>
      <c r="CH18" s="248">
        <f t="shared" si="15"/>
        <v>6</v>
      </c>
      <c r="CK18" s="264"/>
      <c r="CL18" s="264"/>
      <c r="CM18" s="264"/>
      <c r="CN18" s="264"/>
      <c r="CO18" s="264"/>
      <c r="CP18" s="264"/>
      <c r="CQ18" s="311"/>
      <c r="CR18" s="311"/>
      <c r="CS18" s="248">
        <f t="shared" si="16"/>
        <v>6</v>
      </c>
    </row>
    <row r="19" spans="1:101" ht="15" customHeight="1" thickBot="1">
      <c r="A19" s="248">
        <f t="shared" si="2"/>
        <v>8</v>
      </c>
      <c r="B19" s="333">
        <v>41051</v>
      </c>
      <c r="C19" s="334">
        <v>69101622.443639249</v>
      </c>
      <c r="D19" s="334">
        <v>68684541.443639234</v>
      </c>
      <c r="E19" s="335">
        <f t="shared" si="17"/>
        <v>-417081.0000000149</v>
      </c>
      <c r="F19" s="334"/>
      <c r="G19" s="255">
        <f t="shared" si="18"/>
        <v>8</v>
      </c>
      <c r="H19" s="169"/>
      <c r="I19" s="169"/>
      <c r="K19" s="315"/>
      <c r="L19" s="248">
        <f t="shared" si="8"/>
        <v>8</v>
      </c>
      <c r="M19" s="165" t="s">
        <v>197</v>
      </c>
      <c r="P19" s="262">
        <f>SUM(P15:P18)</f>
        <v>55241039.399999999</v>
      </c>
      <c r="Q19" s="248">
        <f t="shared" si="9"/>
        <v>8</v>
      </c>
      <c r="S19" s="381"/>
      <c r="T19" s="264"/>
      <c r="U19" s="248">
        <f t="shared" si="10"/>
        <v>8</v>
      </c>
      <c r="V19" s="297" t="s">
        <v>176</v>
      </c>
      <c r="X19" s="266">
        <v>47025323.229999997</v>
      </c>
      <c r="Y19" s="248">
        <f t="shared" si="3"/>
        <v>8</v>
      </c>
      <c r="Z19" s="155"/>
      <c r="AA19" s="384"/>
      <c r="AB19" s="398"/>
      <c r="AC19" s="399"/>
      <c r="AD19" s="269">
        <f>1+AD18</f>
        <v>8</v>
      </c>
      <c r="AK19" s="248">
        <v>8</v>
      </c>
      <c r="AN19" s="165"/>
      <c r="AS19" s="255">
        <f t="shared" si="5"/>
        <v>8</v>
      </c>
      <c r="AT19" s="162"/>
      <c r="AU19" s="162"/>
      <c r="AV19" s="162"/>
      <c r="AW19" s="162"/>
      <c r="AX19" s="248">
        <f t="shared" si="6"/>
        <v>8</v>
      </c>
      <c r="AY19" s="155"/>
      <c r="AZ19" s="257"/>
      <c r="BA19" s="393"/>
      <c r="BB19" s="394"/>
      <c r="BC19" s="248">
        <f t="shared" si="11"/>
        <v>8</v>
      </c>
      <c r="BD19" s="354" t="s">
        <v>169</v>
      </c>
      <c r="BE19" s="400"/>
      <c r="BF19" s="153"/>
      <c r="BG19" s="401">
        <f>-BG16-BG17</f>
        <v>-308746.79170733329</v>
      </c>
      <c r="BH19" s="248">
        <f t="shared" si="12"/>
        <v>8</v>
      </c>
      <c r="BI19" s="283"/>
      <c r="BJ19" s="283"/>
      <c r="BK19" s="283"/>
      <c r="BL19" s="402"/>
      <c r="BM19" s="248">
        <f t="shared" si="13"/>
        <v>8</v>
      </c>
      <c r="BN19" s="165"/>
      <c r="BO19" s="165"/>
      <c r="BP19" s="165"/>
      <c r="BQ19" s="165"/>
      <c r="BR19" s="248">
        <f t="shared" si="7"/>
        <v>8</v>
      </c>
      <c r="BS19" s="260" t="str">
        <f>"CONVERSION FACTOR ( 1 - ( LINE "&amp;BR16&amp;" + LINE "&amp;BR18&amp;" ) )"</f>
        <v>CONVERSION FACTOR ( 1 - ( LINE 5 + LINE 7 ) )</v>
      </c>
      <c r="BT19" s="403"/>
      <c r="BU19" s="396">
        <v>0.35</v>
      </c>
      <c r="BV19" s="404">
        <f>ROUND((BV18)*BU19,6)</f>
        <v>0.334368</v>
      </c>
      <c r="BX19" s="248">
        <f t="shared" si="14"/>
        <v>7</v>
      </c>
      <c r="BZ19" s="251"/>
      <c r="CA19" s="405"/>
      <c r="CB19" s="405"/>
      <c r="CC19" s="405" t="s">
        <v>24</v>
      </c>
      <c r="CD19" s="405" t="s">
        <v>24</v>
      </c>
      <c r="CE19" s="405" t="s">
        <v>24</v>
      </c>
      <c r="CF19" s="405"/>
      <c r="CG19" s="405" t="s">
        <v>24</v>
      </c>
      <c r="CH19" s="248">
        <f t="shared" si="15"/>
        <v>7</v>
      </c>
      <c r="CJ19" s="405"/>
      <c r="CK19" s="405"/>
      <c r="CL19" s="405"/>
      <c r="CM19" s="405"/>
      <c r="CN19" s="405"/>
      <c r="CO19" s="405"/>
      <c r="CP19" s="405"/>
      <c r="CQ19" s="311"/>
      <c r="CR19" s="311"/>
      <c r="CS19" s="248">
        <f t="shared" si="16"/>
        <v>7</v>
      </c>
      <c r="CU19" s="311"/>
      <c r="CV19" s="311"/>
      <c r="CW19" s="311"/>
    </row>
    <row r="20" spans="1:101" ht="15" customHeight="1" thickTop="1" thickBot="1">
      <c r="A20" s="248">
        <f t="shared" si="2"/>
        <v>9</v>
      </c>
      <c r="B20" s="333">
        <v>41079</v>
      </c>
      <c r="C20" s="334">
        <v>54058579.843918748</v>
      </c>
      <c r="D20" s="334">
        <v>51117467.843918756</v>
      </c>
      <c r="E20" s="335">
        <f t="shared" si="17"/>
        <v>-2941111.9999999925</v>
      </c>
      <c r="F20" s="334"/>
      <c r="G20" s="255">
        <f t="shared" si="18"/>
        <v>9</v>
      </c>
      <c r="H20" s="155" t="s">
        <v>277</v>
      </c>
      <c r="I20" s="169"/>
      <c r="K20" s="315"/>
      <c r="L20" s="248">
        <f t="shared" si="8"/>
        <v>9</v>
      </c>
      <c r="P20" s="406"/>
      <c r="Q20" s="248">
        <f t="shared" si="9"/>
        <v>9</v>
      </c>
      <c r="R20" s="249"/>
      <c r="S20" s="381"/>
      <c r="T20" s="264"/>
      <c r="U20" s="248">
        <f t="shared" si="10"/>
        <v>9</v>
      </c>
      <c r="V20" s="297" t="s">
        <v>186</v>
      </c>
      <c r="X20" s="266">
        <v>378804.47</v>
      </c>
      <c r="Y20" s="248">
        <f t="shared" si="3"/>
        <v>9</v>
      </c>
      <c r="Z20" s="155"/>
      <c r="AA20" s="154"/>
      <c r="AB20" s="253"/>
      <c r="AC20" s="153"/>
      <c r="AD20" s="269">
        <f t="shared" si="4"/>
        <v>9</v>
      </c>
      <c r="AE20" s="165" t="s">
        <v>201</v>
      </c>
      <c r="AI20" s="408">
        <f>AJ16</f>
        <v>4.3080000000000002E-3</v>
      </c>
      <c r="AK20" s="248">
        <v>9</v>
      </c>
      <c r="AL20" s="152" t="s">
        <v>183</v>
      </c>
      <c r="AN20" s="271">
        <f>AN14+AN18</f>
        <v>-4162.9251489918679</v>
      </c>
      <c r="AS20" s="255">
        <f t="shared" si="5"/>
        <v>9</v>
      </c>
      <c r="AT20" s="260" t="s">
        <v>169</v>
      </c>
      <c r="AU20" s="160"/>
      <c r="AV20" s="160"/>
      <c r="AW20" s="409">
        <f>AW17-AW18</f>
        <v>33034.423072320918</v>
      </c>
      <c r="AX20" s="248">
        <f t="shared" si="6"/>
        <v>9</v>
      </c>
      <c r="AY20" s="155" t="s">
        <v>169</v>
      </c>
      <c r="AZ20" s="257"/>
      <c r="BA20" s="257"/>
      <c r="BB20" s="410">
        <f>BB16-BB18</f>
        <v>3933.2743735030426</v>
      </c>
      <c r="BC20" s="411"/>
      <c r="BD20" s="411"/>
      <c r="BE20" s="411"/>
      <c r="BF20" s="411"/>
      <c r="BG20" s="411"/>
      <c r="BH20" s="248">
        <f t="shared" si="12"/>
        <v>9</v>
      </c>
      <c r="BI20" s="283" t="s">
        <v>169</v>
      </c>
      <c r="BJ20" s="283"/>
      <c r="BK20" s="283"/>
      <c r="BL20" s="412">
        <f>-BL16-BL18</f>
        <v>-25370.9755</v>
      </c>
      <c r="BM20" s="248">
        <f t="shared" si="13"/>
        <v>9</v>
      </c>
      <c r="BN20" s="155" t="s">
        <v>202</v>
      </c>
      <c r="BO20" s="266"/>
      <c r="BP20" s="413">
        <v>0.35</v>
      </c>
      <c r="BQ20" s="376">
        <f>ROUND(-BQ18*BP20,0)</f>
        <v>362088</v>
      </c>
      <c r="BR20" s="248"/>
      <c r="BT20" s="403"/>
      <c r="BU20" s="414"/>
      <c r="BV20" s="377"/>
      <c r="BW20" s="415"/>
      <c r="BX20" s="248">
        <f t="shared" si="14"/>
        <v>8</v>
      </c>
      <c r="BY20" s="155" t="s">
        <v>37</v>
      </c>
      <c r="BZ20" s="251"/>
      <c r="CA20" s="311"/>
      <c r="CB20" s="311"/>
      <c r="CC20" s="311"/>
      <c r="CD20" s="311"/>
      <c r="CE20" s="311"/>
      <c r="CF20" s="311"/>
      <c r="CG20" s="311"/>
      <c r="CH20" s="248">
        <f t="shared" si="15"/>
        <v>8</v>
      </c>
      <c r="CI20" s="155" t="s">
        <v>37</v>
      </c>
      <c r="CJ20" s="311"/>
      <c r="CK20" s="311"/>
      <c r="CL20" s="311"/>
      <c r="CM20" s="311"/>
      <c r="CN20" s="311"/>
      <c r="CO20" s="311"/>
      <c r="CP20" s="311"/>
      <c r="CQ20" s="311"/>
      <c r="CR20" s="311"/>
      <c r="CS20" s="248">
        <f t="shared" si="16"/>
        <v>8</v>
      </c>
      <c r="CT20" s="152" t="s">
        <v>37</v>
      </c>
      <c r="CU20" s="311"/>
      <c r="CV20" s="311"/>
      <c r="CW20" s="311"/>
    </row>
    <row r="21" spans="1:101" ht="15" customHeight="1" thickTop="1" thickBot="1">
      <c r="A21" s="248">
        <f t="shared" si="2"/>
        <v>10</v>
      </c>
      <c r="B21" s="333">
        <v>41107</v>
      </c>
      <c r="C21" s="334">
        <v>44483064.078799672</v>
      </c>
      <c r="D21" s="334">
        <v>44490612.07879968</v>
      </c>
      <c r="E21" s="335">
        <f t="shared" si="17"/>
        <v>7548.0000000074506</v>
      </c>
      <c r="F21" s="334"/>
      <c r="G21" s="255">
        <f t="shared" si="18"/>
        <v>10</v>
      </c>
      <c r="H21" s="564" t="s">
        <v>269</v>
      </c>
      <c r="I21" s="169"/>
      <c r="J21" s="271">
        <v>46590.930000001565</v>
      </c>
      <c r="K21" s="315"/>
      <c r="L21" s="248">
        <f t="shared" si="8"/>
        <v>10</v>
      </c>
      <c r="M21" s="165" t="s">
        <v>203</v>
      </c>
      <c r="P21" s="295"/>
      <c r="Q21" s="248">
        <f t="shared" si="9"/>
        <v>10</v>
      </c>
      <c r="R21" s="165" t="s">
        <v>188</v>
      </c>
      <c r="S21" s="157"/>
      <c r="T21" s="319">
        <f>-T17+T19</f>
        <v>-51960393.769395672</v>
      </c>
      <c r="U21" s="248">
        <f t="shared" si="10"/>
        <v>10</v>
      </c>
      <c r="V21" s="264" t="s">
        <v>192</v>
      </c>
      <c r="W21" s="382"/>
      <c r="X21" s="383">
        <f>SUM(X13:X20)</f>
        <v>54613324.831942402</v>
      </c>
      <c r="Y21" s="248">
        <f t="shared" si="3"/>
        <v>10</v>
      </c>
      <c r="Z21" s="155" t="s">
        <v>206</v>
      </c>
      <c r="AA21" s="154"/>
      <c r="AB21" s="153"/>
      <c r="AC21" s="319">
        <f>+AC18</f>
        <v>261772.29099999997</v>
      </c>
      <c r="AD21" s="269">
        <f t="shared" si="4"/>
        <v>10</v>
      </c>
      <c r="AE21" s="165" t="s">
        <v>207</v>
      </c>
      <c r="AI21" s="272">
        <f>AI18*AI20</f>
        <v>4620909.8725672802</v>
      </c>
      <c r="AK21" s="248">
        <v>10</v>
      </c>
      <c r="AN21" s="165"/>
      <c r="AS21" s="255"/>
      <c r="AT21" s="169"/>
      <c r="AU21" s="169"/>
      <c r="AV21" s="169"/>
      <c r="AW21" s="169"/>
      <c r="AX21" s="248"/>
      <c r="AY21" s="155"/>
      <c r="AZ21" s="257"/>
      <c r="BA21" s="257"/>
      <c r="BB21" s="419"/>
      <c r="BC21" s="419"/>
      <c r="BD21" s="419"/>
      <c r="BE21" s="419"/>
      <c r="BF21" s="419"/>
      <c r="BG21" s="419"/>
      <c r="BH21" s="248">
        <f t="shared" si="12"/>
        <v>10</v>
      </c>
      <c r="BI21" s="419"/>
      <c r="BJ21" s="419"/>
      <c r="BK21" s="419"/>
      <c r="BL21" s="419"/>
      <c r="BM21" s="248">
        <f t="shared" si="13"/>
        <v>10</v>
      </c>
      <c r="BN21" s="155" t="s">
        <v>208</v>
      </c>
      <c r="BO21" s="155"/>
      <c r="BP21" s="165"/>
      <c r="BQ21" s="420">
        <f>-BQ18-BQ20</f>
        <v>672449.7530764878</v>
      </c>
      <c r="BR21" s="248"/>
      <c r="BT21" s="403"/>
      <c r="BU21" s="403"/>
      <c r="BV21" s="414"/>
      <c r="BX21" s="248">
        <f t="shared" si="14"/>
        <v>9</v>
      </c>
      <c r="CH21" s="248">
        <f t="shared" si="15"/>
        <v>9</v>
      </c>
      <c r="CQ21" s="311"/>
      <c r="CR21" s="311"/>
      <c r="CS21" s="248">
        <f t="shared" si="16"/>
        <v>9</v>
      </c>
      <c r="CU21" s="311"/>
      <c r="CV21" s="311"/>
      <c r="CW21" s="311"/>
    </row>
    <row r="22" spans="1:101" ht="15" customHeight="1" thickTop="1">
      <c r="A22" s="248">
        <f t="shared" si="2"/>
        <v>11</v>
      </c>
      <c r="B22" s="333">
        <v>41135</v>
      </c>
      <c r="C22" s="334">
        <v>44098072.499485426</v>
      </c>
      <c r="D22" s="334">
        <v>44574733.499485426</v>
      </c>
      <c r="E22" s="335">
        <f t="shared" si="17"/>
        <v>476661</v>
      </c>
      <c r="F22" s="334"/>
      <c r="G22" s="255">
        <f t="shared" si="18"/>
        <v>11</v>
      </c>
      <c r="H22" s="566" t="s">
        <v>270</v>
      </c>
      <c r="I22" s="169"/>
      <c r="J22" s="567">
        <v>1291516.820012039</v>
      </c>
      <c r="K22" s="315"/>
      <c r="L22" s="248">
        <f t="shared" si="8"/>
        <v>11</v>
      </c>
      <c r="M22" s="155" t="s">
        <v>209</v>
      </c>
      <c r="N22" s="264"/>
      <c r="O22" s="251"/>
      <c r="P22" s="338">
        <v>-3748.77</v>
      </c>
      <c r="Q22" s="248">
        <f t="shared" si="9"/>
        <v>11</v>
      </c>
      <c r="R22" s="165" t="s">
        <v>24</v>
      </c>
      <c r="T22" s="251" t="s">
        <v>24</v>
      </c>
      <c r="U22" s="248">
        <f t="shared" si="10"/>
        <v>11</v>
      </c>
      <c r="W22" s="266"/>
      <c r="X22" s="266"/>
      <c r="Y22" s="248">
        <f t="shared" si="3"/>
        <v>11</v>
      </c>
      <c r="AA22" s="154"/>
      <c r="AB22" s="153"/>
      <c r="AC22" s="256"/>
      <c r="AD22" s="269">
        <f t="shared" si="4"/>
        <v>11</v>
      </c>
      <c r="AK22" s="248">
        <v>11</v>
      </c>
      <c r="AL22" s="165" t="s">
        <v>210</v>
      </c>
      <c r="AN22" s="271">
        <f>-(AN14+AN18)</f>
        <v>4162.9251489918679</v>
      </c>
      <c r="AS22" s="255"/>
      <c r="AT22" s="169"/>
      <c r="AU22" s="424"/>
      <c r="AV22" s="425"/>
      <c r="AW22" s="425"/>
      <c r="AX22" s="155" t="s">
        <v>24</v>
      </c>
      <c r="AY22" s="155"/>
      <c r="AZ22" s="257"/>
      <c r="BA22" s="257"/>
      <c r="BB22" s="257"/>
      <c r="BC22" s="257"/>
      <c r="BD22" s="257"/>
      <c r="BE22" s="257"/>
      <c r="BF22" s="257"/>
      <c r="BG22" s="257"/>
      <c r="BH22" s="257"/>
      <c r="BI22" s="257"/>
      <c r="BJ22" s="257"/>
      <c r="BK22" s="257"/>
      <c r="BL22" s="257"/>
      <c r="BM22" s="170"/>
      <c r="BN22" s="170"/>
      <c r="BO22" s="170"/>
      <c r="BP22" s="170"/>
      <c r="BQ22" s="170"/>
      <c r="BR22" s="248"/>
      <c r="BT22" s="403"/>
      <c r="BU22" s="403"/>
      <c r="BV22" s="426"/>
      <c r="BW22" s="415"/>
      <c r="BX22" s="248">
        <f t="shared" si="14"/>
        <v>10</v>
      </c>
      <c r="BY22" s="155" t="s">
        <v>211</v>
      </c>
      <c r="BZ22" s="276">
        <v>0</v>
      </c>
      <c r="CA22" s="331"/>
      <c r="CB22" s="331"/>
      <c r="CC22" s="331"/>
      <c r="CD22" s="331"/>
      <c r="CE22" s="331"/>
      <c r="CF22" s="331"/>
      <c r="CG22" s="311"/>
      <c r="CH22" s="248">
        <f t="shared" si="15"/>
        <v>10</v>
      </c>
      <c r="CI22" s="155" t="s">
        <v>211</v>
      </c>
      <c r="CJ22" s="311"/>
      <c r="CK22" s="311"/>
      <c r="CL22" s="311"/>
      <c r="CM22" s="311"/>
      <c r="CN22" s="311"/>
      <c r="CO22" s="311"/>
      <c r="CP22" s="311"/>
      <c r="CQ22" s="311"/>
      <c r="CR22" s="311"/>
      <c r="CS22" s="248">
        <f t="shared" si="16"/>
        <v>10</v>
      </c>
      <c r="CT22" s="155" t="s">
        <v>211</v>
      </c>
      <c r="CU22" s="311"/>
      <c r="CV22" s="311"/>
      <c r="CW22" s="311"/>
    </row>
    <row r="23" spans="1:101" ht="15" customHeight="1" thickBot="1">
      <c r="A23" s="248">
        <f t="shared" si="2"/>
        <v>12</v>
      </c>
      <c r="B23" s="333">
        <v>41163</v>
      </c>
      <c r="C23" s="334">
        <v>49776242.901478395</v>
      </c>
      <c r="D23" s="334">
        <v>52050901.901478395</v>
      </c>
      <c r="E23" s="335">
        <f t="shared" si="17"/>
        <v>2274659</v>
      </c>
      <c r="F23" s="334"/>
      <c r="G23" s="255">
        <f t="shared" si="18"/>
        <v>12</v>
      </c>
      <c r="H23" s="566"/>
      <c r="I23" s="169"/>
      <c r="K23" s="315"/>
      <c r="L23" s="248">
        <f t="shared" si="8"/>
        <v>12</v>
      </c>
      <c r="M23" s="165" t="s">
        <v>213</v>
      </c>
      <c r="P23" s="568">
        <v>223010433.418367</v>
      </c>
      <c r="R23" s="165" t="s">
        <v>204</v>
      </c>
      <c r="S23" s="396">
        <v>0.35</v>
      </c>
      <c r="T23" s="266">
        <f>T21*S23</f>
        <v>-18186137.819288485</v>
      </c>
      <c r="U23" s="248">
        <f t="shared" si="10"/>
        <v>12</v>
      </c>
      <c r="V23" s="407" t="s">
        <v>200</v>
      </c>
      <c r="W23" s="382"/>
      <c r="X23" s="266"/>
      <c r="Y23" s="248">
        <f t="shared" si="3"/>
        <v>12</v>
      </c>
      <c r="Z23" s="165" t="s">
        <v>202</v>
      </c>
      <c r="AA23" s="373">
        <v>0.35</v>
      </c>
      <c r="AB23" s="153"/>
      <c r="AC23" s="430">
        <f>-AC21*AA23</f>
        <v>-91620.301849999989</v>
      </c>
      <c r="AD23" s="269">
        <f t="shared" si="4"/>
        <v>12</v>
      </c>
      <c r="AE23" s="155" t="s">
        <v>215</v>
      </c>
      <c r="AI23" s="431">
        <v>5260615.41</v>
      </c>
      <c r="AK23" s="248">
        <v>12</v>
      </c>
      <c r="AN23" s="165"/>
      <c r="AS23" s="255"/>
      <c r="AT23" s="260"/>
      <c r="AU23" s="424"/>
      <c r="AV23" s="425"/>
      <c r="AW23" s="425"/>
      <c r="AX23" s="155"/>
      <c r="AY23" s="155"/>
      <c r="AZ23" s="257"/>
      <c r="BA23" s="257"/>
      <c r="BB23" s="257"/>
      <c r="BC23" s="257"/>
      <c r="BD23" s="257"/>
      <c r="BE23" s="257"/>
      <c r="BF23" s="257"/>
      <c r="BG23" s="257"/>
      <c r="BH23" s="257"/>
      <c r="BI23" s="257"/>
      <c r="BJ23" s="257"/>
      <c r="BK23" s="257"/>
      <c r="BL23" s="257"/>
      <c r="BR23" s="248"/>
      <c r="BT23" s="403"/>
      <c r="BU23" s="432"/>
      <c r="BV23" s="404">
        <f>ROUND(1-BV19-BV16,6)</f>
        <v>0.62097000000000002</v>
      </c>
      <c r="BW23" s="415"/>
      <c r="BX23" s="248">
        <f t="shared" si="14"/>
        <v>11</v>
      </c>
      <c r="BY23" s="155"/>
      <c r="BZ23" s="433"/>
      <c r="CA23" s="434"/>
      <c r="CB23" s="434"/>
      <c r="CC23" s="434"/>
      <c r="CD23" s="434"/>
      <c r="CE23" s="434"/>
      <c r="CF23" s="434"/>
      <c r="CG23" s="434"/>
      <c r="CH23" s="248">
        <f t="shared" si="15"/>
        <v>11</v>
      </c>
      <c r="CI23" s="155"/>
      <c r="CJ23" s="434"/>
      <c r="CK23" s="434"/>
      <c r="CL23" s="434"/>
      <c r="CM23" s="434"/>
      <c r="CN23" s="434"/>
      <c r="CO23" s="434"/>
      <c r="CP23" s="434"/>
      <c r="CQ23" s="271"/>
      <c r="CR23" s="271"/>
      <c r="CS23" s="248">
        <f t="shared" si="16"/>
        <v>11</v>
      </c>
      <c r="CT23" s="155"/>
      <c r="CU23" s="434"/>
      <c r="CV23" s="434"/>
      <c r="CW23" s="435"/>
    </row>
    <row r="24" spans="1:101" ht="15" customHeight="1" thickTop="1" thickBot="1">
      <c r="A24" s="248">
        <f t="shared" si="2"/>
        <v>13</v>
      </c>
      <c r="B24" s="333">
        <v>41191</v>
      </c>
      <c r="C24" s="334">
        <v>80690849.381775916</v>
      </c>
      <c r="D24" s="334">
        <v>85623752.381775916</v>
      </c>
      <c r="E24" s="335">
        <f t="shared" si="17"/>
        <v>4932903</v>
      </c>
      <c r="F24" s="334"/>
      <c r="G24" s="255">
        <f t="shared" si="18"/>
        <v>13</v>
      </c>
      <c r="H24" s="309" t="s">
        <v>278</v>
      </c>
      <c r="I24" s="169"/>
      <c r="K24" s="315">
        <f>SUM(J21:J22)</f>
        <v>1338107.7500120406</v>
      </c>
      <c r="L24" s="248">
        <f t="shared" si="8"/>
        <v>13</v>
      </c>
      <c r="M24" s="165" t="s">
        <v>216</v>
      </c>
      <c r="P24" s="568">
        <v>-179545201.17514199</v>
      </c>
      <c r="Q24" s="248"/>
      <c r="R24" s="165" t="s">
        <v>169</v>
      </c>
      <c r="S24" s="157"/>
      <c r="T24" s="423">
        <f>-T23</f>
        <v>18186137.819288485</v>
      </c>
      <c r="U24" s="248">
        <f t="shared" si="10"/>
        <v>13</v>
      </c>
      <c r="V24" s="260" t="s">
        <v>205</v>
      </c>
      <c r="W24" s="417">
        <f>+BV12</f>
        <v>4.3080000000000002E-3</v>
      </c>
      <c r="X24" s="418">
        <f>W24*-X21</f>
        <v>-235274.20337600788</v>
      </c>
      <c r="Y24" s="248">
        <f t="shared" si="3"/>
        <v>13</v>
      </c>
      <c r="Z24" s="165" t="s">
        <v>208</v>
      </c>
      <c r="AA24" s="154"/>
      <c r="AB24" s="153"/>
      <c r="AC24" s="440">
        <f>-AC21-AC23</f>
        <v>-170151.98914999998</v>
      </c>
      <c r="AD24" s="269">
        <f t="shared" si="4"/>
        <v>13</v>
      </c>
      <c r="AE24" s="441" t="s">
        <v>182</v>
      </c>
      <c r="AJ24" s="271">
        <f>ROUND(AI21-AI23,0)</f>
        <v>-639706</v>
      </c>
      <c r="AK24" s="248">
        <v>13</v>
      </c>
      <c r="AL24" s="165" t="s">
        <v>218</v>
      </c>
      <c r="AM24" s="442">
        <f>FIT</f>
        <v>0.35</v>
      </c>
      <c r="AN24" s="443">
        <f>AN22*AM24</f>
        <v>1457.0238021471537</v>
      </c>
      <c r="AS24" s="444"/>
      <c r="AT24" s="243"/>
      <c r="AU24" s="445"/>
      <c r="AV24" s="445"/>
      <c r="AW24" s="445"/>
      <c r="AX24" s="155"/>
      <c r="AY24" s="155"/>
      <c r="AZ24" s="257"/>
      <c r="BA24" s="257"/>
      <c r="BB24" s="257"/>
      <c r="BC24" s="257"/>
      <c r="BD24" s="257"/>
      <c r="BE24" s="257"/>
      <c r="BF24" s="257"/>
      <c r="BG24" s="257"/>
      <c r="BH24" s="257"/>
      <c r="BI24" s="257"/>
      <c r="BJ24" s="257"/>
      <c r="BK24" s="257"/>
      <c r="BL24" s="257"/>
      <c r="BR24" s="248"/>
      <c r="BT24" s="446"/>
      <c r="BU24" s="426"/>
      <c r="BV24" s="377"/>
      <c r="BW24" s="415"/>
      <c r="BX24" s="248">
        <f t="shared" si="14"/>
        <v>12</v>
      </c>
      <c r="BY24" s="155" t="s">
        <v>219</v>
      </c>
      <c r="BZ24" s="276">
        <v>538611725.98000002</v>
      </c>
      <c r="CA24" s="331">
        <f>+F42</f>
        <v>-288323.59947004862</v>
      </c>
      <c r="CB24" s="331">
        <f>K34</f>
        <v>-3393571.0401291554</v>
      </c>
      <c r="CC24" s="331">
        <v>0</v>
      </c>
      <c r="CD24" s="331">
        <v>0</v>
      </c>
      <c r="CE24" s="331">
        <f>X33</f>
        <v>25884037.949999999</v>
      </c>
      <c r="CF24" s="331"/>
      <c r="CG24" s="331">
        <v>0</v>
      </c>
      <c r="CH24" s="248">
        <f t="shared" si="15"/>
        <v>12</v>
      </c>
      <c r="CI24" s="155" t="s">
        <v>219</v>
      </c>
      <c r="CJ24" s="331"/>
      <c r="CK24" s="331">
        <v>0</v>
      </c>
      <c r="CL24" s="331">
        <v>0</v>
      </c>
      <c r="CM24" s="331">
        <v>0</v>
      </c>
      <c r="CN24" s="331"/>
      <c r="CO24" s="331"/>
      <c r="CP24" s="331"/>
      <c r="CQ24" s="266">
        <f>SUM(CA24:CP24)-CH24</f>
        <v>22202143.310400795</v>
      </c>
      <c r="CR24" s="271">
        <f>BZ24+CQ24</f>
        <v>560813869.29040086</v>
      </c>
      <c r="CS24" s="248">
        <f t="shared" si="16"/>
        <v>12</v>
      </c>
      <c r="CT24" s="155" t="s">
        <v>219</v>
      </c>
      <c r="CU24" s="331">
        <f>BZ24</f>
        <v>538611725.98000002</v>
      </c>
      <c r="CV24" s="331">
        <f>CQ24</f>
        <v>22202143.310400795</v>
      </c>
      <c r="CW24" s="332">
        <f>+CU24+CV24</f>
        <v>560813869.29040086</v>
      </c>
    </row>
    <row r="25" spans="1:101" ht="15" customHeight="1" thickTop="1">
      <c r="A25" s="248">
        <f t="shared" si="2"/>
        <v>14</v>
      </c>
      <c r="B25" s="333">
        <v>41219</v>
      </c>
      <c r="C25" s="334">
        <v>113986193.05754861</v>
      </c>
      <c r="D25" s="334">
        <v>121261581.0575486</v>
      </c>
      <c r="E25" s="335">
        <f t="shared" si="17"/>
        <v>7275387.9999999851</v>
      </c>
      <c r="F25" s="334"/>
      <c r="G25" s="255">
        <f t="shared" si="18"/>
        <v>14</v>
      </c>
      <c r="H25" s="169"/>
      <c r="I25" s="169"/>
      <c r="J25" s="259"/>
      <c r="K25" s="366"/>
      <c r="L25" s="248">
        <f t="shared" si="8"/>
        <v>14</v>
      </c>
      <c r="M25" s="155" t="s">
        <v>191</v>
      </c>
      <c r="N25" s="264"/>
      <c r="O25" s="264"/>
      <c r="P25" s="569">
        <v>-21939</v>
      </c>
      <c r="Q25" s="248"/>
      <c r="T25" s="165" t="s">
        <v>24</v>
      </c>
      <c r="U25" s="248">
        <f t="shared" si="10"/>
        <v>14</v>
      </c>
      <c r="V25" s="370" t="s">
        <v>153</v>
      </c>
      <c r="W25" s="417">
        <f>+BV13</f>
        <v>2E-3</v>
      </c>
      <c r="X25" s="392">
        <f>W25*-X21</f>
        <v>-109226.6496638848</v>
      </c>
      <c r="Y25" s="266"/>
      <c r="Z25" s="266"/>
      <c r="AA25" s="266"/>
      <c r="AB25" s="266"/>
      <c r="AC25" s="266"/>
      <c r="AD25" s="269">
        <f t="shared" si="4"/>
        <v>14</v>
      </c>
      <c r="AE25" s="448"/>
      <c r="AK25" s="248">
        <v>14</v>
      </c>
      <c r="AM25" s="442"/>
      <c r="AN25" s="443"/>
      <c r="AS25" s="444"/>
      <c r="AT25" s="244"/>
      <c r="AU25" s="279"/>
      <c r="AV25" s="279"/>
      <c r="AW25" s="279"/>
      <c r="AX25" s="155"/>
      <c r="AY25" s="155"/>
      <c r="AZ25" s="155"/>
      <c r="BA25" s="155"/>
      <c r="BB25" s="257"/>
      <c r="BC25" s="257"/>
      <c r="BD25" s="257"/>
      <c r="BE25" s="257"/>
      <c r="BF25" s="257"/>
      <c r="BG25" s="257"/>
      <c r="BH25" s="257"/>
      <c r="BI25" s="257"/>
      <c r="BJ25" s="257"/>
      <c r="BK25" s="257"/>
      <c r="BL25" s="257"/>
      <c r="BR25" s="248"/>
      <c r="BU25" s="345"/>
      <c r="BV25" s="403"/>
      <c r="BW25" s="449"/>
      <c r="BX25" s="248">
        <f t="shared" si="14"/>
        <v>13</v>
      </c>
      <c r="BY25" s="155"/>
      <c r="BZ25" s="450">
        <v>0</v>
      </c>
      <c r="CA25" s="266"/>
      <c r="CB25" s="266"/>
      <c r="CC25" s="266"/>
      <c r="CD25" s="266"/>
      <c r="CE25" s="266"/>
      <c r="CF25" s="266"/>
      <c r="CG25" s="363"/>
      <c r="CH25" s="248">
        <f t="shared" si="15"/>
        <v>13</v>
      </c>
      <c r="CI25" s="155"/>
      <c r="CJ25" s="266"/>
      <c r="CK25" s="363"/>
      <c r="CL25" s="363"/>
      <c r="CM25" s="363"/>
      <c r="CN25" s="363"/>
      <c r="CO25" s="363"/>
      <c r="CP25" s="363"/>
      <c r="CQ25" s="363"/>
      <c r="CR25" s="363"/>
      <c r="CS25" s="248">
        <f t="shared" si="16"/>
        <v>13</v>
      </c>
      <c r="CT25" s="155"/>
      <c r="CU25" s="363"/>
      <c r="CV25" s="266"/>
      <c r="CW25" s="350"/>
    </row>
    <row r="26" spans="1:101" ht="15" customHeight="1" thickBot="1">
      <c r="A26" s="248">
        <f t="shared" si="2"/>
        <v>15</v>
      </c>
      <c r="B26" s="333">
        <v>41247</v>
      </c>
      <c r="C26" s="451">
        <v>150424053.39574155</v>
      </c>
      <c r="D26" s="451">
        <v>155547444.39574152</v>
      </c>
      <c r="E26" s="452">
        <f t="shared" si="17"/>
        <v>5123390.9999999702</v>
      </c>
      <c r="F26" s="334"/>
      <c r="G26" s="255">
        <f t="shared" si="18"/>
        <v>15</v>
      </c>
      <c r="H26" s="169" t="s">
        <v>190</v>
      </c>
      <c r="I26" s="259"/>
      <c r="J26" s="277"/>
      <c r="K26" s="379">
        <f>SUM(K12:K25)</f>
        <v>-686758.33973026648</v>
      </c>
      <c r="L26" s="248">
        <f t="shared" si="8"/>
        <v>15</v>
      </c>
      <c r="M26" s="384" t="s">
        <v>221</v>
      </c>
      <c r="N26" s="453"/>
      <c r="O26" s="453"/>
      <c r="P26" s="454">
        <f>SUM(P22:P25)</f>
        <v>43439544.473224998</v>
      </c>
      <c r="Q26" s="455"/>
      <c r="R26" s="157"/>
      <c r="S26" s="438"/>
      <c r="T26" s="264"/>
      <c r="U26" s="248">
        <f t="shared" si="10"/>
        <v>15</v>
      </c>
      <c r="V26" s="428" t="s">
        <v>214</v>
      </c>
      <c r="W26" s="417">
        <f>+BV14</f>
        <v>3.8353999999999999E-2</v>
      </c>
      <c r="X26" s="429">
        <f>W26*-X21</f>
        <v>-2094639.4606043189</v>
      </c>
      <c r="Y26" s="279"/>
      <c r="Z26" s="279"/>
      <c r="AA26" s="279"/>
      <c r="AB26" s="279"/>
      <c r="AC26" s="279"/>
      <c r="AD26" s="269">
        <f t="shared" si="4"/>
        <v>15</v>
      </c>
      <c r="AE26" s="260" t="s">
        <v>223</v>
      </c>
      <c r="AJ26" s="271">
        <f>-AJ24</f>
        <v>639706</v>
      </c>
      <c r="AK26" s="248">
        <v>15</v>
      </c>
      <c r="AL26" s="165" t="s">
        <v>208</v>
      </c>
      <c r="AN26" s="458">
        <f>AN22-AN24</f>
        <v>2705.9013468447142</v>
      </c>
      <c r="AS26" s="444"/>
      <c r="AT26" s="244"/>
      <c r="AU26" s="459"/>
      <c r="AV26" s="459"/>
      <c r="AW26" s="302"/>
      <c r="AX26" s="155"/>
      <c r="AY26" s="155"/>
      <c r="AZ26" s="155"/>
      <c r="BA26" s="155"/>
      <c r="BB26" s="257"/>
      <c r="BC26" s="257"/>
      <c r="BD26" s="257"/>
      <c r="BE26" s="257"/>
      <c r="BF26" s="257"/>
      <c r="BG26" s="257"/>
      <c r="BH26" s="257"/>
      <c r="BI26" s="257"/>
      <c r="BJ26" s="257"/>
      <c r="BK26" s="257"/>
      <c r="BL26" s="257"/>
      <c r="BM26" s="165"/>
      <c r="BN26" s="165"/>
      <c r="BO26" s="165"/>
      <c r="BP26" s="165"/>
      <c r="BQ26" s="165"/>
      <c r="BR26" s="248"/>
      <c r="BS26" s="384"/>
      <c r="BT26" s="384"/>
      <c r="BU26" s="460"/>
      <c r="BV26" s="460"/>
      <c r="BW26" s="415"/>
      <c r="BX26" s="248">
        <f t="shared" si="14"/>
        <v>14</v>
      </c>
      <c r="BY26" s="155" t="s">
        <v>38</v>
      </c>
      <c r="BZ26" s="461">
        <f>SUM(BZ24:BZ25)</f>
        <v>538611725.98000002</v>
      </c>
      <c r="CA26" s="461">
        <f t="shared" ref="CA26:CG26" si="21">SUM(CA23:CA25)</f>
        <v>-288323.59947004862</v>
      </c>
      <c r="CB26" s="461">
        <f t="shared" si="21"/>
        <v>-3393571.0401291554</v>
      </c>
      <c r="CC26" s="461">
        <f t="shared" si="21"/>
        <v>0</v>
      </c>
      <c r="CD26" s="461">
        <f t="shared" si="21"/>
        <v>0</v>
      </c>
      <c r="CE26" s="461">
        <f t="shared" si="21"/>
        <v>25884037.949999999</v>
      </c>
      <c r="CF26" s="461"/>
      <c r="CG26" s="461">
        <f t="shared" si="21"/>
        <v>0</v>
      </c>
      <c r="CH26" s="248">
        <f t="shared" si="15"/>
        <v>14</v>
      </c>
      <c r="CI26" s="155" t="s">
        <v>38</v>
      </c>
      <c r="CJ26" s="461">
        <f t="shared" ref="CJ26:CP26" si="22">SUM(CJ23:CJ25)</f>
        <v>0</v>
      </c>
      <c r="CK26" s="461">
        <f t="shared" si="22"/>
        <v>0</v>
      </c>
      <c r="CL26" s="461">
        <f t="shared" si="22"/>
        <v>0</v>
      </c>
      <c r="CM26" s="461">
        <f t="shared" si="22"/>
        <v>0</v>
      </c>
      <c r="CN26" s="461"/>
      <c r="CO26" s="461"/>
      <c r="CP26" s="461">
        <f t="shared" si="22"/>
        <v>0</v>
      </c>
      <c r="CQ26" s="271">
        <f>SUM(CA26:CM26)-CH26</f>
        <v>22202143.310400795</v>
      </c>
      <c r="CR26" s="271">
        <f>BZ26+CQ26</f>
        <v>560813869.29040086</v>
      </c>
      <c r="CS26" s="248">
        <f t="shared" si="16"/>
        <v>14</v>
      </c>
      <c r="CT26" s="155" t="s">
        <v>38</v>
      </c>
      <c r="CU26" s="461">
        <f>SUM(CU22:CU25)</f>
        <v>538611725.98000002</v>
      </c>
      <c r="CV26" s="461">
        <f>SUM(CV22:CV25)</f>
        <v>22202143.310400795</v>
      </c>
      <c r="CW26" s="461">
        <f>SUM(CW22:CW25)</f>
        <v>560813869.29040086</v>
      </c>
    </row>
    <row r="27" spans="1:101" s="384" customFormat="1" ht="15" customHeight="1" thickTop="1">
      <c r="A27" s="248">
        <f t="shared" si="2"/>
        <v>16</v>
      </c>
      <c r="B27" s="169"/>
      <c r="C27" s="382">
        <f>ROUND(SUM(C15:C26),0)</f>
        <v>1120739879</v>
      </c>
      <c r="D27" s="382">
        <f>ROUND(SUM(D15:D26),0)</f>
        <v>1121860211</v>
      </c>
      <c r="E27" s="382">
        <f>ROUND(SUM(E15:E26),0)</f>
        <v>1120332</v>
      </c>
      <c r="F27" s="160"/>
      <c r="G27" s="255">
        <f t="shared" si="18"/>
        <v>16</v>
      </c>
      <c r="H27" s="169"/>
      <c r="I27" s="259"/>
      <c r="J27" s="277"/>
      <c r="K27" s="379"/>
      <c r="L27" s="248">
        <f t="shared" si="8"/>
        <v>16</v>
      </c>
      <c r="Q27" s="248"/>
      <c r="R27" s="165"/>
      <c r="S27" s="438"/>
      <c r="T27" s="264"/>
      <c r="U27" s="248">
        <f t="shared" si="10"/>
        <v>16</v>
      </c>
      <c r="V27" s="370" t="s">
        <v>217</v>
      </c>
      <c r="W27" s="342"/>
      <c r="X27" s="439">
        <f>SUM(X24:X26)</f>
        <v>-2439140.3136442117</v>
      </c>
      <c r="Y27" s="266"/>
      <c r="Z27" s="266"/>
      <c r="AA27" s="266"/>
      <c r="AB27" s="266"/>
      <c r="AC27" s="266"/>
      <c r="AD27" s="269">
        <f t="shared" si="4"/>
        <v>16</v>
      </c>
      <c r="AE27" s="259" t="s">
        <v>225</v>
      </c>
      <c r="AF27" s="165"/>
      <c r="AG27" s="165"/>
      <c r="AH27" s="165"/>
      <c r="AI27" s="316">
        <f>FIT</f>
        <v>0.35</v>
      </c>
      <c r="AJ27" s="307">
        <f>ROUND(-AJ24*AI27,0)</f>
        <v>223897</v>
      </c>
      <c r="AK27" s="165"/>
      <c r="AL27" s="165"/>
      <c r="AM27" s="165"/>
      <c r="AN27" s="165"/>
      <c r="AO27" s="169"/>
      <c r="AP27" s="169"/>
      <c r="AQ27" s="169"/>
      <c r="AR27" s="169"/>
      <c r="AS27" s="444"/>
      <c r="AT27" s="463"/>
      <c r="AU27" s="459"/>
      <c r="AV27" s="459"/>
      <c r="AW27" s="302"/>
      <c r="AX27" s="155"/>
      <c r="AY27" s="155"/>
      <c r="AZ27" s="155"/>
      <c r="BA27" s="155"/>
      <c r="BB27" s="257"/>
      <c r="BC27" s="257"/>
      <c r="BD27" s="257"/>
      <c r="BE27" s="257"/>
      <c r="BF27" s="257"/>
      <c r="BG27" s="257"/>
      <c r="BH27" s="257"/>
      <c r="BI27" s="257"/>
      <c r="BJ27" s="257"/>
      <c r="BK27" s="257"/>
      <c r="BL27" s="257"/>
      <c r="BM27" s="464"/>
      <c r="BN27" s="464"/>
      <c r="BO27" s="464"/>
      <c r="BP27" s="464"/>
      <c r="BQ27" s="464"/>
      <c r="BR27" s="248"/>
      <c r="BS27" s="155"/>
      <c r="BT27" s="165"/>
      <c r="BU27" s="465"/>
      <c r="BV27" s="460"/>
      <c r="BW27" s="466"/>
      <c r="BX27" s="248">
        <f t="shared" si="14"/>
        <v>15</v>
      </c>
      <c r="BY27" s="453"/>
      <c r="BZ27" s="467"/>
      <c r="CA27" s="467"/>
      <c r="CB27" s="467"/>
      <c r="CC27" s="467"/>
      <c r="CD27" s="467"/>
      <c r="CE27" s="467"/>
      <c r="CF27" s="467"/>
      <c r="CG27" s="468"/>
      <c r="CH27" s="248">
        <f t="shared" si="15"/>
        <v>15</v>
      </c>
      <c r="CI27" s="453"/>
      <c r="CJ27" s="469"/>
      <c r="CK27" s="468"/>
      <c r="CL27" s="468"/>
      <c r="CM27" s="468"/>
      <c r="CN27" s="468"/>
      <c r="CO27" s="468"/>
      <c r="CP27" s="468"/>
      <c r="CQ27" s="467"/>
      <c r="CR27" s="467"/>
      <c r="CS27" s="248">
        <f t="shared" si="16"/>
        <v>15</v>
      </c>
      <c r="CT27" s="453"/>
      <c r="CU27" s="467"/>
      <c r="CV27" s="467"/>
      <c r="CW27" s="467"/>
    </row>
    <row r="28" spans="1:101" ht="15" customHeight="1" thickBot="1">
      <c r="A28" s="248">
        <f t="shared" si="2"/>
        <v>17</v>
      </c>
      <c r="B28" s="188" t="s">
        <v>226</v>
      </c>
      <c r="C28" s="176"/>
      <c r="D28" s="176"/>
      <c r="E28" s="169"/>
      <c r="F28" s="160"/>
      <c r="G28" s="255">
        <f t="shared" si="18"/>
        <v>17</v>
      </c>
      <c r="H28" s="169" t="s">
        <v>199</v>
      </c>
      <c r="I28" s="259"/>
      <c r="J28" s="277"/>
      <c r="K28" s="379"/>
      <c r="L28" s="248">
        <f t="shared" si="8"/>
        <v>17</v>
      </c>
      <c r="M28" s="260" t="s">
        <v>228</v>
      </c>
      <c r="N28" s="155"/>
      <c r="O28" s="155"/>
      <c r="P28" s="389">
        <f>P15-P22</f>
        <v>26278054.097654998</v>
      </c>
      <c r="Q28" s="248"/>
      <c r="R28" s="354"/>
      <c r="S28" s="438"/>
      <c r="T28" s="456"/>
      <c r="U28" s="248">
        <f t="shared" si="10"/>
        <v>17</v>
      </c>
      <c r="V28" s="162"/>
      <c r="W28" s="447"/>
      <c r="X28" s="266"/>
      <c r="Y28" s="266"/>
      <c r="Z28" s="266"/>
      <c r="AA28" s="266"/>
      <c r="AB28" s="266"/>
      <c r="AC28" s="266"/>
      <c r="AD28" s="269">
        <f t="shared" si="4"/>
        <v>17</v>
      </c>
      <c r="AE28" s="471" t="s">
        <v>169</v>
      </c>
      <c r="AJ28" s="472">
        <f>AJ26-AJ27</f>
        <v>415809</v>
      </c>
      <c r="AN28" s="165"/>
      <c r="AS28" s="444"/>
      <c r="AT28" s="463"/>
      <c r="AU28" s="459"/>
      <c r="AV28" s="459"/>
      <c r="AW28" s="459"/>
      <c r="AX28" s="156"/>
      <c r="AY28" s="156"/>
      <c r="AZ28" s="156"/>
      <c r="BA28" s="156"/>
      <c r="BB28" s="156"/>
      <c r="BC28" s="156"/>
      <c r="BD28" s="156"/>
      <c r="BE28" s="156"/>
      <c r="BF28" s="156"/>
      <c r="BG28" s="156"/>
      <c r="BH28" s="156"/>
      <c r="BI28" s="156"/>
      <c r="BJ28" s="156"/>
      <c r="BK28" s="156"/>
      <c r="BL28" s="156"/>
      <c r="BM28" s="158"/>
      <c r="BN28" s="158"/>
      <c r="BO28" s="158"/>
      <c r="BP28" s="158"/>
      <c r="BQ28" s="158"/>
      <c r="BR28" s="248"/>
      <c r="BS28" s="155"/>
      <c r="BU28" s="465"/>
      <c r="BV28" s="460"/>
      <c r="BW28" s="473"/>
      <c r="BX28" s="248">
        <f t="shared" si="14"/>
        <v>16</v>
      </c>
      <c r="BY28" s="474" t="s">
        <v>230</v>
      </c>
      <c r="BZ28" s="276">
        <v>1880545.48</v>
      </c>
      <c r="CA28" s="331">
        <v>0</v>
      </c>
      <c r="CB28" s="331">
        <v>0</v>
      </c>
      <c r="CC28" s="331">
        <v>0</v>
      </c>
      <c r="CD28" s="331">
        <v>0</v>
      </c>
      <c r="CE28" s="331">
        <f>X34</f>
        <v>-187711.53</v>
      </c>
      <c r="CF28" s="331"/>
      <c r="CG28" s="331">
        <v>0</v>
      </c>
      <c r="CH28" s="248">
        <f t="shared" si="15"/>
        <v>16</v>
      </c>
      <c r="CI28" s="474" t="s">
        <v>230</v>
      </c>
      <c r="CJ28" s="331">
        <v>0</v>
      </c>
      <c r="CK28" s="156">
        <v>0</v>
      </c>
      <c r="CL28" s="156">
        <v>0</v>
      </c>
      <c r="CM28" s="156">
        <v>0</v>
      </c>
      <c r="CN28" s="156"/>
      <c r="CO28" s="156"/>
      <c r="CP28" s="156"/>
      <c r="CQ28" s="271">
        <f t="shared" ref="CQ28:CQ41" si="23">SUM(CA28:CP28)-CH28</f>
        <v>-187711.53</v>
      </c>
      <c r="CR28" s="271">
        <f t="shared" ref="CR28:CR41" si="24">BZ28+CQ28</f>
        <v>1692833.95</v>
      </c>
      <c r="CS28" s="248">
        <f t="shared" si="16"/>
        <v>16</v>
      </c>
      <c r="CT28" s="152" t="s">
        <v>39</v>
      </c>
      <c r="CU28" s="331">
        <f t="shared" ref="CU28:CU41" si="25">BZ28</f>
        <v>1880545.48</v>
      </c>
      <c r="CV28" s="331">
        <f t="shared" ref="CV28:CV41" si="26">CQ28</f>
        <v>-187711.53</v>
      </c>
      <c r="CW28" s="332">
        <f>CU28+CV28</f>
        <v>1692833.95</v>
      </c>
    </row>
    <row r="29" spans="1:101" ht="15" customHeight="1" thickTop="1">
      <c r="A29" s="248">
        <f t="shared" si="2"/>
        <v>18</v>
      </c>
      <c r="C29" s="475" t="s">
        <v>231</v>
      </c>
      <c r="D29" s="376"/>
      <c r="E29" s="476">
        <v>422121</v>
      </c>
      <c r="F29" s="169"/>
      <c r="G29" s="255">
        <f t="shared" si="18"/>
        <v>18</v>
      </c>
      <c r="H29" s="169"/>
      <c r="I29" s="169"/>
      <c r="J29" s="416"/>
      <c r="K29" s="169"/>
      <c r="L29" s="248">
        <f t="shared" si="8"/>
        <v>18</v>
      </c>
      <c r="M29" s="260" t="s">
        <v>232</v>
      </c>
      <c r="P29" s="296">
        <f>P16+P17+P18-P23-P24-P25</f>
        <v>-14476559.17088002</v>
      </c>
      <c r="Q29" s="248"/>
      <c r="S29" s="438"/>
      <c r="T29" s="264"/>
      <c r="U29" s="248">
        <f t="shared" si="10"/>
        <v>18</v>
      </c>
      <c r="V29" s="457" t="s">
        <v>222</v>
      </c>
      <c r="X29" s="266"/>
      <c r="Y29" s="266"/>
      <c r="Z29" s="266"/>
      <c r="AA29" s="266"/>
      <c r="AB29" s="266"/>
      <c r="AC29" s="266"/>
      <c r="AE29" s="154"/>
      <c r="AN29" s="165"/>
      <c r="AO29" s="242"/>
      <c r="AS29" s="444"/>
      <c r="AT29" s="463"/>
      <c r="AU29" s="459"/>
      <c r="AV29" s="459"/>
      <c r="AW29" s="459"/>
      <c r="AX29" s="165"/>
      <c r="AY29" s="165"/>
      <c r="AZ29" s="165"/>
      <c r="BA29" s="165"/>
      <c r="BB29" s="165"/>
      <c r="BC29" s="165"/>
      <c r="BD29" s="165"/>
      <c r="BE29" s="165"/>
      <c r="BF29" s="165"/>
      <c r="BG29" s="165"/>
      <c r="BH29" s="165"/>
      <c r="BI29" s="165"/>
      <c r="BJ29" s="165"/>
      <c r="BK29" s="165"/>
      <c r="BL29" s="165"/>
      <c r="BM29" s="157"/>
      <c r="BN29" s="157"/>
      <c r="BO29" s="157"/>
      <c r="BP29" s="157"/>
      <c r="BQ29" s="157"/>
      <c r="BR29" s="248"/>
      <c r="BV29" s="460"/>
      <c r="BW29" s="477"/>
      <c r="BX29" s="248">
        <f t="shared" si="14"/>
        <v>17</v>
      </c>
      <c r="BY29" s="155" t="s">
        <v>40</v>
      </c>
      <c r="BZ29" s="450">
        <v>15004.7299999999</v>
      </c>
      <c r="CA29" s="266"/>
      <c r="CB29" s="266"/>
      <c r="CC29" s="266"/>
      <c r="CD29" s="266"/>
      <c r="CE29" s="266"/>
      <c r="CF29" s="266"/>
      <c r="CG29" s="266"/>
      <c r="CH29" s="248">
        <f t="shared" si="15"/>
        <v>17</v>
      </c>
      <c r="CI29" s="155" t="s">
        <v>40</v>
      </c>
      <c r="CJ29" s="266"/>
      <c r="CK29" s="266"/>
      <c r="CL29" s="266"/>
      <c r="CM29" s="266"/>
      <c r="CN29" s="266"/>
      <c r="CO29" s="266"/>
      <c r="CP29" s="266"/>
      <c r="CQ29" s="266">
        <f t="shared" si="23"/>
        <v>0</v>
      </c>
      <c r="CR29" s="266">
        <f t="shared" si="24"/>
        <v>15004.7299999999</v>
      </c>
      <c r="CS29" s="248">
        <f t="shared" si="16"/>
        <v>17</v>
      </c>
      <c r="CT29" s="155" t="s">
        <v>40</v>
      </c>
      <c r="CU29" s="266">
        <f t="shared" si="25"/>
        <v>15004.7299999999</v>
      </c>
      <c r="CV29" s="348">
        <f t="shared" si="26"/>
        <v>0</v>
      </c>
      <c r="CW29" s="350">
        <f t="shared" ref="CW29:CW41" si="27">+CU29+CV29</f>
        <v>15004.7299999999</v>
      </c>
    </row>
    <row r="30" spans="1:101" ht="15" customHeight="1">
      <c r="A30" s="248">
        <f t="shared" si="2"/>
        <v>19</v>
      </c>
      <c r="C30" s="475" t="s">
        <v>234</v>
      </c>
      <c r="D30" s="376"/>
      <c r="E30" s="335">
        <v>0</v>
      </c>
      <c r="G30" s="255">
        <f t="shared" si="18"/>
        <v>19</v>
      </c>
      <c r="H30" s="309" t="s">
        <v>199</v>
      </c>
      <c r="I30" s="169"/>
      <c r="J30" s="416"/>
      <c r="K30" s="169"/>
      <c r="L30" s="248">
        <f t="shared" si="8"/>
        <v>19</v>
      </c>
      <c r="M30" s="155" t="s">
        <v>235</v>
      </c>
      <c r="P30" s="363">
        <f>+P18-P25</f>
        <v>0</v>
      </c>
      <c r="Q30" s="248"/>
      <c r="S30" s="438"/>
      <c r="T30" s="264"/>
      <c r="U30" s="248">
        <f t="shared" si="10"/>
        <v>19</v>
      </c>
      <c r="V30" s="260" t="s">
        <v>224</v>
      </c>
      <c r="W30" s="354"/>
      <c r="X30" s="279">
        <v>-3866995.35</v>
      </c>
      <c r="Y30" s="479"/>
      <c r="Z30" s="479"/>
      <c r="AA30" s="479"/>
      <c r="AB30" s="479"/>
      <c r="AC30" s="479"/>
      <c r="AK30" s="384"/>
      <c r="AL30" s="384"/>
      <c r="AM30" s="384"/>
      <c r="AN30" s="384"/>
      <c r="AO30" s="242"/>
      <c r="AS30" s="444"/>
      <c r="AT30" s="463"/>
      <c r="AU30" s="459"/>
      <c r="AV30" s="459"/>
      <c r="AW30" s="459"/>
      <c r="AX30" s="165"/>
      <c r="AY30" s="165"/>
      <c r="AZ30" s="165"/>
      <c r="BA30" s="165"/>
      <c r="BB30" s="165"/>
      <c r="BC30" s="165"/>
      <c r="BD30" s="165"/>
      <c r="BE30" s="165"/>
      <c r="BF30" s="165"/>
      <c r="BG30" s="165"/>
      <c r="BH30" s="165"/>
      <c r="BI30" s="165"/>
      <c r="BJ30" s="165"/>
      <c r="BK30" s="165"/>
      <c r="BL30" s="165"/>
      <c r="BM30" s="157"/>
      <c r="BN30" s="157"/>
      <c r="BO30" s="157"/>
      <c r="BP30" s="157"/>
      <c r="BQ30" s="157"/>
      <c r="BR30" s="248"/>
      <c r="BW30" s="480"/>
      <c r="BX30" s="248">
        <f t="shared" si="14"/>
        <v>18</v>
      </c>
      <c r="BY30" s="155" t="s">
        <v>41</v>
      </c>
      <c r="BZ30" s="450">
        <v>51578669.069999903</v>
      </c>
      <c r="CA30" s="266"/>
      <c r="CB30" s="266"/>
      <c r="CC30" s="266"/>
      <c r="CD30" s="266"/>
      <c r="CE30" s="266"/>
      <c r="CF30" s="266"/>
      <c r="CG30" s="266"/>
      <c r="CH30" s="248">
        <f t="shared" si="15"/>
        <v>18</v>
      </c>
      <c r="CI30" s="155" t="s">
        <v>41</v>
      </c>
      <c r="CJ30" s="266"/>
      <c r="CK30" s="266"/>
      <c r="CL30" s="266"/>
      <c r="CM30" s="266"/>
      <c r="CN30" s="266"/>
      <c r="CO30" s="266"/>
      <c r="CP30" s="266"/>
      <c r="CQ30" s="266">
        <f t="shared" si="23"/>
        <v>0</v>
      </c>
      <c r="CR30" s="266">
        <f t="shared" si="24"/>
        <v>51578669.069999903</v>
      </c>
      <c r="CS30" s="248">
        <f t="shared" si="16"/>
        <v>18</v>
      </c>
      <c r="CT30" s="155" t="s">
        <v>41</v>
      </c>
      <c r="CU30" s="266">
        <f t="shared" si="25"/>
        <v>51578669.069999903</v>
      </c>
      <c r="CV30" s="348">
        <f t="shared" si="26"/>
        <v>0</v>
      </c>
      <c r="CW30" s="350">
        <f t="shared" si="27"/>
        <v>51578669.069999903</v>
      </c>
    </row>
    <row r="31" spans="1:101" ht="15" customHeight="1" thickBot="1">
      <c r="A31" s="248">
        <f t="shared" si="2"/>
        <v>20</v>
      </c>
      <c r="C31" s="481" t="s">
        <v>237</v>
      </c>
      <c r="D31" s="266"/>
      <c r="E31" s="335">
        <v>-1579.7739099860191</v>
      </c>
      <c r="G31" s="255">
        <f t="shared" si="18"/>
        <v>20</v>
      </c>
      <c r="H31" s="566" t="s">
        <v>279</v>
      </c>
      <c r="I31" s="169"/>
      <c r="J31" s="416">
        <v>-3353689.0700532198</v>
      </c>
      <c r="K31" s="169"/>
      <c r="L31" s="248">
        <f t="shared" si="8"/>
        <v>20</v>
      </c>
      <c r="M31" s="155" t="s">
        <v>238</v>
      </c>
      <c r="N31" s="155"/>
      <c r="O31" s="155"/>
      <c r="P31" s="472">
        <f>-SUM(P28:P30)</f>
        <v>-11801494.926774979</v>
      </c>
      <c r="Q31" s="248"/>
      <c r="S31" s="570" t="s">
        <v>24</v>
      </c>
      <c r="T31" s="264"/>
      <c r="U31" s="248">
        <f>+U30+1</f>
        <v>20</v>
      </c>
      <c r="V31" s="260" t="s">
        <v>229</v>
      </c>
      <c r="W31" s="157"/>
      <c r="X31" s="266">
        <v>-19443347.920000002</v>
      </c>
      <c r="Y31" s="266"/>
      <c r="Z31" s="266"/>
      <c r="AA31" s="266"/>
      <c r="AB31" s="266"/>
      <c r="AC31" s="266"/>
      <c r="AN31" s="165"/>
      <c r="AS31" s="444"/>
      <c r="AT31" s="463"/>
      <c r="AU31" s="459"/>
      <c r="AV31" s="459"/>
      <c r="AW31" s="459"/>
      <c r="AX31" s="170"/>
      <c r="AY31" s="170"/>
      <c r="AZ31" s="170"/>
      <c r="BA31" s="170"/>
      <c r="BB31" s="170"/>
      <c r="BC31" s="170"/>
      <c r="BD31" s="170"/>
      <c r="BE31" s="170"/>
      <c r="BF31" s="170"/>
      <c r="BG31" s="170"/>
      <c r="BH31" s="170"/>
      <c r="BI31" s="170"/>
      <c r="BJ31" s="170"/>
      <c r="BK31" s="170"/>
      <c r="BL31" s="170"/>
      <c r="BM31" s="482"/>
      <c r="BN31" s="482"/>
      <c r="BO31" s="482"/>
      <c r="BP31" s="482"/>
      <c r="BQ31" s="482"/>
      <c r="BU31" s="446" t="s">
        <v>24</v>
      </c>
      <c r="BV31" s="446"/>
      <c r="BX31" s="248">
        <f t="shared" si="14"/>
        <v>19</v>
      </c>
      <c r="BY31" s="483" t="s">
        <v>239</v>
      </c>
      <c r="BZ31" s="450">
        <v>31656773.686849002</v>
      </c>
      <c r="CA31" s="484">
        <f>+E44</f>
        <v>991</v>
      </c>
      <c r="CB31" s="484">
        <f>+J36</f>
        <v>-2958.5549275579883</v>
      </c>
      <c r="CC31" s="484"/>
      <c r="CD31" s="484"/>
      <c r="CE31" s="484">
        <f>X24</f>
        <v>-235274.20337600788</v>
      </c>
      <c r="CF31" s="484"/>
      <c r="CG31" s="266">
        <f>AJ24</f>
        <v>-639706</v>
      </c>
      <c r="CH31" s="248">
        <f t="shared" si="15"/>
        <v>19</v>
      </c>
      <c r="CI31" s="483" t="s">
        <v>239</v>
      </c>
      <c r="CJ31" s="484"/>
      <c r="CK31" s="266">
        <f>AR12</f>
        <v>12476.289999999999</v>
      </c>
      <c r="CL31" s="266"/>
      <c r="CM31" s="266"/>
      <c r="CN31" s="266"/>
      <c r="CO31" s="266"/>
      <c r="CP31" s="266"/>
      <c r="CQ31" s="266">
        <f t="shared" si="23"/>
        <v>-864471.46830356587</v>
      </c>
      <c r="CR31" s="266">
        <f t="shared" si="24"/>
        <v>30792302.218545437</v>
      </c>
      <c r="CS31" s="248">
        <f t="shared" si="16"/>
        <v>19</v>
      </c>
      <c r="CT31" s="483" t="s">
        <v>42</v>
      </c>
      <c r="CU31" s="266">
        <f t="shared" si="25"/>
        <v>31656773.686849002</v>
      </c>
      <c r="CV31" s="349">
        <f t="shared" si="26"/>
        <v>-864471.46830356587</v>
      </c>
      <c r="CW31" s="350">
        <f t="shared" si="27"/>
        <v>30792302.218545437</v>
      </c>
    </row>
    <row r="32" spans="1:101" ht="15" customHeight="1" thickTop="1">
      <c r="A32" s="248">
        <f t="shared" si="2"/>
        <v>21</v>
      </c>
      <c r="B32" s="169"/>
      <c r="C32" s="475" t="s">
        <v>240</v>
      </c>
      <c r="D32" s="266"/>
      <c r="E32" s="335">
        <v>-114059.57979998738</v>
      </c>
      <c r="F32" s="169"/>
      <c r="G32" s="255">
        <f t="shared" si="18"/>
        <v>21</v>
      </c>
      <c r="H32" s="566" t="s">
        <v>280</v>
      </c>
      <c r="I32" s="169"/>
      <c r="J32" s="571">
        <v>-39881.970075935649</v>
      </c>
      <c r="K32" s="169"/>
      <c r="L32" s="248"/>
      <c r="M32" s="155"/>
      <c r="N32" s="316"/>
      <c r="O32" s="247"/>
      <c r="P32" s="268"/>
      <c r="Q32" s="248"/>
      <c r="S32" s="263" t="s">
        <v>24</v>
      </c>
      <c r="T32" s="264"/>
      <c r="U32" s="248">
        <f t="shared" si="10"/>
        <v>21</v>
      </c>
      <c r="V32" s="297" t="s">
        <v>281</v>
      </c>
      <c r="W32" s="157"/>
      <c r="X32" s="266">
        <v>-9708421.4600000009</v>
      </c>
      <c r="Y32" s="486"/>
      <c r="Z32" s="486"/>
      <c r="AA32" s="486"/>
      <c r="AB32" s="486"/>
      <c r="AC32" s="486"/>
      <c r="AN32" s="165"/>
      <c r="AS32" s="444"/>
      <c r="AT32" s="463"/>
      <c r="AU32" s="459"/>
      <c r="AV32" s="459"/>
      <c r="AW32" s="459"/>
      <c r="BM32" s="487"/>
      <c r="BN32" s="487"/>
      <c r="BO32" s="487"/>
      <c r="BP32" s="487"/>
      <c r="BQ32" s="487"/>
      <c r="BT32" s="154"/>
      <c r="BX32" s="248">
        <f t="shared" si="14"/>
        <v>20</v>
      </c>
      <c r="BY32" s="155" t="s">
        <v>43</v>
      </c>
      <c r="BZ32" s="450">
        <v>5083990.5155560002</v>
      </c>
      <c r="CA32" s="266"/>
      <c r="CB32" s="266"/>
      <c r="CC32" s="266"/>
      <c r="CD32" s="266"/>
      <c r="CE32" s="266">
        <f>X30</f>
        <v>-3866995.35</v>
      </c>
      <c r="CF32" s="266"/>
      <c r="CG32" s="266"/>
      <c r="CH32" s="248">
        <f t="shared" si="15"/>
        <v>20</v>
      </c>
      <c r="CI32" s="155" t="s">
        <v>43</v>
      </c>
      <c r="CJ32" s="266"/>
      <c r="CK32" s="266"/>
      <c r="CL32" s="266"/>
      <c r="CM32" s="266"/>
      <c r="CN32" s="266"/>
      <c r="CO32" s="266"/>
      <c r="CP32" s="266"/>
      <c r="CQ32" s="266">
        <f t="shared" si="23"/>
        <v>-3866995.35</v>
      </c>
      <c r="CR32" s="266">
        <f t="shared" si="24"/>
        <v>1216995.1655560001</v>
      </c>
      <c r="CS32" s="248">
        <f t="shared" si="16"/>
        <v>20</v>
      </c>
      <c r="CT32" s="155" t="s">
        <v>43</v>
      </c>
      <c r="CU32" s="266">
        <f t="shared" si="25"/>
        <v>5083990.5155560002</v>
      </c>
      <c r="CV32" s="349">
        <f t="shared" si="26"/>
        <v>-3866995.35</v>
      </c>
      <c r="CW32" s="350">
        <f t="shared" si="27"/>
        <v>1216995.1655560001</v>
      </c>
    </row>
    <row r="33" spans="1:101" s="354" customFormat="1" ht="15" customHeight="1">
      <c r="A33" s="248">
        <f t="shared" si="2"/>
        <v>22</v>
      </c>
      <c r="B33" s="169"/>
      <c r="C33" s="475" t="s">
        <v>241</v>
      </c>
      <c r="D33" s="266"/>
      <c r="E33" s="335">
        <v>0</v>
      </c>
      <c r="F33" s="169"/>
      <c r="G33" s="255">
        <f t="shared" si="18"/>
        <v>22</v>
      </c>
      <c r="H33" s="169"/>
      <c r="I33" s="169"/>
      <c r="J33" s="416"/>
      <c r="K33" s="169"/>
      <c r="L33" s="248"/>
      <c r="M33" s="155"/>
      <c r="N33" s="247"/>
      <c r="O33" s="247"/>
      <c r="P33" s="268"/>
      <c r="Q33" s="248"/>
      <c r="R33" s="165"/>
      <c r="S33" s="438"/>
      <c r="T33" s="264"/>
      <c r="U33" s="248">
        <f t="shared" si="10"/>
        <v>22</v>
      </c>
      <c r="V33" s="260" t="s">
        <v>233</v>
      </c>
      <c r="W33" s="165"/>
      <c r="X33" s="266">
        <v>25884037.949999999</v>
      </c>
      <c r="Y33" s="348"/>
      <c r="Z33" s="348"/>
      <c r="AA33" s="348"/>
      <c r="AB33" s="348"/>
      <c r="AC33" s="348"/>
      <c r="AK33" s="165"/>
      <c r="AL33" s="165"/>
      <c r="AM33" s="165"/>
      <c r="AN33" s="165"/>
      <c r="AO33" s="169"/>
      <c r="AP33" s="169"/>
      <c r="AQ33" s="169"/>
      <c r="AR33" s="169"/>
      <c r="AX33" s="176"/>
      <c r="AY33" s="176"/>
      <c r="AZ33" s="176"/>
      <c r="BA33" s="176"/>
      <c r="BB33" s="176"/>
      <c r="BC33" s="176"/>
      <c r="BD33" s="176"/>
      <c r="BE33" s="176"/>
      <c r="BF33" s="176"/>
      <c r="BG33" s="176"/>
      <c r="BH33" s="176"/>
      <c r="BI33" s="176"/>
      <c r="BJ33" s="176"/>
      <c r="BK33" s="176"/>
      <c r="BL33" s="176"/>
      <c r="BM33" s="487"/>
      <c r="BN33" s="487"/>
      <c r="BO33" s="487"/>
      <c r="BP33" s="487"/>
      <c r="BQ33" s="487"/>
      <c r="BR33" s="165"/>
      <c r="BS33" s="165"/>
      <c r="BT33" s="154"/>
      <c r="BU33" s="165"/>
      <c r="BV33" s="165"/>
      <c r="BX33" s="248">
        <f t="shared" si="14"/>
        <v>21</v>
      </c>
      <c r="BY33" s="155" t="s">
        <v>44</v>
      </c>
      <c r="BZ33" s="450">
        <v>29151769.379999999</v>
      </c>
      <c r="CA33" s="266"/>
      <c r="CB33" s="266"/>
      <c r="CC33" s="266"/>
      <c r="CD33" s="266"/>
      <c r="CE33" s="484">
        <f>X31+X32</f>
        <v>-29151769.380000003</v>
      </c>
      <c r="CF33" s="484"/>
      <c r="CG33" s="484"/>
      <c r="CH33" s="248">
        <f t="shared" si="15"/>
        <v>21</v>
      </c>
      <c r="CI33" s="155" t="s">
        <v>44</v>
      </c>
      <c r="CJ33" s="266"/>
      <c r="CK33" s="484"/>
      <c r="CL33" s="484"/>
      <c r="CM33" s="484"/>
      <c r="CN33" s="484"/>
      <c r="CO33" s="484"/>
      <c r="CP33" s="484"/>
      <c r="CQ33" s="266">
        <f t="shared" si="23"/>
        <v>-29151769.380000003</v>
      </c>
      <c r="CR33" s="266">
        <f t="shared" si="24"/>
        <v>0</v>
      </c>
      <c r="CS33" s="248">
        <f t="shared" si="16"/>
        <v>21</v>
      </c>
      <c r="CT33" s="155" t="s">
        <v>44</v>
      </c>
      <c r="CU33" s="266">
        <f t="shared" si="25"/>
        <v>29151769.379999999</v>
      </c>
      <c r="CV33" s="349">
        <f t="shared" si="26"/>
        <v>-29151769.380000003</v>
      </c>
      <c r="CW33" s="350">
        <f t="shared" si="27"/>
        <v>0</v>
      </c>
    </row>
    <row r="34" spans="1:101" ht="15" customHeight="1">
      <c r="A34" s="248">
        <f t="shared" si="2"/>
        <v>23</v>
      </c>
      <c r="C34" s="475" t="s">
        <v>243</v>
      </c>
      <c r="D34" s="266"/>
      <c r="E34" s="335">
        <v>-15344.419590001926</v>
      </c>
      <c r="G34" s="255">
        <f t="shared" si="18"/>
        <v>23</v>
      </c>
      <c r="H34" s="572" t="s">
        <v>282</v>
      </c>
      <c r="I34" s="147"/>
      <c r="J34" s="147"/>
      <c r="K34" s="573">
        <f>SUM(J31:J32)</f>
        <v>-3393571.0401291554</v>
      </c>
      <c r="L34" s="248"/>
      <c r="P34" s="271" t="s">
        <v>24</v>
      </c>
      <c r="Q34" s="248"/>
      <c r="S34" s="438"/>
      <c r="T34" s="264"/>
      <c r="U34" s="248">
        <f t="shared" si="10"/>
        <v>23</v>
      </c>
      <c r="V34" s="297" t="s">
        <v>283</v>
      </c>
      <c r="X34" s="266">
        <v>-187711.53</v>
      </c>
      <c r="Y34" s="371"/>
      <c r="Z34" s="371"/>
      <c r="AA34" s="371"/>
      <c r="AB34" s="371"/>
      <c r="AC34" s="371"/>
      <c r="AN34" s="165"/>
      <c r="BM34" s="487"/>
      <c r="BN34" s="487"/>
      <c r="BO34" s="487"/>
      <c r="BP34" s="487"/>
      <c r="BQ34" s="487"/>
      <c r="BR34" s="164"/>
      <c r="BT34" s="154"/>
      <c r="BV34" s="166"/>
      <c r="BX34" s="248">
        <f t="shared" si="14"/>
        <v>22</v>
      </c>
      <c r="BY34" s="155" t="s">
        <v>45</v>
      </c>
      <c r="BZ34" s="450">
        <v>46295558.081298001</v>
      </c>
      <c r="CA34" s="266">
        <f>+E45</f>
        <v>460</v>
      </c>
      <c r="CB34" s="266">
        <f>J37</f>
        <v>-1373.5166794605329</v>
      </c>
      <c r="CC34" s="266"/>
      <c r="CD34" s="266"/>
      <c r="CE34" s="266">
        <f>X25</f>
        <v>-109226.6496638848</v>
      </c>
      <c r="CF34" s="266">
        <f>AC21</f>
        <v>261772.29099999997</v>
      </c>
      <c r="CG34" s="266"/>
      <c r="CH34" s="248">
        <f t="shared" si="15"/>
        <v>22</v>
      </c>
      <c r="CI34" s="155" t="s">
        <v>45</v>
      </c>
      <c r="CJ34" s="266">
        <f>AN18</f>
        <v>-4.3080000206828117E-2</v>
      </c>
      <c r="CK34" s="266"/>
      <c r="CL34" s="266">
        <f>AW15</f>
        <v>-50822.189342032187</v>
      </c>
      <c r="CM34" s="266">
        <f>BB14</f>
        <v>-6051.1913438508345</v>
      </c>
      <c r="CN34" s="266">
        <f>BG16</f>
        <v>474995.79170733329</v>
      </c>
      <c r="CO34" s="266"/>
      <c r="CP34" s="266">
        <f>BQ13</f>
        <v>-957692.39180440921</v>
      </c>
      <c r="CQ34" s="266">
        <f t="shared" si="23"/>
        <v>-387937.89920630446</v>
      </c>
      <c r="CR34" s="266">
        <f t="shared" si="24"/>
        <v>45907620.182091698</v>
      </c>
      <c r="CS34" s="248">
        <f t="shared" si="16"/>
        <v>22</v>
      </c>
      <c r="CT34" s="155" t="s">
        <v>45</v>
      </c>
      <c r="CU34" s="266">
        <f t="shared" si="25"/>
        <v>46295558.081298001</v>
      </c>
      <c r="CV34" s="349">
        <f t="shared" si="26"/>
        <v>-387937.89920630446</v>
      </c>
      <c r="CW34" s="350">
        <f t="shared" si="27"/>
        <v>45907620.182091698</v>
      </c>
    </row>
    <row r="35" spans="1:101" ht="15" customHeight="1">
      <c r="A35" s="248">
        <f t="shared" si="2"/>
        <v>24</v>
      </c>
      <c r="B35" s="169"/>
      <c r="C35" s="475" t="s">
        <v>245</v>
      </c>
      <c r="E35" s="335">
        <v>-32379.04841000028</v>
      </c>
      <c r="F35" s="169"/>
      <c r="G35" s="255">
        <f t="shared" si="18"/>
        <v>24</v>
      </c>
      <c r="H35" s="572"/>
      <c r="I35" s="147"/>
      <c r="J35" s="147"/>
      <c r="K35" s="574"/>
      <c r="P35" s="266"/>
      <c r="Q35" s="248"/>
      <c r="S35" s="438"/>
      <c r="T35" s="264"/>
      <c r="U35" s="248">
        <f t="shared" si="10"/>
        <v>24</v>
      </c>
      <c r="V35" s="260" t="s">
        <v>236</v>
      </c>
      <c r="X35" s="266">
        <v>-45765366.530000001</v>
      </c>
      <c r="AN35" s="165"/>
      <c r="AX35" s="165"/>
      <c r="AY35" s="165"/>
      <c r="AZ35" s="165"/>
      <c r="BA35" s="165"/>
      <c r="BB35" s="165"/>
      <c r="BC35" s="165"/>
      <c r="BD35" s="165"/>
      <c r="BE35" s="165"/>
      <c r="BF35" s="165"/>
      <c r="BG35" s="165"/>
      <c r="BH35" s="165"/>
      <c r="BI35" s="165"/>
      <c r="BJ35" s="165"/>
      <c r="BK35" s="165"/>
      <c r="BL35" s="165"/>
      <c r="BM35" s="487"/>
      <c r="BN35" s="487"/>
      <c r="BO35" s="487"/>
      <c r="BP35" s="487"/>
      <c r="BQ35" s="487"/>
      <c r="BR35" s="164"/>
      <c r="BT35" s="154"/>
      <c r="BV35" s="166"/>
      <c r="BX35" s="248">
        <f t="shared" si="14"/>
        <v>23</v>
      </c>
      <c r="BY35" s="155" t="s">
        <v>47</v>
      </c>
      <c r="BZ35" s="450">
        <v>106110894.61497299</v>
      </c>
      <c r="CA35" s="266"/>
      <c r="CB35" s="266"/>
      <c r="CC35" s="266"/>
      <c r="CD35" s="266"/>
      <c r="CG35" s="266"/>
      <c r="CH35" s="248">
        <f t="shared" si="15"/>
        <v>23</v>
      </c>
      <c r="CI35" s="155" t="s">
        <v>47</v>
      </c>
      <c r="CJ35" s="266"/>
      <c r="CK35" s="266"/>
      <c r="CL35" s="266"/>
      <c r="CM35" s="266"/>
      <c r="CN35" s="266"/>
      <c r="CO35" s="266"/>
      <c r="CP35" s="266"/>
      <c r="CQ35" s="266">
        <f t="shared" si="23"/>
        <v>0</v>
      </c>
      <c r="CR35" s="266">
        <f t="shared" si="24"/>
        <v>106110894.61497299</v>
      </c>
      <c r="CS35" s="248">
        <f t="shared" si="16"/>
        <v>23</v>
      </c>
      <c r="CT35" s="155" t="s">
        <v>47</v>
      </c>
      <c r="CU35" s="266">
        <f t="shared" si="25"/>
        <v>106110894.61497299</v>
      </c>
      <c r="CV35" s="349">
        <f t="shared" si="26"/>
        <v>0</v>
      </c>
      <c r="CW35" s="350">
        <f t="shared" si="27"/>
        <v>106110894.61497299</v>
      </c>
    </row>
    <row r="36" spans="1:101" ht="15" customHeight="1">
      <c r="A36" s="248">
        <f t="shared" si="2"/>
        <v>25</v>
      </c>
      <c r="C36" s="481" t="s">
        <v>246</v>
      </c>
      <c r="E36" s="335">
        <v>-32609.748880002648</v>
      </c>
      <c r="G36" s="255">
        <f t="shared" si="18"/>
        <v>25</v>
      </c>
      <c r="H36" s="260" t="s">
        <v>205</v>
      </c>
      <c r="I36" s="421">
        <f>+BV12</f>
        <v>4.3080000000000002E-3</v>
      </c>
      <c r="J36" s="422">
        <f>+K26*I36</f>
        <v>-2958.5549275579883</v>
      </c>
      <c r="K36" s="266"/>
      <c r="P36" s="266"/>
      <c r="Q36" s="248"/>
      <c r="S36" s="438"/>
      <c r="T36" s="264"/>
      <c r="U36" s="248">
        <f t="shared" si="10"/>
        <v>25</v>
      </c>
      <c r="V36" s="264" t="s">
        <v>206</v>
      </c>
      <c r="X36" s="439">
        <f>SUM(X30:X35)</f>
        <v>-53087804.840000004</v>
      </c>
      <c r="AD36" s="165" t="s">
        <v>247</v>
      </c>
      <c r="AK36" s="354"/>
      <c r="AL36" s="354"/>
      <c r="AM36" s="354"/>
      <c r="AN36" s="354"/>
      <c r="AS36" s="165" t="s">
        <v>24</v>
      </c>
      <c r="AX36" s="464"/>
      <c r="AY36" s="464"/>
      <c r="AZ36" s="464"/>
      <c r="BA36" s="464"/>
      <c r="BB36" s="464"/>
      <c r="BC36" s="464"/>
      <c r="BD36" s="464"/>
      <c r="BE36" s="464"/>
      <c r="BF36" s="464"/>
      <c r="BG36" s="464"/>
      <c r="BH36" s="464"/>
      <c r="BI36" s="464"/>
      <c r="BJ36" s="464"/>
      <c r="BK36" s="464"/>
      <c r="BL36" s="464"/>
      <c r="BM36" s="487"/>
      <c r="BN36" s="487"/>
      <c r="BO36" s="487"/>
      <c r="BP36" s="487"/>
      <c r="BQ36" s="487"/>
      <c r="BR36" s="164"/>
      <c r="BT36" s="154"/>
      <c r="BV36" s="166"/>
      <c r="BX36" s="248">
        <f t="shared" si="14"/>
        <v>24</v>
      </c>
      <c r="BY36" s="155" t="s">
        <v>48</v>
      </c>
      <c r="BZ36" s="450">
        <v>11340567.025946001</v>
      </c>
      <c r="CA36" s="266"/>
      <c r="CB36" s="266"/>
      <c r="CC36" s="266"/>
      <c r="CD36" s="266"/>
      <c r="CG36" s="266"/>
      <c r="CH36" s="248">
        <f t="shared" si="15"/>
        <v>24</v>
      </c>
      <c r="CI36" s="155" t="s">
        <v>48</v>
      </c>
      <c r="CK36" s="266"/>
      <c r="CL36" s="266"/>
      <c r="CM36" s="266"/>
      <c r="CN36" s="266"/>
      <c r="CO36" s="266"/>
      <c r="CP36" s="266"/>
      <c r="CQ36" s="266">
        <f t="shared" si="23"/>
        <v>0</v>
      </c>
      <c r="CR36" s="266">
        <f t="shared" si="24"/>
        <v>11340567.025946001</v>
      </c>
      <c r="CS36" s="248">
        <f t="shared" si="16"/>
        <v>24</v>
      </c>
      <c r="CT36" s="155" t="s">
        <v>48</v>
      </c>
      <c r="CU36" s="266">
        <f t="shared" si="25"/>
        <v>11340567.025946001</v>
      </c>
      <c r="CV36" s="348">
        <f>CQ36</f>
        <v>0</v>
      </c>
      <c r="CW36" s="350">
        <f>+CU36+CV36</f>
        <v>11340567.025946001</v>
      </c>
    </row>
    <row r="37" spans="1:101" ht="15" customHeight="1">
      <c r="A37" s="248">
        <f t="shared" si="2"/>
        <v>26</v>
      </c>
      <c r="B37" s="169"/>
      <c r="C37" s="481" t="s">
        <v>248</v>
      </c>
      <c r="D37" s="266"/>
      <c r="E37" s="335">
        <v>539.84845000001951</v>
      </c>
      <c r="F37" s="169"/>
      <c r="G37" s="255">
        <f t="shared" si="18"/>
        <v>26</v>
      </c>
      <c r="H37" s="260" t="s">
        <v>212</v>
      </c>
      <c r="I37" s="427">
        <f>+BV13</f>
        <v>2E-3</v>
      </c>
      <c r="J37" s="422">
        <f>+K26*I37</f>
        <v>-1373.5166794605329</v>
      </c>
      <c r="K37" s="266"/>
      <c r="Q37" s="248"/>
      <c r="S37" s="438"/>
      <c r="T37" s="264"/>
      <c r="U37" s="248">
        <f t="shared" si="10"/>
        <v>26</v>
      </c>
      <c r="V37" s="162"/>
      <c r="X37" s="266"/>
      <c r="Y37" s="247"/>
      <c r="Z37" s="247"/>
      <c r="AA37" s="247"/>
      <c r="AB37" s="247"/>
      <c r="AC37" s="247"/>
      <c r="AN37" s="165"/>
      <c r="AX37" s="158"/>
      <c r="AY37" s="158"/>
      <c r="AZ37" s="158"/>
      <c r="BA37" s="158"/>
      <c r="BB37" s="158"/>
      <c r="BC37" s="158"/>
      <c r="BD37" s="158"/>
      <c r="BE37" s="158"/>
      <c r="BF37" s="158"/>
      <c r="BG37" s="158"/>
      <c r="BH37" s="158"/>
      <c r="BI37" s="158"/>
      <c r="BJ37" s="158"/>
      <c r="BK37" s="158"/>
      <c r="BL37" s="158"/>
      <c r="BM37" s="487"/>
      <c r="BN37" s="487"/>
      <c r="BO37" s="487"/>
      <c r="BP37" s="487"/>
      <c r="BQ37" s="487"/>
      <c r="BR37" s="164"/>
      <c r="BT37" s="154"/>
      <c r="BV37" s="166"/>
      <c r="BX37" s="248">
        <f t="shared" si="14"/>
        <v>25</v>
      </c>
      <c r="BY37" s="155" t="s">
        <v>249</v>
      </c>
      <c r="BZ37" s="450">
        <v>0</v>
      </c>
      <c r="CA37" s="266"/>
      <c r="CB37" s="266"/>
      <c r="CC37" s="266"/>
      <c r="CD37" s="266"/>
      <c r="CE37" s="266"/>
      <c r="CF37" s="266"/>
      <c r="CG37" s="266"/>
      <c r="CH37" s="248">
        <f t="shared" si="15"/>
        <v>25</v>
      </c>
      <c r="CI37" s="155" t="s">
        <v>249</v>
      </c>
      <c r="CJ37" s="266"/>
      <c r="CK37" s="266"/>
      <c r="CL37" s="266"/>
      <c r="CM37" s="266"/>
      <c r="CN37" s="266"/>
      <c r="CO37" s="266"/>
      <c r="CP37" s="266"/>
      <c r="CQ37" s="266">
        <f t="shared" si="23"/>
        <v>0</v>
      </c>
      <c r="CR37" s="266">
        <f t="shared" si="24"/>
        <v>0</v>
      </c>
      <c r="CS37" s="248">
        <f t="shared" si="16"/>
        <v>25</v>
      </c>
      <c r="CT37" s="155" t="s">
        <v>249</v>
      </c>
      <c r="CU37" s="266">
        <f t="shared" si="25"/>
        <v>0</v>
      </c>
      <c r="CV37" s="348">
        <f t="shared" si="26"/>
        <v>0</v>
      </c>
      <c r="CW37" s="350">
        <f t="shared" si="27"/>
        <v>0</v>
      </c>
    </row>
    <row r="38" spans="1:101" ht="15" customHeight="1">
      <c r="A38" s="248">
        <f t="shared" si="2"/>
        <v>27</v>
      </c>
      <c r="B38" s="169"/>
      <c r="C38" s="481" t="s">
        <v>250</v>
      </c>
      <c r="D38" s="266"/>
      <c r="E38" s="452">
        <v>3441.5015099996235</v>
      </c>
      <c r="F38" s="169"/>
      <c r="G38" s="255">
        <f t="shared" si="18"/>
        <v>27</v>
      </c>
      <c r="H38" s="370" t="s">
        <v>182</v>
      </c>
      <c r="I38" s="436"/>
      <c r="J38" s="437"/>
      <c r="K38" s="379">
        <f>SUM(J36:J37)+K34</f>
        <v>-3397903.1117361737</v>
      </c>
      <c r="Q38" s="248"/>
      <c r="S38" s="438"/>
      <c r="T38" s="264"/>
      <c r="U38" s="248">
        <f t="shared" si="10"/>
        <v>27</v>
      </c>
      <c r="V38" s="259" t="s">
        <v>242</v>
      </c>
      <c r="X38" s="486">
        <f>-X21-X27-X36</f>
        <v>913620.32170180976</v>
      </c>
      <c r="Y38" s="247"/>
      <c r="Z38" s="247"/>
      <c r="AA38" s="247"/>
      <c r="AB38" s="247"/>
      <c r="AC38" s="247"/>
      <c r="AX38" s="157"/>
      <c r="AY38" s="157"/>
      <c r="AZ38" s="157"/>
      <c r="BA38" s="157"/>
      <c r="BB38" s="157"/>
      <c r="BC38" s="157"/>
      <c r="BD38" s="157"/>
      <c r="BE38" s="157"/>
      <c r="BF38" s="157"/>
      <c r="BG38" s="157"/>
      <c r="BH38" s="157"/>
      <c r="BI38" s="157"/>
      <c r="BJ38" s="157"/>
      <c r="BK38" s="157"/>
      <c r="BL38" s="157"/>
      <c r="BR38" s="164"/>
      <c r="BT38" s="154"/>
      <c r="BV38" s="166"/>
      <c r="BX38" s="248">
        <f t="shared" si="14"/>
        <v>26</v>
      </c>
      <c r="BY38" s="155" t="s">
        <v>46</v>
      </c>
      <c r="BZ38" s="450">
        <v>-84402.47</v>
      </c>
      <c r="CA38" s="266"/>
      <c r="CB38" s="266"/>
      <c r="CC38" s="266"/>
      <c r="CD38" s="266"/>
      <c r="CE38" s="266"/>
      <c r="CF38" s="266"/>
      <c r="CG38" s="266"/>
      <c r="CH38" s="248">
        <f t="shared" si="15"/>
        <v>26</v>
      </c>
      <c r="CI38" s="155" t="s">
        <v>46</v>
      </c>
      <c r="CJ38" s="266"/>
      <c r="CK38" s="266"/>
      <c r="CL38" s="266"/>
      <c r="CM38" s="266"/>
      <c r="CN38" s="266"/>
      <c r="CO38" s="266">
        <f>BL16</f>
        <v>39032.269999999997</v>
      </c>
      <c r="CP38" s="266"/>
      <c r="CQ38" s="266">
        <f t="shared" si="23"/>
        <v>39032.269999999997</v>
      </c>
      <c r="CR38" s="266">
        <f t="shared" si="24"/>
        <v>-45370.200000000004</v>
      </c>
      <c r="CS38" s="248">
        <f t="shared" si="16"/>
        <v>26</v>
      </c>
      <c r="CT38" s="155" t="s">
        <v>46</v>
      </c>
      <c r="CU38" s="266">
        <f t="shared" si="25"/>
        <v>-84402.47</v>
      </c>
      <c r="CV38" s="348">
        <f t="shared" si="26"/>
        <v>39032.269999999997</v>
      </c>
      <c r="CW38" s="350">
        <f t="shared" si="27"/>
        <v>-45370.200000000004</v>
      </c>
    </row>
    <row r="39" spans="1:101" ht="15" customHeight="1">
      <c r="A39" s="248">
        <f t="shared" si="2"/>
        <v>28</v>
      </c>
      <c r="B39" s="169" t="s">
        <v>251</v>
      </c>
      <c r="C39" s="169"/>
      <c r="D39" s="169"/>
      <c r="E39" s="271"/>
      <c r="F39" s="416">
        <f>SUM(E29:E38)</f>
        <v>230129.7793700214</v>
      </c>
      <c r="G39" s="255">
        <f t="shared" si="18"/>
        <v>28</v>
      </c>
      <c r="H39" s="260"/>
      <c r="I39" s="436"/>
      <c r="J39" s="256"/>
      <c r="K39" s="266"/>
      <c r="Q39" s="248"/>
      <c r="S39" s="438"/>
      <c r="T39" s="264"/>
      <c r="U39" s="248">
        <f t="shared" si="10"/>
        <v>28</v>
      </c>
      <c r="V39" s="259" t="s">
        <v>244</v>
      </c>
      <c r="X39" s="348">
        <f>X38*0.35</f>
        <v>319767.11259563337</v>
      </c>
      <c r="Y39" s="247"/>
      <c r="Z39" s="247"/>
      <c r="AA39" s="247"/>
      <c r="AB39" s="247"/>
      <c r="AC39" s="247"/>
      <c r="AX39" s="157"/>
      <c r="AY39" s="157"/>
      <c r="AZ39" s="157"/>
      <c r="BA39" s="157"/>
      <c r="BB39" s="157"/>
      <c r="BC39" s="157"/>
      <c r="BD39" s="157"/>
      <c r="BE39" s="157"/>
      <c r="BF39" s="157"/>
      <c r="BG39" s="157"/>
      <c r="BH39" s="157"/>
      <c r="BI39" s="157"/>
      <c r="BJ39" s="157"/>
      <c r="BK39" s="157"/>
      <c r="BL39" s="157"/>
      <c r="BR39" s="164"/>
      <c r="BT39" s="154"/>
      <c r="BV39" s="166"/>
      <c r="BX39" s="248">
        <f t="shared" si="14"/>
        <v>27</v>
      </c>
      <c r="BY39" s="155" t="s">
        <v>252</v>
      </c>
      <c r="BZ39" s="254">
        <v>110283062.35560299</v>
      </c>
      <c r="CA39" s="266">
        <f>+E48</f>
        <v>8826</v>
      </c>
      <c r="CB39" s="266">
        <f>+J40</f>
        <v>-26339.929362014642</v>
      </c>
      <c r="CC39" s="266"/>
      <c r="CD39" s="266"/>
      <c r="CE39" s="266">
        <f>X26+X35</f>
        <v>-47860005.990604319</v>
      </c>
      <c r="CF39" s="266"/>
      <c r="CG39" s="266"/>
      <c r="CH39" s="248">
        <f t="shared" si="15"/>
        <v>27</v>
      </c>
      <c r="CI39" s="155" t="s">
        <v>252</v>
      </c>
      <c r="CJ39" s="266">
        <f>AN14</f>
        <v>-4162.8820689916611</v>
      </c>
      <c r="CK39" s="266"/>
      <c r="CL39" s="266"/>
      <c r="CM39" s="266"/>
      <c r="CN39" s="266"/>
      <c r="CO39" s="266"/>
      <c r="CP39" s="266">
        <f>BQ15</f>
        <v>-76845.36127207859</v>
      </c>
      <c r="CQ39" s="266">
        <f t="shared" si="23"/>
        <v>-47958528.163307406</v>
      </c>
      <c r="CR39" s="266">
        <f t="shared" si="24"/>
        <v>62324534.192295589</v>
      </c>
      <c r="CS39" s="248">
        <f t="shared" si="16"/>
        <v>27</v>
      </c>
      <c r="CT39" s="155" t="s">
        <v>252</v>
      </c>
      <c r="CU39" s="266">
        <f t="shared" si="25"/>
        <v>110283062.35560299</v>
      </c>
      <c r="CV39" s="349">
        <f t="shared" si="26"/>
        <v>-47958528.163307406</v>
      </c>
      <c r="CW39" s="350">
        <f t="shared" si="27"/>
        <v>62324534.192295589</v>
      </c>
    </row>
    <row r="40" spans="1:101" ht="15" customHeight="1" thickBot="1">
      <c r="A40" s="248">
        <f t="shared" si="2"/>
        <v>29</v>
      </c>
      <c r="G40" s="255">
        <f t="shared" si="18"/>
        <v>29</v>
      </c>
      <c r="H40" s="260" t="s">
        <v>220</v>
      </c>
      <c r="I40" s="421">
        <f>+BV14</f>
        <v>3.8353999999999999E-2</v>
      </c>
      <c r="J40" s="277">
        <f>+K26*I40</f>
        <v>-26339.929362014642</v>
      </c>
      <c r="K40" s="266"/>
      <c r="Q40" s="248"/>
      <c r="S40" s="438"/>
      <c r="T40" s="264"/>
      <c r="U40" s="248">
        <f t="shared" si="10"/>
        <v>29</v>
      </c>
      <c r="V40" s="259" t="s">
        <v>169</v>
      </c>
      <c r="X40" s="489">
        <f>X38-X39</f>
        <v>593853.20910617639</v>
      </c>
      <c r="Y40" s="157"/>
      <c r="Z40" s="157"/>
      <c r="AA40" s="157"/>
      <c r="AB40" s="157"/>
      <c r="AC40" s="157"/>
      <c r="AX40" s="482"/>
      <c r="AY40" s="482"/>
      <c r="AZ40" s="482"/>
      <c r="BA40" s="482"/>
      <c r="BB40" s="482"/>
      <c r="BC40" s="482"/>
      <c r="BD40" s="482"/>
      <c r="BE40" s="482"/>
      <c r="BF40" s="482"/>
      <c r="BG40" s="482"/>
      <c r="BH40" s="482"/>
      <c r="BI40" s="482"/>
      <c r="BJ40" s="482"/>
      <c r="BK40" s="482"/>
      <c r="BL40" s="482"/>
      <c r="BR40" s="164"/>
      <c r="BT40" s="154"/>
      <c r="BV40" s="166"/>
      <c r="BX40" s="248">
        <f t="shared" si="14"/>
        <v>28</v>
      </c>
      <c r="BY40" s="155" t="s">
        <v>253</v>
      </c>
      <c r="BZ40" s="254">
        <v>-3748.77</v>
      </c>
      <c r="CA40" s="266">
        <f>+F53</f>
        <v>177862</v>
      </c>
      <c r="CB40" s="266">
        <f>+K45</f>
        <v>958120</v>
      </c>
      <c r="CC40" s="266">
        <f>P28</f>
        <v>26278054.097654998</v>
      </c>
      <c r="CD40" s="266">
        <f>+T23</f>
        <v>-18186137.819288485</v>
      </c>
      <c r="CE40" s="266">
        <f>X39</f>
        <v>319767.11259563337</v>
      </c>
      <c r="CF40" s="266">
        <f>AC23</f>
        <v>-91620.301849999989</v>
      </c>
      <c r="CG40" s="266">
        <f>AJ27</f>
        <v>223897</v>
      </c>
      <c r="CH40" s="248">
        <f t="shared" si="15"/>
        <v>28</v>
      </c>
      <c r="CI40" s="155" t="s">
        <v>253</v>
      </c>
      <c r="CJ40" s="266">
        <f>AN24</f>
        <v>1457.0238021471537</v>
      </c>
      <c r="CK40" s="266"/>
      <c r="CL40" s="266">
        <f>AW18</f>
        <v>17787.766269711265</v>
      </c>
      <c r="CM40" s="266">
        <f>BB18</f>
        <v>2117.9169703477919</v>
      </c>
      <c r="CN40" s="266">
        <f>BG17</f>
        <v>-166249</v>
      </c>
      <c r="CO40" s="266">
        <f>BL18</f>
        <v>-13661.294499999998</v>
      </c>
      <c r="CP40" s="266">
        <f>BQ20</f>
        <v>362088</v>
      </c>
      <c r="CQ40" s="266">
        <f t="shared" si="23"/>
        <v>9883482.5016543511</v>
      </c>
      <c r="CR40" s="266">
        <f t="shared" si="24"/>
        <v>9879733.7316543516</v>
      </c>
      <c r="CS40" s="248">
        <f t="shared" si="16"/>
        <v>28</v>
      </c>
      <c r="CT40" s="155" t="s">
        <v>253</v>
      </c>
      <c r="CU40" s="266">
        <f t="shared" si="25"/>
        <v>-3748.77</v>
      </c>
      <c r="CV40" s="349">
        <f t="shared" si="26"/>
        <v>9883482.5016543511</v>
      </c>
      <c r="CW40" s="350">
        <f t="shared" si="27"/>
        <v>9879733.7316543516</v>
      </c>
    </row>
    <row r="41" spans="1:101" ht="15" customHeight="1" thickTop="1">
      <c r="A41" s="248">
        <f t="shared" si="2"/>
        <v>30</v>
      </c>
      <c r="B41" s="188" t="s">
        <v>199</v>
      </c>
      <c r="E41" s="452">
        <v>-288323.59947004862</v>
      </c>
      <c r="F41" s="169"/>
      <c r="G41" s="255">
        <f t="shared" si="18"/>
        <v>30</v>
      </c>
      <c r="H41" s="370"/>
      <c r="I41" s="436"/>
      <c r="J41" s="462"/>
      <c r="K41" s="266"/>
      <c r="Q41" s="248"/>
      <c r="S41" s="438"/>
      <c r="T41" s="264"/>
      <c r="U41" s="248" t="s">
        <v>24</v>
      </c>
      <c r="Y41" s="157"/>
      <c r="Z41" s="157"/>
      <c r="AA41" s="157"/>
      <c r="AB41" s="157"/>
      <c r="AC41" s="157"/>
      <c r="AX41" s="487"/>
      <c r="AY41" s="487"/>
      <c r="AZ41" s="487"/>
      <c r="BA41" s="487"/>
      <c r="BB41" s="487"/>
      <c r="BC41" s="487"/>
      <c r="BD41" s="487"/>
      <c r="BE41" s="487"/>
      <c r="BF41" s="487"/>
      <c r="BG41" s="487"/>
      <c r="BH41" s="487"/>
      <c r="BI41" s="487"/>
      <c r="BJ41" s="487"/>
      <c r="BK41" s="487"/>
      <c r="BL41" s="487"/>
      <c r="BR41" s="164"/>
      <c r="BT41" s="154"/>
      <c r="BV41" s="166"/>
      <c r="BX41" s="248">
        <f t="shared" si="14"/>
        <v>29</v>
      </c>
      <c r="BY41" s="165" t="s">
        <v>49</v>
      </c>
      <c r="BZ41" s="299">
        <v>43443293.243224896</v>
      </c>
      <c r="CA41" s="266"/>
      <c r="CB41" s="266"/>
      <c r="CC41" s="266">
        <f>P29+P30</f>
        <v>-14476559.17088002</v>
      </c>
      <c r="CD41" s="266"/>
      <c r="CE41" s="266"/>
      <c r="CF41" s="266"/>
      <c r="CG41" s="363"/>
      <c r="CH41" s="248">
        <f t="shared" si="15"/>
        <v>29</v>
      </c>
      <c r="CI41" s="165" t="s">
        <v>49</v>
      </c>
      <c r="CJ41" s="450"/>
      <c r="CK41" s="363"/>
      <c r="CL41" s="379"/>
      <c r="CM41" s="379"/>
      <c r="CN41" s="379"/>
      <c r="CO41" s="379"/>
      <c r="CP41" s="379"/>
      <c r="CQ41" s="266">
        <f t="shared" si="23"/>
        <v>-14476559.17088002</v>
      </c>
      <c r="CR41" s="363">
        <f t="shared" si="24"/>
        <v>28966734.072344877</v>
      </c>
      <c r="CS41" s="248">
        <f t="shared" si="16"/>
        <v>29</v>
      </c>
      <c r="CT41" s="165" t="s">
        <v>49</v>
      </c>
      <c r="CU41" s="363">
        <f t="shared" si="25"/>
        <v>43443293.243224896</v>
      </c>
      <c r="CV41" s="364">
        <f t="shared" si="26"/>
        <v>-14476559.17088002</v>
      </c>
      <c r="CW41" s="365">
        <f t="shared" si="27"/>
        <v>28966734.072344877</v>
      </c>
    </row>
    <row r="42" spans="1:101" ht="15" customHeight="1">
      <c r="A42" s="248">
        <f t="shared" si="2"/>
        <v>31</v>
      </c>
      <c r="B42" s="169" t="s">
        <v>254</v>
      </c>
      <c r="E42" s="271"/>
      <c r="F42" s="416">
        <f>SUM(E41:E41)</f>
        <v>-288323.59947004862</v>
      </c>
      <c r="G42" s="255">
        <f>+G41+1</f>
        <v>31</v>
      </c>
      <c r="H42" s="370" t="s">
        <v>227</v>
      </c>
      <c r="I42" s="169"/>
      <c r="J42" s="256"/>
      <c r="K42" s="470">
        <f>SUM(J40:J41)</f>
        <v>-26339.929362014642</v>
      </c>
      <c r="Q42" s="248"/>
      <c r="S42" s="438"/>
      <c r="T42" s="264"/>
      <c r="U42" s="165" t="s">
        <v>24</v>
      </c>
      <c r="Y42" s="157"/>
      <c r="Z42" s="157"/>
      <c r="AA42" s="157"/>
      <c r="AB42" s="157"/>
      <c r="AC42" s="157"/>
      <c r="AX42" s="487"/>
      <c r="AY42" s="487"/>
      <c r="AZ42" s="487"/>
      <c r="BA42" s="487"/>
      <c r="BB42" s="487"/>
      <c r="BC42" s="487"/>
      <c r="BD42" s="487"/>
      <c r="BE42" s="487"/>
      <c r="BF42" s="487"/>
      <c r="BG42" s="487"/>
      <c r="BH42" s="487"/>
      <c r="BI42" s="487"/>
      <c r="BJ42" s="487"/>
      <c r="BK42" s="487"/>
      <c r="BL42" s="487"/>
      <c r="BR42" s="164"/>
      <c r="BT42" s="154"/>
      <c r="BV42" s="166"/>
      <c r="BW42" s="217"/>
      <c r="BX42" s="248">
        <f t="shared" si="14"/>
        <v>30</v>
      </c>
      <c r="BY42" s="155" t="s">
        <v>50</v>
      </c>
      <c r="BZ42" s="461">
        <f>SUM(BZ28:BZ41)</f>
        <v>436751976.9434498</v>
      </c>
      <c r="CA42" s="461">
        <f t="shared" ref="CA42:CG42" si="28">SUM(CA28:CA41)</f>
        <v>188139</v>
      </c>
      <c r="CB42" s="461">
        <f t="shared" si="28"/>
        <v>927447.99903096678</v>
      </c>
      <c r="CC42" s="461">
        <f t="shared" si="28"/>
        <v>11801494.926774979</v>
      </c>
      <c r="CD42" s="461">
        <f t="shared" si="28"/>
        <v>-18186137.819288485</v>
      </c>
      <c r="CE42" s="461">
        <f t="shared" si="28"/>
        <v>-81091215.991048589</v>
      </c>
      <c r="CF42" s="461">
        <f t="shared" si="28"/>
        <v>170151.98914999998</v>
      </c>
      <c r="CG42" s="461">
        <f t="shared" si="28"/>
        <v>-415809</v>
      </c>
      <c r="CH42" s="248">
        <f t="shared" si="15"/>
        <v>30</v>
      </c>
      <c r="CI42" s="155" t="s">
        <v>50</v>
      </c>
      <c r="CJ42" s="461">
        <f t="shared" ref="CJ42:CR42" si="29">SUM(CJ28:CJ41)</f>
        <v>-2705.9013468447142</v>
      </c>
      <c r="CK42" s="461">
        <f t="shared" si="29"/>
        <v>12476.289999999999</v>
      </c>
      <c r="CL42" s="461">
        <f t="shared" si="29"/>
        <v>-33034.423072320918</v>
      </c>
      <c r="CM42" s="461">
        <f t="shared" si="29"/>
        <v>-3933.2743735030426</v>
      </c>
      <c r="CN42" s="461">
        <f>SUM(CN28:CN41)</f>
        <v>308746.79170733329</v>
      </c>
      <c r="CO42" s="461">
        <f>SUM(CO28:CO41)</f>
        <v>25370.9755</v>
      </c>
      <c r="CP42" s="461">
        <f t="shared" si="29"/>
        <v>-672449.7530764878</v>
      </c>
      <c r="CQ42" s="461">
        <f t="shared" si="29"/>
        <v>-86971458.190042943</v>
      </c>
      <c r="CR42" s="461">
        <f t="shared" si="29"/>
        <v>349780518.75340688</v>
      </c>
      <c r="CS42" s="248">
        <f t="shared" si="16"/>
        <v>30</v>
      </c>
      <c r="CT42" s="155" t="s">
        <v>50</v>
      </c>
      <c r="CU42" s="461">
        <f>SUM(CU28:CU41)</f>
        <v>436751976.9434498</v>
      </c>
      <c r="CV42" s="461">
        <f>SUM(CV28:CV41)</f>
        <v>-86971458.190042943</v>
      </c>
      <c r="CW42" s="461">
        <f>SUM(CW28:CW41)</f>
        <v>349780518.75340688</v>
      </c>
    </row>
    <row r="43" spans="1:101" ht="15" customHeight="1">
      <c r="A43" s="248">
        <f t="shared" si="2"/>
        <v>32</v>
      </c>
      <c r="B43" s="491"/>
      <c r="C43" s="866"/>
      <c r="D43" s="866"/>
      <c r="E43" s="866"/>
      <c r="F43" s="169"/>
      <c r="G43" s="255">
        <f>+G42+1</f>
        <v>32</v>
      </c>
      <c r="H43" s="260"/>
      <c r="I43" s="169"/>
      <c r="J43" s="169"/>
      <c r="K43" s="462"/>
      <c r="Q43" s="248"/>
      <c r="S43" s="438"/>
      <c r="T43" s="264"/>
      <c r="W43" s="247"/>
      <c r="X43" s="247"/>
      <c r="Y43" s="157"/>
      <c r="Z43" s="157"/>
      <c r="AA43" s="157"/>
      <c r="AB43" s="157"/>
      <c r="AC43" s="157"/>
      <c r="AX43" s="487"/>
      <c r="AY43" s="487"/>
      <c r="AZ43" s="487"/>
      <c r="BA43" s="487"/>
      <c r="BB43" s="487"/>
      <c r="BC43" s="487"/>
      <c r="BD43" s="487"/>
      <c r="BE43" s="487"/>
      <c r="BF43" s="487"/>
      <c r="BG43" s="487"/>
      <c r="BH43" s="487"/>
      <c r="BI43" s="487"/>
      <c r="BJ43" s="487"/>
      <c r="BK43" s="487"/>
      <c r="BL43" s="487"/>
      <c r="BR43" s="164"/>
      <c r="BT43" s="154"/>
      <c r="BV43" s="166"/>
      <c r="BW43" s="492"/>
      <c r="BX43" s="248">
        <f t="shared" si="14"/>
        <v>31</v>
      </c>
      <c r="BZ43" s="271"/>
      <c r="CA43" s="271"/>
      <c r="CB43" s="271"/>
      <c r="CC43" s="271"/>
      <c r="CD43" s="271"/>
      <c r="CE43" s="271"/>
      <c r="CF43" s="271"/>
      <c r="CG43" s="271"/>
      <c r="CH43" s="248">
        <f t="shared" si="15"/>
        <v>31</v>
      </c>
      <c r="CJ43" s="271"/>
      <c r="CK43" s="271"/>
      <c r="CL43" s="271"/>
      <c r="CM43" s="271"/>
      <c r="CN43" s="271"/>
      <c r="CO43" s="271"/>
      <c r="CP43" s="271"/>
      <c r="CQ43" s="271"/>
      <c r="CR43" s="271"/>
      <c r="CS43" s="248">
        <f t="shared" si="16"/>
        <v>31</v>
      </c>
      <c r="CU43" s="271"/>
      <c r="CV43" s="271"/>
      <c r="CW43" s="271"/>
    </row>
    <row r="44" spans="1:101" ht="15" customHeight="1">
      <c r="A44" s="248">
        <f t="shared" si="2"/>
        <v>33</v>
      </c>
      <c r="B44" s="260" t="s">
        <v>205</v>
      </c>
      <c r="C44" s="260"/>
      <c r="D44" s="421">
        <f>+BV12</f>
        <v>4.3080000000000002E-3</v>
      </c>
      <c r="E44" s="332">
        <f>ROUND(F39*D44,0)</f>
        <v>991</v>
      </c>
      <c r="F44" s="266"/>
      <c r="G44" s="255">
        <f>+G43+1</f>
        <v>33</v>
      </c>
      <c r="H44" s="260" t="s">
        <v>180</v>
      </c>
      <c r="I44" s="169"/>
      <c r="J44" s="478"/>
      <c r="K44" s="470">
        <f>K26-K38-K42</f>
        <v>2737484.7013679221</v>
      </c>
      <c r="Q44" s="248"/>
      <c r="S44" s="438"/>
      <c r="T44" s="264"/>
      <c r="W44" s="247"/>
      <c r="X44" s="415"/>
      <c r="Y44" s="157"/>
      <c r="Z44" s="157"/>
      <c r="AA44" s="157"/>
      <c r="AB44" s="157"/>
      <c r="AC44" s="157"/>
      <c r="AX44" s="487"/>
      <c r="AY44" s="487"/>
      <c r="AZ44" s="487"/>
      <c r="BA44" s="487"/>
      <c r="BB44" s="487"/>
      <c r="BC44" s="487"/>
      <c r="BD44" s="487"/>
      <c r="BE44" s="487"/>
      <c r="BF44" s="487"/>
      <c r="BG44" s="487"/>
      <c r="BH44" s="487"/>
      <c r="BI44" s="487"/>
      <c r="BJ44" s="487"/>
      <c r="BK44" s="487"/>
      <c r="BL44" s="487"/>
      <c r="BR44" s="164"/>
      <c r="BT44" s="154"/>
      <c r="BV44" s="166"/>
      <c r="BW44" s="288"/>
      <c r="BX44" s="248">
        <f t="shared" si="14"/>
        <v>32</v>
      </c>
      <c r="BY44" s="155" t="s">
        <v>51</v>
      </c>
      <c r="BZ44" s="276">
        <f t="shared" ref="BZ44:CG44" si="30">BZ17-BZ26-BZ42</f>
        <v>110731339.36655015</v>
      </c>
      <c r="CA44" s="276">
        <f t="shared" si="30"/>
        <v>330314.37884006999</v>
      </c>
      <c r="CB44" s="276">
        <f t="shared" si="30"/>
        <v>1779364.7013679221</v>
      </c>
      <c r="CC44" s="276">
        <f t="shared" si="30"/>
        <v>-11801494.926774979</v>
      </c>
      <c r="CD44" s="276">
        <f t="shared" si="30"/>
        <v>18186137.819288485</v>
      </c>
      <c r="CE44" s="276">
        <f t="shared" si="30"/>
        <v>593853.20910619199</v>
      </c>
      <c r="CF44" s="276">
        <f t="shared" si="30"/>
        <v>-170151.98914999998</v>
      </c>
      <c r="CG44" s="276">
        <f t="shared" si="30"/>
        <v>415809</v>
      </c>
      <c r="CH44" s="248">
        <f t="shared" si="15"/>
        <v>32</v>
      </c>
      <c r="CI44" s="155" t="s">
        <v>51</v>
      </c>
      <c r="CJ44" s="276">
        <f t="shared" ref="CJ44:CR44" si="31">CJ17-CJ26-CJ42</f>
        <v>2705.9013468447142</v>
      </c>
      <c r="CK44" s="276">
        <f t="shared" si="31"/>
        <v>-12476.289999999999</v>
      </c>
      <c r="CL44" s="276">
        <f>CL17-CL26-CL42</f>
        <v>33034.423072320918</v>
      </c>
      <c r="CM44" s="276">
        <f>CM17-CM26-CM42</f>
        <v>3933.2743735030426</v>
      </c>
      <c r="CN44" s="276">
        <f>CN17-CN26-CN42</f>
        <v>-308746.79170733329</v>
      </c>
      <c r="CO44" s="276">
        <f>CO17-CO26-CO42</f>
        <v>-25370.9755</v>
      </c>
      <c r="CP44" s="276">
        <f>CP17-CP26-CP42</f>
        <v>672449.7530764878</v>
      </c>
      <c r="CQ44" s="276">
        <f t="shared" si="31"/>
        <v>9699361.4873394966</v>
      </c>
      <c r="CR44" s="276">
        <f t="shared" si="31"/>
        <v>120430700.85388958</v>
      </c>
      <c r="CS44" s="248">
        <f t="shared" si="16"/>
        <v>32</v>
      </c>
      <c r="CT44" s="165" t="str">
        <f>BY44</f>
        <v>NET OPERATING INCOME</v>
      </c>
      <c r="CU44" s="276">
        <f>CU17-CU26-CU42</f>
        <v>110731339.36655015</v>
      </c>
      <c r="CV44" s="276">
        <f>CV17-CV26-CV42</f>
        <v>9699361.4873394966</v>
      </c>
      <c r="CW44" s="276">
        <f>CW17-CW26-CW42</f>
        <v>120430700.85388947</v>
      </c>
    </row>
    <row r="45" spans="1:101" ht="15" customHeight="1">
      <c r="A45" s="248">
        <f t="shared" si="2"/>
        <v>34</v>
      </c>
      <c r="B45" s="260" t="s">
        <v>212</v>
      </c>
      <c r="C45" s="260"/>
      <c r="D45" s="427">
        <f>+BV13</f>
        <v>2E-3</v>
      </c>
      <c r="E45" s="365">
        <f>ROUND(F39*D45,0)</f>
        <v>460</v>
      </c>
      <c r="F45" s="266"/>
      <c r="G45" s="255">
        <f>+G44+1</f>
        <v>34</v>
      </c>
      <c r="H45" s="260" t="s">
        <v>189</v>
      </c>
      <c r="I45" s="393">
        <f>FIT</f>
        <v>0.35</v>
      </c>
      <c r="J45" s="478"/>
      <c r="K45" s="379">
        <f>ROUND(K44*I45,0)</f>
        <v>958120</v>
      </c>
      <c r="Q45" s="248"/>
      <c r="S45" s="438"/>
      <c r="T45" s="264"/>
      <c r="V45" s="247"/>
      <c r="W45" s="247"/>
      <c r="X45" s="415"/>
      <c r="Y45" s="157"/>
      <c r="Z45" s="157"/>
      <c r="AA45" s="157"/>
      <c r="AB45" s="157"/>
      <c r="AC45" s="157"/>
      <c r="AX45" s="487"/>
      <c r="AY45" s="487"/>
      <c r="AZ45" s="487"/>
      <c r="BA45" s="487"/>
      <c r="BB45" s="487"/>
      <c r="BC45" s="487"/>
      <c r="BD45" s="487"/>
      <c r="BE45" s="487"/>
      <c r="BF45" s="487"/>
      <c r="BG45" s="487"/>
      <c r="BH45" s="487"/>
      <c r="BI45" s="487"/>
      <c r="BJ45" s="487"/>
      <c r="BK45" s="487"/>
      <c r="BL45" s="487"/>
      <c r="BR45" s="164"/>
      <c r="BT45" s="154"/>
      <c r="BV45" s="166"/>
      <c r="BW45" s="446"/>
      <c r="BX45" s="248">
        <f t="shared" si="14"/>
        <v>33</v>
      </c>
      <c r="BZ45" s="271"/>
      <c r="CA45" s="271"/>
      <c r="CB45" s="271"/>
      <c r="CC45" s="271"/>
      <c r="CD45" s="271"/>
      <c r="CE45" s="271"/>
      <c r="CF45" s="271"/>
      <c r="CG45" s="493" t="s">
        <v>24</v>
      </c>
      <c r="CH45" s="248">
        <f t="shared" si="15"/>
        <v>33</v>
      </c>
      <c r="CJ45" s="271"/>
      <c r="CK45" s="493"/>
      <c r="CL45" s="493"/>
      <c r="CM45" s="493"/>
      <c r="CN45" s="493"/>
      <c r="CO45" s="493"/>
      <c r="CP45" s="493"/>
      <c r="CQ45" s="311"/>
      <c r="CR45" s="311"/>
      <c r="CS45" s="248">
        <f t="shared" si="16"/>
        <v>33</v>
      </c>
      <c r="CT45" s="155"/>
      <c r="CU45" s="494"/>
      <c r="CV45" s="494"/>
      <c r="CW45" s="494"/>
    </row>
    <row r="46" spans="1:101" ht="15" customHeight="1" thickBot="1">
      <c r="A46" s="248">
        <f t="shared" si="2"/>
        <v>35</v>
      </c>
      <c r="B46" s="370" t="s">
        <v>182</v>
      </c>
      <c r="C46" s="260"/>
      <c r="D46" s="495"/>
      <c r="E46" s="478"/>
      <c r="F46" s="496">
        <f>SUM(E44:E45)</f>
        <v>1451</v>
      </c>
      <c r="G46" s="255">
        <f>+G45+1</f>
        <v>35</v>
      </c>
      <c r="H46" s="260" t="s">
        <v>169</v>
      </c>
      <c r="I46" s="169"/>
      <c r="J46" s="478"/>
      <c r="K46" s="485">
        <f>K44-K45</f>
        <v>1779364.7013679221</v>
      </c>
      <c r="S46" s="438"/>
      <c r="T46" s="264"/>
      <c r="U46" s="157"/>
      <c r="V46" s="157"/>
      <c r="W46" s="157"/>
      <c r="X46" s="415"/>
      <c r="Y46" s="247"/>
      <c r="Z46" s="247"/>
      <c r="AA46" s="247"/>
      <c r="AB46" s="247"/>
      <c r="AC46" s="247"/>
      <c r="AX46" s="487"/>
      <c r="AY46" s="487"/>
      <c r="AZ46" s="487"/>
      <c r="BA46" s="487"/>
      <c r="BB46" s="487"/>
      <c r="BC46" s="487"/>
      <c r="BD46" s="487"/>
      <c r="BE46" s="487"/>
      <c r="BF46" s="487"/>
      <c r="BG46" s="487"/>
      <c r="BH46" s="487"/>
      <c r="BI46" s="487"/>
      <c r="BJ46" s="487"/>
      <c r="BK46" s="487"/>
      <c r="BL46" s="487"/>
      <c r="BR46" s="164"/>
      <c r="BT46" s="154"/>
      <c r="BV46" s="166"/>
      <c r="BW46" s="446"/>
      <c r="BX46" s="248">
        <f t="shared" si="14"/>
        <v>34</v>
      </c>
      <c r="BY46" s="155" t="s">
        <v>255</v>
      </c>
      <c r="BZ46" s="276">
        <f>BZ57</f>
        <v>1613676825.1365116</v>
      </c>
      <c r="CA46" s="271"/>
      <c r="CB46" s="271"/>
      <c r="CC46" s="271"/>
      <c r="CD46" s="271"/>
      <c r="CE46" s="271">
        <v>0</v>
      </c>
      <c r="CF46" s="271"/>
      <c r="CG46" s="319"/>
      <c r="CH46" s="248">
        <f t="shared" si="15"/>
        <v>34</v>
      </c>
      <c r="CI46" s="155" t="s">
        <v>255</v>
      </c>
      <c r="CJ46" s="271"/>
      <c r="CK46" s="156"/>
      <c r="CL46" s="156"/>
      <c r="CM46" s="156"/>
      <c r="CN46" s="156"/>
      <c r="CO46" s="156"/>
      <c r="CP46" s="156"/>
      <c r="CQ46" s="271">
        <f>SUM(CA46:CM46)-CH46</f>
        <v>0</v>
      </c>
      <c r="CR46" s="271">
        <f>BZ46+CQ46</f>
        <v>1613676825.1365116</v>
      </c>
      <c r="CS46" s="248">
        <f t="shared" si="16"/>
        <v>34</v>
      </c>
      <c r="CT46" s="155" t="s">
        <v>255</v>
      </c>
      <c r="CU46" s="271">
        <f>BZ46</f>
        <v>1613676825.1365116</v>
      </c>
      <c r="CV46" s="497">
        <f>CQ46</f>
        <v>0</v>
      </c>
      <c r="CW46" s="271">
        <f>+CU46+CV46</f>
        <v>1613676825.1365116</v>
      </c>
    </row>
    <row r="47" spans="1:101" ht="15" customHeight="1" thickTop="1">
      <c r="A47" s="248">
        <f t="shared" si="2"/>
        <v>36</v>
      </c>
      <c r="B47" s="260"/>
      <c r="C47" s="260"/>
      <c r="D47" s="498"/>
      <c r="E47" s="256"/>
      <c r="F47" s="266"/>
      <c r="G47" s="255"/>
      <c r="H47" s="488"/>
      <c r="I47" s="244"/>
      <c r="J47" s="277"/>
      <c r="K47" s="244"/>
      <c r="S47" s="438"/>
      <c r="T47" s="264"/>
      <c r="U47" s="157"/>
      <c r="V47" s="157"/>
      <c r="W47" s="157"/>
      <c r="X47" s="415"/>
      <c r="Y47" s="247"/>
      <c r="Z47" s="247"/>
      <c r="AA47" s="247"/>
      <c r="AB47" s="247"/>
      <c r="AC47" s="247"/>
      <c r="BR47" s="164"/>
      <c r="BT47" s="154"/>
      <c r="BV47" s="166"/>
      <c r="BW47" s="446"/>
      <c r="BX47" s="248">
        <f t="shared" si="14"/>
        <v>35</v>
      </c>
      <c r="CG47" s="170"/>
      <c r="CH47" s="248">
        <f t="shared" si="15"/>
        <v>35</v>
      </c>
      <c r="CK47" s="154"/>
      <c r="CL47" s="154"/>
      <c r="CM47" s="154"/>
      <c r="CN47" s="154"/>
      <c r="CO47" s="154"/>
      <c r="CP47" s="154"/>
      <c r="CQ47" s="311"/>
      <c r="CR47" s="311"/>
      <c r="CS47" s="248">
        <f t="shared" si="16"/>
        <v>35</v>
      </c>
    </row>
    <row r="48" spans="1:101" ht="15" customHeight="1">
      <c r="A48" s="248">
        <f t="shared" si="2"/>
        <v>37</v>
      </c>
      <c r="B48" s="260" t="s">
        <v>220</v>
      </c>
      <c r="C48" s="260"/>
      <c r="D48" s="421">
        <f>+BV14</f>
        <v>3.8353999999999999E-2</v>
      </c>
      <c r="E48" s="499">
        <f>ROUND(F39*D48,0)</f>
        <v>8826</v>
      </c>
      <c r="F48" s="266"/>
      <c r="G48" s="255"/>
      <c r="H48" s="866"/>
      <c r="I48" s="866"/>
      <c r="J48" s="866"/>
      <c r="K48" s="162"/>
      <c r="U48" s="157"/>
      <c r="V48" s="157"/>
      <c r="W48" s="157"/>
      <c r="X48" s="157"/>
      <c r="Y48" s="247"/>
      <c r="Z48" s="247"/>
      <c r="AA48" s="247"/>
      <c r="AB48" s="247"/>
      <c r="AC48" s="247"/>
      <c r="AK48" s="248"/>
      <c r="AL48" s="152"/>
      <c r="AM48" s="154"/>
      <c r="AN48" s="379"/>
      <c r="AT48" s="157"/>
      <c r="AU48" s="157"/>
      <c r="AV48" s="157"/>
      <c r="BR48" s="164"/>
      <c r="BT48" s="154"/>
      <c r="BV48" s="166"/>
      <c r="BW48" s="500"/>
      <c r="BX48" s="248">
        <f t="shared" si="14"/>
        <v>36</v>
      </c>
      <c r="BY48" s="155" t="s">
        <v>53</v>
      </c>
      <c r="BZ48" s="501">
        <f>BZ44/BZ46</f>
        <v>6.8620517839551087E-2</v>
      </c>
      <c r="CE48" s="298"/>
      <c r="CF48" s="298"/>
      <c r="CG48" s="154"/>
      <c r="CH48" s="248">
        <f t="shared" si="15"/>
        <v>36</v>
      </c>
      <c r="CI48" s="155" t="s">
        <v>53</v>
      </c>
      <c r="CK48" s="154"/>
      <c r="CL48" s="154"/>
      <c r="CM48" s="154"/>
      <c r="CN48" s="154"/>
      <c r="CO48" s="154"/>
      <c r="CP48" s="154"/>
      <c r="CR48" s="446">
        <f>CR44/CR46</f>
        <v>7.4631239029972166E-2</v>
      </c>
      <c r="CS48" s="248">
        <f t="shared" si="16"/>
        <v>36</v>
      </c>
      <c r="CT48" s="155" t="s">
        <v>53</v>
      </c>
      <c r="CU48" s="446">
        <f>BZ48</f>
        <v>6.8620517839551087E-2</v>
      </c>
      <c r="CW48" s="446">
        <f>CW44/CW46</f>
        <v>7.4631239029972082E-2</v>
      </c>
    </row>
    <row r="49" spans="1:101" ht="15" customHeight="1">
      <c r="A49" s="248">
        <f t="shared" si="2"/>
        <v>38</v>
      </c>
      <c r="B49" s="370" t="s">
        <v>227</v>
      </c>
      <c r="C49" s="260"/>
      <c r="D49" s="169"/>
      <c r="E49" s="256"/>
      <c r="F49" s="502">
        <f>SUM(E48:E48)</f>
        <v>8826</v>
      </c>
      <c r="G49" s="255"/>
      <c r="H49" s="162"/>
      <c r="I49" s="162"/>
      <c r="J49" s="162"/>
      <c r="K49" s="162"/>
      <c r="Q49" s="248"/>
      <c r="U49" s="157"/>
      <c r="V49" s="157"/>
      <c r="W49" s="157"/>
      <c r="X49" s="157"/>
      <c r="Y49" s="247"/>
      <c r="Z49" s="247"/>
      <c r="AA49" s="247"/>
      <c r="AB49" s="247"/>
      <c r="AC49" s="247"/>
      <c r="AT49" s="157"/>
      <c r="AU49" s="157"/>
      <c r="AV49" s="157"/>
      <c r="BR49" s="164"/>
      <c r="BT49" s="154"/>
      <c r="BV49" s="166"/>
      <c r="BX49" s="248">
        <f t="shared" si="14"/>
        <v>37</v>
      </c>
      <c r="CH49" s="248">
        <f t="shared" si="15"/>
        <v>37</v>
      </c>
      <c r="CS49" s="248">
        <f t="shared" si="16"/>
        <v>37</v>
      </c>
      <c r="CU49" s="503"/>
      <c r="CW49" s="503"/>
    </row>
    <row r="50" spans="1:101" ht="15" customHeight="1">
      <c r="A50" s="248">
        <f t="shared" si="2"/>
        <v>39</v>
      </c>
      <c r="B50" s="260"/>
      <c r="C50" s="260"/>
      <c r="D50" s="169"/>
      <c r="E50" s="169"/>
      <c r="F50" s="266"/>
      <c r="G50" s="255"/>
      <c r="H50" s="162"/>
      <c r="I50" s="162"/>
      <c r="J50" s="162"/>
      <c r="K50" s="162"/>
      <c r="Q50" s="248"/>
      <c r="U50" s="157"/>
      <c r="V50" s="157"/>
      <c r="W50" s="157"/>
      <c r="X50" s="157"/>
      <c r="Y50" s="247"/>
      <c r="Z50" s="247"/>
      <c r="AA50" s="247"/>
      <c r="AB50" s="247"/>
      <c r="AC50" s="247"/>
      <c r="AK50" s="248"/>
      <c r="AT50" s="157"/>
      <c r="AU50" s="157"/>
      <c r="AV50" s="157"/>
      <c r="BR50" s="164"/>
      <c r="BT50" s="154"/>
      <c r="BV50" s="166"/>
      <c r="BX50" s="248">
        <f t="shared" si="14"/>
        <v>38</v>
      </c>
      <c r="BY50" s="165" t="s">
        <v>256</v>
      </c>
      <c r="CG50" s="154"/>
      <c r="CH50" s="248">
        <f t="shared" si="15"/>
        <v>38</v>
      </c>
      <c r="CI50" s="165" t="s">
        <v>256</v>
      </c>
      <c r="CK50" s="154"/>
      <c r="CL50" s="154"/>
      <c r="CM50" s="154"/>
      <c r="CN50" s="154"/>
      <c r="CO50" s="154"/>
      <c r="CP50" s="154"/>
      <c r="CR50" s="311"/>
      <c r="CS50" s="248">
        <f t="shared" si="16"/>
        <v>38</v>
      </c>
      <c r="CT50" s="165" t="s">
        <v>256</v>
      </c>
    </row>
    <row r="51" spans="1:101" ht="15" customHeight="1">
      <c r="A51" s="248">
        <f t="shared" si="2"/>
        <v>40</v>
      </c>
      <c r="B51" s="260" t="s">
        <v>180</v>
      </c>
      <c r="C51" s="260"/>
      <c r="D51" s="169"/>
      <c r="E51" s="478"/>
      <c r="F51" s="470">
        <f>F39-F42-F46-F49</f>
        <v>508176.37884006999</v>
      </c>
      <c r="G51" s="255"/>
      <c r="Q51" s="154"/>
      <c r="S51" s="438"/>
      <c r="T51" s="264"/>
      <c r="U51" s="157"/>
      <c r="V51" s="157"/>
      <c r="W51" s="157"/>
      <c r="X51" s="157"/>
      <c r="Y51" s="247"/>
      <c r="Z51" s="247"/>
      <c r="AA51" s="247"/>
      <c r="AB51" s="247"/>
      <c r="AC51" s="247"/>
      <c r="AK51" s="248"/>
      <c r="BN51" s="504"/>
      <c r="BR51" s="164"/>
      <c r="BT51" s="154"/>
      <c r="BV51" s="166"/>
      <c r="BW51" s="175"/>
      <c r="BX51" s="248">
        <f t="shared" si="14"/>
        <v>39</v>
      </c>
      <c r="BY51" s="505" t="s">
        <v>257</v>
      </c>
      <c r="BZ51" s="276">
        <v>2987268617</v>
      </c>
      <c r="CA51" s="262">
        <v>0</v>
      </c>
      <c r="CB51" s="262">
        <v>0</v>
      </c>
      <c r="CC51" s="262">
        <v>0</v>
      </c>
      <c r="CD51" s="262">
        <v>0</v>
      </c>
      <c r="CE51" s="262">
        <f>+CE46</f>
        <v>0</v>
      </c>
      <c r="CF51" s="262"/>
      <c r="CG51" s="262">
        <v>0</v>
      </c>
      <c r="CH51" s="248">
        <f t="shared" si="15"/>
        <v>39</v>
      </c>
      <c r="CI51" s="505" t="s">
        <v>257</v>
      </c>
      <c r="CJ51" s="262">
        <v>0</v>
      </c>
      <c r="CK51" s="262">
        <v>0</v>
      </c>
      <c r="CL51" s="262">
        <v>0</v>
      </c>
      <c r="CM51" s="262">
        <v>0</v>
      </c>
      <c r="CN51" s="262"/>
      <c r="CO51" s="262"/>
      <c r="CP51" s="262">
        <v>0</v>
      </c>
      <c r="CQ51" s="262">
        <f>SUM(CA51:CM51)-CH51</f>
        <v>0</v>
      </c>
      <c r="CR51" s="262">
        <f>+CQ51+BZ51</f>
        <v>2987268617</v>
      </c>
      <c r="CS51" s="248">
        <f t="shared" si="16"/>
        <v>39</v>
      </c>
      <c r="CT51" s="505" t="s">
        <v>257</v>
      </c>
      <c r="CU51" s="276">
        <f>+BZ51</f>
        <v>2987268617</v>
      </c>
      <c r="CV51" s="506">
        <f>+CQ51</f>
        <v>0</v>
      </c>
      <c r="CW51" s="262">
        <f>+CV51+CU51</f>
        <v>2987268617</v>
      </c>
    </row>
    <row r="52" spans="1:101" ht="15" customHeight="1">
      <c r="A52" s="248">
        <f t="shared" si="2"/>
        <v>41</v>
      </c>
      <c r="B52" s="260"/>
      <c r="C52" s="260"/>
      <c r="D52" s="169"/>
      <c r="E52" s="478"/>
      <c r="F52" s="478"/>
      <c r="G52" s="255"/>
      <c r="H52" s="162"/>
      <c r="I52" s="162"/>
      <c r="J52" s="162"/>
      <c r="K52" s="162"/>
      <c r="Q52" s="154"/>
      <c r="S52" s="438"/>
      <c r="T52" s="264"/>
      <c r="V52" s="247"/>
      <c r="W52" s="247"/>
      <c r="X52" s="247"/>
      <c r="Y52" s="247"/>
      <c r="Z52" s="247"/>
      <c r="AA52" s="247"/>
      <c r="AB52" s="247"/>
      <c r="AC52" s="247"/>
      <c r="AK52" s="248"/>
      <c r="BR52" s="164"/>
      <c r="BT52" s="154"/>
      <c r="BV52" s="166"/>
      <c r="BW52" s="172"/>
      <c r="BX52" s="248">
        <f t="shared" si="14"/>
        <v>40</v>
      </c>
      <c r="BY52" s="507" t="s">
        <v>258</v>
      </c>
      <c r="BZ52" s="450">
        <v>-1061251690</v>
      </c>
      <c r="CA52" s="508"/>
      <c r="CB52" s="508"/>
      <c r="CC52" s="508"/>
      <c r="CD52" s="508"/>
      <c r="CE52" s="508"/>
      <c r="CF52" s="508"/>
      <c r="CG52" s="508"/>
      <c r="CH52" s="248">
        <f t="shared" si="15"/>
        <v>40</v>
      </c>
      <c r="CI52" s="507" t="s">
        <v>258</v>
      </c>
      <c r="CJ52" s="508"/>
      <c r="CK52" s="508"/>
      <c r="CL52" s="508"/>
      <c r="CM52" s="508"/>
      <c r="CN52" s="508"/>
      <c r="CO52" s="508"/>
      <c r="CP52" s="508"/>
      <c r="CQ52" s="509">
        <f>SUM(CA52:CM52)-CH52</f>
        <v>0</v>
      </c>
      <c r="CR52" s="508">
        <f>+CQ52+BZ52</f>
        <v>-1061251690</v>
      </c>
      <c r="CS52" s="248">
        <f t="shared" si="16"/>
        <v>40</v>
      </c>
      <c r="CT52" s="507" t="s">
        <v>258</v>
      </c>
      <c r="CU52" s="450">
        <f>+BZ52</f>
        <v>-1061251690</v>
      </c>
      <c r="CV52" s="508">
        <f>+CQ52</f>
        <v>0</v>
      </c>
      <c r="CW52" s="508">
        <f>+CV52+CU52</f>
        <v>-1061251690</v>
      </c>
    </row>
    <row r="53" spans="1:101" ht="15" customHeight="1">
      <c r="A53" s="248">
        <f t="shared" si="2"/>
        <v>42</v>
      </c>
      <c r="B53" s="260" t="s">
        <v>189</v>
      </c>
      <c r="C53" s="260"/>
      <c r="D53" s="510">
        <f>FIT</f>
        <v>0.35</v>
      </c>
      <c r="E53" s="478"/>
      <c r="F53" s="379">
        <f>ROUND(F51*D53,0)</f>
        <v>177862</v>
      </c>
      <c r="G53" s="444"/>
      <c r="R53" s="154"/>
      <c r="S53" s="154"/>
      <c r="T53" s="154"/>
      <c r="V53" s="247"/>
      <c r="W53" s="247"/>
      <c r="X53" s="247"/>
      <c r="Y53" s="247"/>
      <c r="Z53" s="247"/>
      <c r="AA53" s="247"/>
      <c r="AB53" s="247"/>
      <c r="AC53" s="247"/>
      <c r="BR53" s="164"/>
      <c r="BT53" s="154"/>
      <c r="BV53" s="166"/>
      <c r="BW53" s="172"/>
      <c r="BX53" s="248">
        <f t="shared" si="14"/>
        <v>41</v>
      </c>
      <c r="BY53" s="507" t="s">
        <v>259</v>
      </c>
      <c r="BZ53" s="450">
        <v>-340520078.06199217</v>
      </c>
      <c r="CA53" s="511"/>
      <c r="CB53" s="511"/>
      <c r="CC53" s="511"/>
      <c r="CD53" s="511"/>
      <c r="CE53" s="511"/>
      <c r="CF53" s="511"/>
      <c r="CG53" s="511"/>
      <c r="CH53" s="248">
        <f t="shared" si="15"/>
        <v>41</v>
      </c>
      <c r="CI53" s="507" t="s">
        <v>259</v>
      </c>
      <c r="CJ53" s="511"/>
      <c r="CK53" s="511"/>
      <c r="CL53" s="511"/>
      <c r="CM53" s="511"/>
      <c r="CN53" s="511"/>
      <c r="CO53" s="511"/>
      <c r="CP53" s="511"/>
      <c r="CQ53" s="509">
        <f>SUM(CA53:CM53)-CH53</f>
        <v>0</v>
      </c>
      <c r="CR53" s="508">
        <f>+CQ53+BZ53</f>
        <v>-340520078.06199217</v>
      </c>
      <c r="CS53" s="248">
        <f t="shared" si="16"/>
        <v>41</v>
      </c>
      <c r="CT53" s="507" t="s">
        <v>259</v>
      </c>
      <c r="CU53" s="512">
        <f>+BZ53</f>
        <v>-340520078.06199217</v>
      </c>
      <c r="CV53" s="511">
        <f>+CQ53</f>
        <v>0</v>
      </c>
      <c r="CW53" s="511">
        <f>+CV53+CU53</f>
        <v>-340520078.06199217</v>
      </c>
    </row>
    <row r="54" spans="1:101" ht="15" customHeight="1" thickBot="1">
      <c r="A54" s="248">
        <f t="shared" si="2"/>
        <v>43</v>
      </c>
      <c r="B54" s="260" t="s">
        <v>169</v>
      </c>
      <c r="C54" s="260"/>
      <c r="D54" s="169"/>
      <c r="E54" s="478"/>
      <c r="F54" s="485">
        <f>F51-F53</f>
        <v>330314.37884006999</v>
      </c>
      <c r="G54" s="444"/>
      <c r="H54" s="162"/>
      <c r="I54" s="162"/>
      <c r="J54" s="162"/>
      <c r="K54" s="162"/>
      <c r="L54" s="154"/>
      <c r="R54" s="154"/>
      <c r="S54" s="154"/>
      <c r="T54" s="154"/>
      <c r="V54" s="247"/>
      <c r="W54" s="247"/>
      <c r="X54" s="247"/>
      <c r="Y54" s="247"/>
      <c r="Z54" s="247"/>
      <c r="AA54" s="247"/>
      <c r="AB54" s="247"/>
      <c r="AC54" s="247"/>
      <c r="AK54" s="248"/>
      <c r="BR54" s="248"/>
      <c r="BT54" s="500"/>
      <c r="BU54" s="446"/>
      <c r="BV54" s="500"/>
      <c r="BW54" s="172"/>
      <c r="BX54" s="248">
        <f t="shared" si="14"/>
        <v>42</v>
      </c>
      <c r="BY54" s="507" t="s">
        <v>260</v>
      </c>
      <c r="BZ54" s="450">
        <v>-33308796</v>
      </c>
      <c r="CA54" s="513"/>
      <c r="CB54" s="513"/>
      <c r="CC54" s="513"/>
      <c r="CD54" s="513"/>
      <c r="CE54" s="513"/>
      <c r="CF54" s="513"/>
      <c r="CG54" s="513"/>
      <c r="CH54" s="248">
        <f t="shared" si="15"/>
        <v>42</v>
      </c>
      <c r="CI54" s="507" t="s">
        <v>260</v>
      </c>
      <c r="CJ54" s="513"/>
      <c r="CK54" s="513"/>
      <c r="CL54" s="513"/>
      <c r="CM54" s="513"/>
      <c r="CN54" s="513"/>
      <c r="CO54" s="513"/>
      <c r="CP54" s="513"/>
      <c r="CQ54" s="514">
        <f>SUM(CA54:CM54)-CH54</f>
        <v>0</v>
      </c>
      <c r="CR54" s="513">
        <f>+CQ54+BZ54</f>
        <v>-33308796</v>
      </c>
      <c r="CS54" s="248">
        <f t="shared" si="16"/>
        <v>42</v>
      </c>
      <c r="CT54" s="507" t="s">
        <v>260</v>
      </c>
      <c r="CU54" s="299">
        <f>+BZ54</f>
        <v>-33308796</v>
      </c>
      <c r="CV54" s="513">
        <f>+CQ54</f>
        <v>0</v>
      </c>
      <c r="CW54" s="513">
        <f>+CV54+CU54</f>
        <v>-33308796</v>
      </c>
    </row>
    <row r="55" spans="1:101" ht="15" customHeight="1" thickTop="1">
      <c r="G55" s="490"/>
      <c r="H55" s="162"/>
      <c r="I55" s="162"/>
      <c r="J55" s="162"/>
      <c r="K55" s="162"/>
      <c r="L55" s="154"/>
      <c r="V55" s="247"/>
      <c r="W55" s="247"/>
      <c r="X55" s="247"/>
      <c r="Y55" s="247"/>
      <c r="Z55" s="247"/>
      <c r="AA55" s="247"/>
      <c r="AB55" s="247"/>
      <c r="AC55" s="247"/>
      <c r="AK55" s="248"/>
      <c r="AL55" s="154"/>
      <c r="AM55" s="154"/>
      <c r="AN55" s="379"/>
      <c r="BR55" s="248"/>
      <c r="BW55" s="172"/>
      <c r="BX55" s="248">
        <f t="shared" si="14"/>
        <v>43</v>
      </c>
      <c r="BY55" s="507" t="s">
        <v>261</v>
      </c>
      <c r="BZ55" s="515">
        <f t="shared" ref="BZ55:CG55" si="32">SUM(BZ51:BZ54)</f>
        <v>1552188052.9380078</v>
      </c>
      <c r="CA55" s="506">
        <f t="shared" si="32"/>
        <v>0</v>
      </c>
      <c r="CB55" s="506">
        <f t="shared" si="32"/>
        <v>0</v>
      </c>
      <c r="CC55" s="506">
        <f t="shared" si="32"/>
        <v>0</v>
      </c>
      <c r="CD55" s="506">
        <f t="shared" si="32"/>
        <v>0</v>
      </c>
      <c r="CE55" s="506">
        <f t="shared" si="32"/>
        <v>0</v>
      </c>
      <c r="CF55" s="506"/>
      <c r="CG55" s="506">
        <f t="shared" si="32"/>
        <v>0</v>
      </c>
      <c r="CH55" s="248">
        <f t="shared" si="15"/>
        <v>43</v>
      </c>
      <c r="CI55" s="507" t="s">
        <v>261</v>
      </c>
      <c r="CJ55" s="506">
        <f t="shared" ref="CJ55:CR55" si="33">SUM(CJ51:CJ54)</f>
        <v>0</v>
      </c>
      <c r="CK55" s="506">
        <f t="shared" si="33"/>
        <v>0</v>
      </c>
      <c r="CL55" s="506">
        <f t="shared" si="33"/>
        <v>0</v>
      </c>
      <c r="CM55" s="506">
        <f t="shared" si="33"/>
        <v>0</v>
      </c>
      <c r="CN55" s="506"/>
      <c r="CO55" s="506"/>
      <c r="CP55" s="506">
        <f t="shared" si="33"/>
        <v>0</v>
      </c>
      <c r="CQ55" s="506">
        <f t="shared" si="33"/>
        <v>0</v>
      </c>
      <c r="CR55" s="506">
        <f t="shared" si="33"/>
        <v>1552188052.9380078</v>
      </c>
      <c r="CS55" s="248">
        <f t="shared" si="16"/>
        <v>43</v>
      </c>
      <c r="CT55" s="507" t="s">
        <v>261</v>
      </c>
      <c r="CU55" s="506">
        <f>SUM(CU51:CU54)</f>
        <v>1552188052.9380078</v>
      </c>
      <c r="CV55" s="506">
        <f>SUM(CV51:CV54)</f>
        <v>0</v>
      </c>
      <c r="CW55" s="506">
        <f>SUM(CW51:CW54)</f>
        <v>1552188052.9380078</v>
      </c>
    </row>
    <row r="56" spans="1:101" ht="15" customHeight="1">
      <c r="G56" s="490"/>
      <c r="L56" s="154"/>
      <c r="V56" s="247"/>
      <c r="W56" s="247"/>
      <c r="X56" s="247"/>
      <c r="Y56" s="247"/>
      <c r="Z56" s="247"/>
      <c r="AA56" s="247"/>
      <c r="AB56" s="247"/>
      <c r="AC56" s="247"/>
      <c r="AK56" s="248"/>
      <c r="AL56" s="154"/>
      <c r="AM56" s="516"/>
      <c r="AN56" s="379"/>
      <c r="BR56" s="157"/>
      <c r="BS56" s="157"/>
      <c r="BT56" s="157"/>
      <c r="BU56" s="157"/>
      <c r="BV56" s="157"/>
      <c r="BW56" s="172"/>
      <c r="BX56" s="248">
        <f t="shared" si="14"/>
        <v>44</v>
      </c>
      <c r="BY56" s="507" t="s">
        <v>262</v>
      </c>
      <c r="BZ56" s="450">
        <v>61488772.198503688</v>
      </c>
      <c r="CA56" s="513"/>
      <c r="CB56" s="513"/>
      <c r="CC56" s="513"/>
      <c r="CD56" s="513"/>
      <c r="CE56" s="513"/>
      <c r="CF56" s="513"/>
      <c r="CG56" s="513"/>
      <c r="CH56" s="248">
        <f t="shared" si="15"/>
        <v>44</v>
      </c>
      <c r="CI56" s="507" t="s">
        <v>262</v>
      </c>
      <c r="CJ56" s="513"/>
      <c r="CK56" s="513"/>
      <c r="CL56" s="513"/>
      <c r="CM56" s="513"/>
      <c r="CN56" s="513"/>
      <c r="CO56" s="513"/>
      <c r="CP56" s="513"/>
      <c r="CQ56" s="513">
        <f>SUM(CA56:CM56)-CH56</f>
        <v>0</v>
      </c>
      <c r="CR56" s="513">
        <f>+CQ56+BZ56</f>
        <v>61488772.198503688</v>
      </c>
      <c r="CS56" s="248">
        <f t="shared" si="16"/>
        <v>44</v>
      </c>
      <c r="CT56" s="507" t="s">
        <v>262</v>
      </c>
      <c r="CU56" s="299">
        <f>+BZ56</f>
        <v>61488772.198503688</v>
      </c>
      <c r="CV56" s="513">
        <f>+CQ56</f>
        <v>0</v>
      </c>
      <c r="CW56" s="513">
        <f>+CV56+CU56</f>
        <v>61488772.198503688</v>
      </c>
    </row>
    <row r="57" spans="1:101" ht="15" customHeight="1" thickBot="1">
      <c r="G57" s="490"/>
      <c r="H57" s="162"/>
      <c r="I57" s="162"/>
      <c r="J57" s="162"/>
      <c r="K57" s="162"/>
      <c r="L57" s="154"/>
      <c r="V57" s="247"/>
      <c r="W57" s="247"/>
      <c r="X57" s="247"/>
      <c r="Y57" s="247"/>
      <c r="Z57" s="247"/>
      <c r="AA57" s="247"/>
      <c r="AB57" s="247"/>
      <c r="AC57" s="247"/>
      <c r="AK57" s="248"/>
      <c r="AL57" s="154"/>
      <c r="AM57" s="154"/>
      <c r="AN57" s="379"/>
      <c r="BR57" s="157"/>
      <c r="BS57" s="157"/>
      <c r="BT57" s="157"/>
      <c r="BU57" s="157"/>
      <c r="BV57" s="157"/>
      <c r="BX57" s="248">
        <f t="shared" si="14"/>
        <v>45</v>
      </c>
      <c r="BY57" s="505" t="s">
        <v>263</v>
      </c>
      <c r="BZ57" s="517">
        <f t="shared" ref="BZ57:CG57" si="34">SUM(BZ55:BZ56)</f>
        <v>1613676825.1365116</v>
      </c>
      <c r="CA57" s="518">
        <f t="shared" si="34"/>
        <v>0</v>
      </c>
      <c r="CB57" s="518">
        <f t="shared" si="34"/>
        <v>0</v>
      </c>
      <c r="CC57" s="518">
        <f t="shared" si="34"/>
        <v>0</v>
      </c>
      <c r="CD57" s="518">
        <f t="shared" si="34"/>
        <v>0</v>
      </c>
      <c r="CE57" s="518">
        <f t="shared" si="34"/>
        <v>0</v>
      </c>
      <c r="CF57" s="518"/>
      <c r="CG57" s="518">
        <f t="shared" si="34"/>
        <v>0</v>
      </c>
      <c r="CH57" s="248">
        <f t="shared" si="15"/>
        <v>45</v>
      </c>
      <c r="CI57" s="505" t="s">
        <v>263</v>
      </c>
      <c r="CJ57" s="518">
        <f t="shared" ref="CJ57:CR57" si="35">SUM(CJ55:CJ56)</f>
        <v>0</v>
      </c>
      <c r="CK57" s="518">
        <f t="shared" si="35"/>
        <v>0</v>
      </c>
      <c r="CL57" s="518">
        <f t="shared" si="35"/>
        <v>0</v>
      </c>
      <c r="CM57" s="518">
        <f t="shared" si="35"/>
        <v>0</v>
      </c>
      <c r="CN57" s="518"/>
      <c r="CO57" s="518"/>
      <c r="CP57" s="518">
        <f t="shared" si="35"/>
        <v>0</v>
      </c>
      <c r="CQ57" s="518">
        <f t="shared" si="35"/>
        <v>0</v>
      </c>
      <c r="CR57" s="518">
        <f t="shared" si="35"/>
        <v>1613676825.1365116</v>
      </c>
      <c r="CS57" s="248">
        <f t="shared" si="16"/>
        <v>45</v>
      </c>
      <c r="CT57" s="505" t="s">
        <v>263</v>
      </c>
      <c r="CU57" s="518">
        <f>SUM(CU55:CU56)</f>
        <v>1613676825.1365116</v>
      </c>
      <c r="CV57" s="518">
        <f>SUM(CV55:CV56)</f>
        <v>0</v>
      </c>
      <c r="CW57" s="518">
        <f>SUM(CW55:CW56)</f>
        <v>1613676825.1365116</v>
      </c>
    </row>
    <row r="58" spans="1:101" ht="15" customHeight="1" thickTop="1">
      <c r="G58" s="490"/>
      <c r="H58" s="162"/>
      <c r="I58" s="162"/>
      <c r="J58" s="162"/>
      <c r="K58" s="162"/>
      <c r="L58" s="154"/>
      <c r="V58" s="247"/>
      <c r="W58" s="247"/>
      <c r="X58" s="247"/>
      <c r="Y58" s="247"/>
      <c r="Z58" s="247"/>
      <c r="AA58" s="247"/>
      <c r="AB58" s="247"/>
      <c r="AC58" s="247"/>
      <c r="AK58" s="248"/>
      <c r="AL58" s="519"/>
      <c r="AM58" s="516"/>
      <c r="AN58" s="379"/>
      <c r="BR58" s="157"/>
      <c r="BS58" s="157"/>
      <c r="BT58" s="157"/>
      <c r="BU58" s="157"/>
      <c r="BV58" s="157"/>
      <c r="CS58" s="248"/>
    </row>
    <row r="59" spans="1:101" ht="15" customHeight="1">
      <c r="G59" s="490"/>
      <c r="L59" s="154"/>
      <c r="V59" s="247"/>
      <c r="W59" s="247"/>
      <c r="X59" s="247"/>
      <c r="Y59" s="247"/>
      <c r="Z59" s="247"/>
      <c r="AA59" s="247"/>
      <c r="AB59" s="247"/>
      <c r="AC59" s="247"/>
      <c r="AK59" s="248"/>
      <c r="AL59" s="519"/>
      <c r="AM59" s="516"/>
      <c r="AN59" s="379"/>
      <c r="BR59" s="157"/>
      <c r="BS59" s="157"/>
      <c r="BT59" s="157"/>
      <c r="BU59" s="157"/>
      <c r="BV59" s="157"/>
      <c r="BW59" s="520"/>
      <c r="CG59" s="271">
        <f>SUM(CA44:CG44)</f>
        <v>9333832.1926776897</v>
      </c>
      <c r="CR59" s="271">
        <f>SUM(CJ44:CP44)</f>
        <v>365529.29466182319</v>
      </c>
      <c r="CU59" s="521"/>
      <c r="CV59" s="521"/>
      <c r="CW59" s="521"/>
    </row>
    <row r="60" spans="1:101" ht="15" customHeight="1">
      <c r="G60" s="490"/>
      <c r="L60" s="154"/>
      <c r="V60" s="247"/>
      <c r="W60" s="247"/>
      <c r="X60" s="247"/>
      <c r="Y60" s="247"/>
      <c r="Z60" s="247"/>
      <c r="AA60" s="247"/>
      <c r="AB60" s="247"/>
      <c r="AC60" s="247"/>
      <c r="AK60" s="164" t="e">
        <f ca="1">CELL("filename",#REF!)</f>
        <v>#REF!</v>
      </c>
      <c r="AL60" s="519"/>
      <c r="AM60" s="516"/>
      <c r="AN60" s="379"/>
      <c r="AY60" s="504"/>
      <c r="BR60" s="157"/>
      <c r="BS60" s="157"/>
      <c r="BT60" s="157"/>
      <c r="BU60" s="157"/>
      <c r="BV60" s="157"/>
      <c r="CR60" s="522">
        <f>BZ44+CG59+CR59-CR44</f>
        <v>0</v>
      </c>
    </row>
    <row r="61" spans="1:101" ht="15" customHeight="1">
      <c r="G61" s="490"/>
      <c r="H61" s="162"/>
      <c r="I61" s="162"/>
      <c r="J61" s="162"/>
      <c r="K61" s="162"/>
      <c r="L61" s="154"/>
      <c r="V61" s="247"/>
      <c r="W61" s="247"/>
      <c r="X61" s="247"/>
      <c r="Y61" s="247"/>
      <c r="Z61" s="247"/>
      <c r="AA61" s="247"/>
      <c r="AB61" s="247"/>
      <c r="AC61" s="247"/>
      <c r="AK61" s="523"/>
      <c r="AL61" s="519"/>
      <c r="AM61" s="524"/>
      <c r="BR61" s="157"/>
      <c r="BS61" s="157"/>
      <c r="BT61" s="157"/>
      <c r="BU61" s="157"/>
      <c r="BV61" s="157"/>
      <c r="BW61" s="525"/>
      <c r="CR61" s="165" t="s">
        <v>24</v>
      </c>
    </row>
    <row r="62" spans="1:101" ht="15" customHeight="1">
      <c r="G62" s="490"/>
      <c r="L62" s="154"/>
      <c r="V62" s="247"/>
      <c r="W62" s="247"/>
      <c r="X62" s="247"/>
      <c r="Y62" s="247"/>
      <c r="Z62" s="247"/>
      <c r="AA62" s="247"/>
      <c r="AB62" s="247"/>
      <c r="AC62" s="247"/>
      <c r="AK62" s="523"/>
      <c r="AL62" s="519"/>
      <c r="AM62" s="524"/>
      <c r="BR62" s="157"/>
      <c r="BS62" s="157"/>
      <c r="BT62" s="157"/>
      <c r="BU62" s="157"/>
      <c r="BV62" s="157"/>
      <c r="BW62" s="500"/>
    </row>
    <row r="63" spans="1:101" ht="15" customHeight="1">
      <c r="A63" s="526"/>
      <c r="B63" s="526"/>
      <c r="C63" s="526"/>
      <c r="D63" s="526"/>
      <c r="E63" s="526"/>
      <c r="F63" s="526"/>
      <c r="G63" s="490"/>
      <c r="H63" s="162"/>
      <c r="I63" s="162"/>
      <c r="J63" s="162"/>
      <c r="K63" s="162"/>
      <c r="L63" s="526"/>
      <c r="M63" s="526"/>
      <c r="N63" s="526"/>
      <c r="O63" s="526"/>
      <c r="P63" s="526"/>
      <c r="Q63" s="526"/>
      <c r="V63" s="247"/>
      <c r="W63" s="247"/>
      <c r="X63" s="247"/>
      <c r="AK63" s="523"/>
      <c r="AL63" s="519"/>
      <c r="AM63" s="524"/>
      <c r="BR63" s="157"/>
      <c r="BS63" s="157"/>
      <c r="BT63" s="157"/>
      <c r="BU63" s="157"/>
      <c r="BV63" s="157"/>
    </row>
    <row r="64" spans="1:101" ht="15" customHeight="1">
      <c r="A64" s="470"/>
      <c r="G64" s="490"/>
      <c r="L64" s="154"/>
      <c r="V64" s="247"/>
      <c r="W64" s="247"/>
      <c r="X64" s="247"/>
      <c r="AK64" s="523"/>
      <c r="AL64" s="519"/>
      <c r="AM64" s="524"/>
      <c r="BR64" s="157"/>
      <c r="BS64" s="157"/>
      <c r="BT64" s="157"/>
      <c r="BU64" s="157"/>
      <c r="BV64" s="157"/>
      <c r="BW64" s="311"/>
    </row>
    <row r="65" spans="1:95" ht="15" customHeight="1">
      <c r="A65" s="470"/>
      <c r="G65" s="490"/>
      <c r="H65" s="162"/>
      <c r="I65" s="162"/>
      <c r="J65" s="162"/>
      <c r="K65" s="162"/>
      <c r="L65" s="154"/>
      <c r="R65" s="526"/>
      <c r="S65" s="526"/>
      <c r="T65" s="526"/>
      <c r="V65" s="247"/>
      <c r="W65" s="247"/>
      <c r="X65" s="247"/>
      <c r="AK65" s="523"/>
      <c r="AL65" s="519"/>
      <c r="AM65" s="524"/>
      <c r="BR65" s="157"/>
      <c r="BS65" s="157"/>
      <c r="BT65" s="157"/>
      <c r="BU65" s="157"/>
      <c r="BV65" s="157"/>
      <c r="BW65" s="311"/>
    </row>
    <row r="66" spans="1:95" ht="15" customHeight="1">
      <c r="A66" s="470"/>
      <c r="G66" s="490"/>
      <c r="H66" s="162"/>
      <c r="I66" s="162"/>
      <c r="J66" s="162"/>
      <c r="K66" s="162"/>
      <c r="L66" s="154"/>
      <c r="V66" s="247"/>
      <c r="W66" s="247"/>
      <c r="X66" s="247"/>
      <c r="AK66" s="523"/>
      <c r="AL66" s="519"/>
      <c r="AM66" s="524"/>
      <c r="BR66" s="157"/>
      <c r="BS66" s="157"/>
      <c r="BT66" s="157"/>
      <c r="BU66" s="157"/>
      <c r="BV66" s="157"/>
      <c r="BW66" s="170"/>
    </row>
    <row r="67" spans="1:95" ht="15" customHeight="1">
      <c r="A67" s="470"/>
      <c r="G67" s="490"/>
      <c r="H67" s="162"/>
      <c r="I67" s="162"/>
      <c r="J67" s="162"/>
      <c r="K67" s="162"/>
      <c r="L67" s="154"/>
      <c r="V67" s="247"/>
      <c r="W67" s="247"/>
      <c r="X67" s="247"/>
      <c r="AK67" s="523"/>
      <c r="AL67" s="519"/>
      <c r="AM67" s="524"/>
      <c r="BR67" s="157"/>
      <c r="BS67" s="157"/>
      <c r="BT67" s="157"/>
      <c r="BU67" s="157"/>
      <c r="BV67" s="157"/>
      <c r="BW67" s="311"/>
    </row>
    <row r="68" spans="1:95" ht="15" customHeight="1">
      <c r="A68" s="470"/>
      <c r="G68" s="490"/>
      <c r="H68" s="162"/>
      <c r="I68" s="162"/>
      <c r="J68" s="162"/>
      <c r="K68" s="162"/>
      <c r="L68" s="154"/>
      <c r="U68" s="526"/>
      <c r="V68" s="526"/>
      <c r="W68" s="526"/>
      <c r="X68" s="247"/>
      <c r="AK68" s="523"/>
      <c r="AL68" s="519"/>
      <c r="AM68" s="524"/>
      <c r="BR68" s="157"/>
      <c r="BS68" s="157"/>
      <c r="BT68" s="157"/>
      <c r="BU68" s="157"/>
      <c r="BV68" s="157"/>
      <c r="BW68" s="311"/>
    </row>
    <row r="69" spans="1:95" ht="15" customHeight="1">
      <c r="A69" s="470"/>
      <c r="G69" s="490"/>
      <c r="H69" s="162"/>
      <c r="I69" s="162"/>
      <c r="J69" s="162"/>
      <c r="K69" s="162"/>
      <c r="L69" s="154"/>
      <c r="AK69" s="523"/>
      <c r="AL69" s="519"/>
      <c r="AM69" s="524"/>
      <c r="AO69" s="168"/>
      <c r="BR69" s="157"/>
      <c r="BS69" s="157"/>
      <c r="BT69" s="157"/>
      <c r="BU69" s="157"/>
      <c r="BV69" s="157"/>
      <c r="BW69" s="527"/>
    </row>
    <row r="70" spans="1:95" ht="15" customHeight="1">
      <c r="A70" s="470"/>
      <c r="G70" s="490"/>
      <c r="H70" s="162"/>
      <c r="I70" s="162"/>
      <c r="J70" s="162"/>
      <c r="K70" s="162"/>
      <c r="L70" s="154"/>
      <c r="AK70" s="523"/>
      <c r="AL70" s="519"/>
      <c r="AM70" s="524"/>
      <c r="BR70" s="157"/>
      <c r="BS70" s="157"/>
      <c r="BT70" s="157"/>
      <c r="BU70" s="157"/>
      <c r="BV70" s="157"/>
      <c r="BW70" s="528" t="s">
        <v>24</v>
      </c>
    </row>
    <row r="71" spans="1:95" ht="15" customHeight="1">
      <c r="A71" s="470"/>
      <c r="G71" s="490"/>
      <c r="H71" s="162"/>
      <c r="I71" s="162"/>
      <c r="J71" s="162"/>
      <c r="K71" s="162"/>
      <c r="L71" s="154"/>
      <c r="AK71" s="523"/>
      <c r="AL71" s="519"/>
      <c r="AM71" s="524"/>
      <c r="BR71" s="157"/>
      <c r="BS71" s="157"/>
      <c r="BT71" s="157"/>
      <c r="BU71" s="157"/>
      <c r="BV71" s="157"/>
      <c r="BW71" s="529" t="s">
        <v>24</v>
      </c>
      <c r="BX71" s="248"/>
    </row>
    <row r="72" spans="1:95" ht="15" customHeight="1">
      <c r="A72" s="470"/>
      <c r="G72" s="490"/>
      <c r="H72" s="162"/>
      <c r="I72" s="162"/>
      <c r="J72" s="162"/>
      <c r="K72" s="162"/>
      <c r="BR72" s="157"/>
      <c r="BS72" s="157"/>
      <c r="BT72" s="157"/>
      <c r="BU72" s="157"/>
      <c r="BV72" s="157"/>
      <c r="BW72" s="530"/>
      <c r="BX72" s="248"/>
    </row>
    <row r="73" spans="1:95" ht="15" customHeight="1">
      <c r="A73" s="470"/>
      <c r="G73" s="490"/>
      <c r="H73" s="162"/>
      <c r="I73" s="162"/>
      <c r="J73" s="162"/>
      <c r="K73" s="162"/>
      <c r="BR73" s="157"/>
      <c r="BS73" s="157"/>
      <c r="BT73" s="157"/>
      <c r="BU73" s="157"/>
      <c r="BV73" s="157"/>
      <c r="BW73" s="384"/>
      <c r="BX73" s="288"/>
    </row>
    <row r="74" spans="1:95" ht="15" customHeight="1">
      <c r="A74" s="470"/>
      <c r="G74" s="490"/>
      <c r="H74" s="162"/>
      <c r="I74" s="162"/>
      <c r="J74" s="162"/>
      <c r="K74" s="162"/>
      <c r="BR74" s="157"/>
      <c r="BS74" s="157"/>
      <c r="BT74" s="157"/>
      <c r="BU74" s="157"/>
      <c r="BV74" s="157"/>
      <c r="BW74" s="531"/>
      <c r="BY74" s="248"/>
      <c r="BZ74" s="248"/>
      <c r="CA74" s="248"/>
      <c r="CB74" s="248"/>
      <c r="CC74" s="248"/>
      <c r="CD74" s="248"/>
      <c r="CE74" s="248"/>
      <c r="CF74" s="248"/>
      <c r="CG74" s="248"/>
      <c r="CH74" s="248"/>
      <c r="CI74" s="248"/>
    </row>
    <row r="75" spans="1:95" ht="15" customHeight="1">
      <c r="A75" s="470"/>
      <c r="G75" s="162"/>
      <c r="H75" s="162"/>
      <c r="I75" s="162"/>
      <c r="J75" s="162"/>
      <c r="K75" s="162"/>
      <c r="BR75" s="157"/>
      <c r="BS75" s="157"/>
      <c r="BT75" s="157"/>
      <c r="BU75" s="157"/>
      <c r="BV75" s="157"/>
      <c r="BW75" s="384"/>
      <c r="CC75" s="248"/>
      <c r="CD75" s="248"/>
      <c r="CE75" s="248"/>
      <c r="CF75" s="248"/>
      <c r="CG75" s="248"/>
      <c r="CH75" s="248"/>
      <c r="CI75" s="248"/>
      <c r="CJ75" s="248"/>
      <c r="CK75" s="248"/>
      <c r="CL75" s="248"/>
      <c r="CM75" s="248"/>
      <c r="CN75" s="248"/>
      <c r="CO75" s="248"/>
      <c r="CP75" s="248"/>
      <c r="CQ75" s="288"/>
    </row>
    <row r="76" spans="1:95" ht="15" customHeight="1">
      <c r="A76" s="470"/>
      <c r="G76" s="162"/>
      <c r="H76" s="162"/>
      <c r="I76" s="162"/>
      <c r="J76" s="162"/>
      <c r="K76" s="162"/>
      <c r="BR76" s="157"/>
      <c r="BS76" s="157"/>
      <c r="BT76" s="157"/>
      <c r="BU76" s="157"/>
      <c r="BV76" s="157"/>
      <c r="BW76" s="384"/>
      <c r="CC76" s="288"/>
      <c r="CD76" s="288"/>
      <c r="CE76" s="288"/>
      <c r="CF76" s="288"/>
      <c r="CG76" s="288"/>
      <c r="CH76" s="288"/>
      <c r="CI76" s="288"/>
      <c r="CJ76" s="288"/>
      <c r="CK76" s="288"/>
      <c r="CL76" s="288"/>
      <c r="CM76" s="288"/>
      <c r="CN76" s="288"/>
      <c r="CO76" s="288"/>
      <c r="CP76" s="288"/>
      <c r="CQ76" s="248"/>
    </row>
    <row r="77" spans="1:95" ht="15" customHeight="1">
      <c r="A77" s="470"/>
      <c r="G77" s="526"/>
      <c r="H77" s="526"/>
      <c r="I77" s="526"/>
      <c r="J77" s="526"/>
      <c r="K77" s="526"/>
      <c r="BR77" s="157"/>
      <c r="BS77" s="157"/>
      <c r="BT77" s="157"/>
      <c r="BU77" s="157"/>
      <c r="BV77" s="157"/>
      <c r="BW77" s="532"/>
      <c r="CC77" s="248"/>
      <c r="CD77" s="248"/>
      <c r="CE77" s="248"/>
      <c r="CF77" s="248"/>
      <c r="CG77" s="248"/>
      <c r="CH77" s="248"/>
      <c r="CI77" s="248"/>
      <c r="CJ77" s="248"/>
      <c r="CK77" s="248"/>
      <c r="CL77" s="248"/>
      <c r="CM77" s="248"/>
      <c r="CN77" s="248"/>
      <c r="CO77" s="248"/>
      <c r="CP77" s="248"/>
      <c r="CQ77" s="248"/>
    </row>
    <row r="78" spans="1:95" ht="15" customHeight="1">
      <c r="A78" s="470"/>
      <c r="G78" s="162"/>
      <c r="H78" s="162"/>
      <c r="I78" s="162"/>
      <c r="J78" s="162"/>
      <c r="K78" s="162"/>
      <c r="Y78" s="155"/>
      <c r="Z78" s="155"/>
      <c r="AA78" s="155"/>
      <c r="AB78" s="155"/>
      <c r="AC78" s="155"/>
      <c r="BR78" s="157"/>
      <c r="BS78" s="157"/>
      <c r="BT78" s="157"/>
      <c r="BU78" s="157"/>
      <c r="BV78" s="157"/>
      <c r="BW78" s="531"/>
      <c r="CC78" s="248"/>
      <c r="CD78" s="248"/>
      <c r="CE78" s="248"/>
      <c r="CF78" s="248"/>
      <c r="CG78" s="248"/>
      <c r="CH78" s="248"/>
      <c r="CI78" s="248"/>
      <c r="CJ78" s="248"/>
      <c r="CK78" s="248"/>
      <c r="CL78" s="248"/>
      <c r="CM78" s="248"/>
      <c r="CN78" s="248"/>
      <c r="CO78" s="248"/>
      <c r="CP78" s="248"/>
      <c r="CQ78" s="248"/>
    </row>
    <row r="79" spans="1:95" ht="15" customHeight="1">
      <c r="A79" s="470"/>
      <c r="G79" s="162"/>
      <c r="H79" s="162"/>
      <c r="I79" s="162"/>
      <c r="J79" s="162"/>
      <c r="K79" s="162"/>
      <c r="BR79" s="248"/>
      <c r="BV79" s="533" t="s">
        <v>24</v>
      </c>
      <c r="BW79" s="469"/>
      <c r="CC79" s="248"/>
      <c r="CD79" s="248"/>
      <c r="CE79" s="248"/>
      <c r="CF79" s="248"/>
      <c r="CG79" s="248"/>
      <c r="CH79" s="248"/>
      <c r="CI79" s="248"/>
      <c r="CJ79" s="248"/>
      <c r="CK79" s="248"/>
      <c r="CL79" s="248"/>
      <c r="CM79" s="248"/>
      <c r="CN79" s="248"/>
      <c r="CO79" s="248"/>
      <c r="CP79" s="248"/>
      <c r="CQ79" s="248"/>
    </row>
    <row r="80" spans="1:95" ht="15" customHeight="1">
      <c r="A80" s="470"/>
      <c r="G80" s="162"/>
      <c r="H80" s="162"/>
      <c r="I80" s="162"/>
      <c r="J80" s="162"/>
      <c r="K80" s="162"/>
      <c r="BR80" s="248"/>
      <c r="BV80" s="534"/>
      <c r="BW80" s="535"/>
      <c r="CC80" s="248"/>
      <c r="CD80" s="248"/>
      <c r="CE80" s="248"/>
      <c r="CF80" s="248"/>
      <c r="CG80" s="248"/>
      <c r="CH80" s="248"/>
      <c r="CI80" s="248"/>
      <c r="CJ80" s="248"/>
      <c r="CK80" s="248"/>
      <c r="CL80" s="248"/>
      <c r="CM80" s="248"/>
      <c r="CN80" s="248"/>
      <c r="CO80" s="248"/>
      <c r="CP80" s="248"/>
      <c r="CQ80" s="248"/>
    </row>
    <row r="81" spans="1:101" ht="15" customHeight="1">
      <c r="A81" s="470"/>
      <c r="G81" s="162"/>
      <c r="H81" s="162"/>
      <c r="I81" s="162"/>
      <c r="J81" s="162"/>
      <c r="K81" s="162"/>
      <c r="BR81" s="536"/>
      <c r="BV81" s="384"/>
      <c r="BW81" s="535"/>
      <c r="CC81" s="248"/>
      <c r="CD81" s="248"/>
      <c r="CE81" s="248"/>
      <c r="CF81" s="248"/>
      <c r="CG81" s="248"/>
      <c r="CH81" s="248"/>
      <c r="CI81" s="248"/>
      <c r="CJ81" s="248"/>
      <c r="CK81" s="248"/>
      <c r="CL81" s="248"/>
      <c r="CM81" s="248"/>
      <c r="CN81" s="248"/>
      <c r="CO81" s="248"/>
      <c r="CP81" s="248"/>
      <c r="CQ81" s="248"/>
    </row>
    <row r="82" spans="1:101" ht="15" customHeight="1">
      <c r="A82" s="470"/>
      <c r="G82" s="162"/>
      <c r="H82" s="162"/>
      <c r="I82" s="162"/>
      <c r="J82" s="162"/>
      <c r="K82" s="162"/>
      <c r="BR82" s="248"/>
      <c r="BU82" s="257"/>
      <c r="BV82" s="534"/>
      <c r="BW82" s="535"/>
      <c r="CC82" s="248"/>
      <c r="CD82" s="248"/>
      <c r="CE82" s="248"/>
      <c r="CF82" s="248"/>
      <c r="CG82" s="248"/>
      <c r="CH82" s="248"/>
      <c r="CI82" s="248"/>
      <c r="CJ82" s="248"/>
      <c r="CK82" s="248"/>
      <c r="CL82" s="248"/>
      <c r="CM82" s="248"/>
      <c r="CN82" s="248"/>
      <c r="CO82" s="248"/>
      <c r="CP82" s="248"/>
      <c r="CQ82" s="248"/>
    </row>
    <row r="83" spans="1:101" ht="15" customHeight="1">
      <c r="G83" s="162"/>
      <c r="H83" s="162"/>
      <c r="I83" s="162"/>
      <c r="J83" s="162"/>
      <c r="K83" s="162"/>
      <c r="BR83" s="248"/>
      <c r="BV83" s="532"/>
      <c r="BW83" s="535"/>
      <c r="CC83" s="248"/>
      <c r="CD83" s="248"/>
      <c r="CE83" s="248"/>
      <c r="CF83" s="248"/>
      <c r="CG83" s="248"/>
      <c r="CH83" s="248"/>
      <c r="CI83" s="248"/>
      <c r="CJ83" s="248"/>
      <c r="CK83" s="248"/>
      <c r="CL83" s="248"/>
      <c r="CM83" s="248"/>
      <c r="CN83" s="248"/>
      <c r="CO83" s="248"/>
      <c r="CP83" s="248"/>
      <c r="CQ83" s="248"/>
    </row>
    <row r="84" spans="1:101" ht="15" customHeight="1">
      <c r="G84" s="162"/>
      <c r="H84" s="162"/>
      <c r="I84" s="162"/>
      <c r="J84" s="162"/>
      <c r="K84" s="162"/>
      <c r="U84" s="155"/>
      <c r="V84" s="155"/>
      <c r="W84" s="155"/>
      <c r="X84" s="155"/>
      <c r="BR84" s="248"/>
      <c r="BV84" s="384"/>
      <c r="BW84" s="535"/>
      <c r="BX84" s="167"/>
      <c r="CC84" s="248"/>
      <c r="CD84" s="248"/>
      <c r="CE84" s="248"/>
      <c r="CF84" s="248"/>
      <c r="CG84" s="248"/>
      <c r="CH84" s="248"/>
      <c r="CI84" s="248"/>
      <c r="CJ84" s="248"/>
      <c r="CK84" s="248"/>
      <c r="CL84" s="248"/>
      <c r="CM84" s="248"/>
      <c r="CN84" s="248"/>
      <c r="CO84" s="248"/>
      <c r="CP84" s="248"/>
      <c r="CQ84" s="248"/>
    </row>
    <row r="85" spans="1:101" ht="15" customHeight="1">
      <c r="G85" s="162"/>
      <c r="H85" s="162"/>
      <c r="I85" s="162"/>
      <c r="J85" s="162"/>
      <c r="K85" s="162"/>
      <c r="BR85" s="248"/>
      <c r="BS85" s="157"/>
      <c r="BT85" s="157"/>
      <c r="BU85" s="157"/>
      <c r="BV85" s="157"/>
      <c r="BW85" s="157"/>
      <c r="BX85" s="537"/>
      <c r="BY85" s="167"/>
      <c r="BZ85" s="167"/>
      <c r="CA85" s="167"/>
      <c r="CB85" s="167"/>
      <c r="CC85" s="248"/>
      <c r="CD85" s="248"/>
      <c r="CE85" s="248"/>
      <c r="CF85" s="248"/>
      <c r="CG85" s="248"/>
      <c r="CH85" s="248"/>
      <c r="CI85" s="248"/>
      <c r="CJ85" s="248"/>
      <c r="CK85" s="248"/>
      <c r="CL85" s="248"/>
      <c r="CM85" s="248"/>
      <c r="CN85" s="248"/>
      <c r="CO85" s="248"/>
      <c r="CP85" s="248"/>
      <c r="CQ85" s="248"/>
    </row>
    <row r="86" spans="1:101" ht="15" customHeight="1">
      <c r="G86" s="162"/>
      <c r="H86" s="162"/>
      <c r="I86" s="162"/>
      <c r="J86" s="162"/>
      <c r="K86" s="162"/>
      <c r="Y86" s="298"/>
      <c r="Z86" s="298"/>
      <c r="AA86" s="298"/>
      <c r="AB86" s="298"/>
      <c r="AC86" s="298"/>
      <c r="BR86" s="248"/>
      <c r="BS86" s="157"/>
      <c r="BT86" s="157"/>
      <c r="BU86" s="157"/>
      <c r="BV86" s="157"/>
      <c r="BW86" s="157"/>
      <c r="BY86" s="537"/>
      <c r="BZ86" s="537"/>
      <c r="CA86" s="537"/>
      <c r="CB86" s="537"/>
      <c r="CC86" s="248"/>
      <c r="CD86" s="248"/>
      <c r="CE86" s="248"/>
      <c r="CF86" s="248"/>
      <c r="CG86" s="248"/>
      <c r="CH86" s="248"/>
      <c r="CI86" s="248"/>
      <c r="CJ86" s="248"/>
      <c r="CK86" s="248"/>
      <c r="CL86" s="248"/>
      <c r="CM86" s="248"/>
      <c r="CN86" s="248"/>
      <c r="CO86" s="248"/>
      <c r="CP86" s="248"/>
      <c r="CQ86" s="248"/>
    </row>
    <row r="87" spans="1:101" ht="15" customHeight="1">
      <c r="G87" s="162"/>
      <c r="H87" s="162"/>
      <c r="I87" s="162"/>
      <c r="J87" s="162"/>
      <c r="K87" s="162"/>
      <c r="Y87" s="298"/>
      <c r="Z87" s="298"/>
      <c r="AA87" s="298"/>
      <c r="AB87" s="298"/>
      <c r="AC87" s="298"/>
      <c r="BR87" s="248"/>
      <c r="BS87" s="157"/>
      <c r="BT87" s="157"/>
      <c r="BU87" s="157"/>
      <c r="BV87" s="157"/>
      <c r="BW87" s="157"/>
      <c r="CC87" s="248"/>
      <c r="CD87" s="248"/>
      <c r="CE87" s="248"/>
      <c r="CF87" s="248"/>
      <c r="CG87" s="248"/>
      <c r="CH87" s="248"/>
      <c r="CI87" s="248"/>
      <c r="CJ87" s="248"/>
      <c r="CK87" s="248"/>
      <c r="CL87" s="248"/>
      <c r="CM87" s="248"/>
      <c r="CN87" s="248"/>
      <c r="CO87" s="248"/>
      <c r="CP87" s="248"/>
      <c r="CQ87" s="248"/>
    </row>
    <row r="88" spans="1:101" ht="15" customHeight="1">
      <c r="G88" s="162"/>
      <c r="H88" s="162"/>
      <c r="I88" s="162"/>
      <c r="J88" s="162"/>
      <c r="K88" s="162"/>
      <c r="Y88" s="298"/>
      <c r="Z88" s="298"/>
      <c r="AA88" s="298"/>
      <c r="AB88" s="298"/>
      <c r="AC88" s="298"/>
      <c r="BR88" s="248"/>
      <c r="BS88" s="157"/>
      <c r="BT88" s="157"/>
      <c r="BU88" s="157"/>
      <c r="BV88" s="157"/>
      <c r="BW88" s="157"/>
      <c r="CC88" s="248"/>
      <c r="CD88" s="248"/>
      <c r="CE88" s="248"/>
      <c r="CF88" s="248"/>
      <c r="CG88" s="248"/>
      <c r="CH88" s="248"/>
      <c r="CI88" s="248"/>
      <c r="CJ88" s="248"/>
      <c r="CK88" s="248"/>
      <c r="CL88" s="248"/>
      <c r="CM88" s="248"/>
      <c r="CN88" s="248"/>
      <c r="CO88" s="248"/>
      <c r="CP88" s="248"/>
    </row>
    <row r="89" spans="1:101" ht="15" customHeight="1">
      <c r="G89" s="162"/>
      <c r="H89" s="162"/>
      <c r="I89" s="162"/>
      <c r="J89" s="162"/>
      <c r="K89" s="162"/>
      <c r="Y89" s="298"/>
      <c r="Z89" s="298"/>
      <c r="AA89" s="298"/>
      <c r="AB89" s="298"/>
      <c r="AC89" s="298"/>
      <c r="BR89" s="248"/>
      <c r="BS89" s="157"/>
      <c r="BT89" s="157"/>
      <c r="BU89" s="157"/>
      <c r="BV89" s="157"/>
      <c r="BW89" s="157"/>
      <c r="CJ89" s="248"/>
      <c r="CQ89" s="248"/>
      <c r="CR89" s="248"/>
    </row>
    <row r="90" spans="1:101" ht="15" customHeight="1">
      <c r="G90" s="162"/>
      <c r="H90" s="162"/>
      <c r="I90" s="162"/>
      <c r="J90" s="162"/>
      <c r="K90" s="162"/>
      <c r="Y90" s="298"/>
      <c r="Z90" s="298"/>
      <c r="AA90" s="298"/>
      <c r="AB90" s="298"/>
      <c r="AC90" s="298"/>
      <c r="BR90" s="248"/>
      <c r="BS90" s="157"/>
      <c r="BT90" s="157"/>
      <c r="BU90" s="157"/>
      <c r="BV90" s="157"/>
      <c r="BW90" s="157"/>
      <c r="CJ90" s="248"/>
      <c r="CQ90" s="248"/>
      <c r="CR90" s="248"/>
    </row>
    <row r="91" spans="1:101" ht="15" customHeight="1">
      <c r="G91" s="162"/>
      <c r="H91" s="162"/>
      <c r="I91" s="162"/>
      <c r="J91" s="162"/>
      <c r="K91" s="162"/>
      <c r="Y91" s="298"/>
      <c r="Z91" s="298"/>
      <c r="AA91" s="298"/>
      <c r="AB91" s="298"/>
      <c r="AC91" s="298"/>
      <c r="AD91" s="248"/>
      <c r="BR91" s="248"/>
      <c r="BS91" s="157"/>
      <c r="BT91" s="157"/>
      <c r="BU91" s="157"/>
      <c r="BV91" s="157"/>
      <c r="BW91" s="157"/>
      <c r="BX91" s="248"/>
      <c r="CH91" s="248"/>
      <c r="CI91" s="248"/>
      <c r="CJ91" s="248"/>
      <c r="CQ91" s="248"/>
      <c r="CR91" s="248"/>
    </row>
    <row r="92" spans="1:101" ht="15" customHeight="1">
      <c r="G92" s="162"/>
      <c r="H92" s="162"/>
      <c r="I92" s="162"/>
      <c r="J92" s="162"/>
      <c r="K92" s="162"/>
      <c r="U92" s="298"/>
      <c r="V92" s="298"/>
      <c r="W92" s="298"/>
      <c r="X92" s="298"/>
      <c r="Y92" s="298"/>
      <c r="Z92" s="298"/>
      <c r="AA92" s="298"/>
      <c r="AB92" s="298"/>
      <c r="AC92" s="298"/>
      <c r="AD92" s="248"/>
      <c r="BR92" s="248"/>
      <c r="BS92" s="157"/>
      <c r="BT92" s="157"/>
      <c r="BU92" s="157"/>
      <c r="BV92" s="157"/>
      <c r="BW92" s="157"/>
      <c r="BX92" s="248"/>
      <c r="BY92" s="248"/>
      <c r="BZ92" s="248"/>
      <c r="CA92" s="248"/>
      <c r="CB92" s="248"/>
      <c r="CC92" s="248"/>
      <c r="CD92" s="248"/>
      <c r="CE92" s="248"/>
      <c r="CF92" s="248"/>
      <c r="CG92" s="248"/>
      <c r="CH92" s="248"/>
      <c r="CI92" s="248"/>
      <c r="CJ92" s="248"/>
      <c r="CK92" s="248"/>
      <c r="CL92" s="248"/>
      <c r="CM92" s="248"/>
      <c r="CN92" s="248"/>
      <c r="CO92" s="248"/>
      <c r="CP92" s="248"/>
      <c r="CQ92" s="248"/>
      <c r="CR92" s="248"/>
      <c r="CS92" s="248"/>
      <c r="CT92" s="248"/>
      <c r="CU92" s="248"/>
      <c r="CV92" s="248"/>
      <c r="CW92" s="248"/>
    </row>
    <row r="93" spans="1:101" ht="15" customHeight="1">
      <c r="G93" s="162"/>
      <c r="H93" s="162"/>
      <c r="I93" s="162"/>
      <c r="J93" s="162"/>
      <c r="K93" s="162"/>
      <c r="U93" s="298"/>
      <c r="V93" s="298"/>
      <c r="W93" s="298"/>
      <c r="X93" s="298"/>
      <c r="Y93" s="298"/>
      <c r="Z93" s="298"/>
      <c r="AA93" s="298"/>
      <c r="AB93" s="298"/>
      <c r="AC93" s="298"/>
      <c r="AD93" s="248"/>
      <c r="BR93" s="248"/>
      <c r="BS93" s="157"/>
      <c r="BT93" s="157"/>
      <c r="BU93" s="157"/>
      <c r="BV93" s="157"/>
      <c r="BW93" s="157"/>
      <c r="BX93" s="248"/>
      <c r="BY93" s="248"/>
      <c r="BZ93" s="248"/>
      <c r="CA93" s="248"/>
      <c r="CB93" s="248"/>
      <c r="CC93" s="248"/>
      <c r="CD93" s="248"/>
      <c r="CE93" s="248"/>
      <c r="CF93" s="248"/>
      <c r="CG93" s="248"/>
      <c r="CH93" s="248"/>
      <c r="CI93" s="248"/>
      <c r="CJ93" s="248"/>
      <c r="CK93" s="248"/>
      <c r="CL93" s="248"/>
      <c r="CM93" s="248"/>
      <c r="CN93" s="248"/>
      <c r="CO93" s="248"/>
      <c r="CP93" s="248"/>
      <c r="CQ93" s="248"/>
      <c r="CR93" s="248"/>
      <c r="CS93" s="248"/>
      <c r="CT93" s="248"/>
      <c r="CU93" s="248"/>
      <c r="CV93" s="248"/>
      <c r="CW93" s="248"/>
    </row>
    <row r="94" spans="1:101" ht="15" customHeight="1">
      <c r="G94" s="162"/>
      <c r="H94" s="162"/>
      <c r="I94" s="162"/>
      <c r="J94" s="162"/>
      <c r="K94" s="162"/>
      <c r="Q94" s="154"/>
      <c r="U94" s="298"/>
      <c r="V94" s="298"/>
      <c r="W94" s="298"/>
      <c r="X94" s="298"/>
      <c r="Y94" s="298"/>
      <c r="Z94" s="298"/>
      <c r="AA94" s="298"/>
      <c r="AB94" s="298"/>
      <c r="AC94" s="298"/>
      <c r="AD94" s="248"/>
      <c r="BR94" s="248"/>
      <c r="BS94" s="248"/>
      <c r="BT94" s="538"/>
      <c r="BU94" s="539"/>
      <c r="BV94" s="540"/>
      <c r="BW94" s="540"/>
      <c r="BX94" s="248"/>
      <c r="BY94" s="248"/>
      <c r="BZ94" s="248"/>
      <c r="CA94" s="248"/>
      <c r="CB94" s="248"/>
      <c r="CC94" s="248"/>
      <c r="CD94" s="248"/>
      <c r="CE94" s="248"/>
      <c r="CF94" s="248"/>
      <c r="CG94" s="248"/>
      <c r="CH94" s="248"/>
      <c r="CI94" s="248"/>
      <c r="CJ94" s="248"/>
      <c r="CK94" s="248"/>
      <c r="CL94" s="248"/>
      <c r="CM94" s="248"/>
      <c r="CN94" s="248"/>
      <c r="CO94" s="248"/>
      <c r="CP94" s="248"/>
      <c r="CQ94" s="248"/>
      <c r="CR94" s="248"/>
      <c r="CS94" s="248"/>
      <c r="CT94" s="248"/>
      <c r="CU94" s="248"/>
      <c r="CV94" s="248"/>
      <c r="CW94" s="248"/>
    </row>
    <row r="95" spans="1:101" ht="15" customHeight="1">
      <c r="G95" s="162"/>
      <c r="H95" s="162"/>
      <c r="I95" s="162"/>
      <c r="J95" s="162"/>
      <c r="K95" s="162"/>
      <c r="Q95" s="154"/>
      <c r="U95" s="298"/>
      <c r="V95" s="298"/>
      <c r="W95" s="298"/>
      <c r="X95" s="298"/>
      <c r="Y95" s="298"/>
      <c r="Z95" s="298"/>
      <c r="AA95" s="298"/>
      <c r="AB95" s="298"/>
      <c r="AC95" s="298"/>
      <c r="AD95" s="248"/>
      <c r="BR95" s="248"/>
      <c r="BS95" s="248"/>
      <c r="BT95" s="538"/>
      <c r="BU95" s="539"/>
      <c r="BV95" s="540"/>
      <c r="BW95" s="540"/>
      <c r="BX95" s="248"/>
      <c r="BY95" s="248"/>
      <c r="BZ95" s="248"/>
      <c r="CA95" s="248"/>
      <c r="CB95" s="248"/>
      <c r="CC95" s="248"/>
      <c r="CD95" s="248"/>
      <c r="CE95" s="248"/>
      <c r="CF95" s="248"/>
      <c r="CG95" s="248"/>
      <c r="CH95" s="248"/>
      <c r="CI95" s="248"/>
      <c r="CJ95" s="248"/>
      <c r="CK95" s="248"/>
      <c r="CL95" s="248"/>
      <c r="CM95" s="248"/>
      <c r="CN95" s="248"/>
      <c r="CO95" s="248"/>
      <c r="CP95" s="248"/>
      <c r="CQ95" s="248"/>
      <c r="CR95" s="248"/>
      <c r="CS95" s="248"/>
      <c r="CT95" s="248"/>
      <c r="CU95" s="248"/>
      <c r="CV95" s="248"/>
      <c r="CW95" s="248"/>
    </row>
    <row r="96" spans="1:101" ht="15" customHeight="1">
      <c r="G96" s="162"/>
      <c r="H96" s="162"/>
      <c r="I96" s="162"/>
      <c r="J96" s="162"/>
      <c r="K96" s="162"/>
      <c r="Q96" s="154"/>
      <c r="R96" s="154"/>
      <c r="S96" s="154"/>
      <c r="T96" s="154"/>
      <c r="U96" s="298"/>
      <c r="V96" s="298"/>
      <c r="W96" s="298"/>
      <c r="X96" s="298"/>
      <c r="Y96" s="298"/>
      <c r="Z96" s="298"/>
      <c r="AA96" s="298"/>
      <c r="AB96" s="298"/>
      <c r="AC96" s="298"/>
      <c r="BR96" s="248"/>
      <c r="BS96" s="248"/>
      <c r="BT96" s="538"/>
      <c r="BU96" s="539"/>
      <c r="BV96" s="540"/>
      <c r="BW96" s="540"/>
      <c r="BX96" s="248"/>
      <c r="BY96" s="248"/>
      <c r="BZ96" s="248"/>
      <c r="CA96" s="248"/>
      <c r="CB96" s="248"/>
      <c r="CC96" s="248"/>
      <c r="CD96" s="248"/>
      <c r="CE96" s="248"/>
      <c r="CF96" s="248"/>
      <c r="CG96" s="248"/>
      <c r="CH96" s="248"/>
      <c r="CI96" s="248"/>
      <c r="CJ96" s="248"/>
      <c r="CK96" s="248"/>
      <c r="CL96" s="248"/>
      <c r="CM96" s="248"/>
      <c r="CN96" s="248"/>
      <c r="CO96" s="248"/>
      <c r="CP96" s="248"/>
      <c r="CQ96" s="248"/>
      <c r="CR96" s="248"/>
      <c r="CS96" s="248"/>
      <c r="CT96" s="248"/>
      <c r="CU96" s="248"/>
      <c r="CV96" s="248"/>
      <c r="CW96" s="248"/>
    </row>
    <row r="97" spans="7:101" ht="15" customHeight="1">
      <c r="G97" s="162"/>
      <c r="H97" s="162"/>
      <c r="I97" s="162"/>
      <c r="J97" s="162"/>
      <c r="K97" s="162"/>
      <c r="Q97" s="154"/>
      <c r="R97" s="154"/>
      <c r="S97" s="154"/>
      <c r="T97" s="154"/>
      <c r="U97" s="298"/>
      <c r="V97" s="298"/>
      <c r="W97" s="298"/>
      <c r="X97" s="298"/>
      <c r="Y97" s="298"/>
      <c r="Z97" s="298"/>
      <c r="AA97" s="298"/>
      <c r="AB97" s="298"/>
      <c r="AC97" s="298"/>
      <c r="BR97" s="248"/>
      <c r="BS97" s="248"/>
      <c r="BT97" s="538"/>
      <c r="BU97" s="539"/>
      <c r="BV97" s="540"/>
      <c r="BW97" s="540"/>
      <c r="BX97" s="248"/>
      <c r="BY97" s="248"/>
      <c r="BZ97" s="248"/>
      <c r="CA97" s="248"/>
      <c r="CB97" s="248"/>
      <c r="CC97" s="248"/>
      <c r="CD97" s="248"/>
      <c r="CE97" s="248"/>
      <c r="CF97" s="248"/>
      <c r="CG97" s="248"/>
      <c r="CH97" s="248"/>
      <c r="CI97" s="248"/>
      <c r="CJ97" s="248"/>
      <c r="CK97" s="248"/>
      <c r="CL97" s="248"/>
      <c r="CM97" s="248"/>
      <c r="CN97" s="248"/>
      <c r="CO97" s="248"/>
      <c r="CP97" s="248"/>
      <c r="CQ97" s="248"/>
      <c r="CR97" s="248"/>
      <c r="CS97" s="248"/>
      <c r="CT97" s="248"/>
      <c r="CU97" s="248"/>
      <c r="CV97" s="248"/>
      <c r="CW97" s="248"/>
    </row>
    <row r="98" spans="7:101" ht="15" customHeight="1">
      <c r="G98" s="162"/>
      <c r="H98" s="162"/>
      <c r="I98" s="162"/>
      <c r="J98" s="162"/>
      <c r="K98" s="162"/>
      <c r="Q98" s="154"/>
      <c r="R98" s="154"/>
      <c r="S98" s="154"/>
      <c r="T98" s="154"/>
      <c r="U98" s="298"/>
      <c r="V98" s="298"/>
      <c r="W98" s="298"/>
      <c r="X98" s="298"/>
      <c r="BT98" s="538"/>
      <c r="BU98" s="539"/>
      <c r="BV98" s="540"/>
      <c r="BW98" s="540"/>
      <c r="BY98" s="248"/>
      <c r="BZ98" s="248"/>
      <c r="CA98" s="248"/>
      <c r="CB98" s="248"/>
      <c r="CC98" s="248"/>
      <c r="CD98" s="248"/>
      <c r="CE98" s="248"/>
      <c r="CF98" s="248"/>
      <c r="CG98" s="248"/>
      <c r="CH98" s="248"/>
      <c r="CI98" s="248"/>
      <c r="CJ98" s="248"/>
      <c r="CK98" s="248"/>
      <c r="CL98" s="248"/>
      <c r="CM98" s="248"/>
      <c r="CN98" s="248"/>
      <c r="CO98" s="248"/>
      <c r="CP98" s="248"/>
      <c r="CQ98" s="248"/>
      <c r="CR98" s="248"/>
      <c r="CS98" s="248"/>
      <c r="CT98" s="248"/>
      <c r="CU98" s="248"/>
      <c r="CV98" s="248"/>
      <c r="CW98" s="248"/>
    </row>
    <row r="99" spans="7:101" ht="15" customHeight="1">
      <c r="G99" s="162"/>
      <c r="H99" s="162"/>
      <c r="I99" s="162"/>
      <c r="J99" s="162"/>
      <c r="K99" s="162"/>
      <c r="Q99" s="154"/>
      <c r="R99" s="154"/>
      <c r="S99" s="154"/>
      <c r="T99" s="154"/>
      <c r="U99" s="298"/>
      <c r="V99" s="298"/>
      <c r="W99" s="298"/>
      <c r="X99" s="298"/>
      <c r="BT99" s="538"/>
      <c r="BU99" s="539"/>
      <c r="BV99" s="540"/>
      <c r="BW99" s="540"/>
    </row>
    <row r="100" spans="7:101" ht="15" customHeight="1">
      <c r="G100" s="162"/>
      <c r="H100" s="162"/>
      <c r="I100" s="162"/>
      <c r="J100" s="162"/>
      <c r="K100" s="162"/>
      <c r="Q100" s="154"/>
      <c r="R100" s="154"/>
      <c r="S100" s="154"/>
      <c r="T100" s="154"/>
      <c r="U100" s="298"/>
      <c r="V100" s="298"/>
      <c r="W100" s="298"/>
      <c r="X100" s="298"/>
      <c r="BT100" s="538"/>
      <c r="BU100" s="539"/>
      <c r="BV100" s="540"/>
      <c r="BW100" s="540"/>
    </row>
    <row r="101" spans="7:101" ht="15" customHeight="1">
      <c r="G101" s="162"/>
      <c r="H101" s="162"/>
      <c r="I101" s="162"/>
      <c r="J101" s="162"/>
      <c r="K101" s="162"/>
      <c r="Q101" s="154"/>
      <c r="R101" s="154"/>
      <c r="S101" s="154"/>
      <c r="T101" s="154"/>
      <c r="U101" s="298"/>
      <c r="V101" s="298"/>
      <c r="W101" s="298"/>
      <c r="X101" s="298"/>
      <c r="BT101" s="538"/>
      <c r="BU101" s="539"/>
      <c r="BV101" s="540"/>
      <c r="BW101" s="540"/>
    </row>
    <row r="102" spans="7:101" ht="15" customHeight="1">
      <c r="G102" s="162"/>
      <c r="H102" s="162"/>
      <c r="I102" s="162"/>
      <c r="J102" s="162"/>
      <c r="K102" s="162"/>
      <c r="Q102" s="154"/>
      <c r="R102" s="154"/>
      <c r="S102" s="154"/>
      <c r="T102" s="154"/>
      <c r="U102" s="298"/>
      <c r="V102" s="298"/>
      <c r="W102" s="298"/>
      <c r="X102" s="298"/>
      <c r="BT102" s="538"/>
      <c r="BU102" s="539"/>
      <c r="BV102" s="540"/>
      <c r="BW102" s="540"/>
    </row>
    <row r="103" spans="7:101" ht="15" customHeight="1">
      <c r="G103" s="162"/>
      <c r="H103" s="162"/>
      <c r="I103" s="162"/>
      <c r="J103" s="162"/>
      <c r="K103" s="162"/>
      <c r="Q103" s="154"/>
      <c r="R103" s="154"/>
      <c r="S103" s="154"/>
      <c r="T103" s="154"/>
      <c r="U103" s="298"/>
      <c r="V103" s="298"/>
      <c r="W103" s="298"/>
      <c r="X103" s="298"/>
      <c r="BT103" s="538"/>
      <c r="BU103" s="539"/>
      <c r="BV103" s="540"/>
      <c r="BW103" s="540"/>
    </row>
    <row r="104" spans="7:101" ht="15" customHeight="1">
      <c r="G104" s="162"/>
      <c r="H104" s="162"/>
      <c r="I104" s="162"/>
      <c r="J104" s="162"/>
      <c r="K104" s="162"/>
      <c r="Q104" s="154"/>
      <c r="R104" s="154"/>
      <c r="S104" s="154"/>
      <c r="T104" s="154"/>
      <c r="BT104" s="538"/>
      <c r="BU104" s="539"/>
      <c r="BV104" s="540"/>
      <c r="BW104" s="540"/>
    </row>
    <row r="105" spans="7:101" ht="15" customHeight="1">
      <c r="G105" s="162"/>
      <c r="H105" s="162"/>
      <c r="I105" s="162"/>
      <c r="J105" s="162"/>
      <c r="K105" s="162"/>
      <c r="Q105" s="154"/>
      <c r="R105" s="154"/>
      <c r="S105" s="154"/>
      <c r="T105" s="154"/>
      <c r="BT105" s="538"/>
      <c r="BU105" s="539"/>
      <c r="BV105" s="540"/>
      <c r="BW105" s="540"/>
    </row>
    <row r="106" spans="7:101" ht="15" customHeight="1">
      <c r="G106" s="162"/>
      <c r="H106" s="162"/>
      <c r="I106" s="162"/>
      <c r="J106" s="162"/>
      <c r="K106" s="162"/>
      <c r="Q106" s="154"/>
      <c r="R106" s="154"/>
      <c r="S106" s="154"/>
      <c r="T106" s="154"/>
      <c r="BT106" s="538"/>
      <c r="BU106" s="539"/>
      <c r="BV106" s="540"/>
      <c r="BW106" s="540"/>
    </row>
    <row r="107" spans="7:101" ht="15" customHeight="1">
      <c r="G107" s="162"/>
      <c r="H107" s="162"/>
      <c r="I107" s="162"/>
      <c r="J107" s="162"/>
      <c r="K107" s="162"/>
      <c r="Q107" s="154"/>
      <c r="R107" s="154"/>
      <c r="S107" s="154"/>
      <c r="T107" s="154"/>
      <c r="BT107" s="538"/>
      <c r="BU107" s="539"/>
      <c r="BV107" s="540"/>
      <c r="BW107" s="540"/>
    </row>
    <row r="108" spans="7:101" ht="15" customHeight="1">
      <c r="G108" s="162"/>
      <c r="H108" s="162"/>
      <c r="I108" s="162"/>
      <c r="J108" s="162"/>
      <c r="K108" s="162"/>
      <c r="Q108" s="541"/>
      <c r="R108" s="154"/>
      <c r="S108" s="154"/>
      <c r="T108" s="154"/>
      <c r="BT108" s="538"/>
      <c r="BU108" s="539"/>
      <c r="BV108" s="540"/>
      <c r="BW108" s="540"/>
    </row>
    <row r="109" spans="7:101" ht="12.75" customHeight="1">
      <c r="G109" s="162"/>
      <c r="H109" s="162"/>
      <c r="I109" s="162"/>
      <c r="J109" s="162"/>
      <c r="K109" s="162"/>
      <c r="Q109" s="541"/>
      <c r="R109" s="154"/>
      <c r="S109" s="154"/>
      <c r="T109" s="154"/>
      <c r="BT109" s="538"/>
      <c r="BU109" s="539"/>
      <c r="BV109" s="540"/>
      <c r="BW109" s="540"/>
    </row>
    <row r="110" spans="7:101" ht="12.75" customHeight="1">
      <c r="G110" s="162"/>
      <c r="H110" s="162"/>
      <c r="I110" s="162"/>
      <c r="J110" s="162"/>
      <c r="K110" s="162"/>
      <c r="Q110" s="541"/>
      <c r="R110" s="154"/>
      <c r="S110" s="154"/>
      <c r="T110" s="154"/>
      <c r="BT110" s="538"/>
      <c r="BU110" s="539"/>
      <c r="BV110" s="540"/>
      <c r="BW110" s="540"/>
    </row>
    <row r="111" spans="7:101" ht="12.75" customHeight="1">
      <c r="G111" s="162"/>
      <c r="H111" s="162"/>
      <c r="I111" s="162"/>
      <c r="J111" s="162"/>
      <c r="K111" s="162"/>
      <c r="Q111" s="154"/>
      <c r="R111" s="154"/>
      <c r="S111" s="154"/>
      <c r="T111" s="154"/>
      <c r="BT111" s="538"/>
      <c r="BU111" s="539"/>
      <c r="BV111" s="540"/>
      <c r="BW111" s="540"/>
    </row>
    <row r="112" spans="7:101" ht="12.75" customHeight="1">
      <c r="G112" s="162"/>
      <c r="H112" s="162"/>
      <c r="I112" s="162"/>
      <c r="J112" s="162"/>
      <c r="K112" s="162"/>
      <c r="Q112" s="154"/>
      <c r="R112" s="154"/>
      <c r="S112" s="154"/>
      <c r="T112" s="154"/>
    </row>
    <row r="113" spans="7:80" ht="12.75" customHeight="1">
      <c r="G113" s="162"/>
      <c r="H113" s="162"/>
      <c r="I113" s="162"/>
      <c r="J113" s="162"/>
      <c r="K113" s="162"/>
      <c r="Q113" s="154"/>
      <c r="R113" s="154"/>
      <c r="S113" s="154"/>
      <c r="T113" s="154"/>
    </row>
    <row r="114" spans="7:80" ht="12.75" customHeight="1">
      <c r="G114" s="162"/>
      <c r="H114" s="162"/>
      <c r="I114" s="162"/>
      <c r="J114" s="162"/>
      <c r="K114" s="162"/>
      <c r="Q114" s="154"/>
      <c r="R114" s="154"/>
      <c r="S114" s="154"/>
      <c r="T114" s="154"/>
    </row>
    <row r="115" spans="7:80" ht="12.75" customHeight="1">
      <c r="G115" s="162"/>
      <c r="H115" s="162"/>
      <c r="I115" s="162"/>
      <c r="J115" s="162"/>
      <c r="K115" s="162"/>
      <c r="Q115" s="154"/>
      <c r="R115" s="154"/>
      <c r="S115" s="154"/>
      <c r="T115" s="154"/>
    </row>
    <row r="116" spans="7:80" ht="12.75" customHeight="1">
      <c r="G116" s="162"/>
      <c r="H116" s="162"/>
      <c r="I116" s="162"/>
      <c r="J116" s="162"/>
      <c r="K116" s="162"/>
      <c r="Q116" s="154"/>
      <c r="R116" s="154"/>
      <c r="S116" s="154"/>
      <c r="T116" s="154"/>
    </row>
    <row r="117" spans="7:80" ht="12.75" customHeight="1">
      <c r="G117" s="162"/>
      <c r="H117" s="162"/>
      <c r="I117" s="162"/>
      <c r="J117" s="162"/>
      <c r="K117" s="162"/>
      <c r="Q117" s="154"/>
      <c r="R117" s="154"/>
      <c r="S117" s="154"/>
      <c r="T117" s="154"/>
      <c r="BR117" s="167"/>
      <c r="BS117" s="167"/>
      <c r="BT117" s="167"/>
      <c r="BU117" s="167"/>
      <c r="BV117" s="167"/>
      <c r="BW117" s="167"/>
      <c r="BX117" s="167"/>
    </row>
    <row r="118" spans="7:80" ht="12.75" customHeight="1">
      <c r="G118" s="162"/>
      <c r="H118" s="162"/>
      <c r="I118" s="162"/>
      <c r="J118" s="162"/>
      <c r="K118" s="162"/>
      <c r="Q118" s="154"/>
      <c r="R118" s="154"/>
      <c r="S118" s="154"/>
      <c r="T118" s="154"/>
      <c r="BR118" s="537"/>
      <c r="BS118" s="446"/>
      <c r="BT118" s="510"/>
      <c r="BU118" s="510"/>
      <c r="BV118" s="510"/>
      <c r="BW118" s="510"/>
      <c r="BX118" s="510"/>
      <c r="BY118" s="167"/>
      <c r="BZ118" s="167"/>
      <c r="CA118" s="167"/>
      <c r="CB118" s="167"/>
    </row>
    <row r="119" spans="7:80" ht="12.75" customHeight="1">
      <c r="G119" s="162"/>
      <c r="H119" s="162"/>
      <c r="I119" s="162"/>
      <c r="J119" s="162"/>
      <c r="K119" s="162"/>
      <c r="Q119" s="154"/>
      <c r="R119" s="154"/>
      <c r="S119" s="154"/>
      <c r="T119" s="154"/>
      <c r="BS119" s="449"/>
      <c r="BY119" s="510"/>
    </row>
    <row r="120" spans="7:80" ht="12.75" customHeight="1">
      <c r="G120" s="162"/>
      <c r="H120" s="162"/>
      <c r="I120" s="162"/>
      <c r="J120" s="162"/>
      <c r="K120" s="162"/>
      <c r="Q120" s="154"/>
      <c r="R120" s="154"/>
      <c r="S120" s="154"/>
      <c r="T120" s="154"/>
      <c r="BS120" s="449"/>
    </row>
    <row r="121" spans="7:80" ht="12.75" customHeight="1">
      <c r="G121" s="162"/>
      <c r="H121" s="162"/>
      <c r="I121" s="162"/>
      <c r="J121" s="162"/>
      <c r="K121" s="162"/>
      <c r="Q121" s="154"/>
      <c r="R121" s="154"/>
      <c r="S121" s="154"/>
      <c r="T121" s="154"/>
      <c r="BS121" s="449"/>
      <c r="CB121" s="155"/>
    </row>
    <row r="122" spans="7:80" ht="12.75" customHeight="1">
      <c r="G122" s="162"/>
      <c r="H122" s="162"/>
      <c r="I122" s="162"/>
      <c r="J122" s="162"/>
      <c r="K122" s="162"/>
      <c r="Q122" s="154"/>
      <c r="R122" s="154"/>
      <c r="S122" s="154"/>
      <c r="T122" s="154"/>
      <c r="BS122" s="449"/>
    </row>
    <row r="123" spans="7:80" ht="12.75" customHeight="1">
      <c r="G123" s="162"/>
      <c r="H123" s="162"/>
      <c r="I123" s="162"/>
      <c r="J123" s="162"/>
      <c r="K123" s="162"/>
      <c r="Q123" s="154"/>
      <c r="R123" s="154"/>
      <c r="S123" s="154"/>
      <c r="T123" s="154"/>
      <c r="BS123" s="449"/>
    </row>
    <row r="124" spans="7:80" ht="12.75" customHeight="1">
      <c r="G124" s="162"/>
      <c r="H124" s="162"/>
      <c r="I124" s="162"/>
      <c r="J124" s="162"/>
      <c r="K124" s="162"/>
      <c r="Q124" s="154"/>
      <c r="R124" s="154"/>
      <c r="S124" s="154"/>
      <c r="T124" s="154"/>
      <c r="BS124" s="449"/>
    </row>
    <row r="125" spans="7:80" ht="12.75" customHeight="1">
      <c r="G125" s="162"/>
      <c r="H125" s="162"/>
      <c r="I125" s="162"/>
      <c r="J125" s="162"/>
      <c r="K125" s="162"/>
      <c r="Q125" s="154"/>
      <c r="R125" s="154"/>
      <c r="S125" s="154"/>
      <c r="T125" s="154"/>
    </row>
    <row r="126" spans="7:80" ht="12.75" customHeight="1">
      <c r="G126" s="154"/>
      <c r="H126" s="154"/>
      <c r="I126" s="154"/>
      <c r="J126" s="154"/>
      <c r="K126" s="542"/>
      <c r="Q126" s="154"/>
      <c r="R126" s="154"/>
      <c r="S126" s="154"/>
      <c r="T126" s="154"/>
    </row>
    <row r="127" spans="7:80" ht="12.75" customHeight="1">
      <c r="G127" s="154"/>
      <c r="H127" s="154"/>
      <c r="I127" s="154"/>
      <c r="J127" s="154"/>
      <c r="K127" s="154"/>
      <c r="Q127" s="154"/>
      <c r="R127" s="154"/>
      <c r="S127" s="154"/>
      <c r="T127" s="154"/>
    </row>
    <row r="128" spans="7:80" ht="12.75" customHeight="1">
      <c r="G128" s="154"/>
      <c r="H128" s="154"/>
      <c r="I128" s="154"/>
      <c r="J128" s="154"/>
      <c r="K128" s="154"/>
      <c r="Q128" s="154"/>
      <c r="R128" s="154"/>
      <c r="S128" s="154"/>
      <c r="T128" s="154"/>
    </row>
    <row r="129" spans="7:20" ht="12.75" customHeight="1">
      <c r="G129" s="154"/>
      <c r="H129" s="154"/>
      <c r="I129" s="154"/>
      <c r="J129" s="154"/>
      <c r="K129" s="154"/>
      <c r="Q129" s="154"/>
      <c r="R129" s="154"/>
      <c r="S129" s="154"/>
      <c r="T129" s="154"/>
    </row>
    <row r="130" spans="7:20" ht="12.75" customHeight="1">
      <c r="H130" s="154"/>
      <c r="I130" s="154"/>
      <c r="J130" s="154"/>
      <c r="K130" s="154"/>
      <c r="Q130" s="154"/>
      <c r="R130" s="154"/>
      <c r="S130" s="154"/>
      <c r="T130" s="154"/>
    </row>
    <row r="131" spans="7:20" ht="12.75" customHeight="1">
      <c r="H131" s="154"/>
      <c r="I131" s="154"/>
      <c r="J131" s="154"/>
      <c r="K131" s="154"/>
      <c r="Q131" s="154"/>
      <c r="R131" s="154"/>
      <c r="S131" s="154"/>
      <c r="T131" s="154"/>
    </row>
    <row r="132" spans="7:20" ht="12.75" customHeight="1">
      <c r="H132" s="154"/>
      <c r="I132" s="154"/>
      <c r="J132" s="154"/>
      <c r="K132" s="154"/>
      <c r="Q132" s="154"/>
      <c r="R132" s="154"/>
      <c r="S132" s="154"/>
      <c r="T132" s="154"/>
    </row>
    <row r="133" spans="7:20" ht="12.75" customHeight="1">
      <c r="H133" s="154"/>
      <c r="I133" s="154"/>
      <c r="J133" s="154"/>
      <c r="K133" s="154"/>
      <c r="Q133" s="154"/>
      <c r="R133" s="154"/>
      <c r="S133" s="154"/>
      <c r="T133" s="154"/>
    </row>
    <row r="134" spans="7:20" ht="12.75" customHeight="1">
      <c r="H134" s="154"/>
      <c r="I134" s="154"/>
      <c r="J134" s="154"/>
      <c r="K134" s="154"/>
      <c r="Q134" s="154"/>
      <c r="R134" s="154"/>
      <c r="S134" s="154"/>
      <c r="T134" s="154"/>
    </row>
    <row r="135" spans="7:20" ht="12.75" customHeight="1">
      <c r="H135" s="154"/>
      <c r="I135" s="154"/>
      <c r="J135" s="154"/>
      <c r="K135" s="154"/>
      <c r="Q135" s="154"/>
      <c r="R135" s="154"/>
      <c r="S135" s="154"/>
      <c r="T135" s="154"/>
    </row>
    <row r="136" spans="7:20" ht="12.75" customHeight="1">
      <c r="H136" s="154"/>
      <c r="I136" s="154"/>
      <c r="J136" s="154"/>
      <c r="K136" s="154"/>
      <c r="Q136" s="154"/>
      <c r="R136" s="154"/>
      <c r="S136" s="154"/>
      <c r="T136" s="154"/>
    </row>
    <row r="137" spans="7:20" ht="12.75" customHeight="1">
      <c r="H137" s="154"/>
      <c r="I137" s="154"/>
      <c r="J137" s="154"/>
      <c r="K137" s="154"/>
      <c r="Q137" s="154"/>
      <c r="R137" s="154"/>
      <c r="S137" s="154"/>
      <c r="T137" s="154"/>
    </row>
    <row r="138" spans="7:20" ht="12.75" customHeight="1">
      <c r="H138" s="154"/>
      <c r="I138" s="154"/>
      <c r="J138" s="154"/>
      <c r="K138" s="154"/>
      <c r="Q138" s="154"/>
      <c r="R138" s="154"/>
      <c r="S138" s="154"/>
      <c r="T138" s="154"/>
    </row>
    <row r="139" spans="7:20" ht="12.75" customHeight="1">
      <c r="H139" s="154"/>
      <c r="I139" s="154"/>
      <c r="J139" s="154"/>
      <c r="K139" s="154"/>
      <c r="Q139" s="154"/>
      <c r="R139" s="154"/>
      <c r="S139" s="154"/>
      <c r="T139" s="154"/>
    </row>
    <row r="140" spans="7:20" ht="12.75" customHeight="1">
      <c r="H140" s="154"/>
      <c r="I140" s="154"/>
      <c r="J140" s="154"/>
      <c r="K140" s="154"/>
      <c r="Q140" s="154"/>
      <c r="R140" s="154"/>
      <c r="S140" s="154"/>
      <c r="T140" s="154"/>
    </row>
    <row r="141" spans="7:20" ht="12.75" customHeight="1">
      <c r="H141" s="154"/>
      <c r="I141" s="154"/>
      <c r="J141" s="154"/>
      <c r="K141" s="154"/>
      <c r="Q141" s="154"/>
      <c r="R141" s="154"/>
      <c r="S141" s="154"/>
      <c r="T141" s="154"/>
    </row>
    <row r="142" spans="7:20" ht="12.75" customHeight="1">
      <c r="H142" s="154"/>
      <c r="I142" s="154"/>
      <c r="J142" s="154"/>
      <c r="K142" s="154"/>
      <c r="Q142" s="154"/>
      <c r="R142" s="154"/>
      <c r="S142" s="154"/>
      <c r="T142" s="154"/>
    </row>
    <row r="143" spans="7:20" ht="12.75" customHeight="1">
      <c r="H143" s="154"/>
      <c r="I143" s="154"/>
      <c r="J143" s="154"/>
      <c r="K143" s="154"/>
      <c r="Q143" s="154"/>
      <c r="R143" s="154"/>
      <c r="S143" s="154"/>
      <c r="T143" s="154"/>
    </row>
    <row r="144" spans="7:20" ht="12.75" customHeight="1">
      <c r="H144" s="154"/>
      <c r="I144" s="154"/>
      <c r="J144" s="154"/>
      <c r="K144" s="154"/>
      <c r="Q144" s="154"/>
      <c r="R144" s="154"/>
      <c r="S144" s="154"/>
      <c r="T144" s="154"/>
    </row>
    <row r="145" spans="8:20" ht="12.75" customHeight="1">
      <c r="H145" s="154"/>
      <c r="I145" s="154"/>
      <c r="J145" s="154"/>
      <c r="K145" s="154"/>
      <c r="Q145" s="154"/>
      <c r="R145" s="154"/>
      <c r="S145" s="154"/>
      <c r="T145" s="154"/>
    </row>
    <row r="146" spans="8:20" ht="12.75" customHeight="1">
      <c r="H146" s="154"/>
      <c r="I146" s="154"/>
      <c r="J146" s="154"/>
      <c r="K146" s="154"/>
      <c r="Q146" s="154"/>
      <c r="R146" s="154"/>
      <c r="S146" s="154"/>
      <c r="T146" s="154"/>
    </row>
    <row r="147" spans="8:20" ht="12.75" customHeight="1">
      <c r="H147" s="154"/>
      <c r="I147" s="154"/>
      <c r="J147" s="154"/>
      <c r="K147" s="154"/>
      <c r="Q147" s="154"/>
      <c r="R147" s="154"/>
      <c r="S147" s="154"/>
      <c r="T147" s="154"/>
    </row>
    <row r="148" spans="8:20" ht="12.75" customHeight="1">
      <c r="H148" s="154"/>
      <c r="I148" s="154"/>
      <c r="J148" s="154"/>
      <c r="K148" s="154"/>
      <c r="Q148" s="154"/>
      <c r="R148" s="154"/>
      <c r="S148" s="154"/>
      <c r="T148" s="154"/>
    </row>
    <row r="149" spans="8:20" ht="12.75" customHeight="1">
      <c r="H149" s="154"/>
      <c r="I149" s="154"/>
      <c r="J149" s="154"/>
      <c r="K149" s="154"/>
      <c r="Q149" s="154"/>
      <c r="R149" s="154"/>
      <c r="S149" s="154"/>
      <c r="T149" s="154"/>
    </row>
    <row r="150" spans="8:20" ht="12.75" customHeight="1">
      <c r="H150" s="154"/>
      <c r="I150" s="154"/>
      <c r="J150" s="154"/>
      <c r="K150" s="154"/>
      <c r="Q150" s="154"/>
      <c r="R150" s="154"/>
      <c r="S150" s="154"/>
      <c r="T150" s="154"/>
    </row>
    <row r="151" spans="8:20" ht="12.75" customHeight="1">
      <c r="H151" s="154"/>
      <c r="I151" s="154"/>
      <c r="J151" s="154"/>
      <c r="K151" s="154"/>
      <c r="Q151" s="154"/>
      <c r="R151" s="154"/>
      <c r="S151" s="154"/>
      <c r="T151" s="154"/>
    </row>
    <row r="152" spans="8:20" ht="12.75" customHeight="1">
      <c r="H152" s="154"/>
      <c r="I152" s="154"/>
      <c r="J152" s="154"/>
      <c r="K152" s="154"/>
      <c r="Q152" s="154"/>
      <c r="R152" s="154"/>
      <c r="S152" s="154"/>
      <c r="T152" s="154"/>
    </row>
    <row r="153" spans="8:20" ht="12.75" customHeight="1">
      <c r="H153" s="154"/>
      <c r="I153" s="154"/>
      <c r="J153" s="154"/>
      <c r="K153" s="154"/>
      <c r="Q153" s="154"/>
      <c r="R153" s="154"/>
      <c r="S153" s="154"/>
      <c r="T153" s="154"/>
    </row>
    <row r="154" spans="8:20" ht="12.75" customHeight="1">
      <c r="I154" s="154"/>
      <c r="J154" s="154"/>
      <c r="K154" s="154"/>
      <c r="Q154" s="154"/>
      <c r="R154" s="154"/>
      <c r="S154" s="154"/>
      <c r="T154" s="154"/>
    </row>
    <row r="155" spans="8:20" ht="12.75" customHeight="1">
      <c r="Q155" s="154"/>
      <c r="R155" s="154"/>
      <c r="S155" s="154"/>
      <c r="T155" s="154"/>
    </row>
    <row r="156" spans="8:20" ht="12.75" customHeight="1">
      <c r="Q156" s="154"/>
      <c r="R156" s="154"/>
      <c r="S156" s="154"/>
      <c r="T156" s="154"/>
    </row>
    <row r="157" spans="8:20" ht="12.75" customHeight="1">
      <c r="Q157" s="154"/>
      <c r="R157" s="154"/>
      <c r="S157" s="154"/>
      <c r="T157" s="154"/>
    </row>
    <row r="158" spans="8:20" ht="12.75" customHeight="1">
      <c r="Q158" s="154"/>
      <c r="R158" s="154"/>
      <c r="S158" s="154"/>
      <c r="T158" s="154"/>
    </row>
    <row r="159" spans="8:20" ht="12.75" customHeight="1">
      <c r="Q159" s="154"/>
      <c r="R159" s="154"/>
      <c r="S159" s="154"/>
      <c r="T159" s="154"/>
    </row>
    <row r="160" spans="8:20" ht="12.75" customHeight="1">
      <c r="Q160" s="154"/>
      <c r="R160" s="154"/>
      <c r="S160" s="154"/>
      <c r="T160" s="154"/>
    </row>
    <row r="161" spans="7:20" ht="12.75" customHeight="1">
      <c r="Q161" s="154"/>
      <c r="R161" s="154"/>
      <c r="S161" s="154"/>
      <c r="T161" s="154"/>
    </row>
    <row r="162" spans="7:20" ht="12.75" customHeight="1">
      <c r="Q162" s="154"/>
      <c r="R162" s="154"/>
      <c r="S162" s="154"/>
      <c r="T162" s="154"/>
    </row>
    <row r="163" spans="7:20" ht="12.75" customHeight="1">
      <c r="Q163" s="154"/>
      <c r="R163" s="154"/>
      <c r="S163" s="154"/>
      <c r="T163" s="154"/>
    </row>
    <row r="164" spans="7:20" ht="12.75" customHeight="1">
      <c r="Q164" s="154"/>
      <c r="R164" s="154"/>
      <c r="S164" s="154"/>
      <c r="T164" s="154"/>
    </row>
    <row r="165" spans="7:20" ht="12.75" customHeight="1">
      <c r="Q165" s="154"/>
      <c r="R165" s="154"/>
      <c r="S165" s="154"/>
      <c r="T165" s="154"/>
    </row>
    <row r="166" spans="7:20" ht="12.75" customHeight="1">
      <c r="Q166" s="154"/>
      <c r="R166" s="154"/>
      <c r="S166" s="154"/>
      <c r="T166" s="154"/>
    </row>
    <row r="167" spans="7:20" ht="12.75" customHeight="1">
      <c r="Q167" s="154"/>
      <c r="R167" s="154"/>
      <c r="S167" s="154"/>
      <c r="T167" s="154"/>
    </row>
    <row r="168" spans="7:20" ht="12.75" customHeight="1">
      <c r="Q168" s="154"/>
      <c r="R168" s="154"/>
      <c r="S168" s="154"/>
      <c r="T168" s="154"/>
    </row>
    <row r="169" spans="7:20" ht="12.75" customHeight="1">
      <c r="Q169" s="154"/>
      <c r="R169" s="154"/>
      <c r="S169" s="154"/>
      <c r="T169" s="154"/>
    </row>
    <row r="170" spans="7:20" ht="12.75" customHeight="1">
      <c r="Q170" s="154"/>
      <c r="R170" s="154"/>
      <c r="S170" s="154"/>
      <c r="T170" s="154"/>
    </row>
    <row r="171" spans="7:20" ht="12.75" customHeight="1">
      <c r="Q171" s="154"/>
      <c r="R171" s="154"/>
      <c r="S171" s="154"/>
      <c r="T171" s="154"/>
    </row>
    <row r="172" spans="7:20" ht="12.75" customHeight="1">
      <c r="Q172" s="154"/>
      <c r="R172" s="154"/>
      <c r="S172" s="154"/>
      <c r="T172" s="154"/>
    </row>
    <row r="173" spans="7:20" ht="12.75" customHeight="1">
      <c r="G173" s="543"/>
      <c r="Q173" s="154"/>
      <c r="R173" s="154"/>
      <c r="S173" s="154"/>
      <c r="T173" s="154"/>
    </row>
    <row r="174" spans="7:20" ht="12.75" customHeight="1">
      <c r="G174" s="543"/>
      <c r="Q174" s="154"/>
      <c r="R174" s="154"/>
      <c r="S174" s="154"/>
      <c r="T174" s="154"/>
    </row>
    <row r="175" spans="7:20" ht="12.75" customHeight="1">
      <c r="G175" s="543"/>
      <c r="Q175" s="154"/>
      <c r="R175" s="154"/>
      <c r="S175" s="154"/>
      <c r="T175" s="154"/>
    </row>
    <row r="176" spans="7:20" ht="12.75" customHeight="1">
      <c r="G176" s="543"/>
      <c r="Q176" s="154"/>
      <c r="R176" s="154"/>
      <c r="S176" s="154"/>
      <c r="T176" s="154"/>
    </row>
    <row r="177" spans="7:20" ht="12.75" customHeight="1">
      <c r="G177" s="544"/>
      <c r="Q177" s="154"/>
      <c r="R177" s="154"/>
      <c r="S177" s="154"/>
      <c r="T177" s="154"/>
    </row>
    <row r="178" spans="7:20" ht="12.75" customHeight="1">
      <c r="G178" s="544"/>
      <c r="Q178" s="154"/>
      <c r="R178" s="154"/>
      <c r="S178" s="154"/>
      <c r="T178" s="154"/>
    </row>
    <row r="179" spans="7:20" ht="12.75" customHeight="1">
      <c r="G179" s="545"/>
      <c r="Q179" s="154"/>
      <c r="R179" s="154"/>
      <c r="S179" s="154"/>
      <c r="T179" s="154"/>
    </row>
    <row r="180" spans="7:20" ht="12.75" customHeight="1">
      <c r="G180" s="546"/>
      <c r="Q180" s="154"/>
      <c r="R180" s="154"/>
      <c r="S180" s="154"/>
      <c r="T180" s="154"/>
    </row>
    <row r="181" spans="7:20" ht="12.75" customHeight="1">
      <c r="G181" s="546"/>
      <c r="Q181" s="154"/>
      <c r="R181" s="154"/>
      <c r="S181" s="154"/>
      <c r="T181" s="154"/>
    </row>
    <row r="182" spans="7:20" ht="12.75" customHeight="1">
      <c r="G182" s="546"/>
      <c r="Q182" s="154"/>
      <c r="R182" s="154"/>
      <c r="S182" s="154"/>
      <c r="T182" s="154"/>
    </row>
    <row r="183" spans="7:20" ht="12.75" customHeight="1">
      <c r="G183" s="546"/>
      <c r="Q183" s="154"/>
      <c r="R183" s="154"/>
      <c r="S183" s="154"/>
      <c r="T183" s="154"/>
    </row>
    <row r="184" spans="7:20" ht="12.75" customHeight="1">
      <c r="G184" s="546"/>
      <c r="Q184" s="154"/>
      <c r="R184" s="154"/>
      <c r="S184" s="154"/>
      <c r="T184" s="154"/>
    </row>
    <row r="185" spans="7:20" ht="12.75" customHeight="1">
      <c r="G185" s="546"/>
      <c r="Q185" s="154"/>
      <c r="R185" s="154"/>
      <c r="S185" s="154"/>
      <c r="T185" s="154"/>
    </row>
    <row r="186" spans="7:20" ht="12.75" customHeight="1">
      <c r="G186" s="546"/>
      <c r="Q186" s="154"/>
      <c r="R186" s="154"/>
      <c r="S186" s="154"/>
      <c r="T186" s="154"/>
    </row>
    <row r="187" spans="7:20" ht="12.75" customHeight="1">
      <c r="G187" s="546"/>
      <c r="Q187" s="154"/>
      <c r="R187" s="154"/>
      <c r="S187" s="154"/>
      <c r="T187" s="154"/>
    </row>
    <row r="188" spans="7:20" ht="12.75" customHeight="1">
      <c r="G188" s="546"/>
      <c r="Q188" s="154"/>
      <c r="R188" s="154"/>
      <c r="S188" s="154"/>
      <c r="T188" s="154"/>
    </row>
    <row r="189" spans="7:20" ht="12.75" customHeight="1">
      <c r="G189" s="546"/>
      <c r="Q189" s="154"/>
      <c r="R189" s="154"/>
      <c r="S189" s="154"/>
      <c r="T189" s="154"/>
    </row>
    <row r="190" spans="7:20" ht="12.75" customHeight="1">
      <c r="G190" s="546"/>
      <c r="Q190" s="154"/>
      <c r="R190" s="154"/>
      <c r="S190" s="154"/>
      <c r="T190" s="154"/>
    </row>
    <row r="191" spans="7:20" ht="12.75" customHeight="1">
      <c r="G191" s="546"/>
      <c r="Q191" s="154"/>
      <c r="R191" s="154"/>
      <c r="S191" s="154"/>
      <c r="T191" s="154"/>
    </row>
    <row r="192" spans="7:20" ht="12.75" customHeight="1">
      <c r="G192" s="546"/>
      <c r="Q192" s="154"/>
      <c r="R192" s="154"/>
      <c r="S192" s="154"/>
      <c r="T192" s="154"/>
    </row>
    <row r="193" spans="7:20" ht="12.75" customHeight="1">
      <c r="G193" s="545"/>
      <c r="Q193" s="154"/>
      <c r="R193" s="154"/>
      <c r="S193" s="154"/>
      <c r="T193" s="154"/>
    </row>
    <row r="194" spans="7:20" ht="12.75" customHeight="1">
      <c r="G194" s="546"/>
      <c r="Q194" s="154"/>
      <c r="R194" s="154"/>
      <c r="S194" s="154"/>
      <c r="T194" s="154"/>
    </row>
    <row r="195" spans="7:20" ht="12.75" customHeight="1">
      <c r="G195" s="546"/>
      <c r="Q195" s="154"/>
      <c r="R195" s="154"/>
      <c r="S195" s="154"/>
      <c r="T195" s="154"/>
    </row>
    <row r="196" spans="7:20" ht="12.75" customHeight="1">
      <c r="G196" s="545"/>
      <c r="Q196" s="154"/>
      <c r="R196" s="154"/>
      <c r="S196" s="154"/>
      <c r="T196" s="154"/>
    </row>
    <row r="197" spans="7:20" ht="12.75" customHeight="1">
      <c r="G197" s="545"/>
      <c r="Q197" s="154"/>
      <c r="R197" s="154"/>
      <c r="S197" s="154"/>
      <c r="T197" s="154"/>
    </row>
    <row r="198" spans="7:20" ht="12.75" customHeight="1">
      <c r="G198" s="546"/>
      <c r="K198" s="547"/>
      <c r="Q198" s="154"/>
      <c r="R198" s="154"/>
      <c r="S198" s="154"/>
      <c r="T198" s="154"/>
    </row>
    <row r="199" spans="7:20" ht="12.75" customHeight="1">
      <c r="G199" s="546"/>
      <c r="K199" s="547"/>
      <c r="Q199" s="154"/>
      <c r="R199" s="154"/>
      <c r="S199" s="154"/>
      <c r="T199" s="154"/>
    </row>
    <row r="200" spans="7:20" ht="12.75" customHeight="1">
      <c r="G200" s="546"/>
      <c r="K200" s="547"/>
      <c r="Q200" s="154"/>
      <c r="R200" s="154"/>
      <c r="S200" s="154"/>
      <c r="T200" s="154"/>
    </row>
    <row r="201" spans="7:20" ht="12.75" customHeight="1">
      <c r="G201" s="546"/>
      <c r="H201" s="543"/>
      <c r="K201" s="547"/>
      <c r="Q201" s="154"/>
      <c r="R201" s="154"/>
      <c r="S201" s="154"/>
      <c r="T201" s="154"/>
    </row>
    <row r="202" spans="7:20" ht="12.75" customHeight="1">
      <c r="G202" s="546"/>
      <c r="H202" s="548"/>
      <c r="I202" s="543"/>
      <c r="J202" s="543"/>
      <c r="K202" s="543"/>
      <c r="Q202" s="154"/>
      <c r="R202" s="154"/>
      <c r="S202" s="154"/>
      <c r="T202" s="154"/>
    </row>
    <row r="203" spans="7:20" ht="12.75" customHeight="1">
      <c r="G203" s="546"/>
      <c r="H203" s="549"/>
      <c r="I203" s="548"/>
      <c r="J203" s="548"/>
      <c r="K203" s="548"/>
      <c r="Q203" s="154"/>
      <c r="R203" s="154"/>
      <c r="S203" s="154"/>
      <c r="T203" s="154"/>
    </row>
    <row r="204" spans="7:20" ht="12.75" customHeight="1">
      <c r="G204" s="546"/>
      <c r="H204" s="550"/>
      <c r="I204" s="549"/>
      <c r="J204" s="549"/>
      <c r="K204" s="549"/>
      <c r="Q204" s="154"/>
      <c r="R204" s="154"/>
      <c r="S204" s="154"/>
      <c r="T204" s="154"/>
    </row>
    <row r="205" spans="7:20" ht="12.75" customHeight="1">
      <c r="G205" s="546"/>
      <c r="H205" s="550"/>
      <c r="I205" s="550"/>
      <c r="J205" s="550"/>
      <c r="K205" s="550"/>
      <c r="Q205" s="154"/>
      <c r="R205" s="154"/>
      <c r="S205" s="154"/>
      <c r="T205" s="154"/>
    </row>
    <row r="206" spans="7:20" ht="12.75" customHeight="1">
      <c r="G206" s="546"/>
      <c r="H206" s="550"/>
      <c r="I206" s="550"/>
      <c r="J206" s="550"/>
      <c r="K206" s="550"/>
      <c r="Q206" s="154"/>
      <c r="R206" s="154"/>
      <c r="S206" s="154"/>
      <c r="T206" s="154"/>
    </row>
    <row r="207" spans="7:20" ht="12.75" customHeight="1">
      <c r="G207" s="546"/>
      <c r="H207" s="550"/>
      <c r="I207" s="550"/>
      <c r="J207" s="550"/>
      <c r="K207" s="550"/>
      <c r="Q207" s="154"/>
      <c r="R207" s="154"/>
      <c r="S207" s="154"/>
      <c r="T207" s="154"/>
    </row>
    <row r="208" spans="7:20" ht="12.75" customHeight="1">
      <c r="G208" s="546"/>
      <c r="H208" s="550"/>
      <c r="I208" s="550"/>
      <c r="J208" s="550"/>
      <c r="K208" s="550"/>
      <c r="Q208" s="154"/>
      <c r="R208" s="154"/>
      <c r="S208" s="154"/>
      <c r="T208" s="154"/>
    </row>
    <row r="209" spans="7:20" ht="12.75" customHeight="1">
      <c r="G209" s="546"/>
      <c r="H209" s="550"/>
      <c r="I209" s="550"/>
      <c r="J209" s="550"/>
      <c r="K209" s="550"/>
      <c r="Q209" s="154"/>
      <c r="R209" s="154"/>
      <c r="S209" s="154"/>
      <c r="T209" s="154"/>
    </row>
    <row r="210" spans="7:20" ht="12.75" customHeight="1">
      <c r="G210" s="546"/>
      <c r="H210" s="550"/>
      <c r="I210" s="550"/>
      <c r="J210" s="550"/>
      <c r="K210" s="550"/>
      <c r="Q210" s="154"/>
      <c r="R210" s="154"/>
      <c r="S210" s="154"/>
      <c r="T210" s="154"/>
    </row>
    <row r="211" spans="7:20" ht="12.75" customHeight="1">
      <c r="G211" s="546"/>
      <c r="H211" s="550"/>
      <c r="I211" s="550"/>
      <c r="J211" s="550"/>
      <c r="K211" s="550"/>
      <c r="Q211" s="154"/>
      <c r="R211" s="154"/>
      <c r="S211" s="154"/>
      <c r="T211" s="154"/>
    </row>
    <row r="212" spans="7:20" ht="12.75" customHeight="1">
      <c r="G212" s="546"/>
      <c r="H212" s="550"/>
      <c r="I212" s="550"/>
      <c r="J212" s="550"/>
      <c r="K212" s="550"/>
      <c r="Q212" s="154"/>
      <c r="R212" s="154"/>
      <c r="S212" s="154"/>
      <c r="T212" s="154"/>
    </row>
    <row r="213" spans="7:20" ht="12.75" customHeight="1">
      <c r="G213" s="546"/>
      <c r="H213" s="550"/>
      <c r="I213" s="550"/>
      <c r="J213" s="550"/>
      <c r="K213" s="550"/>
      <c r="Q213" s="154"/>
      <c r="R213" s="154"/>
      <c r="S213" s="154"/>
      <c r="T213" s="154"/>
    </row>
    <row r="214" spans="7:20" ht="12.75" customHeight="1">
      <c r="G214" s="546"/>
      <c r="H214" s="551"/>
      <c r="I214" s="550"/>
      <c r="J214" s="550"/>
      <c r="K214" s="550"/>
      <c r="Q214" s="154"/>
      <c r="R214" s="154"/>
      <c r="S214" s="154"/>
      <c r="T214" s="154"/>
    </row>
    <row r="215" spans="7:20" ht="12.75" customHeight="1">
      <c r="G215" s="545"/>
      <c r="H215" s="551"/>
      <c r="I215" s="551"/>
      <c r="J215" s="551"/>
      <c r="K215" s="552"/>
      <c r="Q215" s="154"/>
      <c r="R215" s="154"/>
      <c r="S215" s="154"/>
      <c r="T215" s="154"/>
    </row>
    <row r="216" spans="7:20" ht="12.75" customHeight="1">
      <c r="G216" s="545"/>
      <c r="H216" s="551"/>
      <c r="I216" s="551"/>
      <c r="J216" s="551"/>
      <c r="K216" s="552"/>
      <c r="Q216" s="154"/>
      <c r="R216" s="154"/>
      <c r="S216" s="154"/>
      <c r="T216" s="154"/>
    </row>
    <row r="217" spans="7:20" ht="12.75" customHeight="1">
      <c r="G217" s="154"/>
      <c r="H217" s="551"/>
      <c r="I217" s="551"/>
      <c r="J217" s="551"/>
      <c r="K217" s="552"/>
      <c r="Q217" s="154"/>
      <c r="R217" s="154"/>
      <c r="S217" s="154"/>
      <c r="T217" s="154"/>
    </row>
    <row r="218" spans="7:20" ht="12.75" customHeight="1">
      <c r="G218" s="154"/>
      <c r="H218" s="552"/>
      <c r="I218" s="551"/>
      <c r="J218" s="551"/>
      <c r="K218" s="552"/>
      <c r="Q218" s="154"/>
      <c r="R218" s="154"/>
      <c r="S218" s="154"/>
      <c r="T218" s="154"/>
    </row>
    <row r="219" spans="7:20" ht="12.75" customHeight="1">
      <c r="G219" s="154"/>
      <c r="H219" s="550"/>
      <c r="I219" s="552"/>
      <c r="J219" s="552"/>
      <c r="K219" s="552"/>
      <c r="Q219" s="154"/>
      <c r="R219" s="154"/>
      <c r="S219" s="154"/>
      <c r="T219" s="154"/>
    </row>
    <row r="220" spans="7:20" ht="12.75" customHeight="1">
      <c r="G220" s="154"/>
      <c r="H220" s="549"/>
      <c r="I220" s="550"/>
      <c r="J220" s="550"/>
      <c r="K220" s="550"/>
      <c r="Q220" s="154"/>
      <c r="R220" s="154"/>
      <c r="S220" s="154"/>
      <c r="T220" s="154"/>
    </row>
    <row r="221" spans="7:20" ht="12.75" customHeight="1">
      <c r="G221" s="154"/>
      <c r="H221" s="549"/>
      <c r="I221" s="549"/>
      <c r="J221" s="549"/>
      <c r="K221" s="549"/>
      <c r="Q221" s="154"/>
      <c r="R221" s="154"/>
      <c r="S221" s="154"/>
      <c r="T221" s="154"/>
    </row>
    <row r="222" spans="7:20" ht="12.75" customHeight="1">
      <c r="G222" s="154"/>
      <c r="H222" s="550"/>
      <c r="I222" s="549"/>
      <c r="J222" s="549"/>
      <c r="K222" s="549"/>
      <c r="Q222" s="154"/>
      <c r="R222" s="154"/>
      <c r="S222" s="154"/>
      <c r="T222" s="154"/>
    </row>
    <row r="223" spans="7:20" ht="12.75" customHeight="1">
      <c r="G223" s="553"/>
      <c r="H223" s="550"/>
      <c r="I223" s="550"/>
      <c r="J223" s="550"/>
      <c r="K223" s="550"/>
      <c r="Q223" s="154"/>
      <c r="R223" s="154"/>
      <c r="S223" s="154"/>
      <c r="T223" s="154"/>
    </row>
    <row r="224" spans="7:20" ht="12.75" customHeight="1">
      <c r="G224" s="553"/>
      <c r="H224" s="550"/>
      <c r="I224" s="550"/>
      <c r="J224" s="550"/>
      <c r="K224" s="550"/>
      <c r="Q224" s="154"/>
      <c r="R224" s="154"/>
      <c r="S224" s="154"/>
      <c r="T224" s="154"/>
    </row>
    <row r="225" spans="7:20" ht="12.75" customHeight="1">
      <c r="G225" s="553"/>
      <c r="H225" s="550"/>
      <c r="I225" s="550"/>
      <c r="J225" s="550"/>
      <c r="K225" s="550"/>
      <c r="Q225" s="154"/>
      <c r="R225" s="154"/>
      <c r="S225" s="154"/>
      <c r="T225" s="154"/>
    </row>
    <row r="226" spans="7:20" ht="12.75" customHeight="1">
      <c r="G226" s="553"/>
      <c r="H226" s="550"/>
      <c r="I226" s="550"/>
      <c r="J226" s="550"/>
      <c r="K226" s="550"/>
      <c r="Q226" s="154"/>
      <c r="R226" s="154"/>
      <c r="S226" s="154"/>
      <c r="T226" s="154"/>
    </row>
    <row r="227" spans="7:20" ht="12.75" customHeight="1">
      <c r="G227" s="554"/>
      <c r="H227" s="550"/>
      <c r="I227" s="550"/>
      <c r="J227" s="550"/>
      <c r="K227" s="550"/>
      <c r="Q227" s="154"/>
      <c r="R227" s="154"/>
      <c r="S227" s="154"/>
      <c r="T227" s="154"/>
    </row>
    <row r="228" spans="7:20" ht="12.75" customHeight="1">
      <c r="G228" s="554"/>
      <c r="H228" s="550"/>
      <c r="I228" s="550"/>
      <c r="J228" s="550"/>
      <c r="K228" s="550"/>
      <c r="Q228" s="154"/>
      <c r="R228" s="154"/>
      <c r="S228" s="154"/>
      <c r="T228" s="154"/>
    </row>
    <row r="229" spans="7:20" ht="12.75" customHeight="1">
      <c r="G229" s="545"/>
      <c r="H229" s="550"/>
      <c r="I229" s="550"/>
      <c r="J229" s="550"/>
      <c r="K229" s="550"/>
      <c r="Q229" s="154"/>
      <c r="R229" s="154"/>
      <c r="S229" s="154"/>
      <c r="T229" s="154"/>
    </row>
    <row r="230" spans="7:20" ht="12.75" customHeight="1">
      <c r="G230" s="555"/>
      <c r="H230" s="550"/>
      <c r="I230" s="550"/>
      <c r="J230" s="550"/>
      <c r="K230" s="550"/>
      <c r="Q230" s="154"/>
      <c r="R230" s="154"/>
      <c r="S230" s="154"/>
      <c r="T230" s="154"/>
    </row>
    <row r="231" spans="7:20" ht="12.75" customHeight="1">
      <c r="G231" s="555"/>
      <c r="H231" s="550"/>
      <c r="I231" s="550"/>
      <c r="J231" s="550"/>
      <c r="K231" s="550"/>
      <c r="Q231" s="154"/>
      <c r="R231" s="154"/>
      <c r="S231" s="154"/>
      <c r="T231" s="154"/>
    </row>
    <row r="232" spans="7:20" ht="12.75" customHeight="1">
      <c r="G232" s="555"/>
      <c r="H232" s="550"/>
      <c r="I232" s="550"/>
      <c r="J232" s="550"/>
      <c r="K232" s="550"/>
      <c r="Q232" s="154"/>
      <c r="R232" s="154"/>
      <c r="S232" s="154"/>
      <c r="T232" s="154"/>
    </row>
    <row r="233" spans="7:20" ht="12.75" customHeight="1">
      <c r="G233" s="154"/>
      <c r="H233" s="550"/>
      <c r="I233" s="550"/>
      <c r="J233" s="550"/>
      <c r="K233" s="550"/>
      <c r="Q233" s="154"/>
      <c r="R233" s="154"/>
      <c r="S233" s="154"/>
      <c r="T233" s="154"/>
    </row>
    <row r="234" spans="7:20" ht="12.75" customHeight="1">
      <c r="G234" s="555"/>
      <c r="H234" s="550"/>
      <c r="I234" s="550"/>
      <c r="J234" s="550"/>
      <c r="K234" s="550"/>
      <c r="Q234" s="154"/>
      <c r="R234" s="154"/>
      <c r="S234" s="154"/>
      <c r="T234" s="154"/>
    </row>
    <row r="235" spans="7:20" ht="12.75" customHeight="1">
      <c r="G235" s="555"/>
      <c r="H235" s="550"/>
      <c r="I235" s="550"/>
      <c r="J235" s="550"/>
      <c r="K235" s="550"/>
      <c r="Q235" s="154"/>
      <c r="R235" s="154"/>
      <c r="S235" s="154"/>
      <c r="T235" s="154"/>
    </row>
    <row r="236" spans="7:20" ht="12.75" customHeight="1">
      <c r="G236" s="555"/>
      <c r="H236" s="550"/>
      <c r="I236" s="550"/>
      <c r="J236" s="550"/>
      <c r="K236" s="550"/>
      <c r="Q236" s="154"/>
      <c r="R236" s="154"/>
      <c r="S236" s="154"/>
      <c r="T236" s="154"/>
    </row>
    <row r="237" spans="7:20" ht="12.75" customHeight="1">
      <c r="G237" s="555"/>
      <c r="H237" s="550"/>
      <c r="I237" s="550"/>
      <c r="J237" s="550"/>
      <c r="K237" s="556"/>
      <c r="Q237" s="154"/>
      <c r="R237" s="154"/>
      <c r="S237" s="154"/>
      <c r="T237" s="154"/>
    </row>
    <row r="238" spans="7:20" ht="12.75" customHeight="1">
      <c r="G238" s="555"/>
      <c r="H238" s="550"/>
      <c r="I238" s="550"/>
      <c r="J238" s="550"/>
      <c r="K238" s="550"/>
      <c r="Q238" s="154"/>
      <c r="R238" s="154"/>
      <c r="S238" s="154"/>
      <c r="T238" s="154"/>
    </row>
    <row r="239" spans="7:20" ht="12.75" customHeight="1">
      <c r="G239" s="555"/>
      <c r="H239" s="550"/>
      <c r="I239" s="550"/>
      <c r="J239" s="550"/>
      <c r="K239" s="550"/>
      <c r="Q239" s="154"/>
      <c r="R239" s="154"/>
      <c r="S239" s="154"/>
      <c r="T239" s="154"/>
    </row>
    <row r="240" spans="7:20" ht="12.75" customHeight="1">
      <c r="G240" s="555"/>
      <c r="H240" s="550"/>
      <c r="I240" s="550"/>
      <c r="J240" s="550"/>
      <c r="K240" s="550"/>
      <c r="Q240" s="154"/>
      <c r="R240" s="154"/>
      <c r="S240" s="154"/>
      <c r="T240" s="154"/>
    </row>
    <row r="241" spans="7:20" ht="12.75" customHeight="1">
      <c r="G241" s="555"/>
      <c r="H241" s="154"/>
      <c r="I241" s="550"/>
      <c r="J241" s="550"/>
      <c r="K241" s="550"/>
      <c r="Q241" s="154"/>
      <c r="R241" s="154"/>
      <c r="S241" s="154"/>
      <c r="T241" s="154"/>
    </row>
    <row r="242" spans="7:20" ht="12.75" customHeight="1">
      <c r="G242" s="555"/>
      <c r="H242" s="154"/>
      <c r="I242" s="154"/>
      <c r="J242" s="154"/>
      <c r="K242" s="154"/>
      <c r="Q242" s="154"/>
      <c r="R242" s="154"/>
      <c r="S242" s="154"/>
      <c r="T242" s="154"/>
    </row>
    <row r="243" spans="7:20" ht="12.75" customHeight="1">
      <c r="G243" s="555"/>
      <c r="H243" s="154"/>
      <c r="I243" s="154"/>
      <c r="J243" s="154"/>
      <c r="K243" s="154"/>
      <c r="Q243" s="154"/>
      <c r="R243" s="154"/>
      <c r="S243" s="154"/>
      <c r="T243" s="154"/>
    </row>
    <row r="244" spans="7:20" ht="12.75" customHeight="1">
      <c r="G244" s="555"/>
      <c r="H244" s="154"/>
      <c r="I244" s="154"/>
      <c r="J244" s="154"/>
      <c r="K244" s="154"/>
      <c r="Q244" s="154"/>
      <c r="R244" s="154"/>
      <c r="S244" s="154"/>
      <c r="T244" s="154"/>
    </row>
    <row r="245" spans="7:20" ht="12.75" customHeight="1">
      <c r="G245" s="554"/>
      <c r="H245" s="154"/>
      <c r="I245" s="154"/>
      <c r="J245" s="154"/>
      <c r="K245" s="154"/>
      <c r="Q245" s="154"/>
      <c r="R245" s="154"/>
      <c r="S245" s="154"/>
      <c r="T245" s="154"/>
    </row>
    <row r="246" spans="7:20" ht="12.75" customHeight="1">
      <c r="G246" s="154"/>
      <c r="H246" s="154"/>
      <c r="I246" s="154"/>
      <c r="J246" s="154"/>
      <c r="K246" s="154"/>
      <c r="Q246" s="154"/>
      <c r="R246" s="154"/>
      <c r="S246" s="154"/>
      <c r="T246" s="154"/>
    </row>
    <row r="247" spans="7:20" ht="12.75" customHeight="1">
      <c r="G247" s="154"/>
      <c r="H247" s="557"/>
      <c r="I247" s="154"/>
      <c r="J247" s="154"/>
      <c r="K247" s="154"/>
      <c r="Q247" s="154"/>
      <c r="R247" s="154"/>
      <c r="S247" s="154"/>
      <c r="T247" s="154"/>
    </row>
    <row r="248" spans="7:20" ht="12.75" customHeight="1">
      <c r="G248" s="154"/>
      <c r="H248" s="557"/>
      <c r="I248" s="557"/>
      <c r="J248" s="557"/>
      <c r="K248" s="553"/>
      <c r="Q248" s="154"/>
      <c r="R248" s="154"/>
      <c r="S248" s="154"/>
      <c r="T248" s="154"/>
    </row>
    <row r="249" spans="7:20" ht="12.75" customHeight="1">
      <c r="G249" s="154"/>
      <c r="H249" s="199"/>
      <c r="I249" s="557"/>
      <c r="J249" s="557"/>
      <c r="K249" s="553"/>
      <c r="Q249" s="154"/>
      <c r="R249" s="154"/>
      <c r="S249" s="154"/>
      <c r="T249" s="154"/>
    </row>
    <row r="250" spans="7:20" ht="12.75" customHeight="1">
      <c r="G250" s="154"/>
      <c r="H250" s="199"/>
      <c r="I250" s="199"/>
      <c r="J250" s="199"/>
      <c r="K250" s="553"/>
      <c r="Q250" s="154"/>
      <c r="R250" s="154"/>
      <c r="S250" s="154"/>
      <c r="T250" s="154"/>
    </row>
    <row r="251" spans="7:20" ht="12.75" customHeight="1">
      <c r="G251" s="154"/>
      <c r="H251" s="558"/>
      <c r="I251" s="199"/>
      <c r="J251" s="199"/>
      <c r="K251" s="553"/>
      <c r="Q251" s="154"/>
      <c r="R251" s="154"/>
      <c r="S251" s="154"/>
      <c r="T251" s="154"/>
    </row>
    <row r="252" spans="7:20" ht="12.75" customHeight="1">
      <c r="G252" s="154"/>
      <c r="H252" s="549"/>
      <c r="I252" s="558"/>
      <c r="J252" s="558"/>
      <c r="K252" s="558"/>
      <c r="Q252" s="154"/>
      <c r="R252" s="154"/>
      <c r="S252" s="154"/>
      <c r="T252" s="154"/>
    </row>
    <row r="253" spans="7:20" ht="12.75" customHeight="1">
      <c r="G253" s="154"/>
      <c r="H253" s="549"/>
      <c r="I253" s="549"/>
      <c r="J253" s="549"/>
      <c r="K253" s="558"/>
      <c r="Q253" s="154"/>
      <c r="R253" s="154"/>
      <c r="S253" s="154"/>
      <c r="T253" s="154"/>
    </row>
    <row r="254" spans="7:20" ht="12.75" customHeight="1">
      <c r="G254" s="154"/>
      <c r="H254" s="558"/>
      <c r="I254" s="549"/>
      <c r="J254" s="549"/>
      <c r="K254" s="549"/>
      <c r="Q254" s="154"/>
      <c r="R254" s="154"/>
      <c r="S254" s="154"/>
      <c r="T254" s="154"/>
    </row>
    <row r="255" spans="7:20" ht="12.75" customHeight="1">
      <c r="G255" s="154"/>
      <c r="H255" s="558"/>
      <c r="I255" s="558"/>
      <c r="J255" s="558"/>
      <c r="K255" s="559"/>
      <c r="Q255" s="154"/>
      <c r="R255" s="154"/>
      <c r="S255" s="154"/>
      <c r="T255" s="154"/>
    </row>
    <row r="256" spans="7:20" ht="12.75" customHeight="1">
      <c r="G256" s="154"/>
      <c r="H256" s="558"/>
      <c r="I256" s="558"/>
      <c r="J256" s="558"/>
      <c r="K256" s="558"/>
      <c r="Q256" s="154"/>
      <c r="R256" s="154"/>
      <c r="S256" s="154"/>
      <c r="T256" s="154"/>
    </row>
    <row r="257" spans="7:20" ht="12.75" customHeight="1">
      <c r="G257" s="154"/>
      <c r="H257" s="558"/>
      <c r="I257" s="558"/>
      <c r="J257" s="558"/>
      <c r="K257" s="560"/>
      <c r="Q257" s="154"/>
      <c r="R257" s="154"/>
      <c r="S257" s="154"/>
      <c r="T257" s="154"/>
    </row>
    <row r="258" spans="7:20" ht="12.75" customHeight="1">
      <c r="G258" s="154"/>
      <c r="H258" s="558"/>
      <c r="I258" s="558"/>
      <c r="J258" s="558"/>
      <c r="K258" s="558"/>
      <c r="Q258" s="154"/>
      <c r="R258" s="154"/>
      <c r="S258" s="154"/>
      <c r="T258" s="154"/>
    </row>
    <row r="259" spans="7:20" ht="12.75" customHeight="1">
      <c r="G259" s="154"/>
      <c r="H259" s="558"/>
      <c r="I259" s="558"/>
      <c r="J259" s="558"/>
      <c r="K259" s="560"/>
      <c r="Q259" s="154"/>
      <c r="R259" s="154"/>
      <c r="S259" s="154"/>
      <c r="T259" s="154"/>
    </row>
    <row r="260" spans="7:20" ht="12.75" customHeight="1">
      <c r="G260" s="154"/>
      <c r="H260" s="558"/>
      <c r="I260" s="558"/>
      <c r="J260" s="558"/>
      <c r="K260" s="560"/>
      <c r="Q260" s="154"/>
      <c r="R260" s="154"/>
      <c r="S260" s="154"/>
      <c r="T260" s="154"/>
    </row>
    <row r="261" spans="7:20" ht="12.75" customHeight="1">
      <c r="G261" s="154"/>
      <c r="H261" s="558"/>
      <c r="I261" s="558"/>
      <c r="J261" s="558"/>
      <c r="K261" s="560"/>
      <c r="Q261" s="154"/>
      <c r="R261" s="154"/>
      <c r="S261" s="154"/>
      <c r="T261" s="154"/>
    </row>
    <row r="262" spans="7:20" ht="12.75" customHeight="1">
      <c r="G262" s="154"/>
      <c r="H262" s="558"/>
      <c r="I262" s="558"/>
      <c r="J262" s="558"/>
      <c r="K262" s="558"/>
      <c r="Q262" s="154"/>
      <c r="R262" s="154"/>
      <c r="S262" s="154"/>
      <c r="T262" s="154"/>
    </row>
    <row r="263" spans="7:20" ht="12.75" customHeight="1">
      <c r="G263" s="154"/>
      <c r="H263" s="558"/>
      <c r="I263" s="558"/>
      <c r="J263" s="558"/>
      <c r="K263" s="559"/>
      <c r="Q263" s="154"/>
      <c r="R263" s="154"/>
      <c r="S263" s="154"/>
      <c r="T263" s="154"/>
    </row>
    <row r="264" spans="7:20" ht="12.75" customHeight="1">
      <c r="G264" s="154"/>
      <c r="H264" s="558"/>
      <c r="I264" s="558"/>
      <c r="J264" s="558"/>
      <c r="K264" s="558"/>
      <c r="Q264" s="154"/>
      <c r="R264" s="154"/>
      <c r="S264" s="154"/>
      <c r="T264" s="154"/>
    </row>
    <row r="265" spans="7:20" ht="12.75" customHeight="1">
      <c r="G265" s="154"/>
      <c r="H265" s="558"/>
      <c r="I265" s="558"/>
      <c r="J265" s="558"/>
      <c r="K265" s="561"/>
      <c r="Q265" s="154"/>
      <c r="R265" s="154"/>
      <c r="S265" s="154"/>
      <c r="T265" s="154"/>
    </row>
    <row r="266" spans="7:20" ht="12.75" customHeight="1">
      <c r="G266" s="154"/>
      <c r="H266" s="558"/>
      <c r="I266" s="558"/>
      <c r="J266" s="558"/>
      <c r="K266" s="558"/>
      <c r="Q266" s="154"/>
      <c r="R266" s="154"/>
      <c r="S266" s="154"/>
      <c r="T266" s="154"/>
    </row>
    <row r="267" spans="7:20" ht="12.75" customHeight="1">
      <c r="G267" s="154"/>
      <c r="H267" s="558"/>
      <c r="I267" s="558"/>
      <c r="J267" s="558"/>
      <c r="K267" s="559"/>
      <c r="Q267" s="154"/>
      <c r="R267" s="154"/>
      <c r="S267" s="154"/>
      <c r="T267" s="154"/>
    </row>
    <row r="268" spans="7:20" ht="12.75" customHeight="1">
      <c r="G268" s="154"/>
      <c r="H268" s="558"/>
      <c r="I268" s="558"/>
      <c r="J268" s="558"/>
      <c r="K268" s="558"/>
      <c r="Q268" s="154"/>
      <c r="R268" s="154"/>
      <c r="S268" s="154"/>
      <c r="T268" s="154"/>
    </row>
    <row r="269" spans="7:20" ht="12.75" customHeight="1">
      <c r="G269" s="154"/>
      <c r="H269" s="558"/>
      <c r="I269" s="558"/>
      <c r="J269" s="558"/>
      <c r="K269" s="562"/>
      <c r="Q269" s="154"/>
      <c r="R269" s="154"/>
      <c r="S269" s="154"/>
      <c r="T269" s="154"/>
    </row>
    <row r="270" spans="7:20" ht="12.75" customHeight="1">
      <c r="G270" s="154"/>
      <c r="H270" s="154"/>
      <c r="I270" s="558"/>
      <c r="J270" s="558"/>
      <c r="K270" s="558"/>
      <c r="Q270" s="154"/>
      <c r="R270" s="154"/>
      <c r="S270" s="154"/>
      <c r="T270" s="154"/>
    </row>
    <row r="271" spans="7:20" ht="12.75" customHeight="1">
      <c r="G271" s="154"/>
      <c r="H271" s="154"/>
      <c r="I271" s="154"/>
      <c r="J271" s="154"/>
      <c r="K271" s="154"/>
      <c r="Q271" s="154"/>
      <c r="R271" s="154"/>
      <c r="S271" s="154"/>
      <c r="T271" s="154"/>
    </row>
    <row r="272" spans="7:20" ht="12.75" customHeight="1">
      <c r="G272" s="154"/>
      <c r="H272" s="154"/>
      <c r="I272" s="154"/>
      <c r="J272" s="154"/>
      <c r="K272" s="154"/>
      <c r="Q272" s="154"/>
      <c r="R272" s="154"/>
      <c r="S272" s="154"/>
      <c r="T272" s="154"/>
    </row>
    <row r="273" spans="7:20" ht="12.75" customHeight="1">
      <c r="G273" s="154"/>
      <c r="H273" s="154"/>
      <c r="I273" s="154"/>
      <c r="J273" s="154"/>
      <c r="K273" s="154"/>
      <c r="Q273" s="154"/>
      <c r="R273" s="154"/>
      <c r="S273" s="154"/>
      <c r="T273" s="154"/>
    </row>
    <row r="274" spans="7:20" ht="12.75" customHeight="1">
      <c r="G274" s="154"/>
      <c r="H274" s="154"/>
      <c r="I274" s="154"/>
      <c r="J274" s="154"/>
      <c r="K274" s="154"/>
      <c r="Q274" s="154"/>
      <c r="R274" s="154"/>
      <c r="S274" s="154"/>
      <c r="T274" s="154"/>
    </row>
    <row r="275" spans="7:20" ht="12.75" customHeight="1">
      <c r="G275" s="154"/>
      <c r="H275" s="154"/>
      <c r="I275" s="154"/>
      <c r="J275" s="154"/>
      <c r="K275" s="154"/>
      <c r="Q275" s="154"/>
      <c r="R275" s="154"/>
      <c r="S275" s="154"/>
      <c r="T275" s="154"/>
    </row>
    <row r="276" spans="7:20" ht="12.75" customHeight="1">
      <c r="G276" s="154"/>
      <c r="H276" s="154"/>
      <c r="I276" s="154"/>
      <c r="J276" s="154"/>
      <c r="K276" s="154"/>
      <c r="Q276" s="154"/>
      <c r="R276" s="154"/>
      <c r="S276" s="154"/>
      <c r="T276" s="154"/>
    </row>
    <row r="277" spans="7:20" ht="12.75" customHeight="1">
      <c r="G277" s="154"/>
      <c r="H277" s="154"/>
      <c r="I277" s="154"/>
      <c r="J277" s="154"/>
      <c r="K277" s="154"/>
      <c r="Q277" s="154"/>
      <c r="R277" s="154"/>
      <c r="S277" s="154"/>
      <c r="T277" s="154"/>
    </row>
    <row r="278" spans="7:20" ht="12.75" customHeight="1">
      <c r="G278" s="154"/>
      <c r="H278" s="154"/>
      <c r="I278" s="154"/>
      <c r="J278" s="154"/>
      <c r="K278" s="154"/>
      <c r="Q278" s="154"/>
      <c r="R278" s="154"/>
      <c r="S278" s="154"/>
      <c r="T278" s="154"/>
    </row>
    <row r="279" spans="7:20" ht="12.75" customHeight="1">
      <c r="G279" s="154"/>
      <c r="H279" s="154"/>
      <c r="I279" s="154"/>
      <c r="J279" s="154"/>
      <c r="K279" s="154"/>
      <c r="Q279" s="154"/>
      <c r="R279" s="154"/>
      <c r="S279" s="154"/>
      <c r="T279" s="154"/>
    </row>
    <row r="280" spans="7:20" ht="12.75" customHeight="1">
      <c r="H280" s="154"/>
      <c r="I280" s="154"/>
      <c r="J280" s="154"/>
      <c r="K280" s="154"/>
      <c r="Q280" s="154"/>
      <c r="R280" s="154"/>
      <c r="S280" s="154"/>
      <c r="T280" s="154"/>
    </row>
    <row r="281" spans="7:20" ht="12.75" customHeight="1">
      <c r="H281" s="154"/>
      <c r="I281" s="154"/>
      <c r="J281" s="154"/>
      <c r="K281" s="154"/>
      <c r="Q281" s="154"/>
      <c r="R281" s="154"/>
      <c r="S281" s="154"/>
      <c r="T281" s="154"/>
    </row>
    <row r="282" spans="7:20" ht="12.75" customHeight="1">
      <c r="H282" s="154"/>
      <c r="I282" s="154"/>
      <c r="J282" s="154"/>
      <c r="K282" s="154"/>
      <c r="Q282" s="154"/>
      <c r="R282" s="154"/>
      <c r="S282" s="154"/>
      <c r="T282" s="154"/>
    </row>
    <row r="283" spans="7:20" ht="12.75" customHeight="1">
      <c r="H283" s="154"/>
      <c r="I283" s="154"/>
      <c r="J283" s="154"/>
      <c r="K283" s="154"/>
      <c r="Q283" s="154"/>
      <c r="R283" s="154"/>
      <c r="S283" s="154"/>
      <c r="T283" s="154"/>
    </row>
    <row r="284" spans="7:20" ht="12.75" customHeight="1">
      <c r="H284" s="154"/>
      <c r="I284" s="154"/>
      <c r="J284" s="154"/>
      <c r="K284" s="154"/>
      <c r="Q284" s="154"/>
      <c r="R284" s="154"/>
      <c r="S284" s="154"/>
      <c r="T284" s="154"/>
    </row>
    <row r="285" spans="7:20" ht="12.75" customHeight="1">
      <c r="H285" s="154"/>
      <c r="I285" s="154"/>
      <c r="J285" s="154"/>
      <c r="K285" s="154"/>
      <c r="Q285" s="154"/>
      <c r="R285" s="154"/>
      <c r="S285" s="154"/>
      <c r="T285" s="154"/>
    </row>
    <row r="286" spans="7:20" ht="12.75" customHeight="1">
      <c r="H286" s="154"/>
      <c r="I286" s="154"/>
      <c r="J286" s="154"/>
      <c r="K286" s="154"/>
      <c r="Q286" s="154"/>
      <c r="R286" s="154"/>
      <c r="S286" s="154"/>
      <c r="T286" s="154"/>
    </row>
    <row r="287" spans="7:20" ht="12.75" customHeight="1">
      <c r="H287" s="154"/>
      <c r="I287" s="154"/>
      <c r="J287" s="154"/>
      <c r="K287" s="154"/>
      <c r="Q287" s="154"/>
      <c r="R287" s="154"/>
      <c r="S287" s="154"/>
      <c r="T287" s="154"/>
    </row>
    <row r="288" spans="7:20" ht="12.75" customHeight="1">
      <c r="H288" s="154"/>
      <c r="I288" s="154"/>
      <c r="J288" s="154"/>
      <c r="K288" s="154"/>
      <c r="Q288" s="154"/>
      <c r="R288" s="154"/>
      <c r="S288" s="154"/>
      <c r="T288" s="154"/>
    </row>
    <row r="289" spans="8:20" ht="12.75" customHeight="1">
      <c r="H289" s="154"/>
      <c r="I289" s="154"/>
      <c r="J289" s="154"/>
      <c r="K289" s="154"/>
      <c r="Q289" s="154"/>
      <c r="R289" s="154"/>
      <c r="S289" s="154"/>
      <c r="T289" s="154"/>
    </row>
    <row r="290" spans="8:20" ht="12.75" customHeight="1">
      <c r="H290" s="154"/>
      <c r="I290" s="154"/>
      <c r="J290" s="154"/>
      <c r="K290" s="154"/>
      <c r="Q290" s="154"/>
      <c r="R290" s="154"/>
      <c r="S290" s="154"/>
      <c r="T290" s="154"/>
    </row>
    <row r="291" spans="8:20" ht="12.75" customHeight="1">
      <c r="H291" s="154"/>
      <c r="I291" s="154"/>
      <c r="J291" s="154"/>
      <c r="K291" s="154"/>
      <c r="Q291" s="154"/>
      <c r="R291" s="154"/>
      <c r="S291" s="154"/>
      <c r="T291" s="154"/>
    </row>
    <row r="292" spans="8:20" ht="12.75" customHeight="1">
      <c r="H292" s="154"/>
      <c r="I292" s="154"/>
      <c r="J292" s="154"/>
      <c r="K292" s="154"/>
      <c r="Q292" s="154"/>
      <c r="R292" s="154"/>
      <c r="S292" s="154"/>
      <c r="T292" s="154"/>
    </row>
    <row r="293" spans="8:20" ht="12.75" customHeight="1">
      <c r="H293" s="154"/>
      <c r="I293" s="154"/>
      <c r="J293" s="154"/>
      <c r="K293" s="154"/>
      <c r="Q293" s="154"/>
      <c r="R293" s="154"/>
      <c r="S293" s="154"/>
      <c r="T293" s="154"/>
    </row>
    <row r="294" spans="8:20" ht="12.75" customHeight="1">
      <c r="H294" s="154"/>
      <c r="I294" s="154"/>
      <c r="J294" s="154"/>
      <c r="K294" s="154"/>
      <c r="Q294" s="154"/>
      <c r="R294" s="154"/>
      <c r="S294" s="154"/>
      <c r="T294" s="154"/>
    </row>
    <row r="295" spans="8:20" ht="12.75" customHeight="1">
      <c r="H295" s="154"/>
      <c r="I295" s="154"/>
      <c r="J295" s="154"/>
      <c r="K295" s="154"/>
      <c r="Q295" s="154"/>
      <c r="R295" s="154"/>
      <c r="S295" s="154"/>
      <c r="T295" s="154"/>
    </row>
    <row r="296" spans="8:20" ht="12.75" customHeight="1">
      <c r="H296" s="154"/>
      <c r="I296" s="154"/>
      <c r="J296" s="154"/>
      <c r="K296" s="154"/>
      <c r="Q296" s="154"/>
      <c r="R296" s="154"/>
      <c r="S296" s="154"/>
      <c r="T296" s="154"/>
    </row>
    <row r="297" spans="8:20" ht="12.75" customHeight="1">
      <c r="H297" s="154"/>
      <c r="I297" s="154"/>
      <c r="J297" s="154"/>
      <c r="K297" s="154"/>
      <c r="Q297" s="154"/>
      <c r="R297" s="154"/>
      <c r="S297" s="154"/>
      <c r="T297" s="154"/>
    </row>
    <row r="298" spans="8:20" ht="12.75" customHeight="1">
      <c r="H298" s="154"/>
      <c r="I298" s="154"/>
      <c r="J298" s="154"/>
      <c r="K298" s="154"/>
      <c r="Q298" s="154"/>
      <c r="R298" s="154"/>
      <c r="S298" s="154"/>
      <c r="T298" s="154"/>
    </row>
    <row r="299" spans="8:20" ht="12.75" customHeight="1">
      <c r="H299" s="154"/>
      <c r="I299" s="154"/>
      <c r="J299" s="154"/>
      <c r="K299" s="154"/>
      <c r="Q299" s="154"/>
      <c r="R299" s="154"/>
      <c r="S299" s="154"/>
      <c r="T299" s="154"/>
    </row>
    <row r="300" spans="8:20" ht="12.75" customHeight="1">
      <c r="H300" s="154"/>
      <c r="I300" s="154"/>
      <c r="J300" s="154"/>
      <c r="K300" s="154"/>
      <c r="Q300" s="154"/>
      <c r="R300" s="154"/>
      <c r="S300" s="154"/>
      <c r="T300" s="154"/>
    </row>
    <row r="301" spans="8:20" ht="12.75" customHeight="1">
      <c r="H301" s="154"/>
      <c r="I301" s="154"/>
      <c r="J301" s="154"/>
      <c r="K301" s="154"/>
      <c r="Q301" s="154"/>
      <c r="R301" s="154"/>
      <c r="S301" s="154"/>
      <c r="T301" s="154"/>
    </row>
    <row r="302" spans="8:20" ht="12.75" customHeight="1">
      <c r="H302" s="154"/>
      <c r="I302" s="154"/>
      <c r="J302" s="154"/>
      <c r="K302" s="154"/>
      <c r="Q302" s="154"/>
      <c r="R302" s="154"/>
      <c r="S302" s="154"/>
      <c r="T302" s="154"/>
    </row>
    <row r="303" spans="8:20" ht="12.75" customHeight="1">
      <c r="H303" s="154"/>
      <c r="I303" s="154"/>
      <c r="J303" s="154"/>
      <c r="K303" s="154"/>
      <c r="Q303" s="154"/>
      <c r="R303" s="154"/>
      <c r="S303" s="154"/>
      <c r="T303" s="154"/>
    </row>
    <row r="304" spans="8:20" ht="12.75" customHeight="1">
      <c r="I304" s="154"/>
      <c r="J304" s="154"/>
      <c r="K304" s="154"/>
      <c r="Q304" s="154"/>
      <c r="R304" s="154"/>
      <c r="S304" s="154"/>
      <c r="T304" s="154"/>
    </row>
    <row r="305" spans="17:20" ht="12.75" customHeight="1">
      <c r="Q305" s="154"/>
      <c r="R305" s="154"/>
      <c r="S305" s="154"/>
      <c r="T305" s="154"/>
    </row>
    <row r="306" spans="17:20" ht="12.75" customHeight="1">
      <c r="Q306" s="154"/>
      <c r="R306" s="154"/>
      <c r="S306" s="154"/>
      <c r="T306" s="154"/>
    </row>
    <row r="307" spans="17:20" ht="12.75" customHeight="1">
      <c r="Q307" s="154"/>
      <c r="R307" s="154"/>
      <c r="S307" s="154"/>
      <c r="T307" s="154"/>
    </row>
    <row r="308" spans="17:20" ht="12.75" customHeight="1">
      <c r="Q308" s="154"/>
      <c r="R308" s="154"/>
      <c r="S308" s="154"/>
      <c r="T308" s="154"/>
    </row>
    <row r="309" spans="17:20" ht="12.75" customHeight="1">
      <c r="Q309" s="154"/>
      <c r="R309" s="154"/>
      <c r="S309" s="154"/>
      <c r="T309" s="154"/>
    </row>
    <row r="310" spans="17:20" ht="12.75" customHeight="1">
      <c r="Q310" s="154"/>
      <c r="R310" s="154"/>
      <c r="S310" s="154"/>
      <c r="T310" s="154"/>
    </row>
    <row r="311" spans="17:20" ht="12.75" customHeight="1">
      <c r="Q311" s="154"/>
      <c r="R311" s="154"/>
      <c r="S311" s="154"/>
      <c r="T311" s="154"/>
    </row>
    <row r="312" spans="17:20" ht="12.75" customHeight="1">
      <c r="Q312" s="154"/>
      <c r="R312" s="154"/>
      <c r="S312" s="154"/>
      <c r="T312" s="154"/>
    </row>
    <row r="313" spans="17:20" ht="12.75" customHeight="1">
      <c r="Q313" s="154"/>
      <c r="R313" s="154"/>
      <c r="S313" s="154"/>
      <c r="T313" s="154"/>
    </row>
    <row r="314" spans="17:20" ht="12.75" customHeight="1">
      <c r="Q314" s="154"/>
      <c r="R314" s="154"/>
      <c r="S314" s="154"/>
      <c r="T314" s="154"/>
    </row>
    <row r="315" spans="17:20" ht="12.75" customHeight="1">
      <c r="Q315" s="154"/>
      <c r="R315" s="154"/>
      <c r="S315" s="154"/>
      <c r="T315" s="154"/>
    </row>
    <row r="316" spans="17:20" ht="12.75" customHeight="1">
      <c r="Q316" s="154"/>
      <c r="R316" s="154"/>
      <c r="S316" s="154"/>
      <c r="T316" s="154"/>
    </row>
    <row r="317" spans="17:20" ht="12.75" customHeight="1">
      <c r="Q317" s="154"/>
      <c r="R317" s="154"/>
      <c r="S317" s="154"/>
      <c r="T317" s="154"/>
    </row>
    <row r="318" spans="17:20" ht="12.75" customHeight="1">
      <c r="Q318" s="154"/>
      <c r="R318" s="154"/>
      <c r="S318" s="154"/>
      <c r="T318" s="154"/>
    </row>
    <row r="319" spans="17:20" ht="12.75" customHeight="1">
      <c r="Q319" s="154"/>
      <c r="R319" s="154"/>
      <c r="S319" s="154"/>
      <c r="T319" s="154"/>
    </row>
    <row r="320" spans="17:20" ht="12.75" customHeight="1">
      <c r="Q320" s="154"/>
      <c r="R320" s="154"/>
      <c r="S320" s="154"/>
      <c r="T320" s="154"/>
    </row>
    <row r="321" spans="17:20" ht="12.75" customHeight="1">
      <c r="Q321" s="154"/>
      <c r="R321" s="154"/>
      <c r="S321" s="154"/>
      <c r="T321" s="154"/>
    </row>
    <row r="322" spans="17:20" ht="12.75" customHeight="1">
      <c r="Q322" s="154"/>
      <c r="R322" s="154"/>
      <c r="S322" s="154"/>
      <c r="T322" s="154"/>
    </row>
    <row r="323" spans="17:20" ht="12.75" customHeight="1">
      <c r="Q323" s="154"/>
      <c r="R323" s="154"/>
      <c r="S323" s="154"/>
      <c r="T323" s="154"/>
    </row>
    <row r="324" spans="17:20" ht="12.75" customHeight="1">
      <c r="Q324" s="154"/>
      <c r="R324" s="154"/>
      <c r="S324" s="154"/>
      <c r="T324" s="154"/>
    </row>
    <row r="325" spans="17:20" ht="12.75" customHeight="1">
      <c r="Q325" s="154"/>
      <c r="R325" s="154"/>
      <c r="S325" s="154"/>
      <c r="T325" s="154"/>
    </row>
    <row r="326" spans="17:20" ht="12.75" customHeight="1">
      <c r="Q326" s="154"/>
      <c r="R326" s="154"/>
      <c r="S326" s="154"/>
      <c r="T326" s="154"/>
    </row>
    <row r="327" spans="17:20" ht="12.75" customHeight="1">
      <c r="Q327" s="154"/>
      <c r="R327" s="154"/>
      <c r="S327" s="154"/>
      <c r="T327" s="154"/>
    </row>
    <row r="328" spans="17:20" ht="12.75" customHeight="1">
      <c r="Q328" s="154"/>
      <c r="R328" s="154"/>
      <c r="S328" s="154"/>
      <c r="T328" s="154"/>
    </row>
    <row r="329" spans="17:20" ht="12.75" customHeight="1">
      <c r="Q329" s="154"/>
      <c r="R329" s="154"/>
      <c r="S329" s="154"/>
      <c r="T329" s="154"/>
    </row>
    <row r="330" spans="17:20" ht="12.75" customHeight="1">
      <c r="Q330" s="154"/>
      <c r="R330" s="154"/>
      <c r="S330" s="154"/>
      <c r="T330" s="154"/>
    </row>
    <row r="331" spans="17:20" ht="12.75" customHeight="1">
      <c r="Q331" s="154"/>
      <c r="R331" s="154"/>
      <c r="S331" s="154"/>
      <c r="T331" s="154"/>
    </row>
    <row r="332" spans="17:20" ht="12.75" customHeight="1">
      <c r="Q332" s="154"/>
      <c r="R332" s="154"/>
      <c r="S332" s="154"/>
      <c r="T332" s="154"/>
    </row>
    <row r="333" spans="17:20" ht="12.75" customHeight="1">
      <c r="Q333" s="154"/>
      <c r="R333" s="154"/>
      <c r="S333" s="154"/>
      <c r="T333" s="154"/>
    </row>
    <row r="334" spans="17:20" ht="12.75" customHeight="1">
      <c r="Q334" s="154"/>
      <c r="R334" s="154"/>
      <c r="S334" s="154"/>
      <c r="T334" s="154"/>
    </row>
    <row r="335" spans="17:20" ht="12.75" customHeight="1">
      <c r="Q335" s="154"/>
      <c r="R335" s="154"/>
      <c r="S335" s="154"/>
      <c r="T335" s="154"/>
    </row>
    <row r="336" spans="17:20" ht="12.75" customHeight="1">
      <c r="Q336" s="154"/>
      <c r="R336" s="154"/>
      <c r="S336" s="154"/>
      <c r="T336" s="154"/>
    </row>
    <row r="337" spans="17:20" ht="12.75" customHeight="1">
      <c r="Q337" s="154"/>
      <c r="R337" s="154"/>
      <c r="S337" s="154"/>
      <c r="T337" s="154"/>
    </row>
    <row r="338" spans="17:20" ht="12.75" customHeight="1">
      <c r="Q338" s="154"/>
      <c r="R338" s="154"/>
      <c r="S338" s="154"/>
      <c r="T338" s="154"/>
    </row>
    <row r="339" spans="17:20" ht="12.75" customHeight="1">
      <c r="Q339" s="154"/>
      <c r="R339" s="154"/>
      <c r="S339" s="154"/>
      <c r="T339" s="154"/>
    </row>
    <row r="340" spans="17:20" ht="12.75" customHeight="1">
      <c r="Q340" s="154"/>
      <c r="R340" s="154"/>
      <c r="S340" s="154"/>
      <c r="T340" s="154"/>
    </row>
    <row r="341" spans="17:20" ht="12.75" customHeight="1">
      <c r="Q341" s="154"/>
      <c r="R341" s="154"/>
      <c r="S341" s="154"/>
      <c r="T341" s="154"/>
    </row>
    <row r="342" spans="17:20" ht="12.75" customHeight="1">
      <c r="Q342" s="154"/>
      <c r="R342" s="154"/>
      <c r="S342" s="154"/>
      <c r="T342" s="154"/>
    </row>
    <row r="343" spans="17:20" ht="12.75" customHeight="1">
      <c r="Q343" s="154"/>
      <c r="R343" s="154"/>
      <c r="S343" s="154"/>
      <c r="T343" s="154"/>
    </row>
    <row r="344" spans="17:20" ht="12.75" customHeight="1">
      <c r="Q344" s="154"/>
      <c r="R344" s="154"/>
      <c r="S344" s="154"/>
      <c r="T344" s="154"/>
    </row>
    <row r="345" spans="17:20" ht="12.75" customHeight="1">
      <c r="Q345" s="154"/>
      <c r="R345" s="154"/>
      <c r="S345" s="154"/>
      <c r="T345" s="154"/>
    </row>
    <row r="346" spans="17:20" ht="12.75" customHeight="1">
      <c r="Q346" s="154"/>
      <c r="R346" s="154"/>
      <c r="S346" s="154"/>
      <c r="T346" s="154"/>
    </row>
    <row r="347" spans="17:20" ht="12.75" customHeight="1">
      <c r="Q347" s="154"/>
      <c r="R347" s="154"/>
      <c r="S347" s="154"/>
      <c r="T347" s="154"/>
    </row>
    <row r="348" spans="17:20" ht="12.75" customHeight="1">
      <c r="Q348" s="154"/>
      <c r="R348" s="154"/>
      <c r="S348" s="154"/>
      <c r="T348" s="154"/>
    </row>
    <row r="349" spans="17:20" ht="12.75" customHeight="1">
      <c r="Q349" s="154"/>
      <c r="R349" s="154"/>
      <c r="S349" s="154"/>
      <c r="T349" s="154"/>
    </row>
    <row r="350" spans="17:20" ht="12.75" customHeight="1">
      <c r="Q350" s="154"/>
      <c r="R350" s="154"/>
      <c r="S350" s="154"/>
      <c r="T350" s="154"/>
    </row>
    <row r="351" spans="17:20" ht="12.75" customHeight="1">
      <c r="Q351" s="154"/>
      <c r="R351" s="154"/>
      <c r="S351" s="154"/>
      <c r="T351" s="154"/>
    </row>
    <row r="352" spans="17:20" ht="12.75" customHeight="1">
      <c r="R352" s="154"/>
      <c r="S352" s="154"/>
      <c r="T352" s="154"/>
    </row>
    <row r="353" spans="18:20" ht="12.75" customHeight="1">
      <c r="R353" s="154"/>
      <c r="S353" s="154"/>
      <c r="T353" s="154"/>
    </row>
  </sheetData>
  <mergeCells count="3">
    <mergeCell ref="A4:F4"/>
    <mergeCell ref="C43:E43"/>
    <mergeCell ref="H48:J48"/>
  </mergeCells>
  <conditionalFormatting sqref="CU59:CW59">
    <cfRule type="cellIs" dxfId="7" priority="2" stopIfTrue="1" operator="equal">
      <formula>"OK"</formula>
    </cfRule>
    <cfRule type="cellIs" dxfId="6" priority="3" stopIfTrue="1" operator="equal">
      <formula>"ERROR"</formula>
    </cfRule>
  </conditionalFormatting>
  <conditionalFormatting sqref="F1 K1 P1 T1 X1 AC1 AJ1 AN1 AR1 AW1 BB1 BG1 BL1 BQ1 BV1 A1:B1">
    <cfRule type="cellIs" dxfId="5" priority="1" stopIfTrue="1" operator="notEqual">
      <formula>0</formula>
    </cfRule>
  </conditionalFormatting>
  <printOptions horizontalCentered="1"/>
  <pageMargins left="0.5" right="0.5" top="0.25" bottom="0.75" header="0.5" footer="0.5"/>
  <pageSetup scale="88" orientation="portrait" r:id="rId1"/>
  <headerFooter alignWithMargins="0"/>
  <colBreaks count="2" manualBreakCount="2">
    <brk id="85" max="57" man="1"/>
    <brk id="96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autoPageBreaks="0" fitToPage="1"/>
  </sheetPr>
  <dimension ref="A1:CY353"/>
  <sheetViews>
    <sheetView tabSelected="1" topLeftCell="CS1" zoomScale="88" zoomScaleNormal="115" workbookViewId="0">
      <pane xSplit="2" ySplit="11" topLeftCell="CU26" activePane="bottomRight" state="frozen"/>
      <selection activeCell="B40" sqref="B40"/>
      <selection pane="topRight" activeCell="B40" sqref="B40"/>
      <selection pane="bottomLeft" activeCell="B40" sqref="B40"/>
      <selection pane="bottomRight" activeCell="B40" sqref="B40"/>
    </sheetView>
  </sheetViews>
  <sheetFormatPr defaultColWidth="21.140625" defaultRowHeight="12.75" customHeight="1" outlineLevelCol="2"/>
  <cols>
    <col min="1" max="1" width="7.140625" style="162" hidden="1" customWidth="1" outlineLevel="2"/>
    <col min="2" max="2" width="24.140625" style="162" hidden="1" customWidth="1" outlineLevel="2"/>
    <col min="3" max="3" width="20.85546875" style="162" hidden="1" customWidth="1" outlineLevel="2"/>
    <col min="4" max="4" width="19.7109375" style="162" hidden="1" customWidth="1" outlineLevel="2"/>
    <col min="5" max="5" width="18" style="162" hidden="1" customWidth="1" outlineLevel="2"/>
    <col min="6" max="6" width="17.85546875" style="162" hidden="1" customWidth="1" outlineLevel="2"/>
    <col min="7" max="7" width="6.85546875" style="165" hidden="1" customWidth="1" outlineLevel="2"/>
    <col min="8" max="8" width="60.140625" style="165" hidden="1" customWidth="1" outlineLevel="2"/>
    <col min="9" max="9" width="23.7109375" style="165" hidden="1" customWidth="1" outlineLevel="2"/>
    <col min="10" max="10" width="21" style="165" hidden="1" customWidth="1" outlineLevel="2"/>
    <col min="11" max="11" width="19" style="165" hidden="1" customWidth="1" outlineLevel="2"/>
    <col min="12" max="12" width="6.85546875" style="165" hidden="1" customWidth="1" outlineLevel="2"/>
    <col min="13" max="13" width="23" style="165" hidden="1" customWidth="1" outlineLevel="2"/>
    <col min="14" max="14" width="25.7109375" style="165" hidden="1" customWidth="1" outlineLevel="2"/>
    <col min="15" max="15" width="24" style="165" hidden="1" customWidth="1" outlineLevel="2"/>
    <col min="16" max="16" width="20" style="165" hidden="1" customWidth="1" outlineLevel="2"/>
    <col min="17" max="17" width="6.85546875" style="165" hidden="1" customWidth="1" outlineLevel="2"/>
    <col min="18" max="18" width="55" style="165" hidden="1" customWidth="1" outlineLevel="2"/>
    <col min="19" max="19" width="21.42578125" style="165" hidden="1" customWidth="1" outlineLevel="2"/>
    <col min="20" max="20" width="22.140625" style="165" hidden="1" customWidth="1" outlineLevel="2"/>
    <col min="21" max="21" width="18" style="165" hidden="1" customWidth="1" outlineLevel="2"/>
    <col min="22" max="22" width="73.28515625" style="165" hidden="1" customWidth="1" outlineLevel="2"/>
    <col min="23" max="23" width="16.140625" style="165" hidden="1" customWidth="1" outlineLevel="2"/>
    <col min="24" max="24" width="18.140625" style="165" hidden="1" customWidth="1" outlineLevel="2"/>
    <col min="25" max="25" width="6.42578125" style="165" hidden="1" customWidth="1" outlineLevel="2"/>
    <col min="26" max="26" width="73.140625" style="165" hidden="1" customWidth="1" outlineLevel="2"/>
    <col min="27" max="27" width="5.42578125" style="165" hidden="1" customWidth="1" outlineLevel="2"/>
    <col min="28" max="29" width="18.140625" style="165" hidden="1" customWidth="1" outlineLevel="2"/>
    <col min="30" max="30" width="6.85546875" style="165" hidden="1" customWidth="1" outlineLevel="2"/>
    <col min="31" max="31" width="39" style="165" hidden="1" customWidth="1" outlineLevel="2"/>
    <col min="32" max="35" width="17" style="165" hidden="1" customWidth="1" outlineLevel="2"/>
    <col min="36" max="36" width="15.28515625" style="165" hidden="1" customWidth="1" outlineLevel="2"/>
    <col min="37" max="37" width="5.85546875" style="165" hidden="1" customWidth="1" outlineLevel="2"/>
    <col min="38" max="38" width="40.85546875" style="165" hidden="1" customWidth="1" outlineLevel="2"/>
    <col min="39" max="39" width="14" style="165" hidden="1" customWidth="1" outlineLevel="2"/>
    <col min="40" max="40" width="22.85546875" style="266" hidden="1" customWidth="1" outlineLevel="2"/>
    <col min="41" max="41" width="5.85546875" style="169" hidden="1" customWidth="1" outlineLevel="2"/>
    <col min="42" max="42" width="36.140625" style="169" hidden="1" customWidth="1" outlineLevel="2"/>
    <col min="43" max="43" width="16.140625" style="169" hidden="1" customWidth="1" outlineLevel="2"/>
    <col min="44" max="44" width="18.85546875" style="169" hidden="1" customWidth="1" outlineLevel="2"/>
    <col min="45" max="45" width="6.85546875" style="165" hidden="1" customWidth="1" outlineLevel="2"/>
    <col min="46" max="46" width="52" style="165" hidden="1" customWidth="1" outlineLevel="2"/>
    <col min="47" max="47" width="18.140625" style="165" hidden="1" customWidth="1" outlineLevel="2"/>
    <col min="48" max="48" width="17.140625" style="165" hidden="1" customWidth="1" outlineLevel="2"/>
    <col min="49" max="49" width="18.42578125" style="165" hidden="1" customWidth="1" outlineLevel="2"/>
    <col min="50" max="50" width="5.85546875" style="176" hidden="1" customWidth="1" outlineLevel="2"/>
    <col min="51" max="51" width="55.140625" style="176" hidden="1" customWidth="1" outlineLevel="2"/>
    <col min="52" max="54" width="17" style="176" hidden="1" customWidth="1" outlineLevel="2"/>
    <col min="55" max="55" width="6.42578125" style="176" hidden="1" customWidth="1" outlineLevel="2"/>
    <col min="56" max="56" width="71" style="176" hidden="1" customWidth="1" outlineLevel="2"/>
    <col min="57" max="59" width="17" style="176" hidden="1" customWidth="1" outlineLevel="2"/>
    <col min="60" max="60" width="11" style="176" hidden="1" customWidth="1" outlineLevel="2"/>
    <col min="61" max="61" width="48.140625" style="176" hidden="1" customWidth="1" outlineLevel="2"/>
    <col min="62" max="64" width="17" style="176" hidden="1" customWidth="1" outlineLevel="2"/>
    <col min="65" max="65" width="5.85546875" style="176" hidden="1" customWidth="1" outlineLevel="2"/>
    <col min="66" max="66" width="55.140625" style="176" hidden="1" customWidth="1" outlineLevel="2"/>
    <col min="67" max="69" width="17" style="176" hidden="1" customWidth="1" outlineLevel="2"/>
    <col min="70" max="70" width="6.85546875" style="165" hidden="1" customWidth="1" outlineLevel="2"/>
    <col min="71" max="71" width="42.7109375" style="165" hidden="1" customWidth="1" outlineLevel="2"/>
    <col min="72" max="72" width="17.7109375" style="165" hidden="1" customWidth="1" outlineLevel="2"/>
    <col min="73" max="73" width="16.85546875" style="165" hidden="1" customWidth="1" outlineLevel="2"/>
    <col min="74" max="74" width="19.140625" style="165" hidden="1" customWidth="1" outlineLevel="2"/>
    <col min="75" max="75" width="19.42578125" style="165" hidden="1" customWidth="1" outlineLevel="2"/>
    <col min="76" max="76" width="6.85546875" style="165" hidden="1" customWidth="1" outlineLevel="1"/>
    <col min="77" max="77" width="47.7109375" style="165" hidden="1" customWidth="1" outlineLevel="1"/>
    <col min="78" max="78" width="23.28515625" style="165" hidden="1" customWidth="1" outlineLevel="1"/>
    <col min="79" max="85" width="23.85546875" style="165" hidden="1" customWidth="1" outlineLevel="1"/>
    <col min="86" max="86" width="5.85546875" style="165" hidden="1" customWidth="1" outlineLevel="1"/>
    <col min="87" max="87" width="60.140625" style="165" hidden="1" customWidth="1" outlineLevel="1"/>
    <col min="88" max="88" width="17.42578125" style="165" hidden="1" customWidth="1" outlineLevel="1"/>
    <col min="89" max="89" width="23.7109375" style="165" hidden="1" customWidth="1" outlineLevel="1"/>
    <col min="90" max="94" width="18.42578125" style="165" hidden="1" customWidth="1" outlineLevel="1"/>
    <col min="95" max="95" width="22" style="165" hidden="1" customWidth="1" outlineLevel="1"/>
    <col min="96" max="96" width="20.42578125" style="165" hidden="1" customWidth="1" outlineLevel="1"/>
    <col min="97" max="97" width="6.85546875" style="165" customWidth="1" collapsed="1"/>
    <col min="98" max="98" width="60.140625" style="165" bestFit="1" customWidth="1"/>
    <col min="99" max="99" width="19.85546875" style="165" customWidth="1" outlineLevel="1"/>
    <col min="100" max="100" width="22" style="165" customWidth="1" outlineLevel="1"/>
    <col min="101" max="101" width="20.42578125" style="165" bestFit="1" customWidth="1"/>
    <col min="102" max="256" width="21.140625" style="165"/>
    <col min="257" max="257" width="7.140625" style="165" customWidth="1"/>
    <col min="258" max="258" width="24.140625" style="165" customWidth="1"/>
    <col min="259" max="259" width="20.85546875" style="165" customWidth="1"/>
    <col min="260" max="260" width="19.7109375" style="165" customWidth="1"/>
    <col min="261" max="261" width="18" style="165" customWidth="1"/>
    <col min="262" max="262" width="17.85546875" style="165" customWidth="1"/>
    <col min="263" max="263" width="6.85546875" style="165" customWidth="1"/>
    <col min="264" max="264" width="60.140625" style="165" customWidth="1"/>
    <col min="265" max="265" width="23.7109375" style="165" customWidth="1"/>
    <col min="266" max="266" width="21" style="165" bestFit="1" customWidth="1"/>
    <col min="267" max="267" width="19" style="165" bestFit="1" customWidth="1"/>
    <col min="268" max="268" width="6.85546875" style="165" customWidth="1"/>
    <col min="269" max="269" width="23" style="165" customWidth="1"/>
    <col min="270" max="270" width="25.7109375" style="165" customWidth="1"/>
    <col min="271" max="271" width="24" style="165" customWidth="1"/>
    <col min="272" max="272" width="20" style="165" customWidth="1"/>
    <col min="273" max="273" width="6.85546875" style="165" customWidth="1"/>
    <col min="274" max="274" width="55" style="165" customWidth="1"/>
    <col min="275" max="275" width="21.42578125" style="165" customWidth="1"/>
    <col min="276" max="276" width="22.140625" style="165" customWidth="1"/>
    <col min="277" max="277" width="18" style="165" bestFit="1" customWidth="1"/>
    <col min="278" max="278" width="73.28515625" style="165" bestFit="1" customWidth="1"/>
    <col min="279" max="279" width="16.140625" style="165" customWidth="1"/>
    <col min="280" max="280" width="18.140625" style="165" customWidth="1"/>
    <col min="281" max="281" width="6.42578125" style="165" bestFit="1" customWidth="1"/>
    <col min="282" max="282" width="73.140625" style="165" bestFit="1" customWidth="1"/>
    <col min="283" max="283" width="5.42578125" style="165" bestFit="1" customWidth="1"/>
    <col min="284" max="285" width="18.140625" style="165" customWidth="1"/>
    <col min="286" max="286" width="6.85546875" style="165" customWidth="1"/>
    <col min="287" max="287" width="39" style="165" customWidth="1"/>
    <col min="288" max="291" width="17" style="165" customWidth="1"/>
    <col min="292" max="292" width="15.28515625" style="165" customWidth="1"/>
    <col min="293" max="293" width="5.85546875" style="165" bestFit="1" customWidth="1"/>
    <col min="294" max="294" width="40.85546875" style="165" bestFit="1" customWidth="1"/>
    <col min="295" max="295" width="14" style="165" customWidth="1"/>
    <col min="296" max="296" width="22.85546875" style="165" customWidth="1"/>
    <col min="297" max="297" width="5.85546875" style="165" customWidth="1"/>
    <col min="298" max="298" width="36.140625" style="165" bestFit="1" customWidth="1"/>
    <col min="299" max="299" width="16.140625" style="165" customWidth="1"/>
    <col min="300" max="300" width="18.85546875" style="165" customWidth="1"/>
    <col min="301" max="301" width="6.85546875" style="165" customWidth="1"/>
    <col min="302" max="302" width="52" style="165" customWidth="1"/>
    <col min="303" max="303" width="18.140625" style="165" customWidth="1"/>
    <col min="304" max="304" width="17.140625" style="165" customWidth="1"/>
    <col min="305" max="305" width="18.42578125" style="165" customWidth="1"/>
    <col min="306" max="306" width="5.85546875" style="165" bestFit="1" customWidth="1"/>
    <col min="307" max="307" width="55.140625" style="165" bestFit="1" customWidth="1"/>
    <col min="308" max="310" width="17" style="165" customWidth="1"/>
    <col min="311" max="311" width="6.42578125" style="165" bestFit="1" customWidth="1"/>
    <col min="312" max="312" width="71" style="165" bestFit="1" customWidth="1"/>
    <col min="313" max="315" width="17" style="165" customWidth="1"/>
    <col min="316" max="316" width="11" style="165" customWidth="1"/>
    <col min="317" max="317" width="48.140625" style="165" bestFit="1" customWidth="1"/>
    <col min="318" max="320" width="17" style="165" customWidth="1"/>
    <col min="321" max="321" width="5.85546875" style="165" bestFit="1" customWidth="1"/>
    <col min="322" max="322" width="55.140625" style="165" bestFit="1" customWidth="1"/>
    <col min="323" max="325" width="17" style="165" customWidth="1"/>
    <col min="326" max="326" width="6.85546875" style="165" customWidth="1"/>
    <col min="327" max="327" width="42.7109375" style="165" customWidth="1"/>
    <col min="328" max="328" width="17.7109375" style="165" customWidth="1"/>
    <col min="329" max="329" width="16.85546875" style="165" customWidth="1"/>
    <col min="330" max="330" width="19.140625" style="165" customWidth="1"/>
    <col min="331" max="331" width="19.42578125" style="165" customWidth="1"/>
    <col min="332" max="332" width="6.85546875" style="165" customWidth="1"/>
    <col min="333" max="333" width="47.7109375" style="165" customWidth="1"/>
    <col min="334" max="334" width="23.28515625" style="165" bestFit="1" customWidth="1"/>
    <col min="335" max="341" width="23.85546875" style="165" customWidth="1"/>
    <col min="342" max="342" width="5.85546875" style="165" bestFit="1" customWidth="1"/>
    <col min="343" max="343" width="60.140625" style="165" bestFit="1" customWidth="1"/>
    <col min="344" max="344" width="17.42578125" style="165" customWidth="1"/>
    <col min="345" max="345" width="23.7109375" style="165" customWidth="1"/>
    <col min="346" max="348" width="18.42578125" style="165" bestFit="1" customWidth="1"/>
    <col min="349" max="349" width="18.42578125" style="165" customWidth="1"/>
    <col min="350" max="350" width="18.42578125" style="165" bestFit="1" customWidth="1"/>
    <col min="351" max="351" width="22" style="165" bestFit="1" customWidth="1"/>
    <col min="352" max="352" width="20.42578125" style="165" bestFit="1" customWidth="1"/>
    <col min="353" max="353" width="6.85546875" style="165" customWidth="1"/>
    <col min="354" max="354" width="60.140625" style="165" bestFit="1" customWidth="1"/>
    <col min="355" max="355" width="19.85546875" style="165" bestFit="1" customWidth="1"/>
    <col min="356" max="356" width="22" style="165" bestFit="1" customWidth="1"/>
    <col min="357" max="357" width="20.42578125" style="165" bestFit="1" customWidth="1"/>
    <col min="358" max="512" width="21.140625" style="165"/>
    <col min="513" max="513" width="7.140625" style="165" customWidth="1"/>
    <col min="514" max="514" width="24.140625" style="165" customWidth="1"/>
    <col min="515" max="515" width="20.85546875" style="165" customWidth="1"/>
    <col min="516" max="516" width="19.7109375" style="165" customWidth="1"/>
    <col min="517" max="517" width="18" style="165" customWidth="1"/>
    <col min="518" max="518" width="17.85546875" style="165" customWidth="1"/>
    <col min="519" max="519" width="6.85546875" style="165" customWidth="1"/>
    <col min="520" max="520" width="60.140625" style="165" customWidth="1"/>
    <col min="521" max="521" width="23.7109375" style="165" customWidth="1"/>
    <col min="522" max="522" width="21" style="165" bestFit="1" customWidth="1"/>
    <col min="523" max="523" width="19" style="165" bestFit="1" customWidth="1"/>
    <col min="524" max="524" width="6.85546875" style="165" customWidth="1"/>
    <col min="525" max="525" width="23" style="165" customWidth="1"/>
    <col min="526" max="526" width="25.7109375" style="165" customWidth="1"/>
    <col min="527" max="527" width="24" style="165" customWidth="1"/>
    <col min="528" max="528" width="20" style="165" customWidth="1"/>
    <col min="529" max="529" width="6.85546875" style="165" customWidth="1"/>
    <col min="530" max="530" width="55" style="165" customWidth="1"/>
    <col min="531" max="531" width="21.42578125" style="165" customWidth="1"/>
    <col min="532" max="532" width="22.140625" style="165" customWidth="1"/>
    <col min="533" max="533" width="18" style="165" bestFit="1" customWidth="1"/>
    <col min="534" max="534" width="73.28515625" style="165" bestFit="1" customWidth="1"/>
    <col min="535" max="535" width="16.140625" style="165" customWidth="1"/>
    <col min="536" max="536" width="18.140625" style="165" customWidth="1"/>
    <col min="537" max="537" width="6.42578125" style="165" bestFit="1" customWidth="1"/>
    <col min="538" max="538" width="73.140625" style="165" bestFit="1" customWidth="1"/>
    <col min="539" max="539" width="5.42578125" style="165" bestFit="1" customWidth="1"/>
    <col min="540" max="541" width="18.140625" style="165" customWidth="1"/>
    <col min="542" max="542" width="6.85546875" style="165" customWidth="1"/>
    <col min="543" max="543" width="39" style="165" customWidth="1"/>
    <col min="544" max="547" width="17" style="165" customWidth="1"/>
    <col min="548" max="548" width="15.28515625" style="165" customWidth="1"/>
    <col min="549" max="549" width="5.85546875" style="165" bestFit="1" customWidth="1"/>
    <col min="550" max="550" width="40.85546875" style="165" bestFit="1" customWidth="1"/>
    <col min="551" max="551" width="14" style="165" customWidth="1"/>
    <col min="552" max="552" width="22.85546875" style="165" customWidth="1"/>
    <col min="553" max="553" width="5.85546875" style="165" customWidth="1"/>
    <col min="554" max="554" width="36.140625" style="165" bestFit="1" customWidth="1"/>
    <col min="555" max="555" width="16.140625" style="165" customWidth="1"/>
    <col min="556" max="556" width="18.85546875" style="165" customWidth="1"/>
    <col min="557" max="557" width="6.85546875" style="165" customWidth="1"/>
    <col min="558" max="558" width="52" style="165" customWidth="1"/>
    <col min="559" max="559" width="18.140625" style="165" customWidth="1"/>
    <col min="560" max="560" width="17.140625" style="165" customWidth="1"/>
    <col min="561" max="561" width="18.42578125" style="165" customWidth="1"/>
    <col min="562" max="562" width="5.85546875" style="165" bestFit="1" customWidth="1"/>
    <col min="563" max="563" width="55.140625" style="165" bestFit="1" customWidth="1"/>
    <col min="564" max="566" width="17" style="165" customWidth="1"/>
    <col min="567" max="567" width="6.42578125" style="165" bestFit="1" customWidth="1"/>
    <col min="568" max="568" width="71" style="165" bestFit="1" customWidth="1"/>
    <col min="569" max="571" width="17" style="165" customWidth="1"/>
    <col min="572" max="572" width="11" style="165" customWidth="1"/>
    <col min="573" max="573" width="48.140625" style="165" bestFit="1" customWidth="1"/>
    <col min="574" max="576" width="17" style="165" customWidth="1"/>
    <col min="577" max="577" width="5.85546875" style="165" bestFit="1" customWidth="1"/>
    <col min="578" max="578" width="55.140625" style="165" bestFit="1" customWidth="1"/>
    <col min="579" max="581" width="17" style="165" customWidth="1"/>
    <col min="582" max="582" width="6.85546875" style="165" customWidth="1"/>
    <col min="583" max="583" width="42.7109375" style="165" customWidth="1"/>
    <col min="584" max="584" width="17.7109375" style="165" customWidth="1"/>
    <col min="585" max="585" width="16.85546875" style="165" customWidth="1"/>
    <col min="586" max="586" width="19.140625" style="165" customWidth="1"/>
    <col min="587" max="587" width="19.42578125" style="165" customWidth="1"/>
    <col min="588" max="588" width="6.85546875" style="165" customWidth="1"/>
    <col min="589" max="589" width="47.7109375" style="165" customWidth="1"/>
    <col min="590" max="590" width="23.28515625" style="165" bestFit="1" customWidth="1"/>
    <col min="591" max="597" width="23.85546875" style="165" customWidth="1"/>
    <col min="598" max="598" width="5.85546875" style="165" bestFit="1" customWidth="1"/>
    <col min="599" max="599" width="60.140625" style="165" bestFit="1" customWidth="1"/>
    <col min="600" max="600" width="17.42578125" style="165" customWidth="1"/>
    <col min="601" max="601" width="23.7109375" style="165" customWidth="1"/>
    <col min="602" max="604" width="18.42578125" style="165" bestFit="1" customWidth="1"/>
    <col min="605" max="605" width="18.42578125" style="165" customWidth="1"/>
    <col min="606" max="606" width="18.42578125" style="165" bestFit="1" customWidth="1"/>
    <col min="607" max="607" width="22" style="165" bestFit="1" customWidth="1"/>
    <col min="608" max="608" width="20.42578125" style="165" bestFit="1" customWidth="1"/>
    <col min="609" max="609" width="6.85546875" style="165" customWidth="1"/>
    <col min="610" max="610" width="60.140625" style="165" bestFit="1" customWidth="1"/>
    <col min="611" max="611" width="19.85546875" style="165" bestFit="1" customWidth="1"/>
    <col min="612" max="612" width="22" style="165" bestFit="1" customWidth="1"/>
    <col min="613" max="613" width="20.42578125" style="165" bestFit="1" customWidth="1"/>
    <col min="614" max="768" width="21.140625" style="165"/>
    <col min="769" max="769" width="7.140625" style="165" customWidth="1"/>
    <col min="770" max="770" width="24.140625" style="165" customWidth="1"/>
    <col min="771" max="771" width="20.85546875" style="165" customWidth="1"/>
    <col min="772" max="772" width="19.7109375" style="165" customWidth="1"/>
    <col min="773" max="773" width="18" style="165" customWidth="1"/>
    <col min="774" max="774" width="17.85546875" style="165" customWidth="1"/>
    <col min="775" max="775" width="6.85546875" style="165" customWidth="1"/>
    <col min="776" max="776" width="60.140625" style="165" customWidth="1"/>
    <col min="777" max="777" width="23.7109375" style="165" customWidth="1"/>
    <col min="778" max="778" width="21" style="165" bestFit="1" customWidth="1"/>
    <col min="779" max="779" width="19" style="165" bestFit="1" customWidth="1"/>
    <col min="780" max="780" width="6.85546875" style="165" customWidth="1"/>
    <col min="781" max="781" width="23" style="165" customWidth="1"/>
    <col min="782" max="782" width="25.7109375" style="165" customWidth="1"/>
    <col min="783" max="783" width="24" style="165" customWidth="1"/>
    <col min="784" max="784" width="20" style="165" customWidth="1"/>
    <col min="785" max="785" width="6.85546875" style="165" customWidth="1"/>
    <col min="786" max="786" width="55" style="165" customWidth="1"/>
    <col min="787" max="787" width="21.42578125" style="165" customWidth="1"/>
    <col min="788" max="788" width="22.140625" style="165" customWidth="1"/>
    <col min="789" max="789" width="18" style="165" bestFit="1" customWidth="1"/>
    <col min="790" max="790" width="73.28515625" style="165" bestFit="1" customWidth="1"/>
    <col min="791" max="791" width="16.140625" style="165" customWidth="1"/>
    <col min="792" max="792" width="18.140625" style="165" customWidth="1"/>
    <col min="793" max="793" width="6.42578125" style="165" bestFit="1" customWidth="1"/>
    <col min="794" max="794" width="73.140625" style="165" bestFit="1" customWidth="1"/>
    <col min="795" max="795" width="5.42578125" style="165" bestFit="1" customWidth="1"/>
    <col min="796" max="797" width="18.140625" style="165" customWidth="1"/>
    <col min="798" max="798" width="6.85546875" style="165" customWidth="1"/>
    <col min="799" max="799" width="39" style="165" customWidth="1"/>
    <col min="800" max="803" width="17" style="165" customWidth="1"/>
    <col min="804" max="804" width="15.28515625" style="165" customWidth="1"/>
    <col min="805" max="805" width="5.85546875" style="165" bestFit="1" customWidth="1"/>
    <col min="806" max="806" width="40.85546875" style="165" bestFit="1" customWidth="1"/>
    <col min="807" max="807" width="14" style="165" customWidth="1"/>
    <col min="808" max="808" width="22.85546875" style="165" customWidth="1"/>
    <col min="809" max="809" width="5.85546875" style="165" customWidth="1"/>
    <col min="810" max="810" width="36.140625" style="165" bestFit="1" customWidth="1"/>
    <col min="811" max="811" width="16.140625" style="165" customWidth="1"/>
    <col min="812" max="812" width="18.85546875" style="165" customWidth="1"/>
    <col min="813" max="813" width="6.85546875" style="165" customWidth="1"/>
    <col min="814" max="814" width="52" style="165" customWidth="1"/>
    <col min="815" max="815" width="18.140625" style="165" customWidth="1"/>
    <col min="816" max="816" width="17.140625" style="165" customWidth="1"/>
    <col min="817" max="817" width="18.42578125" style="165" customWidth="1"/>
    <col min="818" max="818" width="5.85546875" style="165" bestFit="1" customWidth="1"/>
    <col min="819" max="819" width="55.140625" style="165" bestFit="1" customWidth="1"/>
    <col min="820" max="822" width="17" style="165" customWidth="1"/>
    <col min="823" max="823" width="6.42578125" style="165" bestFit="1" customWidth="1"/>
    <col min="824" max="824" width="71" style="165" bestFit="1" customWidth="1"/>
    <col min="825" max="827" width="17" style="165" customWidth="1"/>
    <col min="828" max="828" width="11" style="165" customWidth="1"/>
    <col min="829" max="829" width="48.140625" style="165" bestFit="1" customWidth="1"/>
    <col min="830" max="832" width="17" style="165" customWidth="1"/>
    <col min="833" max="833" width="5.85546875" style="165" bestFit="1" customWidth="1"/>
    <col min="834" max="834" width="55.140625" style="165" bestFit="1" customWidth="1"/>
    <col min="835" max="837" width="17" style="165" customWidth="1"/>
    <col min="838" max="838" width="6.85546875" style="165" customWidth="1"/>
    <col min="839" max="839" width="42.7109375" style="165" customWidth="1"/>
    <col min="840" max="840" width="17.7109375" style="165" customWidth="1"/>
    <col min="841" max="841" width="16.85546875" style="165" customWidth="1"/>
    <col min="842" max="842" width="19.140625" style="165" customWidth="1"/>
    <col min="843" max="843" width="19.42578125" style="165" customWidth="1"/>
    <col min="844" max="844" width="6.85546875" style="165" customWidth="1"/>
    <col min="845" max="845" width="47.7109375" style="165" customWidth="1"/>
    <col min="846" max="846" width="23.28515625" style="165" bestFit="1" customWidth="1"/>
    <col min="847" max="853" width="23.85546875" style="165" customWidth="1"/>
    <col min="854" max="854" width="5.85546875" style="165" bestFit="1" customWidth="1"/>
    <col min="855" max="855" width="60.140625" style="165" bestFit="1" customWidth="1"/>
    <col min="856" max="856" width="17.42578125" style="165" customWidth="1"/>
    <col min="857" max="857" width="23.7109375" style="165" customWidth="1"/>
    <col min="858" max="860" width="18.42578125" style="165" bestFit="1" customWidth="1"/>
    <col min="861" max="861" width="18.42578125" style="165" customWidth="1"/>
    <col min="862" max="862" width="18.42578125" style="165" bestFit="1" customWidth="1"/>
    <col min="863" max="863" width="22" style="165" bestFit="1" customWidth="1"/>
    <col min="864" max="864" width="20.42578125" style="165" bestFit="1" customWidth="1"/>
    <col min="865" max="865" width="6.85546875" style="165" customWidth="1"/>
    <col min="866" max="866" width="60.140625" style="165" bestFit="1" customWidth="1"/>
    <col min="867" max="867" width="19.85546875" style="165" bestFit="1" customWidth="1"/>
    <col min="868" max="868" width="22" style="165" bestFit="1" customWidth="1"/>
    <col min="869" max="869" width="20.42578125" style="165" bestFit="1" customWidth="1"/>
    <col min="870" max="1024" width="21.140625" style="165"/>
    <col min="1025" max="1025" width="7.140625" style="165" customWidth="1"/>
    <col min="1026" max="1026" width="24.140625" style="165" customWidth="1"/>
    <col min="1027" max="1027" width="20.85546875" style="165" customWidth="1"/>
    <col min="1028" max="1028" width="19.7109375" style="165" customWidth="1"/>
    <col min="1029" max="1029" width="18" style="165" customWidth="1"/>
    <col min="1030" max="1030" width="17.85546875" style="165" customWidth="1"/>
    <col min="1031" max="1031" width="6.85546875" style="165" customWidth="1"/>
    <col min="1032" max="1032" width="60.140625" style="165" customWidth="1"/>
    <col min="1033" max="1033" width="23.7109375" style="165" customWidth="1"/>
    <col min="1034" max="1034" width="21" style="165" bestFit="1" customWidth="1"/>
    <col min="1035" max="1035" width="19" style="165" bestFit="1" customWidth="1"/>
    <col min="1036" max="1036" width="6.85546875" style="165" customWidth="1"/>
    <col min="1037" max="1037" width="23" style="165" customWidth="1"/>
    <col min="1038" max="1038" width="25.7109375" style="165" customWidth="1"/>
    <col min="1039" max="1039" width="24" style="165" customWidth="1"/>
    <col min="1040" max="1040" width="20" style="165" customWidth="1"/>
    <col min="1041" max="1041" width="6.85546875" style="165" customWidth="1"/>
    <col min="1042" max="1042" width="55" style="165" customWidth="1"/>
    <col min="1043" max="1043" width="21.42578125" style="165" customWidth="1"/>
    <col min="1044" max="1044" width="22.140625" style="165" customWidth="1"/>
    <col min="1045" max="1045" width="18" style="165" bestFit="1" customWidth="1"/>
    <col min="1046" max="1046" width="73.28515625" style="165" bestFit="1" customWidth="1"/>
    <col min="1047" max="1047" width="16.140625" style="165" customWidth="1"/>
    <col min="1048" max="1048" width="18.140625" style="165" customWidth="1"/>
    <col min="1049" max="1049" width="6.42578125" style="165" bestFit="1" customWidth="1"/>
    <col min="1050" max="1050" width="73.140625" style="165" bestFit="1" customWidth="1"/>
    <col min="1051" max="1051" width="5.42578125" style="165" bestFit="1" customWidth="1"/>
    <col min="1052" max="1053" width="18.140625" style="165" customWidth="1"/>
    <col min="1054" max="1054" width="6.85546875" style="165" customWidth="1"/>
    <col min="1055" max="1055" width="39" style="165" customWidth="1"/>
    <col min="1056" max="1059" width="17" style="165" customWidth="1"/>
    <col min="1060" max="1060" width="15.28515625" style="165" customWidth="1"/>
    <col min="1061" max="1061" width="5.85546875" style="165" bestFit="1" customWidth="1"/>
    <col min="1062" max="1062" width="40.85546875" style="165" bestFit="1" customWidth="1"/>
    <col min="1063" max="1063" width="14" style="165" customWidth="1"/>
    <col min="1064" max="1064" width="22.85546875" style="165" customWidth="1"/>
    <col min="1065" max="1065" width="5.85546875" style="165" customWidth="1"/>
    <col min="1066" max="1066" width="36.140625" style="165" bestFit="1" customWidth="1"/>
    <col min="1067" max="1067" width="16.140625" style="165" customWidth="1"/>
    <col min="1068" max="1068" width="18.85546875" style="165" customWidth="1"/>
    <col min="1069" max="1069" width="6.85546875" style="165" customWidth="1"/>
    <col min="1070" max="1070" width="52" style="165" customWidth="1"/>
    <col min="1071" max="1071" width="18.140625" style="165" customWidth="1"/>
    <col min="1072" max="1072" width="17.140625" style="165" customWidth="1"/>
    <col min="1073" max="1073" width="18.42578125" style="165" customWidth="1"/>
    <col min="1074" max="1074" width="5.85546875" style="165" bestFit="1" customWidth="1"/>
    <col min="1075" max="1075" width="55.140625" style="165" bestFit="1" customWidth="1"/>
    <col min="1076" max="1078" width="17" style="165" customWidth="1"/>
    <col min="1079" max="1079" width="6.42578125" style="165" bestFit="1" customWidth="1"/>
    <col min="1080" max="1080" width="71" style="165" bestFit="1" customWidth="1"/>
    <col min="1081" max="1083" width="17" style="165" customWidth="1"/>
    <col min="1084" max="1084" width="11" style="165" customWidth="1"/>
    <col min="1085" max="1085" width="48.140625" style="165" bestFit="1" customWidth="1"/>
    <col min="1086" max="1088" width="17" style="165" customWidth="1"/>
    <col min="1089" max="1089" width="5.85546875" style="165" bestFit="1" customWidth="1"/>
    <col min="1090" max="1090" width="55.140625" style="165" bestFit="1" customWidth="1"/>
    <col min="1091" max="1093" width="17" style="165" customWidth="1"/>
    <col min="1094" max="1094" width="6.85546875" style="165" customWidth="1"/>
    <col min="1095" max="1095" width="42.7109375" style="165" customWidth="1"/>
    <col min="1096" max="1096" width="17.7109375" style="165" customWidth="1"/>
    <col min="1097" max="1097" width="16.85546875" style="165" customWidth="1"/>
    <col min="1098" max="1098" width="19.140625" style="165" customWidth="1"/>
    <col min="1099" max="1099" width="19.42578125" style="165" customWidth="1"/>
    <col min="1100" max="1100" width="6.85546875" style="165" customWidth="1"/>
    <col min="1101" max="1101" width="47.7109375" style="165" customWidth="1"/>
    <col min="1102" max="1102" width="23.28515625" style="165" bestFit="1" customWidth="1"/>
    <col min="1103" max="1109" width="23.85546875" style="165" customWidth="1"/>
    <col min="1110" max="1110" width="5.85546875" style="165" bestFit="1" customWidth="1"/>
    <col min="1111" max="1111" width="60.140625" style="165" bestFit="1" customWidth="1"/>
    <col min="1112" max="1112" width="17.42578125" style="165" customWidth="1"/>
    <col min="1113" max="1113" width="23.7109375" style="165" customWidth="1"/>
    <col min="1114" max="1116" width="18.42578125" style="165" bestFit="1" customWidth="1"/>
    <col min="1117" max="1117" width="18.42578125" style="165" customWidth="1"/>
    <col min="1118" max="1118" width="18.42578125" style="165" bestFit="1" customWidth="1"/>
    <col min="1119" max="1119" width="22" style="165" bestFit="1" customWidth="1"/>
    <col min="1120" max="1120" width="20.42578125" style="165" bestFit="1" customWidth="1"/>
    <col min="1121" max="1121" width="6.85546875" style="165" customWidth="1"/>
    <col min="1122" max="1122" width="60.140625" style="165" bestFit="1" customWidth="1"/>
    <col min="1123" max="1123" width="19.85546875" style="165" bestFit="1" customWidth="1"/>
    <col min="1124" max="1124" width="22" style="165" bestFit="1" customWidth="1"/>
    <col min="1125" max="1125" width="20.42578125" style="165" bestFit="1" customWidth="1"/>
    <col min="1126" max="1280" width="21.140625" style="165"/>
    <col min="1281" max="1281" width="7.140625" style="165" customWidth="1"/>
    <col min="1282" max="1282" width="24.140625" style="165" customWidth="1"/>
    <col min="1283" max="1283" width="20.85546875" style="165" customWidth="1"/>
    <col min="1284" max="1284" width="19.7109375" style="165" customWidth="1"/>
    <col min="1285" max="1285" width="18" style="165" customWidth="1"/>
    <col min="1286" max="1286" width="17.85546875" style="165" customWidth="1"/>
    <col min="1287" max="1287" width="6.85546875" style="165" customWidth="1"/>
    <col min="1288" max="1288" width="60.140625" style="165" customWidth="1"/>
    <col min="1289" max="1289" width="23.7109375" style="165" customWidth="1"/>
    <col min="1290" max="1290" width="21" style="165" bestFit="1" customWidth="1"/>
    <col min="1291" max="1291" width="19" style="165" bestFit="1" customWidth="1"/>
    <col min="1292" max="1292" width="6.85546875" style="165" customWidth="1"/>
    <col min="1293" max="1293" width="23" style="165" customWidth="1"/>
    <col min="1294" max="1294" width="25.7109375" style="165" customWidth="1"/>
    <col min="1295" max="1295" width="24" style="165" customWidth="1"/>
    <col min="1296" max="1296" width="20" style="165" customWidth="1"/>
    <col min="1297" max="1297" width="6.85546875" style="165" customWidth="1"/>
    <col min="1298" max="1298" width="55" style="165" customWidth="1"/>
    <col min="1299" max="1299" width="21.42578125" style="165" customWidth="1"/>
    <col min="1300" max="1300" width="22.140625" style="165" customWidth="1"/>
    <col min="1301" max="1301" width="18" style="165" bestFit="1" customWidth="1"/>
    <col min="1302" max="1302" width="73.28515625" style="165" bestFit="1" customWidth="1"/>
    <col min="1303" max="1303" width="16.140625" style="165" customWidth="1"/>
    <col min="1304" max="1304" width="18.140625" style="165" customWidth="1"/>
    <col min="1305" max="1305" width="6.42578125" style="165" bestFit="1" customWidth="1"/>
    <col min="1306" max="1306" width="73.140625" style="165" bestFit="1" customWidth="1"/>
    <col min="1307" max="1307" width="5.42578125" style="165" bestFit="1" customWidth="1"/>
    <col min="1308" max="1309" width="18.140625" style="165" customWidth="1"/>
    <col min="1310" max="1310" width="6.85546875" style="165" customWidth="1"/>
    <col min="1311" max="1311" width="39" style="165" customWidth="1"/>
    <col min="1312" max="1315" width="17" style="165" customWidth="1"/>
    <col min="1316" max="1316" width="15.28515625" style="165" customWidth="1"/>
    <col min="1317" max="1317" width="5.85546875" style="165" bestFit="1" customWidth="1"/>
    <col min="1318" max="1318" width="40.85546875" style="165" bestFit="1" customWidth="1"/>
    <col min="1319" max="1319" width="14" style="165" customWidth="1"/>
    <col min="1320" max="1320" width="22.85546875" style="165" customWidth="1"/>
    <col min="1321" max="1321" width="5.85546875" style="165" customWidth="1"/>
    <col min="1322" max="1322" width="36.140625" style="165" bestFit="1" customWidth="1"/>
    <col min="1323" max="1323" width="16.140625" style="165" customWidth="1"/>
    <col min="1324" max="1324" width="18.85546875" style="165" customWidth="1"/>
    <col min="1325" max="1325" width="6.85546875" style="165" customWidth="1"/>
    <col min="1326" max="1326" width="52" style="165" customWidth="1"/>
    <col min="1327" max="1327" width="18.140625" style="165" customWidth="1"/>
    <col min="1328" max="1328" width="17.140625" style="165" customWidth="1"/>
    <col min="1329" max="1329" width="18.42578125" style="165" customWidth="1"/>
    <col min="1330" max="1330" width="5.85546875" style="165" bestFit="1" customWidth="1"/>
    <col min="1331" max="1331" width="55.140625" style="165" bestFit="1" customWidth="1"/>
    <col min="1332" max="1334" width="17" style="165" customWidth="1"/>
    <col min="1335" max="1335" width="6.42578125" style="165" bestFit="1" customWidth="1"/>
    <col min="1336" max="1336" width="71" style="165" bestFit="1" customWidth="1"/>
    <col min="1337" max="1339" width="17" style="165" customWidth="1"/>
    <col min="1340" max="1340" width="11" style="165" customWidth="1"/>
    <col min="1341" max="1341" width="48.140625" style="165" bestFit="1" customWidth="1"/>
    <col min="1342" max="1344" width="17" style="165" customWidth="1"/>
    <col min="1345" max="1345" width="5.85546875" style="165" bestFit="1" customWidth="1"/>
    <col min="1346" max="1346" width="55.140625" style="165" bestFit="1" customWidth="1"/>
    <col min="1347" max="1349" width="17" style="165" customWidth="1"/>
    <col min="1350" max="1350" width="6.85546875" style="165" customWidth="1"/>
    <col min="1351" max="1351" width="42.7109375" style="165" customWidth="1"/>
    <col min="1352" max="1352" width="17.7109375" style="165" customWidth="1"/>
    <col min="1353" max="1353" width="16.85546875" style="165" customWidth="1"/>
    <col min="1354" max="1354" width="19.140625" style="165" customWidth="1"/>
    <col min="1355" max="1355" width="19.42578125" style="165" customWidth="1"/>
    <col min="1356" max="1356" width="6.85546875" style="165" customWidth="1"/>
    <col min="1357" max="1357" width="47.7109375" style="165" customWidth="1"/>
    <col min="1358" max="1358" width="23.28515625" style="165" bestFit="1" customWidth="1"/>
    <col min="1359" max="1365" width="23.85546875" style="165" customWidth="1"/>
    <col min="1366" max="1366" width="5.85546875" style="165" bestFit="1" customWidth="1"/>
    <col min="1367" max="1367" width="60.140625" style="165" bestFit="1" customWidth="1"/>
    <col min="1368" max="1368" width="17.42578125" style="165" customWidth="1"/>
    <col min="1369" max="1369" width="23.7109375" style="165" customWidth="1"/>
    <col min="1370" max="1372" width="18.42578125" style="165" bestFit="1" customWidth="1"/>
    <col min="1373" max="1373" width="18.42578125" style="165" customWidth="1"/>
    <col min="1374" max="1374" width="18.42578125" style="165" bestFit="1" customWidth="1"/>
    <col min="1375" max="1375" width="22" style="165" bestFit="1" customWidth="1"/>
    <col min="1376" max="1376" width="20.42578125" style="165" bestFit="1" customWidth="1"/>
    <col min="1377" max="1377" width="6.85546875" style="165" customWidth="1"/>
    <col min="1378" max="1378" width="60.140625" style="165" bestFit="1" customWidth="1"/>
    <col min="1379" max="1379" width="19.85546875" style="165" bestFit="1" customWidth="1"/>
    <col min="1380" max="1380" width="22" style="165" bestFit="1" customWidth="1"/>
    <col min="1381" max="1381" width="20.42578125" style="165" bestFit="1" customWidth="1"/>
    <col min="1382" max="1536" width="21.140625" style="165"/>
    <col min="1537" max="1537" width="7.140625" style="165" customWidth="1"/>
    <col min="1538" max="1538" width="24.140625" style="165" customWidth="1"/>
    <col min="1539" max="1539" width="20.85546875" style="165" customWidth="1"/>
    <col min="1540" max="1540" width="19.7109375" style="165" customWidth="1"/>
    <col min="1541" max="1541" width="18" style="165" customWidth="1"/>
    <col min="1542" max="1542" width="17.85546875" style="165" customWidth="1"/>
    <col min="1543" max="1543" width="6.85546875" style="165" customWidth="1"/>
    <col min="1544" max="1544" width="60.140625" style="165" customWidth="1"/>
    <col min="1545" max="1545" width="23.7109375" style="165" customWidth="1"/>
    <col min="1546" max="1546" width="21" style="165" bestFit="1" customWidth="1"/>
    <col min="1547" max="1547" width="19" style="165" bestFit="1" customWidth="1"/>
    <col min="1548" max="1548" width="6.85546875" style="165" customWidth="1"/>
    <col min="1549" max="1549" width="23" style="165" customWidth="1"/>
    <col min="1550" max="1550" width="25.7109375" style="165" customWidth="1"/>
    <col min="1551" max="1551" width="24" style="165" customWidth="1"/>
    <col min="1552" max="1552" width="20" style="165" customWidth="1"/>
    <col min="1553" max="1553" width="6.85546875" style="165" customWidth="1"/>
    <col min="1554" max="1554" width="55" style="165" customWidth="1"/>
    <col min="1555" max="1555" width="21.42578125" style="165" customWidth="1"/>
    <col min="1556" max="1556" width="22.140625" style="165" customWidth="1"/>
    <col min="1557" max="1557" width="18" style="165" bestFit="1" customWidth="1"/>
    <col min="1558" max="1558" width="73.28515625" style="165" bestFit="1" customWidth="1"/>
    <col min="1559" max="1559" width="16.140625" style="165" customWidth="1"/>
    <col min="1560" max="1560" width="18.140625" style="165" customWidth="1"/>
    <col min="1561" max="1561" width="6.42578125" style="165" bestFit="1" customWidth="1"/>
    <col min="1562" max="1562" width="73.140625" style="165" bestFit="1" customWidth="1"/>
    <col min="1563" max="1563" width="5.42578125" style="165" bestFit="1" customWidth="1"/>
    <col min="1564" max="1565" width="18.140625" style="165" customWidth="1"/>
    <col min="1566" max="1566" width="6.85546875" style="165" customWidth="1"/>
    <col min="1567" max="1567" width="39" style="165" customWidth="1"/>
    <col min="1568" max="1571" width="17" style="165" customWidth="1"/>
    <col min="1572" max="1572" width="15.28515625" style="165" customWidth="1"/>
    <col min="1573" max="1573" width="5.85546875" style="165" bestFit="1" customWidth="1"/>
    <col min="1574" max="1574" width="40.85546875" style="165" bestFit="1" customWidth="1"/>
    <col min="1575" max="1575" width="14" style="165" customWidth="1"/>
    <col min="1576" max="1576" width="22.85546875" style="165" customWidth="1"/>
    <col min="1577" max="1577" width="5.85546875" style="165" customWidth="1"/>
    <col min="1578" max="1578" width="36.140625" style="165" bestFit="1" customWidth="1"/>
    <col min="1579" max="1579" width="16.140625" style="165" customWidth="1"/>
    <col min="1580" max="1580" width="18.85546875" style="165" customWidth="1"/>
    <col min="1581" max="1581" width="6.85546875" style="165" customWidth="1"/>
    <col min="1582" max="1582" width="52" style="165" customWidth="1"/>
    <col min="1583" max="1583" width="18.140625" style="165" customWidth="1"/>
    <col min="1584" max="1584" width="17.140625" style="165" customWidth="1"/>
    <col min="1585" max="1585" width="18.42578125" style="165" customWidth="1"/>
    <col min="1586" max="1586" width="5.85546875" style="165" bestFit="1" customWidth="1"/>
    <col min="1587" max="1587" width="55.140625" style="165" bestFit="1" customWidth="1"/>
    <col min="1588" max="1590" width="17" style="165" customWidth="1"/>
    <col min="1591" max="1591" width="6.42578125" style="165" bestFit="1" customWidth="1"/>
    <col min="1592" max="1592" width="71" style="165" bestFit="1" customWidth="1"/>
    <col min="1593" max="1595" width="17" style="165" customWidth="1"/>
    <col min="1596" max="1596" width="11" style="165" customWidth="1"/>
    <col min="1597" max="1597" width="48.140625" style="165" bestFit="1" customWidth="1"/>
    <col min="1598" max="1600" width="17" style="165" customWidth="1"/>
    <col min="1601" max="1601" width="5.85546875" style="165" bestFit="1" customWidth="1"/>
    <col min="1602" max="1602" width="55.140625" style="165" bestFit="1" customWidth="1"/>
    <col min="1603" max="1605" width="17" style="165" customWidth="1"/>
    <col min="1606" max="1606" width="6.85546875" style="165" customWidth="1"/>
    <col min="1607" max="1607" width="42.7109375" style="165" customWidth="1"/>
    <col min="1608" max="1608" width="17.7109375" style="165" customWidth="1"/>
    <col min="1609" max="1609" width="16.85546875" style="165" customWidth="1"/>
    <col min="1610" max="1610" width="19.140625" style="165" customWidth="1"/>
    <col min="1611" max="1611" width="19.42578125" style="165" customWidth="1"/>
    <col min="1612" max="1612" width="6.85546875" style="165" customWidth="1"/>
    <col min="1613" max="1613" width="47.7109375" style="165" customWidth="1"/>
    <col min="1614" max="1614" width="23.28515625" style="165" bestFit="1" customWidth="1"/>
    <col min="1615" max="1621" width="23.85546875" style="165" customWidth="1"/>
    <col min="1622" max="1622" width="5.85546875" style="165" bestFit="1" customWidth="1"/>
    <col min="1623" max="1623" width="60.140625" style="165" bestFit="1" customWidth="1"/>
    <col min="1624" max="1624" width="17.42578125" style="165" customWidth="1"/>
    <col min="1625" max="1625" width="23.7109375" style="165" customWidth="1"/>
    <col min="1626" max="1628" width="18.42578125" style="165" bestFit="1" customWidth="1"/>
    <col min="1629" max="1629" width="18.42578125" style="165" customWidth="1"/>
    <col min="1630" max="1630" width="18.42578125" style="165" bestFit="1" customWidth="1"/>
    <col min="1631" max="1631" width="22" style="165" bestFit="1" customWidth="1"/>
    <col min="1632" max="1632" width="20.42578125" style="165" bestFit="1" customWidth="1"/>
    <col min="1633" max="1633" width="6.85546875" style="165" customWidth="1"/>
    <col min="1634" max="1634" width="60.140625" style="165" bestFit="1" customWidth="1"/>
    <col min="1635" max="1635" width="19.85546875" style="165" bestFit="1" customWidth="1"/>
    <col min="1636" max="1636" width="22" style="165" bestFit="1" customWidth="1"/>
    <col min="1637" max="1637" width="20.42578125" style="165" bestFit="1" customWidth="1"/>
    <col min="1638" max="1792" width="21.140625" style="165"/>
    <col min="1793" max="1793" width="7.140625" style="165" customWidth="1"/>
    <col min="1794" max="1794" width="24.140625" style="165" customWidth="1"/>
    <col min="1795" max="1795" width="20.85546875" style="165" customWidth="1"/>
    <col min="1796" max="1796" width="19.7109375" style="165" customWidth="1"/>
    <col min="1797" max="1797" width="18" style="165" customWidth="1"/>
    <col min="1798" max="1798" width="17.85546875" style="165" customWidth="1"/>
    <col min="1799" max="1799" width="6.85546875" style="165" customWidth="1"/>
    <col min="1800" max="1800" width="60.140625" style="165" customWidth="1"/>
    <col min="1801" max="1801" width="23.7109375" style="165" customWidth="1"/>
    <col min="1802" max="1802" width="21" style="165" bestFit="1" customWidth="1"/>
    <col min="1803" max="1803" width="19" style="165" bestFit="1" customWidth="1"/>
    <col min="1804" max="1804" width="6.85546875" style="165" customWidth="1"/>
    <col min="1805" max="1805" width="23" style="165" customWidth="1"/>
    <col min="1806" max="1806" width="25.7109375" style="165" customWidth="1"/>
    <col min="1807" max="1807" width="24" style="165" customWidth="1"/>
    <col min="1808" max="1808" width="20" style="165" customWidth="1"/>
    <col min="1809" max="1809" width="6.85546875" style="165" customWidth="1"/>
    <col min="1810" max="1810" width="55" style="165" customWidth="1"/>
    <col min="1811" max="1811" width="21.42578125" style="165" customWidth="1"/>
    <col min="1812" max="1812" width="22.140625" style="165" customWidth="1"/>
    <col min="1813" max="1813" width="18" style="165" bestFit="1" customWidth="1"/>
    <col min="1814" max="1814" width="73.28515625" style="165" bestFit="1" customWidth="1"/>
    <col min="1815" max="1815" width="16.140625" style="165" customWidth="1"/>
    <col min="1816" max="1816" width="18.140625" style="165" customWidth="1"/>
    <col min="1817" max="1817" width="6.42578125" style="165" bestFit="1" customWidth="1"/>
    <col min="1818" max="1818" width="73.140625" style="165" bestFit="1" customWidth="1"/>
    <col min="1819" max="1819" width="5.42578125" style="165" bestFit="1" customWidth="1"/>
    <col min="1820" max="1821" width="18.140625" style="165" customWidth="1"/>
    <col min="1822" max="1822" width="6.85546875" style="165" customWidth="1"/>
    <col min="1823" max="1823" width="39" style="165" customWidth="1"/>
    <col min="1824" max="1827" width="17" style="165" customWidth="1"/>
    <col min="1828" max="1828" width="15.28515625" style="165" customWidth="1"/>
    <col min="1829" max="1829" width="5.85546875" style="165" bestFit="1" customWidth="1"/>
    <col min="1830" max="1830" width="40.85546875" style="165" bestFit="1" customWidth="1"/>
    <col min="1831" max="1831" width="14" style="165" customWidth="1"/>
    <col min="1832" max="1832" width="22.85546875" style="165" customWidth="1"/>
    <col min="1833" max="1833" width="5.85546875" style="165" customWidth="1"/>
    <col min="1834" max="1834" width="36.140625" style="165" bestFit="1" customWidth="1"/>
    <col min="1835" max="1835" width="16.140625" style="165" customWidth="1"/>
    <col min="1836" max="1836" width="18.85546875" style="165" customWidth="1"/>
    <col min="1837" max="1837" width="6.85546875" style="165" customWidth="1"/>
    <col min="1838" max="1838" width="52" style="165" customWidth="1"/>
    <col min="1839" max="1839" width="18.140625" style="165" customWidth="1"/>
    <col min="1840" max="1840" width="17.140625" style="165" customWidth="1"/>
    <col min="1841" max="1841" width="18.42578125" style="165" customWidth="1"/>
    <col min="1842" max="1842" width="5.85546875" style="165" bestFit="1" customWidth="1"/>
    <col min="1843" max="1843" width="55.140625" style="165" bestFit="1" customWidth="1"/>
    <col min="1844" max="1846" width="17" style="165" customWidth="1"/>
    <col min="1847" max="1847" width="6.42578125" style="165" bestFit="1" customWidth="1"/>
    <col min="1848" max="1848" width="71" style="165" bestFit="1" customWidth="1"/>
    <col min="1849" max="1851" width="17" style="165" customWidth="1"/>
    <col min="1852" max="1852" width="11" style="165" customWidth="1"/>
    <col min="1853" max="1853" width="48.140625" style="165" bestFit="1" customWidth="1"/>
    <col min="1854" max="1856" width="17" style="165" customWidth="1"/>
    <col min="1857" max="1857" width="5.85546875" style="165" bestFit="1" customWidth="1"/>
    <col min="1858" max="1858" width="55.140625" style="165" bestFit="1" customWidth="1"/>
    <col min="1859" max="1861" width="17" style="165" customWidth="1"/>
    <col min="1862" max="1862" width="6.85546875" style="165" customWidth="1"/>
    <col min="1863" max="1863" width="42.7109375" style="165" customWidth="1"/>
    <col min="1864" max="1864" width="17.7109375" style="165" customWidth="1"/>
    <col min="1865" max="1865" width="16.85546875" style="165" customWidth="1"/>
    <col min="1866" max="1866" width="19.140625" style="165" customWidth="1"/>
    <col min="1867" max="1867" width="19.42578125" style="165" customWidth="1"/>
    <col min="1868" max="1868" width="6.85546875" style="165" customWidth="1"/>
    <col min="1869" max="1869" width="47.7109375" style="165" customWidth="1"/>
    <col min="1870" max="1870" width="23.28515625" style="165" bestFit="1" customWidth="1"/>
    <col min="1871" max="1877" width="23.85546875" style="165" customWidth="1"/>
    <col min="1878" max="1878" width="5.85546875" style="165" bestFit="1" customWidth="1"/>
    <col min="1879" max="1879" width="60.140625" style="165" bestFit="1" customWidth="1"/>
    <col min="1880" max="1880" width="17.42578125" style="165" customWidth="1"/>
    <col min="1881" max="1881" width="23.7109375" style="165" customWidth="1"/>
    <col min="1882" max="1884" width="18.42578125" style="165" bestFit="1" customWidth="1"/>
    <col min="1885" max="1885" width="18.42578125" style="165" customWidth="1"/>
    <col min="1886" max="1886" width="18.42578125" style="165" bestFit="1" customWidth="1"/>
    <col min="1887" max="1887" width="22" style="165" bestFit="1" customWidth="1"/>
    <col min="1888" max="1888" width="20.42578125" style="165" bestFit="1" customWidth="1"/>
    <col min="1889" max="1889" width="6.85546875" style="165" customWidth="1"/>
    <col min="1890" max="1890" width="60.140625" style="165" bestFit="1" customWidth="1"/>
    <col min="1891" max="1891" width="19.85546875" style="165" bestFit="1" customWidth="1"/>
    <col min="1892" max="1892" width="22" style="165" bestFit="1" customWidth="1"/>
    <col min="1893" max="1893" width="20.42578125" style="165" bestFit="1" customWidth="1"/>
    <col min="1894" max="2048" width="21.140625" style="165"/>
    <col min="2049" max="2049" width="7.140625" style="165" customWidth="1"/>
    <col min="2050" max="2050" width="24.140625" style="165" customWidth="1"/>
    <col min="2051" max="2051" width="20.85546875" style="165" customWidth="1"/>
    <col min="2052" max="2052" width="19.7109375" style="165" customWidth="1"/>
    <col min="2053" max="2053" width="18" style="165" customWidth="1"/>
    <col min="2054" max="2054" width="17.85546875" style="165" customWidth="1"/>
    <col min="2055" max="2055" width="6.85546875" style="165" customWidth="1"/>
    <col min="2056" max="2056" width="60.140625" style="165" customWidth="1"/>
    <col min="2057" max="2057" width="23.7109375" style="165" customWidth="1"/>
    <col min="2058" max="2058" width="21" style="165" bestFit="1" customWidth="1"/>
    <col min="2059" max="2059" width="19" style="165" bestFit="1" customWidth="1"/>
    <col min="2060" max="2060" width="6.85546875" style="165" customWidth="1"/>
    <col min="2061" max="2061" width="23" style="165" customWidth="1"/>
    <col min="2062" max="2062" width="25.7109375" style="165" customWidth="1"/>
    <col min="2063" max="2063" width="24" style="165" customWidth="1"/>
    <col min="2064" max="2064" width="20" style="165" customWidth="1"/>
    <col min="2065" max="2065" width="6.85546875" style="165" customWidth="1"/>
    <col min="2066" max="2066" width="55" style="165" customWidth="1"/>
    <col min="2067" max="2067" width="21.42578125" style="165" customWidth="1"/>
    <col min="2068" max="2068" width="22.140625" style="165" customWidth="1"/>
    <col min="2069" max="2069" width="18" style="165" bestFit="1" customWidth="1"/>
    <col min="2070" max="2070" width="73.28515625" style="165" bestFit="1" customWidth="1"/>
    <col min="2071" max="2071" width="16.140625" style="165" customWidth="1"/>
    <col min="2072" max="2072" width="18.140625" style="165" customWidth="1"/>
    <col min="2073" max="2073" width="6.42578125" style="165" bestFit="1" customWidth="1"/>
    <col min="2074" max="2074" width="73.140625" style="165" bestFit="1" customWidth="1"/>
    <col min="2075" max="2075" width="5.42578125" style="165" bestFit="1" customWidth="1"/>
    <col min="2076" max="2077" width="18.140625" style="165" customWidth="1"/>
    <col min="2078" max="2078" width="6.85546875" style="165" customWidth="1"/>
    <col min="2079" max="2079" width="39" style="165" customWidth="1"/>
    <col min="2080" max="2083" width="17" style="165" customWidth="1"/>
    <col min="2084" max="2084" width="15.28515625" style="165" customWidth="1"/>
    <col min="2085" max="2085" width="5.85546875" style="165" bestFit="1" customWidth="1"/>
    <col min="2086" max="2086" width="40.85546875" style="165" bestFit="1" customWidth="1"/>
    <col min="2087" max="2087" width="14" style="165" customWidth="1"/>
    <col min="2088" max="2088" width="22.85546875" style="165" customWidth="1"/>
    <col min="2089" max="2089" width="5.85546875" style="165" customWidth="1"/>
    <col min="2090" max="2090" width="36.140625" style="165" bestFit="1" customWidth="1"/>
    <col min="2091" max="2091" width="16.140625" style="165" customWidth="1"/>
    <col min="2092" max="2092" width="18.85546875" style="165" customWidth="1"/>
    <col min="2093" max="2093" width="6.85546875" style="165" customWidth="1"/>
    <col min="2094" max="2094" width="52" style="165" customWidth="1"/>
    <col min="2095" max="2095" width="18.140625" style="165" customWidth="1"/>
    <col min="2096" max="2096" width="17.140625" style="165" customWidth="1"/>
    <col min="2097" max="2097" width="18.42578125" style="165" customWidth="1"/>
    <col min="2098" max="2098" width="5.85546875" style="165" bestFit="1" customWidth="1"/>
    <col min="2099" max="2099" width="55.140625" style="165" bestFit="1" customWidth="1"/>
    <col min="2100" max="2102" width="17" style="165" customWidth="1"/>
    <col min="2103" max="2103" width="6.42578125" style="165" bestFit="1" customWidth="1"/>
    <col min="2104" max="2104" width="71" style="165" bestFit="1" customWidth="1"/>
    <col min="2105" max="2107" width="17" style="165" customWidth="1"/>
    <col min="2108" max="2108" width="11" style="165" customWidth="1"/>
    <col min="2109" max="2109" width="48.140625" style="165" bestFit="1" customWidth="1"/>
    <col min="2110" max="2112" width="17" style="165" customWidth="1"/>
    <col min="2113" max="2113" width="5.85546875" style="165" bestFit="1" customWidth="1"/>
    <col min="2114" max="2114" width="55.140625" style="165" bestFit="1" customWidth="1"/>
    <col min="2115" max="2117" width="17" style="165" customWidth="1"/>
    <col min="2118" max="2118" width="6.85546875" style="165" customWidth="1"/>
    <col min="2119" max="2119" width="42.7109375" style="165" customWidth="1"/>
    <col min="2120" max="2120" width="17.7109375" style="165" customWidth="1"/>
    <col min="2121" max="2121" width="16.85546875" style="165" customWidth="1"/>
    <col min="2122" max="2122" width="19.140625" style="165" customWidth="1"/>
    <col min="2123" max="2123" width="19.42578125" style="165" customWidth="1"/>
    <col min="2124" max="2124" width="6.85546875" style="165" customWidth="1"/>
    <col min="2125" max="2125" width="47.7109375" style="165" customWidth="1"/>
    <col min="2126" max="2126" width="23.28515625" style="165" bestFit="1" customWidth="1"/>
    <col min="2127" max="2133" width="23.85546875" style="165" customWidth="1"/>
    <col min="2134" max="2134" width="5.85546875" style="165" bestFit="1" customWidth="1"/>
    <col min="2135" max="2135" width="60.140625" style="165" bestFit="1" customWidth="1"/>
    <col min="2136" max="2136" width="17.42578125" style="165" customWidth="1"/>
    <col min="2137" max="2137" width="23.7109375" style="165" customWidth="1"/>
    <col min="2138" max="2140" width="18.42578125" style="165" bestFit="1" customWidth="1"/>
    <col min="2141" max="2141" width="18.42578125" style="165" customWidth="1"/>
    <col min="2142" max="2142" width="18.42578125" style="165" bestFit="1" customWidth="1"/>
    <col min="2143" max="2143" width="22" style="165" bestFit="1" customWidth="1"/>
    <col min="2144" max="2144" width="20.42578125" style="165" bestFit="1" customWidth="1"/>
    <col min="2145" max="2145" width="6.85546875" style="165" customWidth="1"/>
    <col min="2146" max="2146" width="60.140625" style="165" bestFit="1" customWidth="1"/>
    <col min="2147" max="2147" width="19.85546875" style="165" bestFit="1" customWidth="1"/>
    <col min="2148" max="2148" width="22" style="165" bestFit="1" customWidth="1"/>
    <col min="2149" max="2149" width="20.42578125" style="165" bestFit="1" customWidth="1"/>
    <col min="2150" max="2304" width="21.140625" style="165"/>
    <col min="2305" max="2305" width="7.140625" style="165" customWidth="1"/>
    <col min="2306" max="2306" width="24.140625" style="165" customWidth="1"/>
    <col min="2307" max="2307" width="20.85546875" style="165" customWidth="1"/>
    <col min="2308" max="2308" width="19.7109375" style="165" customWidth="1"/>
    <col min="2309" max="2309" width="18" style="165" customWidth="1"/>
    <col min="2310" max="2310" width="17.85546875" style="165" customWidth="1"/>
    <col min="2311" max="2311" width="6.85546875" style="165" customWidth="1"/>
    <col min="2312" max="2312" width="60.140625" style="165" customWidth="1"/>
    <col min="2313" max="2313" width="23.7109375" style="165" customWidth="1"/>
    <col min="2314" max="2314" width="21" style="165" bestFit="1" customWidth="1"/>
    <col min="2315" max="2315" width="19" style="165" bestFit="1" customWidth="1"/>
    <col min="2316" max="2316" width="6.85546875" style="165" customWidth="1"/>
    <col min="2317" max="2317" width="23" style="165" customWidth="1"/>
    <col min="2318" max="2318" width="25.7109375" style="165" customWidth="1"/>
    <col min="2319" max="2319" width="24" style="165" customWidth="1"/>
    <col min="2320" max="2320" width="20" style="165" customWidth="1"/>
    <col min="2321" max="2321" width="6.85546875" style="165" customWidth="1"/>
    <col min="2322" max="2322" width="55" style="165" customWidth="1"/>
    <col min="2323" max="2323" width="21.42578125" style="165" customWidth="1"/>
    <col min="2324" max="2324" width="22.140625" style="165" customWidth="1"/>
    <col min="2325" max="2325" width="18" style="165" bestFit="1" customWidth="1"/>
    <col min="2326" max="2326" width="73.28515625" style="165" bestFit="1" customWidth="1"/>
    <col min="2327" max="2327" width="16.140625" style="165" customWidth="1"/>
    <col min="2328" max="2328" width="18.140625" style="165" customWidth="1"/>
    <col min="2329" max="2329" width="6.42578125" style="165" bestFit="1" customWidth="1"/>
    <col min="2330" max="2330" width="73.140625" style="165" bestFit="1" customWidth="1"/>
    <col min="2331" max="2331" width="5.42578125" style="165" bestFit="1" customWidth="1"/>
    <col min="2332" max="2333" width="18.140625" style="165" customWidth="1"/>
    <col min="2334" max="2334" width="6.85546875" style="165" customWidth="1"/>
    <col min="2335" max="2335" width="39" style="165" customWidth="1"/>
    <col min="2336" max="2339" width="17" style="165" customWidth="1"/>
    <col min="2340" max="2340" width="15.28515625" style="165" customWidth="1"/>
    <col min="2341" max="2341" width="5.85546875" style="165" bestFit="1" customWidth="1"/>
    <col min="2342" max="2342" width="40.85546875" style="165" bestFit="1" customWidth="1"/>
    <col min="2343" max="2343" width="14" style="165" customWidth="1"/>
    <col min="2344" max="2344" width="22.85546875" style="165" customWidth="1"/>
    <col min="2345" max="2345" width="5.85546875" style="165" customWidth="1"/>
    <col min="2346" max="2346" width="36.140625" style="165" bestFit="1" customWidth="1"/>
    <col min="2347" max="2347" width="16.140625" style="165" customWidth="1"/>
    <col min="2348" max="2348" width="18.85546875" style="165" customWidth="1"/>
    <col min="2349" max="2349" width="6.85546875" style="165" customWidth="1"/>
    <col min="2350" max="2350" width="52" style="165" customWidth="1"/>
    <col min="2351" max="2351" width="18.140625" style="165" customWidth="1"/>
    <col min="2352" max="2352" width="17.140625" style="165" customWidth="1"/>
    <col min="2353" max="2353" width="18.42578125" style="165" customWidth="1"/>
    <col min="2354" max="2354" width="5.85546875" style="165" bestFit="1" customWidth="1"/>
    <col min="2355" max="2355" width="55.140625" style="165" bestFit="1" customWidth="1"/>
    <col min="2356" max="2358" width="17" style="165" customWidth="1"/>
    <col min="2359" max="2359" width="6.42578125" style="165" bestFit="1" customWidth="1"/>
    <col min="2360" max="2360" width="71" style="165" bestFit="1" customWidth="1"/>
    <col min="2361" max="2363" width="17" style="165" customWidth="1"/>
    <col min="2364" max="2364" width="11" style="165" customWidth="1"/>
    <col min="2365" max="2365" width="48.140625" style="165" bestFit="1" customWidth="1"/>
    <col min="2366" max="2368" width="17" style="165" customWidth="1"/>
    <col min="2369" max="2369" width="5.85546875" style="165" bestFit="1" customWidth="1"/>
    <col min="2370" max="2370" width="55.140625" style="165" bestFit="1" customWidth="1"/>
    <col min="2371" max="2373" width="17" style="165" customWidth="1"/>
    <col min="2374" max="2374" width="6.85546875" style="165" customWidth="1"/>
    <col min="2375" max="2375" width="42.7109375" style="165" customWidth="1"/>
    <col min="2376" max="2376" width="17.7109375" style="165" customWidth="1"/>
    <col min="2377" max="2377" width="16.85546875" style="165" customWidth="1"/>
    <col min="2378" max="2378" width="19.140625" style="165" customWidth="1"/>
    <col min="2379" max="2379" width="19.42578125" style="165" customWidth="1"/>
    <col min="2380" max="2380" width="6.85546875" style="165" customWidth="1"/>
    <col min="2381" max="2381" width="47.7109375" style="165" customWidth="1"/>
    <col min="2382" max="2382" width="23.28515625" style="165" bestFit="1" customWidth="1"/>
    <col min="2383" max="2389" width="23.85546875" style="165" customWidth="1"/>
    <col min="2390" max="2390" width="5.85546875" style="165" bestFit="1" customWidth="1"/>
    <col min="2391" max="2391" width="60.140625" style="165" bestFit="1" customWidth="1"/>
    <col min="2392" max="2392" width="17.42578125" style="165" customWidth="1"/>
    <col min="2393" max="2393" width="23.7109375" style="165" customWidth="1"/>
    <col min="2394" max="2396" width="18.42578125" style="165" bestFit="1" customWidth="1"/>
    <col min="2397" max="2397" width="18.42578125" style="165" customWidth="1"/>
    <col min="2398" max="2398" width="18.42578125" style="165" bestFit="1" customWidth="1"/>
    <col min="2399" max="2399" width="22" style="165" bestFit="1" customWidth="1"/>
    <col min="2400" max="2400" width="20.42578125" style="165" bestFit="1" customWidth="1"/>
    <col min="2401" max="2401" width="6.85546875" style="165" customWidth="1"/>
    <col min="2402" max="2402" width="60.140625" style="165" bestFit="1" customWidth="1"/>
    <col min="2403" max="2403" width="19.85546875" style="165" bestFit="1" customWidth="1"/>
    <col min="2404" max="2404" width="22" style="165" bestFit="1" customWidth="1"/>
    <col min="2405" max="2405" width="20.42578125" style="165" bestFit="1" customWidth="1"/>
    <col min="2406" max="2560" width="21.140625" style="165"/>
    <col min="2561" max="2561" width="7.140625" style="165" customWidth="1"/>
    <col min="2562" max="2562" width="24.140625" style="165" customWidth="1"/>
    <col min="2563" max="2563" width="20.85546875" style="165" customWidth="1"/>
    <col min="2564" max="2564" width="19.7109375" style="165" customWidth="1"/>
    <col min="2565" max="2565" width="18" style="165" customWidth="1"/>
    <col min="2566" max="2566" width="17.85546875" style="165" customWidth="1"/>
    <col min="2567" max="2567" width="6.85546875" style="165" customWidth="1"/>
    <col min="2568" max="2568" width="60.140625" style="165" customWidth="1"/>
    <col min="2569" max="2569" width="23.7109375" style="165" customWidth="1"/>
    <col min="2570" max="2570" width="21" style="165" bestFit="1" customWidth="1"/>
    <col min="2571" max="2571" width="19" style="165" bestFit="1" customWidth="1"/>
    <col min="2572" max="2572" width="6.85546875" style="165" customWidth="1"/>
    <col min="2573" max="2573" width="23" style="165" customWidth="1"/>
    <col min="2574" max="2574" width="25.7109375" style="165" customWidth="1"/>
    <col min="2575" max="2575" width="24" style="165" customWidth="1"/>
    <col min="2576" max="2576" width="20" style="165" customWidth="1"/>
    <col min="2577" max="2577" width="6.85546875" style="165" customWidth="1"/>
    <col min="2578" max="2578" width="55" style="165" customWidth="1"/>
    <col min="2579" max="2579" width="21.42578125" style="165" customWidth="1"/>
    <col min="2580" max="2580" width="22.140625" style="165" customWidth="1"/>
    <col min="2581" max="2581" width="18" style="165" bestFit="1" customWidth="1"/>
    <col min="2582" max="2582" width="73.28515625" style="165" bestFit="1" customWidth="1"/>
    <col min="2583" max="2583" width="16.140625" style="165" customWidth="1"/>
    <col min="2584" max="2584" width="18.140625" style="165" customWidth="1"/>
    <col min="2585" max="2585" width="6.42578125" style="165" bestFit="1" customWidth="1"/>
    <col min="2586" max="2586" width="73.140625" style="165" bestFit="1" customWidth="1"/>
    <col min="2587" max="2587" width="5.42578125" style="165" bestFit="1" customWidth="1"/>
    <col min="2588" max="2589" width="18.140625" style="165" customWidth="1"/>
    <col min="2590" max="2590" width="6.85546875" style="165" customWidth="1"/>
    <col min="2591" max="2591" width="39" style="165" customWidth="1"/>
    <col min="2592" max="2595" width="17" style="165" customWidth="1"/>
    <col min="2596" max="2596" width="15.28515625" style="165" customWidth="1"/>
    <col min="2597" max="2597" width="5.85546875" style="165" bestFit="1" customWidth="1"/>
    <col min="2598" max="2598" width="40.85546875" style="165" bestFit="1" customWidth="1"/>
    <col min="2599" max="2599" width="14" style="165" customWidth="1"/>
    <col min="2600" max="2600" width="22.85546875" style="165" customWidth="1"/>
    <col min="2601" max="2601" width="5.85546875" style="165" customWidth="1"/>
    <col min="2602" max="2602" width="36.140625" style="165" bestFit="1" customWidth="1"/>
    <col min="2603" max="2603" width="16.140625" style="165" customWidth="1"/>
    <col min="2604" max="2604" width="18.85546875" style="165" customWidth="1"/>
    <col min="2605" max="2605" width="6.85546875" style="165" customWidth="1"/>
    <col min="2606" max="2606" width="52" style="165" customWidth="1"/>
    <col min="2607" max="2607" width="18.140625" style="165" customWidth="1"/>
    <col min="2608" max="2608" width="17.140625" style="165" customWidth="1"/>
    <col min="2609" max="2609" width="18.42578125" style="165" customWidth="1"/>
    <col min="2610" max="2610" width="5.85546875" style="165" bestFit="1" customWidth="1"/>
    <col min="2611" max="2611" width="55.140625" style="165" bestFit="1" customWidth="1"/>
    <col min="2612" max="2614" width="17" style="165" customWidth="1"/>
    <col min="2615" max="2615" width="6.42578125" style="165" bestFit="1" customWidth="1"/>
    <col min="2616" max="2616" width="71" style="165" bestFit="1" customWidth="1"/>
    <col min="2617" max="2619" width="17" style="165" customWidth="1"/>
    <col min="2620" max="2620" width="11" style="165" customWidth="1"/>
    <col min="2621" max="2621" width="48.140625" style="165" bestFit="1" customWidth="1"/>
    <col min="2622" max="2624" width="17" style="165" customWidth="1"/>
    <col min="2625" max="2625" width="5.85546875" style="165" bestFit="1" customWidth="1"/>
    <col min="2626" max="2626" width="55.140625" style="165" bestFit="1" customWidth="1"/>
    <col min="2627" max="2629" width="17" style="165" customWidth="1"/>
    <col min="2630" max="2630" width="6.85546875" style="165" customWidth="1"/>
    <col min="2631" max="2631" width="42.7109375" style="165" customWidth="1"/>
    <col min="2632" max="2632" width="17.7109375" style="165" customWidth="1"/>
    <col min="2633" max="2633" width="16.85546875" style="165" customWidth="1"/>
    <col min="2634" max="2634" width="19.140625" style="165" customWidth="1"/>
    <col min="2635" max="2635" width="19.42578125" style="165" customWidth="1"/>
    <col min="2636" max="2636" width="6.85546875" style="165" customWidth="1"/>
    <col min="2637" max="2637" width="47.7109375" style="165" customWidth="1"/>
    <col min="2638" max="2638" width="23.28515625" style="165" bestFit="1" customWidth="1"/>
    <col min="2639" max="2645" width="23.85546875" style="165" customWidth="1"/>
    <col min="2646" max="2646" width="5.85546875" style="165" bestFit="1" customWidth="1"/>
    <col min="2647" max="2647" width="60.140625" style="165" bestFit="1" customWidth="1"/>
    <col min="2648" max="2648" width="17.42578125" style="165" customWidth="1"/>
    <col min="2649" max="2649" width="23.7109375" style="165" customWidth="1"/>
    <col min="2650" max="2652" width="18.42578125" style="165" bestFit="1" customWidth="1"/>
    <col min="2653" max="2653" width="18.42578125" style="165" customWidth="1"/>
    <col min="2654" max="2654" width="18.42578125" style="165" bestFit="1" customWidth="1"/>
    <col min="2655" max="2655" width="22" style="165" bestFit="1" customWidth="1"/>
    <col min="2656" max="2656" width="20.42578125" style="165" bestFit="1" customWidth="1"/>
    <col min="2657" max="2657" width="6.85546875" style="165" customWidth="1"/>
    <col min="2658" max="2658" width="60.140625" style="165" bestFit="1" customWidth="1"/>
    <col min="2659" max="2659" width="19.85546875" style="165" bestFit="1" customWidth="1"/>
    <col min="2660" max="2660" width="22" style="165" bestFit="1" customWidth="1"/>
    <col min="2661" max="2661" width="20.42578125" style="165" bestFit="1" customWidth="1"/>
    <col min="2662" max="2816" width="21.140625" style="165"/>
    <col min="2817" max="2817" width="7.140625" style="165" customWidth="1"/>
    <col min="2818" max="2818" width="24.140625" style="165" customWidth="1"/>
    <col min="2819" max="2819" width="20.85546875" style="165" customWidth="1"/>
    <col min="2820" max="2820" width="19.7109375" style="165" customWidth="1"/>
    <col min="2821" max="2821" width="18" style="165" customWidth="1"/>
    <col min="2822" max="2822" width="17.85546875" style="165" customWidth="1"/>
    <col min="2823" max="2823" width="6.85546875" style="165" customWidth="1"/>
    <col min="2824" max="2824" width="60.140625" style="165" customWidth="1"/>
    <col min="2825" max="2825" width="23.7109375" style="165" customWidth="1"/>
    <col min="2826" max="2826" width="21" style="165" bestFit="1" customWidth="1"/>
    <col min="2827" max="2827" width="19" style="165" bestFit="1" customWidth="1"/>
    <col min="2828" max="2828" width="6.85546875" style="165" customWidth="1"/>
    <col min="2829" max="2829" width="23" style="165" customWidth="1"/>
    <col min="2830" max="2830" width="25.7109375" style="165" customWidth="1"/>
    <col min="2831" max="2831" width="24" style="165" customWidth="1"/>
    <col min="2832" max="2832" width="20" style="165" customWidth="1"/>
    <col min="2833" max="2833" width="6.85546875" style="165" customWidth="1"/>
    <col min="2834" max="2834" width="55" style="165" customWidth="1"/>
    <col min="2835" max="2835" width="21.42578125" style="165" customWidth="1"/>
    <col min="2836" max="2836" width="22.140625" style="165" customWidth="1"/>
    <col min="2837" max="2837" width="18" style="165" bestFit="1" customWidth="1"/>
    <col min="2838" max="2838" width="73.28515625" style="165" bestFit="1" customWidth="1"/>
    <col min="2839" max="2839" width="16.140625" style="165" customWidth="1"/>
    <col min="2840" max="2840" width="18.140625" style="165" customWidth="1"/>
    <col min="2841" max="2841" width="6.42578125" style="165" bestFit="1" customWidth="1"/>
    <col min="2842" max="2842" width="73.140625" style="165" bestFit="1" customWidth="1"/>
    <col min="2843" max="2843" width="5.42578125" style="165" bestFit="1" customWidth="1"/>
    <col min="2844" max="2845" width="18.140625" style="165" customWidth="1"/>
    <col min="2846" max="2846" width="6.85546875" style="165" customWidth="1"/>
    <col min="2847" max="2847" width="39" style="165" customWidth="1"/>
    <col min="2848" max="2851" width="17" style="165" customWidth="1"/>
    <col min="2852" max="2852" width="15.28515625" style="165" customWidth="1"/>
    <col min="2853" max="2853" width="5.85546875" style="165" bestFit="1" customWidth="1"/>
    <col min="2854" max="2854" width="40.85546875" style="165" bestFit="1" customWidth="1"/>
    <col min="2855" max="2855" width="14" style="165" customWidth="1"/>
    <col min="2856" max="2856" width="22.85546875" style="165" customWidth="1"/>
    <col min="2857" max="2857" width="5.85546875" style="165" customWidth="1"/>
    <col min="2858" max="2858" width="36.140625" style="165" bestFit="1" customWidth="1"/>
    <col min="2859" max="2859" width="16.140625" style="165" customWidth="1"/>
    <col min="2860" max="2860" width="18.85546875" style="165" customWidth="1"/>
    <col min="2861" max="2861" width="6.85546875" style="165" customWidth="1"/>
    <col min="2862" max="2862" width="52" style="165" customWidth="1"/>
    <col min="2863" max="2863" width="18.140625" style="165" customWidth="1"/>
    <col min="2864" max="2864" width="17.140625" style="165" customWidth="1"/>
    <col min="2865" max="2865" width="18.42578125" style="165" customWidth="1"/>
    <col min="2866" max="2866" width="5.85546875" style="165" bestFit="1" customWidth="1"/>
    <col min="2867" max="2867" width="55.140625" style="165" bestFit="1" customWidth="1"/>
    <col min="2868" max="2870" width="17" style="165" customWidth="1"/>
    <col min="2871" max="2871" width="6.42578125" style="165" bestFit="1" customWidth="1"/>
    <col min="2872" max="2872" width="71" style="165" bestFit="1" customWidth="1"/>
    <col min="2873" max="2875" width="17" style="165" customWidth="1"/>
    <col min="2876" max="2876" width="11" style="165" customWidth="1"/>
    <col min="2877" max="2877" width="48.140625" style="165" bestFit="1" customWidth="1"/>
    <col min="2878" max="2880" width="17" style="165" customWidth="1"/>
    <col min="2881" max="2881" width="5.85546875" style="165" bestFit="1" customWidth="1"/>
    <col min="2882" max="2882" width="55.140625" style="165" bestFit="1" customWidth="1"/>
    <col min="2883" max="2885" width="17" style="165" customWidth="1"/>
    <col min="2886" max="2886" width="6.85546875" style="165" customWidth="1"/>
    <col min="2887" max="2887" width="42.7109375" style="165" customWidth="1"/>
    <col min="2888" max="2888" width="17.7109375" style="165" customWidth="1"/>
    <col min="2889" max="2889" width="16.85546875" style="165" customWidth="1"/>
    <col min="2890" max="2890" width="19.140625" style="165" customWidth="1"/>
    <col min="2891" max="2891" width="19.42578125" style="165" customWidth="1"/>
    <col min="2892" max="2892" width="6.85546875" style="165" customWidth="1"/>
    <col min="2893" max="2893" width="47.7109375" style="165" customWidth="1"/>
    <col min="2894" max="2894" width="23.28515625" style="165" bestFit="1" customWidth="1"/>
    <col min="2895" max="2901" width="23.85546875" style="165" customWidth="1"/>
    <col min="2902" max="2902" width="5.85546875" style="165" bestFit="1" customWidth="1"/>
    <col min="2903" max="2903" width="60.140625" style="165" bestFit="1" customWidth="1"/>
    <col min="2904" max="2904" width="17.42578125" style="165" customWidth="1"/>
    <col min="2905" max="2905" width="23.7109375" style="165" customWidth="1"/>
    <col min="2906" max="2908" width="18.42578125" style="165" bestFit="1" customWidth="1"/>
    <col min="2909" max="2909" width="18.42578125" style="165" customWidth="1"/>
    <col min="2910" max="2910" width="18.42578125" style="165" bestFit="1" customWidth="1"/>
    <col min="2911" max="2911" width="22" style="165" bestFit="1" customWidth="1"/>
    <col min="2912" max="2912" width="20.42578125" style="165" bestFit="1" customWidth="1"/>
    <col min="2913" max="2913" width="6.85546875" style="165" customWidth="1"/>
    <col min="2914" max="2914" width="60.140625" style="165" bestFit="1" customWidth="1"/>
    <col min="2915" max="2915" width="19.85546875" style="165" bestFit="1" customWidth="1"/>
    <col min="2916" max="2916" width="22" style="165" bestFit="1" customWidth="1"/>
    <col min="2917" max="2917" width="20.42578125" style="165" bestFit="1" customWidth="1"/>
    <col min="2918" max="3072" width="21.140625" style="165"/>
    <col min="3073" max="3073" width="7.140625" style="165" customWidth="1"/>
    <col min="3074" max="3074" width="24.140625" style="165" customWidth="1"/>
    <col min="3075" max="3075" width="20.85546875" style="165" customWidth="1"/>
    <col min="3076" max="3076" width="19.7109375" style="165" customWidth="1"/>
    <col min="3077" max="3077" width="18" style="165" customWidth="1"/>
    <col min="3078" max="3078" width="17.85546875" style="165" customWidth="1"/>
    <col min="3079" max="3079" width="6.85546875" style="165" customWidth="1"/>
    <col min="3080" max="3080" width="60.140625" style="165" customWidth="1"/>
    <col min="3081" max="3081" width="23.7109375" style="165" customWidth="1"/>
    <col min="3082" max="3082" width="21" style="165" bestFit="1" customWidth="1"/>
    <col min="3083" max="3083" width="19" style="165" bestFit="1" customWidth="1"/>
    <col min="3084" max="3084" width="6.85546875" style="165" customWidth="1"/>
    <col min="3085" max="3085" width="23" style="165" customWidth="1"/>
    <col min="3086" max="3086" width="25.7109375" style="165" customWidth="1"/>
    <col min="3087" max="3087" width="24" style="165" customWidth="1"/>
    <col min="3088" max="3088" width="20" style="165" customWidth="1"/>
    <col min="3089" max="3089" width="6.85546875" style="165" customWidth="1"/>
    <col min="3090" max="3090" width="55" style="165" customWidth="1"/>
    <col min="3091" max="3091" width="21.42578125" style="165" customWidth="1"/>
    <col min="3092" max="3092" width="22.140625" style="165" customWidth="1"/>
    <col min="3093" max="3093" width="18" style="165" bestFit="1" customWidth="1"/>
    <col min="3094" max="3094" width="73.28515625" style="165" bestFit="1" customWidth="1"/>
    <col min="3095" max="3095" width="16.140625" style="165" customWidth="1"/>
    <col min="3096" max="3096" width="18.140625" style="165" customWidth="1"/>
    <col min="3097" max="3097" width="6.42578125" style="165" bestFit="1" customWidth="1"/>
    <col min="3098" max="3098" width="73.140625" style="165" bestFit="1" customWidth="1"/>
    <col min="3099" max="3099" width="5.42578125" style="165" bestFit="1" customWidth="1"/>
    <col min="3100" max="3101" width="18.140625" style="165" customWidth="1"/>
    <col min="3102" max="3102" width="6.85546875" style="165" customWidth="1"/>
    <col min="3103" max="3103" width="39" style="165" customWidth="1"/>
    <col min="3104" max="3107" width="17" style="165" customWidth="1"/>
    <col min="3108" max="3108" width="15.28515625" style="165" customWidth="1"/>
    <col min="3109" max="3109" width="5.85546875" style="165" bestFit="1" customWidth="1"/>
    <col min="3110" max="3110" width="40.85546875" style="165" bestFit="1" customWidth="1"/>
    <col min="3111" max="3111" width="14" style="165" customWidth="1"/>
    <col min="3112" max="3112" width="22.85546875" style="165" customWidth="1"/>
    <col min="3113" max="3113" width="5.85546875" style="165" customWidth="1"/>
    <col min="3114" max="3114" width="36.140625" style="165" bestFit="1" customWidth="1"/>
    <col min="3115" max="3115" width="16.140625" style="165" customWidth="1"/>
    <col min="3116" max="3116" width="18.85546875" style="165" customWidth="1"/>
    <col min="3117" max="3117" width="6.85546875" style="165" customWidth="1"/>
    <col min="3118" max="3118" width="52" style="165" customWidth="1"/>
    <col min="3119" max="3119" width="18.140625" style="165" customWidth="1"/>
    <col min="3120" max="3120" width="17.140625" style="165" customWidth="1"/>
    <col min="3121" max="3121" width="18.42578125" style="165" customWidth="1"/>
    <col min="3122" max="3122" width="5.85546875" style="165" bestFit="1" customWidth="1"/>
    <col min="3123" max="3123" width="55.140625" style="165" bestFit="1" customWidth="1"/>
    <col min="3124" max="3126" width="17" style="165" customWidth="1"/>
    <col min="3127" max="3127" width="6.42578125" style="165" bestFit="1" customWidth="1"/>
    <col min="3128" max="3128" width="71" style="165" bestFit="1" customWidth="1"/>
    <col min="3129" max="3131" width="17" style="165" customWidth="1"/>
    <col min="3132" max="3132" width="11" style="165" customWidth="1"/>
    <col min="3133" max="3133" width="48.140625" style="165" bestFit="1" customWidth="1"/>
    <col min="3134" max="3136" width="17" style="165" customWidth="1"/>
    <col min="3137" max="3137" width="5.85546875" style="165" bestFit="1" customWidth="1"/>
    <col min="3138" max="3138" width="55.140625" style="165" bestFit="1" customWidth="1"/>
    <col min="3139" max="3141" width="17" style="165" customWidth="1"/>
    <col min="3142" max="3142" width="6.85546875" style="165" customWidth="1"/>
    <col min="3143" max="3143" width="42.7109375" style="165" customWidth="1"/>
    <col min="3144" max="3144" width="17.7109375" style="165" customWidth="1"/>
    <col min="3145" max="3145" width="16.85546875" style="165" customWidth="1"/>
    <col min="3146" max="3146" width="19.140625" style="165" customWidth="1"/>
    <col min="3147" max="3147" width="19.42578125" style="165" customWidth="1"/>
    <col min="3148" max="3148" width="6.85546875" style="165" customWidth="1"/>
    <col min="3149" max="3149" width="47.7109375" style="165" customWidth="1"/>
    <col min="3150" max="3150" width="23.28515625" style="165" bestFit="1" customWidth="1"/>
    <col min="3151" max="3157" width="23.85546875" style="165" customWidth="1"/>
    <col min="3158" max="3158" width="5.85546875" style="165" bestFit="1" customWidth="1"/>
    <col min="3159" max="3159" width="60.140625" style="165" bestFit="1" customWidth="1"/>
    <col min="3160" max="3160" width="17.42578125" style="165" customWidth="1"/>
    <col min="3161" max="3161" width="23.7109375" style="165" customWidth="1"/>
    <col min="3162" max="3164" width="18.42578125" style="165" bestFit="1" customWidth="1"/>
    <col min="3165" max="3165" width="18.42578125" style="165" customWidth="1"/>
    <col min="3166" max="3166" width="18.42578125" style="165" bestFit="1" customWidth="1"/>
    <col min="3167" max="3167" width="22" style="165" bestFit="1" customWidth="1"/>
    <col min="3168" max="3168" width="20.42578125" style="165" bestFit="1" customWidth="1"/>
    <col min="3169" max="3169" width="6.85546875" style="165" customWidth="1"/>
    <col min="3170" max="3170" width="60.140625" style="165" bestFit="1" customWidth="1"/>
    <col min="3171" max="3171" width="19.85546875" style="165" bestFit="1" customWidth="1"/>
    <col min="3172" max="3172" width="22" style="165" bestFit="1" customWidth="1"/>
    <col min="3173" max="3173" width="20.42578125" style="165" bestFit="1" customWidth="1"/>
    <col min="3174" max="3328" width="21.140625" style="165"/>
    <col min="3329" max="3329" width="7.140625" style="165" customWidth="1"/>
    <col min="3330" max="3330" width="24.140625" style="165" customWidth="1"/>
    <col min="3331" max="3331" width="20.85546875" style="165" customWidth="1"/>
    <col min="3332" max="3332" width="19.7109375" style="165" customWidth="1"/>
    <col min="3333" max="3333" width="18" style="165" customWidth="1"/>
    <col min="3334" max="3334" width="17.85546875" style="165" customWidth="1"/>
    <col min="3335" max="3335" width="6.85546875" style="165" customWidth="1"/>
    <col min="3336" max="3336" width="60.140625" style="165" customWidth="1"/>
    <col min="3337" max="3337" width="23.7109375" style="165" customWidth="1"/>
    <col min="3338" max="3338" width="21" style="165" bestFit="1" customWidth="1"/>
    <col min="3339" max="3339" width="19" style="165" bestFit="1" customWidth="1"/>
    <col min="3340" max="3340" width="6.85546875" style="165" customWidth="1"/>
    <col min="3341" max="3341" width="23" style="165" customWidth="1"/>
    <col min="3342" max="3342" width="25.7109375" style="165" customWidth="1"/>
    <col min="3343" max="3343" width="24" style="165" customWidth="1"/>
    <col min="3344" max="3344" width="20" style="165" customWidth="1"/>
    <col min="3345" max="3345" width="6.85546875" style="165" customWidth="1"/>
    <col min="3346" max="3346" width="55" style="165" customWidth="1"/>
    <col min="3347" max="3347" width="21.42578125" style="165" customWidth="1"/>
    <col min="3348" max="3348" width="22.140625" style="165" customWidth="1"/>
    <col min="3349" max="3349" width="18" style="165" bestFit="1" customWidth="1"/>
    <col min="3350" max="3350" width="73.28515625" style="165" bestFit="1" customWidth="1"/>
    <col min="3351" max="3351" width="16.140625" style="165" customWidth="1"/>
    <col min="3352" max="3352" width="18.140625" style="165" customWidth="1"/>
    <col min="3353" max="3353" width="6.42578125" style="165" bestFit="1" customWidth="1"/>
    <col min="3354" max="3354" width="73.140625" style="165" bestFit="1" customWidth="1"/>
    <col min="3355" max="3355" width="5.42578125" style="165" bestFit="1" customWidth="1"/>
    <col min="3356" max="3357" width="18.140625" style="165" customWidth="1"/>
    <col min="3358" max="3358" width="6.85546875" style="165" customWidth="1"/>
    <col min="3359" max="3359" width="39" style="165" customWidth="1"/>
    <col min="3360" max="3363" width="17" style="165" customWidth="1"/>
    <col min="3364" max="3364" width="15.28515625" style="165" customWidth="1"/>
    <col min="3365" max="3365" width="5.85546875" style="165" bestFit="1" customWidth="1"/>
    <col min="3366" max="3366" width="40.85546875" style="165" bestFit="1" customWidth="1"/>
    <col min="3367" max="3367" width="14" style="165" customWidth="1"/>
    <col min="3368" max="3368" width="22.85546875" style="165" customWidth="1"/>
    <col min="3369" max="3369" width="5.85546875" style="165" customWidth="1"/>
    <col min="3370" max="3370" width="36.140625" style="165" bestFit="1" customWidth="1"/>
    <col min="3371" max="3371" width="16.140625" style="165" customWidth="1"/>
    <col min="3372" max="3372" width="18.85546875" style="165" customWidth="1"/>
    <col min="3373" max="3373" width="6.85546875" style="165" customWidth="1"/>
    <col min="3374" max="3374" width="52" style="165" customWidth="1"/>
    <col min="3375" max="3375" width="18.140625" style="165" customWidth="1"/>
    <col min="3376" max="3376" width="17.140625" style="165" customWidth="1"/>
    <col min="3377" max="3377" width="18.42578125" style="165" customWidth="1"/>
    <col min="3378" max="3378" width="5.85546875" style="165" bestFit="1" customWidth="1"/>
    <col min="3379" max="3379" width="55.140625" style="165" bestFit="1" customWidth="1"/>
    <col min="3380" max="3382" width="17" style="165" customWidth="1"/>
    <col min="3383" max="3383" width="6.42578125" style="165" bestFit="1" customWidth="1"/>
    <col min="3384" max="3384" width="71" style="165" bestFit="1" customWidth="1"/>
    <col min="3385" max="3387" width="17" style="165" customWidth="1"/>
    <col min="3388" max="3388" width="11" style="165" customWidth="1"/>
    <col min="3389" max="3389" width="48.140625" style="165" bestFit="1" customWidth="1"/>
    <col min="3390" max="3392" width="17" style="165" customWidth="1"/>
    <col min="3393" max="3393" width="5.85546875" style="165" bestFit="1" customWidth="1"/>
    <col min="3394" max="3394" width="55.140625" style="165" bestFit="1" customWidth="1"/>
    <col min="3395" max="3397" width="17" style="165" customWidth="1"/>
    <col min="3398" max="3398" width="6.85546875" style="165" customWidth="1"/>
    <col min="3399" max="3399" width="42.7109375" style="165" customWidth="1"/>
    <col min="3400" max="3400" width="17.7109375" style="165" customWidth="1"/>
    <col min="3401" max="3401" width="16.85546875" style="165" customWidth="1"/>
    <col min="3402" max="3402" width="19.140625" style="165" customWidth="1"/>
    <col min="3403" max="3403" width="19.42578125" style="165" customWidth="1"/>
    <col min="3404" max="3404" width="6.85546875" style="165" customWidth="1"/>
    <col min="3405" max="3405" width="47.7109375" style="165" customWidth="1"/>
    <col min="3406" max="3406" width="23.28515625" style="165" bestFit="1" customWidth="1"/>
    <col min="3407" max="3413" width="23.85546875" style="165" customWidth="1"/>
    <col min="3414" max="3414" width="5.85546875" style="165" bestFit="1" customWidth="1"/>
    <col min="3415" max="3415" width="60.140625" style="165" bestFit="1" customWidth="1"/>
    <col min="3416" max="3416" width="17.42578125" style="165" customWidth="1"/>
    <col min="3417" max="3417" width="23.7109375" style="165" customWidth="1"/>
    <col min="3418" max="3420" width="18.42578125" style="165" bestFit="1" customWidth="1"/>
    <col min="3421" max="3421" width="18.42578125" style="165" customWidth="1"/>
    <col min="3422" max="3422" width="18.42578125" style="165" bestFit="1" customWidth="1"/>
    <col min="3423" max="3423" width="22" style="165" bestFit="1" customWidth="1"/>
    <col min="3424" max="3424" width="20.42578125" style="165" bestFit="1" customWidth="1"/>
    <col min="3425" max="3425" width="6.85546875" style="165" customWidth="1"/>
    <col min="3426" max="3426" width="60.140625" style="165" bestFit="1" customWidth="1"/>
    <col min="3427" max="3427" width="19.85546875" style="165" bestFit="1" customWidth="1"/>
    <col min="3428" max="3428" width="22" style="165" bestFit="1" customWidth="1"/>
    <col min="3429" max="3429" width="20.42578125" style="165" bestFit="1" customWidth="1"/>
    <col min="3430" max="3584" width="21.140625" style="165"/>
    <col min="3585" max="3585" width="7.140625" style="165" customWidth="1"/>
    <col min="3586" max="3586" width="24.140625" style="165" customWidth="1"/>
    <col min="3587" max="3587" width="20.85546875" style="165" customWidth="1"/>
    <col min="3588" max="3588" width="19.7109375" style="165" customWidth="1"/>
    <col min="3589" max="3589" width="18" style="165" customWidth="1"/>
    <col min="3590" max="3590" width="17.85546875" style="165" customWidth="1"/>
    <col min="3591" max="3591" width="6.85546875" style="165" customWidth="1"/>
    <col min="3592" max="3592" width="60.140625" style="165" customWidth="1"/>
    <col min="3593" max="3593" width="23.7109375" style="165" customWidth="1"/>
    <col min="3594" max="3594" width="21" style="165" bestFit="1" customWidth="1"/>
    <col min="3595" max="3595" width="19" style="165" bestFit="1" customWidth="1"/>
    <col min="3596" max="3596" width="6.85546875" style="165" customWidth="1"/>
    <col min="3597" max="3597" width="23" style="165" customWidth="1"/>
    <col min="3598" max="3598" width="25.7109375" style="165" customWidth="1"/>
    <col min="3599" max="3599" width="24" style="165" customWidth="1"/>
    <col min="3600" max="3600" width="20" style="165" customWidth="1"/>
    <col min="3601" max="3601" width="6.85546875" style="165" customWidth="1"/>
    <col min="3602" max="3602" width="55" style="165" customWidth="1"/>
    <col min="3603" max="3603" width="21.42578125" style="165" customWidth="1"/>
    <col min="3604" max="3604" width="22.140625" style="165" customWidth="1"/>
    <col min="3605" max="3605" width="18" style="165" bestFit="1" customWidth="1"/>
    <col min="3606" max="3606" width="73.28515625" style="165" bestFit="1" customWidth="1"/>
    <col min="3607" max="3607" width="16.140625" style="165" customWidth="1"/>
    <col min="3608" max="3608" width="18.140625" style="165" customWidth="1"/>
    <col min="3609" max="3609" width="6.42578125" style="165" bestFit="1" customWidth="1"/>
    <col min="3610" max="3610" width="73.140625" style="165" bestFit="1" customWidth="1"/>
    <col min="3611" max="3611" width="5.42578125" style="165" bestFit="1" customWidth="1"/>
    <col min="3612" max="3613" width="18.140625" style="165" customWidth="1"/>
    <col min="3614" max="3614" width="6.85546875" style="165" customWidth="1"/>
    <col min="3615" max="3615" width="39" style="165" customWidth="1"/>
    <col min="3616" max="3619" width="17" style="165" customWidth="1"/>
    <col min="3620" max="3620" width="15.28515625" style="165" customWidth="1"/>
    <col min="3621" max="3621" width="5.85546875" style="165" bestFit="1" customWidth="1"/>
    <col min="3622" max="3622" width="40.85546875" style="165" bestFit="1" customWidth="1"/>
    <col min="3623" max="3623" width="14" style="165" customWidth="1"/>
    <col min="3624" max="3624" width="22.85546875" style="165" customWidth="1"/>
    <col min="3625" max="3625" width="5.85546875" style="165" customWidth="1"/>
    <col min="3626" max="3626" width="36.140625" style="165" bestFit="1" customWidth="1"/>
    <col min="3627" max="3627" width="16.140625" style="165" customWidth="1"/>
    <col min="3628" max="3628" width="18.85546875" style="165" customWidth="1"/>
    <col min="3629" max="3629" width="6.85546875" style="165" customWidth="1"/>
    <col min="3630" max="3630" width="52" style="165" customWidth="1"/>
    <col min="3631" max="3631" width="18.140625" style="165" customWidth="1"/>
    <col min="3632" max="3632" width="17.140625" style="165" customWidth="1"/>
    <col min="3633" max="3633" width="18.42578125" style="165" customWidth="1"/>
    <col min="3634" max="3634" width="5.85546875" style="165" bestFit="1" customWidth="1"/>
    <col min="3635" max="3635" width="55.140625" style="165" bestFit="1" customWidth="1"/>
    <col min="3636" max="3638" width="17" style="165" customWidth="1"/>
    <col min="3639" max="3639" width="6.42578125" style="165" bestFit="1" customWidth="1"/>
    <col min="3640" max="3640" width="71" style="165" bestFit="1" customWidth="1"/>
    <col min="3641" max="3643" width="17" style="165" customWidth="1"/>
    <col min="3644" max="3644" width="11" style="165" customWidth="1"/>
    <col min="3645" max="3645" width="48.140625" style="165" bestFit="1" customWidth="1"/>
    <col min="3646" max="3648" width="17" style="165" customWidth="1"/>
    <col min="3649" max="3649" width="5.85546875" style="165" bestFit="1" customWidth="1"/>
    <col min="3650" max="3650" width="55.140625" style="165" bestFit="1" customWidth="1"/>
    <col min="3651" max="3653" width="17" style="165" customWidth="1"/>
    <col min="3654" max="3654" width="6.85546875" style="165" customWidth="1"/>
    <col min="3655" max="3655" width="42.7109375" style="165" customWidth="1"/>
    <col min="3656" max="3656" width="17.7109375" style="165" customWidth="1"/>
    <col min="3657" max="3657" width="16.85546875" style="165" customWidth="1"/>
    <col min="3658" max="3658" width="19.140625" style="165" customWidth="1"/>
    <col min="3659" max="3659" width="19.42578125" style="165" customWidth="1"/>
    <col min="3660" max="3660" width="6.85546875" style="165" customWidth="1"/>
    <col min="3661" max="3661" width="47.7109375" style="165" customWidth="1"/>
    <col min="3662" max="3662" width="23.28515625" style="165" bestFit="1" customWidth="1"/>
    <col min="3663" max="3669" width="23.85546875" style="165" customWidth="1"/>
    <col min="3670" max="3670" width="5.85546875" style="165" bestFit="1" customWidth="1"/>
    <col min="3671" max="3671" width="60.140625" style="165" bestFit="1" customWidth="1"/>
    <col min="3672" max="3672" width="17.42578125" style="165" customWidth="1"/>
    <col min="3673" max="3673" width="23.7109375" style="165" customWidth="1"/>
    <col min="3674" max="3676" width="18.42578125" style="165" bestFit="1" customWidth="1"/>
    <col min="3677" max="3677" width="18.42578125" style="165" customWidth="1"/>
    <col min="3678" max="3678" width="18.42578125" style="165" bestFit="1" customWidth="1"/>
    <col min="3679" max="3679" width="22" style="165" bestFit="1" customWidth="1"/>
    <col min="3680" max="3680" width="20.42578125" style="165" bestFit="1" customWidth="1"/>
    <col min="3681" max="3681" width="6.85546875" style="165" customWidth="1"/>
    <col min="3682" max="3682" width="60.140625" style="165" bestFit="1" customWidth="1"/>
    <col min="3683" max="3683" width="19.85546875" style="165" bestFit="1" customWidth="1"/>
    <col min="3684" max="3684" width="22" style="165" bestFit="1" customWidth="1"/>
    <col min="3685" max="3685" width="20.42578125" style="165" bestFit="1" customWidth="1"/>
    <col min="3686" max="3840" width="21.140625" style="165"/>
    <col min="3841" max="3841" width="7.140625" style="165" customWidth="1"/>
    <col min="3842" max="3842" width="24.140625" style="165" customWidth="1"/>
    <col min="3843" max="3843" width="20.85546875" style="165" customWidth="1"/>
    <col min="3844" max="3844" width="19.7109375" style="165" customWidth="1"/>
    <col min="3845" max="3845" width="18" style="165" customWidth="1"/>
    <col min="3846" max="3846" width="17.85546875" style="165" customWidth="1"/>
    <col min="3847" max="3847" width="6.85546875" style="165" customWidth="1"/>
    <col min="3848" max="3848" width="60.140625" style="165" customWidth="1"/>
    <col min="3849" max="3849" width="23.7109375" style="165" customWidth="1"/>
    <col min="3850" max="3850" width="21" style="165" bestFit="1" customWidth="1"/>
    <col min="3851" max="3851" width="19" style="165" bestFit="1" customWidth="1"/>
    <col min="3852" max="3852" width="6.85546875" style="165" customWidth="1"/>
    <col min="3853" max="3853" width="23" style="165" customWidth="1"/>
    <col min="3854" max="3854" width="25.7109375" style="165" customWidth="1"/>
    <col min="3855" max="3855" width="24" style="165" customWidth="1"/>
    <col min="3856" max="3856" width="20" style="165" customWidth="1"/>
    <col min="3857" max="3857" width="6.85546875" style="165" customWidth="1"/>
    <col min="3858" max="3858" width="55" style="165" customWidth="1"/>
    <col min="3859" max="3859" width="21.42578125" style="165" customWidth="1"/>
    <col min="3860" max="3860" width="22.140625" style="165" customWidth="1"/>
    <col min="3861" max="3861" width="18" style="165" bestFit="1" customWidth="1"/>
    <col min="3862" max="3862" width="73.28515625" style="165" bestFit="1" customWidth="1"/>
    <col min="3863" max="3863" width="16.140625" style="165" customWidth="1"/>
    <col min="3864" max="3864" width="18.140625" style="165" customWidth="1"/>
    <col min="3865" max="3865" width="6.42578125" style="165" bestFit="1" customWidth="1"/>
    <col min="3866" max="3866" width="73.140625" style="165" bestFit="1" customWidth="1"/>
    <col min="3867" max="3867" width="5.42578125" style="165" bestFit="1" customWidth="1"/>
    <col min="3868" max="3869" width="18.140625" style="165" customWidth="1"/>
    <col min="3870" max="3870" width="6.85546875" style="165" customWidth="1"/>
    <col min="3871" max="3871" width="39" style="165" customWidth="1"/>
    <col min="3872" max="3875" width="17" style="165" customWidth="1"/>
    <col min="3876" max="3876" width="15.28515625" style="165" customWidth="1"/>
    <col min="3877" max="3877" width="5.85546875" style="165" bestFit="1" customWidth="1"/>
    <col min="3878" max="3878" width="40.85546875" style="165" bestFit="1" customWidth="1"/>
    <col min="3879" max="3879" width="14" style="165" customWidth="1"/>
    <col min="3880" max="3880" width="22.85546875" style="165" customWidth="1"/>
    <col min="3881" max="3881" width="5.85546875" style="165" customWidth="1"/>
    <col min="3882" max="3882" width="36.140625" style="165" bestFit="1" customWidth="1"/>
    <col min="3883" max="3883" width="16.140625" style="165" customWidth="1"/>
    <col min="3884" max="3884" width="18.85546875" style="165" customWidth="1"/>
    <col min="3885" max="3885" width="6.85546875" style="165" customWidth="1"/>
    <col min="3886" max="3886" width="52" style="165" customWidth="1"/>
    <col min="3887" max="3887" width="18.140625" style="165" customWidth="1"/>
    <col min="3888" max="3888" width="17.140625" style="165" customWidth="1"/>
    <col min="3889" max="3889" width="18.42578125" style="165" customWidth="1"/>
    <col min="3890" max="3890" width="5.85546875" style="165" bestFit="1" customWidth="1"/>
    <col min="3891" max="3891" width="55.140625" style="165" bestFit="1" customWidth="1"/>
    <col min="3892" max="3894" width="17" style="165" customWidth="1"/>
    <col min="3895" max="3895" width="6.42578125" style="165" bestFit="1" customWidth="1"/>
    <col min="3896" max="3896" width="71" style="165" bestFit="1" customWidth="1"/>
    <col min="3897" max="3899" width="17" style="165" customWidth="1"/>
    <col min="3900" max="3900" width="11" style="165" customWidth="1"/>
    <col min="3901" max="3901" width="48.140625" style="165" bestFit="1" customWidth="1"/>
    <col min="3902" max="3904" width="17" style="165" customWidth="1"/>
    <col min="3905" max="3905" width="5.85546875" style="165" bestFit="1" customWidth="1"/>
    <col min="3906" max="3906" width="55.140625" style="165" bestFit="1" customWidth="1"/>
    <col min="3907" max="3909" width="17" style="165" customWidth="1"/>
    <col min="3910" max="3910" width="6.85546875" style="165" customWidth="1"/>
    <col min="3911" max="3911" width="42.7109375" style="165" customWidth="1"/>
    <col min="3912" max="3912" width="17.7109375" style="165" customWidth="1"/>
    <col min="3913" max="3913" width="16.85546875" style="165" customWidth="1"/>
    <col min="3914" max="3914" width="19.140625" style="165" customWidth="1"/>
    <col min="3915" max="3915" width="19.42578125" style="165" customWidth="1"/>
    <col min="3916" max="3916" width="6.85546875" style="165" customWidth="1"/>
    <col min="3917" max="3917" width="47.7109375" style="165" customWidth="1"/>
    <col min="3918" max="3918" width="23.28515625" style="165" bestFit="1" customWidth="1"/>
    <col min="3919" max="3925" width="23.85546875" style="165" customWidth="1"/>
    <col min="3926" max="3926" width="5.85546875" style="165" bestFit="1" customWidth="1"/>
    <col min="3927" max="3927" width="60.140625" style="165" bestFit="1" customWidth="1"/>
    <col min="3928" max="3928" width="17.42578125" style="165" customWidth="1"/>
    <col min="3929" max="3929" width="23.7109375" style="165" customWidth="1"/>
    <col min="3930" max="3932" width="18.42578125" style="165" bestFit="1" customWidth="1"/>
    <col min="3933" max="3933" width="18.42578125" style="165" customWidth="1"/>
    <col min="3934" max="3934" width="18.42578125" style="165" bestFit="1" customWidth="1"/>
    <col min="3935" max="3935" width="22" style="165" bestFit="1" customWidth="1"/>
    <col min="3936" max="3936" width="20.42578125" style="165" bestFit="1" customWidth="1"/>
    <col min="3937" max="3937" width="6.85546875" style="165" customWidth="1"/>
    <col min="3938" max="3938" width="60.140625" style="165" bestFit="1" customWidth="1"/>
    <col min="3939" max="3939" width="19.85546875" style="165" bestFit="1" customWidth="1"/>
    <col min="3940" max="3940" width="22" style="165" bestFit="1" customWidth="1"/>
    <col min="3941" max="3941" width="20.42578125" style="165" bestFit="1" customWidth="1"/>
    <col min="3942" max="4096" width="21.140625" style="165"/>
    <col min="4097" max="4097" width="7.140625" style="165" customWidth="1"/>
    <col min="4098" max="4098" width="24.140625" style="165" customWidth="1"/>
    <col min="4099" max="4099" width="20.85546875" style="165" customWidth="1"/>
    <col min="4100" max="4100" width="19.7109375" style="165" customWidth="1"/>
    <col min="4101" max="4101" width="18" style="165" customWidth="1"/>
    <col min="4102" max="4102" width="17.85546875" style="165" customWidth="1"/>
    <col min="4103" max="4103" width="6.85546875" style="165" customWidth="1"/>
    <col min="4104" max="4104" width="60.140625" style="165" customWidth="1"/>
    <col min="4105" max="4105" width="23.7109375" style="165" customWidth="1"/>
    <col min="4106" max="4106" width="21" style="165" bestFit="1" customWidth="1"/>
    <col min="4107" max="4107" width="19" style="165" bestFit="1" customWidth="1"/>
    <col min="4108" max="4108" width="6.85546875" style="165" customWidth="1"/>
    <col min="4109" max="4109" width="23" style="165" customWidth="1"/>
    <col min="4110" max="4110" width="25.7109375" style="165" customWidth="1"/>
    <col min="4111" max="4111" width="24" style="165" customWidth="1"/>
    <col min="4112" max="4112" width="20" style="165" customWidth="1"/>
    <col min="4113" max="4113" width="6.85546875" style="165" customWidth="1"/>
    <col min="4114" max="4114" width="55" style="165" customWidth="1"/>
    <col min="4115" max="4115" width="21.42578125" style="165" customWidth="1"/>
    <col min="4116" max="4116" width="22.140625" style="165" customWidth="1"/>
    <col min="4117" max="4117" width="18" style="165" bestFit="1" customWidth="1"/>
    <col min="4118" max="4118" width="73.28515625" style="165" bestFit="1" customWidth="1"/>
    <col min="4119" max="4119" width="16.140625" style="165" customWidth="1"/>
    <col min="4120" max="4120" width="18.140625" style="165" customWidth="1"/>
    <col min="4121" max="4121" width="6.42578125" style="165" bestFit="1" customWidth="1"/>
    <col min="4122" max="4122" width="73.140625" style="165" bestFit="1" customWidth="1"/>
    <col min="4123" max="4123" width="5.42578125" style="165" bestFit="1" customWidth="1"/>
    <col min="4124" max="4125" width="18.140625" style="165" customWidth="1"/>
    <col min="4126" max="4126" width="6.85546875" style="165" customWidth="1"/>
    <col min="4127" max="4127" width="39" style="165" customWidth="1"/>
    <col min="4128" max="4131" width="17" style="165" customWidth="1"/>
    <col min="4132" max="4132" width="15.28515625" style="165" customWidth="1"/>
    <col min="4133" max="4133" width="5.85546875" style="165" bestFit="1" customWidth="1"/>
    <col min="4134" max="4134" width="40.85546875" style="165" bestFit="1" customWidth="1"/>
    <col min="4135" max="4135" width="14" style="165" customWidth="1"/>
    <col min="4136" max="4136" width="22.85546875" style="165" customWidth="1"/>
    <col min="4137" max="4137" width="5.85546875" style="165" customWidth="1"/>
    <col min="4138" max="4138" width="36.140625" style="165" bestFit="1" customWidth="1"/>
    <col min="4139" max="4139" width="16.140625" style="165" customWidth="1"/>
    <col min="4140" max="4140" width="18.85546875" style="165" customWidth="1"/>
    <col min="4141" max="4141" width="6.85546875" style="165" customWidth="1"/>
    <col min="4142" max="4142" width="52" style="165" customWidth="1"/>
    <col min="4143" max="4143" width="18.140625" style="165" customWidth="1"/>
    <col min="4144" max="4144" width="17.140625" style="165" customWidth="1"/>
    <col min="4145" max="4145" width="18.42578125" style="165" customWidth="1"/>
    <col min="4146" max="4146" width="5.85546875" style="165" bestFit="1" customWidth="1"/>
    <col min="4147" max="4147" width="55.140625" style="165" bestFit="1" customWidth="1"/>
    <col min="4148" max="4150" width="17" style="165" customWidth="1"/>
    <col min="4151" max="4151" width="6.42578125" style="165" bestFit="1" customWidth="1"/>
    <col min="4152" max="4152" width="71" style="165" bestFit="1" customWidth="1"/>
    <col min="4153" max="4155" width="17" style="165" customWidth="1"/>
    <col min="4156" max="4156" width="11" style="165" customWidth="1"/>
    <col min="4157" max="4157" width="48.140625" style="165" bestFit="1" customWidth="1"/>
    <col min="4158" max="4160" width="17" style="165" customWidth="1"/>
    <col min="4161" max="4161" width="5.85546875" style="165" bestFit="1" customWidth="1"/>
    <col min="4162" max="4162" width="55.140625" style="165" bestFit="1" customWidth="1"/>
    <col min="4163" max="4165" width="17" style="165" customWidth="1"/>
    <col min="4166" max="4166" width="6.85546875" style="165" customWidth="1"/>
    <col min="4167" max="4167" width="42.7109375" style="165" customWidth="1"/>
    <col min="4168" max="4168" width="17.7109375" style="165" customWidth="1"/>
    <col min="4169" max="4169" width="16.85546875" style="165" customWidth="1"/>
    <col min="4170" max="4170" width="19.140625" style="165" customWidth="1"/>
    <col min="4171" max="4171" width="19.42578125" style="165" customWidth="1"/>
    <col min="4172" max="4172" width="6.85546875" style="165" customWidth="1"/>
    <col min="4173" max="4173" width="47.7109375" style="165" customWidth="1"/>
    <col min="4174" max="4174" width="23.28515625" style="165" bestFit="1" customWidth="1"/>
    <col min="4175" max="4181" width="23.85546875" style="165" customWidth="1"/>
    <col min="4182" max="4182" width="5.85546875" style="165" bestFit="1" customWidth="1"/>
    <col min="4183" max="4183" width="60.140625" style="165" bestFit="1" customWidth="1"/>
    <col min="4184" max="4184" width="17.42578125" style="165" customWidth="1"/>
    <col min="4185" max="4185" width="23.7109375" style="165" customWidth="1"/>
    <col min="4186" max="4188" width="18.42578125" style="165" bestFit="1" customWidth="1"/>
    <col min="4189" max="4189" width="18.42578125" style="165" customWidth="1"/>
    <col min="4190" max="4190" width="18.42578125" style="165" bestFit="1" customWidth="1"/>
    <col min="4191" max="4191" width="22" style="165" bestFit="1" customWidth="1"/>
    <col min="4192" max="4192" width="20.42578125" style="165" bestFit="1" customWidth="1"/>
    <col min="4193" max="4193" width="6.85546875" style="165" customWidth="1"/>
    <col min="4194" max="4194" width="60.140625" style="165" bestFit="1" customWidth="1"/>
    <col min="4195" max="4195" width="19.85546875" style="165" bestFit="1" customWidth="1"/>
    <col min="4196" max="4196" width="22" style="165" bestFit="1" customWidth="1"/>
    <col min="4197" max="4197" width="20.42578125" style="165" bestFit="1" customWidth="1"/>
    <col min="4198" max="4352" width="21.140625" style="165"/>
    <col min="4353" max="4353" width="7.140625" style="165" customWidth="1"/>
    <col min="4354" max="4354" width="24.140625" style="165" customWidth="1"/>
    <col min="4355" max="4355" width="20.85546875" style="165" customWidth="1"/>
    <col min="4356" max="4356" width="19.7109375" style="165" customWidth="1"/>
    <col min="4357" max="4357" width="18" style="165" customWidth="1"/>
    <col min="4358" max="4358" width="17.85546875" style="165" customWidth="1"/>
    <col min="4359" max="4359" width="6.85546875" style="165" customWidth="1"/>
    <col min="4360" max="4360" width="60.140625" style="165" customWidth="1"/>
    <col min="4361" max="4361" width="23.7109375" style="165" customWidth="1"/>
    <col min="4362" max="4362" width="21" style="165" bestFit="1" customWidth="1"/>
    <col min="4363" max="4363" width="19" style="165" bestFit="1" customWidth="1"/>
    <col min="4364" max="4364" width="6.85546875" style="165" customWidth="1"/>
    <col min="4365" max="4365" width="23" style="165" customWidth="1"/>
    <col min="4366" max="4366" width="25.7109375" style="165" customWidth="1"/>
    <col min="4367" max="4367" width="24" style="165" customWidth="1"/>
    <col min="4368" max="4368" width="20" style="165" customWidth="1"/>
    <col min="4369" max="4369" width="6.85546875" style="165" customWidth="1"/>
    <col min="4370" max="4370" width="55" style="165" customWidth="1"/>
    <col min="4371" max="4371" width="21.42578125" style="165" customWidth="1"/>
    <col min="4372" max="4372" width="22.140625" style="165" customWidth="1"/>
    <col min="4373" max="4373" width="18" style="165" bestFit="1" customWidth="1"/>
    <col min="4374" max="4374" width="73.28515625" style="165" bestFit="1" customWidth="1"/>
    <col min="4375" max="4375" width="16.140625" style="165" customWidth="1"/>
    <col min="4376" max="4376" width="18.140625" style="165" customWidth="1"/>
    <col min="4377" max="4377" width="6.42578125" style="165" bestFit="1" customWidth="1"/>
    <col min="4378" max="4378" width="73.140625" style="165" bestFit="1" customWidth="1"/>
    <col min="4379" max="4379" width="5.42578125" style="165" bestFit="1" customWidth="1"/>
    <col min="4380" max="4381" width="18.140625" style="165" customWidth="1"/>
    <col min="4382" max="4382" width="6.85546875" style="165" customWidth="1"/>
    <col min="4383" max="4383" width="39" style="165" customWidth="1"/>
    <col min="4384" max="4387" width="17" style="165" customWidth="1"/>
    <col min="4388" max="4388" width="15.28515625" style="165" customWidth="1"/>
    <col min="4389" max="4389" width="5.85546875" style="165" bestFit="1" customWidth="1"/>
    <col min="4390" max="4390" width="40.85546875" style="165" bestFit="1" customWidth="1"/>
    <col min="4391" max="4391" width="14" style="165" customWidth="1"/>
    <col min="4392" max="4392" width="22.85546875" style="165" customWidth="1"/>
    <col min="4393" max="4393" width="5.85546875" style="165" customWidth="1"/>
    <col min="4394" max="4394" width="36.140625" style="165" bestFit="1" customWidth="1"/>
    <col min="4395" max="4395" width="16.140625" style="165" customWidth="1"/>
    <col min="4396" max="4396" width="18.85546875" style="165" customWidth="1"/>
    <col min="4397" max="4397" width="6.85546875" style="165" customWidth="1"/>
    <col min="4398" max="4398" width="52" style="165" customWidth="1"/>
    <col min="4399" max="4399" width="18.140625" style="165" customWidth="1"/>
    <col min="4400" max="4400" width="17.140625" style="165" customWidth="1"/>
    <col min="4401" max="4401" width="18.42578125" style="165" customWidth="1"/>
    <col min="4402" max="4402" width="5.85546875" style="165" bestFit="1" customWidth="1"/>
    <col min="4403" max="4403" width="55.140625" style="165" bestFit="1" customWidth="1"/>
    <col min="4404" max="4406" width="17" style="165" customWidth="1"/>
    <col min="4407" max="4407" width="6.42578125" style="165" bestFit="1" customWidth="1"/>
    <col min="4408" max="4408" width="71" style="165" bestFit="1" customWidth="1"/>
    <col min="4409" max="4411" width="17" style="165" customWidth="1"/>
    <col min="4412" max="4412" width="11" style="165" customWidth="1"/>
    <col min="4413" max="4413" width="48.140625" style="165" bestFit="1" customWidth="1"/>
    <col min="4414" max="4416" width="17" style="165" customWidth="1"/>
    <col min="4417" max="4417" width="5.85546875" style="165" bestFit="1" customWidth="1"/>
    <col min="4418" max="4418" width="55.140625" style="165" bestFit="1" customWidth="1"/>
    <col min="4419" max="4421" width="17" style="165" customWidth="1"/>
    <col min="4422" max="4422" width="6.85546875" style="165" customWidth="1"/>
    <col min="4423" max="4423" width="42.7109375" style="165" customWidth="1"/>
    <col min="4424" max="4424" width="17.7109375" style="165" customWidth="1"/>
    <col min="4425" max="4425" width="16.85546875" style="165" customWidth="1"/>
    <col min="4426" max="4426" width="19.140625" style="165" customWidth="1"/>
    <col min="4427" max="4427" width="19.42578125" style="165" customWidth="1"/>
    <col min="4428" max="4428" width="6.85546875" style="165" customWidth="1"/>
    <col min="4429" max="4429" width="47.7109375" style="165" customWidth="1"/>
    <col min="4430" max="4430" width="23.28515625" style="165" bestFit="1" customWidth="1"/>
    <col min="4431" max="4437" width="23.85546875" style="165" customWidth="1"/>
    <col min="4438" max="4438" width="5.85546875" style="165" bestFit="1" customWidth="1"/>
    <col min="4439" max="4439" width="60.140625" style="165" bestFit="1" customWidth="1"/>
    <col min="4440" max="4440" width="17.42578125" style="165" customWidth="1"/>
    <col min="4441" max="4441" width="23.7109375" style="165" customWidth="1"/>
    <col min="4442" max="4444" width="18.42578125" style="165" bestFit="1" customWidth="1"/>
    <col min="4445" max="4445" width="18.42578125" style="165" customWidth="1"/>
    <col min="4446" max="4446" width="18.42578125" style="165" bestFit="1" customWidth="1"/>
    <col min="4447" max="4447" width="22" style="165" bestFit="1" customWidth="1"/>
    <col min="4448" max="4448" width="20.42578125" style="165" bestFit="1" customWidth="1"/>
    <col min="4449" max="4449" width="6.85546875" style="165" customWidth="1"/>
    <col min="4450" max="4450" width="60.140625" style="165" bestFit="1" customWidth="1"/>
    <col min="4451" max="4451" width="19.85546875" style="165" bestFit="1" customWidth="1"/>
    <col min="4452" max="4452" width="22" style="165" bestFit="1" customWidth="1"/>
    <col min="4453" max="4453" width="20.42578125" style="165" bestFit="1" customWidth="1"/>
    <col min="4454" max="4608" width="21.140625" style="165"/>
    <col min="4609" max="4609" width="7.140625" style="165" customWidth="1"/>
    <col min="4610" max="4610" width="24.140625" style="165" customWidth="1"/>
    <col min="4611" max="4611" width="20.85546875" style="165" customWidth="1"/>
    <col min="4612" max="4612" width="19.7109375" style="165" customWidth="1"/>
    <col min="4613" max="4613" width="18" style="165" customWidth="1"/>
    <col min="4614" max="4614" width="17.85546875" style="165" customWidth="1"/>
    <col min="4615" max="4615" width="6.85546875" style="165" customWidth="1"/>
    <col min="4616" max="4616" width="60.140625" style="165" customWidth="1"/>
    <col min="4617" max="4617" width="23.7109375" style="165" customWidth="1"/>
    <col min="4618" max="4618" width="21" style="165" bestFit="1" customWidth="1"/>
    <col min="4619" max="4619" width="19" style="165" bestFit="1" customWidth="1"/>
    <col min="4620" max="4620" width="6.85546875" style="165" customWidth="1"/>
    <col min="4621" max="4621" width="23" style="165" customWidth="1"/>
    <col min="4622" max="4622" width="25.7109375" style="165" customWidth="1"/>
    <col min="4623" max="4623" width="24" style="165" customWidth="1"/>
    <col min="4624" max="4624" width="20" style="165" customWidth="1"/>
    <col min="4625" max="4625" width="6.85546875" style="165" customWidth="1"/>
    <col min="4626" max="4626" width="55" style="165" customWidth="1"/>
    <col min="4627" max="4627" width="21.42578125" style="165" customWidth="1"/>
    <col min="4628" max="4628" width="22.140625" style="165" customWidth="1"/>
    <col min="4629" max="4629" width="18" style="165" bestFit="1" customWidth="1"/>
    <col min="4630" max="4630" width="73.28515625" style="165" bestFit="1" customWidth="1"/>
    <col min="4631" max="4631" width="16.140625" style="165" customWidth="1"/>
    <col min="4632" max="4632" width="18.140625" style="165" customWidth="1"/>
    <col min="4633" max="4633" width="6.42578125" style="165" bestFit="1" customWidth="1"/>
    <col min="4634" max="4634" width="73.140625" style="165" bestFit="1" customWidth="1"/>
    <col min="4635" max="4635" width="5.42578125" style="165" bestFit="1" customWidth="1"/>
    <col min="4636" max="4637" width="18.140625" style="165" customWidth="1"/>
    <col min="4638" max="4638" width="6.85546875" style="165" customWidth="1"/>
    <col min="4639" max="4639" width="39" style="165" customWidth="1"/>
    <col min="4640" max="4643" width="17" style="165" customWidth="1"/>
    <col min="4644" max="4644" width="15.28515625" style="165" customWidth="1"/>
    <col min="4645" max="4645" width="5.85546875" style="165" bestFit="1" customWidth="1"/>
    <col min="4646" max="4646" width="40.85546875" style="165" bestFit="1" customWidth="1"/>
    <col min="4647" max="4647" width="14" style="165" customWidth="1"/>
    <col min="4648" max="4648" width="22.85546875" style="165" customWidth="1"/>
    <col min="4649" max="4649" width="5.85546875" style="165" customWidth="1"/>
    <col min="4650" max="4650" width="36.140625" style="165" bestFit="1" customWidth="1"/>
    <col min="4651" max="4651" width="16.140625" style="165" customWidth="1"/>
    <col min="4652" max="4652" width="18.85546875" style="165" customWidth="1"/>
    <col min="4653" max="4653" width="6.85546875" style="165" customWidth="1"/>
    <col min="4654" max="4654" width="52" style="165" customWidth="1"/>
    <col min="4655" max="4655" width="18.140625" style="165" customWidth="1"/>
    <col min="4656" max="4656" width="17.140625" style="165" customWidth="1"/>
    <col min="4657" max="4657" width="18.42578125" style="165" customWidth="1"/>
    <col min="4658" max="4658" width="5.85546875" style="165" bestFit="1" customWidth="1"/>
    <col min="4659" max="4659" width="55.140625" style="165" bestFit="1" customWidth="1"/>
    <col min="4660" max="4662" width="17" style="165" customWidth="1"/>
    <col min="4663" max="4663" width="6.42578125" style="165" bestFit="1" customWidth="1"/>
    <col min="4664" max="4664" width="71" style="165" bestFit="1" customWidth="1"/>
    <col min="4665" max="4667" width="17" style="165" customWidth="1"/>
    <col min="4668" max="4668" width="11" style="165" customWidth="1"/>
    <col min="4669" max="4669" width="48.140625" style="165" bestFit="1" customWidth="1"/>
    <col min="4670" max="4672" width="17" style="165" customWidth="1"/>
    <col min="4673" max="4673" width="5.85546875" style="165" bestFit="1" customWidth="1"/>
    <col min="4674" max="4674" width="55.140625" style="165" bestFit="1" customWidth="1"/>
    <col min="4675" max="4677" width="17" style="165" customWidth="1"/>
    <col min="4678" max="4678" width="6.85546875" style="165" customWidth="1"/>
    <col min="4679" max="4679" width="42.7109375" style="165" customWidth="1"/>
    <col min="4680" max="4680" width="17.7109375" style="165" customWidth="1"/>
    <col min="4681" max="4681" width="16.85546875" style="165" customWidth="1"/>
    <col min="4682" max="4682" width="19.140625" style="165" customWidth="1"/>
    <col min="4683" max="4683" width="19.42578125" style="165" customWidth="1"/>
    <col min="4684" max="4684" width="6.85546875" style="165" customWidth="1"/>
    <col min="4685" max="4685" width="47.7109375" style="165" customWidth="1"/>
    <col min="4686" max="4686" width="23.28515625" style="165" bestFit="1" customWidth="1"/>
    <col min="4687" max="4693" width="23.85546875" style="165" customWidth="1"/>
    <col min="4694" max="4694" width="5.85546875" style="165" bestFit="1" customWidth="1"/>
    <col min="4695" max="4695" width="60.140625" style="165" bestFit="1" customWidth="1"/>
    <col min="4696" max="4696" width="17.42578125" style="165" customWidth="1"/>
    <col min="4697" max="4697" width="23.7109375" style="165" customWidth="1"/>
    <col min="4698" max="4700" width="18.42578125" style="165" bestFit="1" customWidth="1"/>
    <col min="4701" max="4701" width="18.42578125" style="165" customWidth="1"/>
    <col min="4702" max="4702" width="18.42578125" style="165" bestFit="1" customWidth="1"/>
    <col min="4703" max="4703" width="22" style="165" bestFit="1" customWidth="1"/>
    <col min="4704" max="4704" width="20.42578125" style="165" bestFit="1" customWidth="1"/>
    <col min="4705" max="4705" width="6.85546875" style="165" customWidth="1"/>
    <col min="4706" max="4706" width="60.140625" style="165" bestFit="1" customWidth="1"/>
    <col min="4707" max="4707" width="19.85546875" style="165" bestFit="1" customWidth="1"/>
    <col min="4708" max="4708" width="22" style="165" bestFit="1" customWidth="1"/>
    <col min="4709" max="4709" width="20.42578125" style="165" bestFit="1" customWidth="1"/>
    <col min="4710" max="4864" width="21.140625" style="165"/>
    <col min="4865" max="4865" width="7.140625" style="165" customWidth="1"/>
    <col min="4866" max="4866" width="24.140625" style="165" customWidth="1"/>
    <col min="4867" max="4867" width="20.85546875" style="165" customWidth="1"/>
    <col min="4868" max="4868" width="19.7109375" style="165" customWidth="1"/>
    <col min="4869" max="4869" width="18" style="165" customWidth="1"/>
    <col min="4870" max="4870" width="17.85546875" style="165" customWidth="1"/>
    <col min="4871" max="4871" width="6.85546875" style="165" customWidth="1"/>
    <col min="4872" max="4872" width="60.140625" style="165" customWidth="1"/>
    <col min="4873" max="4873" width="23.7109375" style="165" customWidth="1"/>
    <col min="4874" max="4874" width="21" style="165" bestFit="1" customWidth="1"/>
    <col min="4875" max="4875" width="19" style="165" bestFit="1" customWidth="1"/>
    <col min="4876" max="4876" width="6.85546875" style="165" customWidth="1"/>
    <col min="4877" max="4877" width="23" style="165" customWidth="1"/>
    <col min="4878" max="4878" width="25.7109375" style="165" customWidth="1"/>
    <col min="4879" max="4879" width="24" style="165" customWidth="1"/>
    <col min="4880" max="4880" width="20" style="165" customWidth="1"/>
    <col min="4881" max="4881" width="6.85546875" style="165" customWidth="1"/>
    <col min="4882" max="4882" width="55" style="165" customWidth="1"/>
    <col min="4883" max="4883" width="21.42578125" style="165" customWidth="1"/>
    <col min="4884" max="4884" width="22.140625" style="165" customWidth="1"/>
    <col min="4885" max="4885" width="18" style="165" bestFit="1" customWidth="1"/>
    <col min="4886" max="4886" width="73.28515625" style="165" bestFit="1" customWidth="1"/>
    <col min="4887" max="4887" width="16.140625" style="165" customWidth="1"/>
    <col min="4888" max="4888" width="18.140625" style="165" customWidth="1"/>
    <col min="4889" max="4889" width="6.42578125" style="165" bestFit="1" customWidth="1"/>
    <col min="4890" max="4890" width="73.140625" style="165" bestFit="1" customWidth="1"/>
    <col min="4891" max="4891" width="5.42578125" style="165" bestFit="1" customWidth="1"/>
    <col min="4892" max="4893" width="18.140625" style="165" customWidth="1"/>
    <col min="4894" max="4894" width="6.85546875" style="165" customWidth="1"/>
    <col min="4895" max="4895" width="39" style="165" customWidth="1"/>
    <col min="4896" max="4899" width="17" style="165" customWidth="1"/>
    <col min="4900" max="4900" width="15.28515625" style="165" customWidth="1"/>
    <col min="4901" max="4901" width="5.85546875" style="165" bestFit="1" customWidth="1"/>
    <col min="4902" max="4902" width="40.85546875" style="165" bestFit="1" customWidth="1"/>
    <col min="4903" max="4903" width="14" style="165" customWidth="1"/>
    <col min="4904" max="4904" width="22.85546875" style="165" customWidth="1"/>
    <col min="4905" max="4905" width="5.85546875" style="165" customWidth="1"/>
    <col min="4906" max="4906" width="36.140625" style="165" bestFit="1" customWidth="1"/>
    <col min="4907" max="4907" width="16.140625" style="165" customWidth="1"/>
    <col min="4908" max="4908" width="18.85546875" style="165" customWidth="1"/>
    <col min="4909" max="4909" width="6.85546875" style="165" customWidth="1"/>
    <col min="4910" max="4910" width="52" style="165" customWidth="1"/>
    <col min="4911" max="4911" width="18.140625" style="165" customWidth="1"/>
    <col min="4912" max="4912" width="17.140625" style="165" customWidth="1"/>
    <col min="4913" max="4913" width="18.42578125" style="165" customWidth="1"/>
    <col min="4914" max="4914" width="5.85546875" style="165" bestFit="1" customWidth="1"/>
    <col min="4915" max="4915" width="55.140625" style="165" bestFit="1" customWidth="1"/>
    <col min="4916" max="4918" width="17" style="165" customWidth="1"/>
    <col min="4919" max="4919" width="6.42578125" style="165" bestFit="1" customWidth="1"/>
    <col min="4920" max="4920" width="71" style="165" bestFit="1" customWidth="1"/>
    <col min="4921" max="4923" width="17" style="165" customWidth="1"/>
    <col min="4924" max="4924" width="11" style="165" customWidth="1"/>
    <col min="4925" max="4925" width="48.140625" style="165" bestFit="1" customWidth="1"/>
    <col min="4926" max="4928" width="17" style="165" customWidth="1"/>
    <col min="4929" max="4929" width="5.85546875" style="165" bestFit="1" customWidth="1"/>
    <col min="4930" max="4930" width="55.140625" style="165" bestFit="1" customWidth="1"/>
    <col min="4931" max="4933" width="17" style="165" customWidth="1"/>
    <col min="4934" max="4934" width="6.85546875" style="165" customWidth="1"/>
    <col min="4935" max="4935" width="42.7109375" style="165" customWidth="1"/>
    <col min="4936" max="4936" width="17.7109375" style="165" customWidth="1"/>
    <col min="4937" max="4937" width="16.85546875" style="165" customWidth="1"/>
    <col min="4938" max="4938" width="19.140625" style="165" customWidth="1"/>
    <col min="4939" max="4939" width="19.42578125" style="165" customWidth="1"/>
    <col min="4940" max="4940" width="6.85546875" style="165" customWidth="1"/>
    <col min="4941" max="4941" width="47.7109375" style="165" customWidth="1"/>
    <col min="4942" max="4942" width="23.28515625" style="165" bestFit="1" customWidth="1"/>
    <col min="4943" max="4949" width="23.85546875" style="165" customWidth="1"/>
    <col min="4950" max="4950" width="5.85546875" style="165" bestFit="1" customWidth="1"/>
    <col min="4951" max="4951" width="60.140625" style="165" bestFit="1" customWidth="1"/>
    <col min="4952" max="4952" width="17.42578125" style="165" customWidth="1"/>
    <col min="4953" max="4953" width="23.7109375" style="165" customWidth="1"/>
    <col min="4954" max="4956" width="18.42578125" style="165" bestFit="1" customWidth="1"/>
    <col min="4957" max="4957" width="18.42578125" style="165" customWidth="1"/>
    <col min="4958" max="4958" width="18.42578125" style="165" bestFit="1" customWidth="1"/>
    <col min="4959" max="4959" width="22" style="165" bestFit="1" customWidth="1"/>
    <col min="4960" max="4960" width="20.42578125" style="165" bestFit="1" customWidth="1"/>
    <col min="4961" max="4961" width="6.85546875" style="165" customWidth="1"/>
    <col min="4962" max="4962" width="60.140625" style="165" bestFit="1" customWidth="1"/>
    <col min="4963" max="4963" width="19.85546875" style="165" bestFit="1" customWidth="1"/>
    <col min="4964" max="4964" width="22" style="165" bestFit="1" customWidth="1"/>
    <col min="4965" max="4965" width="20.42578125" style="165" bestFit="1" customWidth="1"/>
    <col min="4966" max="5120" width="21.140625" style="165"/>
    <col min="5121" max="5121" width="7.140625" style="165" customWidth="1"/>
    <col min="5122" max="5122" width="24.140625" style="165" customWidth="1"/>
    <col min="5123" max="5123" width="20.85546875" style="165" customWidth="1"/>
    <col min="5124" max="5124" width="19.7109375" style="165" customWidth="1"/>
    <col min="5125" max="5125" width="18" style="165" customWidth="1"/>
    <col min="5126" max="5126" width="17.85546875" style="165" customWidth="1"/>
    <col min="5127" max="5127" width="6.85546875" style="165" customWidth="1"/>
    <col min="5128" max="5128" width="60.140625" style="165" customWidth="1"/>
    <col min="5129" max="5129" width="23.7109375" style="165" customWidth="1"/>
    <col min="5130" max="5130" width="21" style="165" bestFit="1" customWidth="1"/>
    <col min="5131" max="5131" width="19" style="165" bestFit="1" customWidth="1"/>
    <col min="5132" max="5132" width="6.85546875" style="165" customWidth="1"/>
    <col min="5133" max="5133" width="23" style="165" customWidth="1"/>
    <col min="5134" max="5134" width="25.7109375" style="165" customWidth="1"/>
    <col min="5135" max="5135" width="24" style="165" customWidth="1"/>
    <col min="5136" max="5136" width="20" style="165" customWidth="1"/>
    <col min="5137" max="5137" width="6.85546875" style="165" customWidth="1"/>
    <col min="5138" max="5138" width="55" style="165" customWidth="1"/>
    <col min="5139" max="5139" width="21.42578125" style="165" customWidth="1"/>
    <col min="5140" max="5140" width="22.140625" style="165" customWidth="1"/>
    <col min="5141" max="5141" width="18" style="165" bestFit="1" customWidth="1"/>
    <col min="5142" max="5142" width="73.28515625" style="165" bestFit="1" customWidth="1"/>
    <col min="5143" max="5143" width="16.140625" style="165" customWidth="1"/>
    <col min="5144" max="5144" width="18.140625" style="165" customWidth="1"/>
    <col min="5145" max="5145" width="6.42578125" style="165" bestFit="1" customWidth="1"/>
    <col min="5146" max="5146" width="73.140625" style="165" bestFit="1" customWidth="1"/>
    <col min="5147" max="5147" width="5.42578125" style="165" bestFit="1" customWidth="1"/>
    <col min="5148" max="5149" width="18.140625" style="165" customWidth="1"/>
    <col min="5150" max="5150" width="6.85546875" style="165" customWidth="1"/>
    <col min="5151" max="5151" width="39" style="165" customWidth="1"/>
    <col min="5152" max="5155" width="17" style="165" customWidth="1"/>
    <col min="5156" max="5156" width="15.28515625" style="165" customWidth="1"/>
    <col min="5157" max="5157" width="5.85546875" style="165" bestFit="1" customWidth="1"/>
    <col min="5158" max="5158" width="40.85546875" style="165" bestFit="1" customWidth="1"/>
    <col min="5159" max="5159" width="14" style="165" customWidth="1"/>
    <col min="5160" max="5160" width="22.85546875" style="165" customWidth="1"/>
    <col min="5161" max="5161" width="5.85546875" style="165" customWidth="1"/>
    <col min="5162" max="5162" width="36.140625" style="165" bestFit="1" customWidth="1"/>
    <col min="5163" max="5163" width="16.140625" style="165" customWidth="1"/>
    <col min="5164" max="5164" width="18.85546875" style="165" customWidth="1"/>
    <col min="5165" max="5165" width="6.85546875" style="165" customWidth="1"/>
    <col min="5166" max="5166" width="52" style="165" customWidth="1"/>
    <col min="5167" max="5167" width="18.140625" style="165" customWidth="1"/>
    <col min="5168" max="5168" width="17.140625" style="165" customWidth="1"/>
    <col min="5169" max="5169" width="18.42578125" style="165" customWidth="1"/>
    <col min="5170" max="5170" width="5.85546875" style="165" bestFit="1" customWidth="1"/>
    <col min="5171" max="5171" width="55.140625" style="165" bestFit="1" customWidth="1"/>
    <col min="5172" max="5174" width="17" style="165" customWidth="1"/>
    <col min="5175" max="5175" width="6.42578125" style="165" bestFit="1" customWidth="1"/>
    <col min="5176" max="5176" width="71" style="165" bestFit="1" customWidth="1"/>
    <col min="5177" max="5179" width="17" style="165" customWidth="1"/>
    <col min="5180" max="5180" width="11" style="165" customWidth="1"/>
    <col min="5181" max="5181" width="48.140625" style="165" bestFit="1" customWidth="1"/>
    <col min="5182" max="5184" width="17" style="165" customWidth="1"/>
    <col min="5185" max="5185" width="5.85546875" style="165" bestFit="1" customWidth="1"/>
    <col min="5186" max="5186" width="55.140625" style="165" bestFit="1" customWidth="1"/>
    <col min="5187" max="5189" width="17" style="165" customWidth="1"/>
    <col min="5190" max="5190" width="6.85546875" style="165" customWidth="1"/>
    <col min="5191" max="5191" width="42.7109375" style="165" customWidth="1"/>
    <col min="5192" max="5192" width="17.7109375" style="165" customWidth="1"/>
    <col min="5193" max="5193" width="16.85546875" style="165" customWidth="1"/>
    <col min="5194" max="5194" width="19.140625" style="165" customWidth="1"/>
    <col min="5195" max="5195" width="19.42578125" style="165" customWidth="1"/>
    <col min="5196" max="5196" width="6.85546875" style="165" customWidth="1"/>
    <col min="5197" max="5197" width="47.7109375" style="165" customWidth="1"/>
    <col min="5198" max="5198" width="23.28515625" style="165" bestFit="1" customWidth="1"/>
    <col min="5199" max="5205" width="23.85546875" style="165" customWidth="1"/>
    <col min="5206" max="5206" width="5.85546875" style="165" bestFit="1" customWidth="1"/>
    <col min="5207" max="5207" width="60.140625" style="165" bestFit="1" customWidth="1"/>
    <col min="5208" max="5208" width="17.42578125" style="165" customWidth="1"/>
    <col min="5209" max="5209" width="23.7109375" style="165" customWidth="1"/>
    <col min="5210" max="5212" width="18.42578125" style="165" bestFit="1" customWidth="1"/>
    <col min="5213" max="5213" width="18.42578125" style="165" customWidth="1"/>
    <col min="5214" max="5214" width="18.42578125" style="165" bestFit="1" customWidth="1"/>
    <col min="5215" max="5215" width="22" style="165" bestFit="1" customWidth="1"/>
    <col min="5216" max="5216" width="20.42578125" style="165" bestFit="1" customWidth="1"/>
    <col min="5217" max="5217" width="6.85546875" style="165" customWidth="1"/>
    <col min="5218" max="5218" width="60.140625" style="165" bestFit="1" customWidth="1"/>
    <col min="5219" max="5219" width="19.85546875" style="165" bestFit="1" customWidth="1"/>
    <col min="5220" max="5220" width="22" style="165" bestFit="1" customWidth="1"/>
    <col min="5221" max="5221" width="20.42578125" style="165" bestFit="1" customWidth="1"/>
    <col min="5222" max="5376" width="21.140625" style="165"/>
    <col min="5377" max="5377" width="7.140625" style="165" customWidth="1"/>
    <col min="5378" max="5378" width="24.140625" style="165" customWidth="1"/>
    <col min="5379" max="5379" width="20.85546875" style="165" customWidth="1"/>
    <col min="5380" max="5380" width="19.7109375" style="165" customWidth="1"/>
    <col min="5381" max="5381" width="18" style="165" customWidth="1"/>
    <col min="5382" max="5382" width="17.85546875" style="165" customWidth="1"/>
    <col min="5383" max="5383" width="6.85546875" style="165" customWidth="1"/>
    <col min="5384" max="5384" width="60.140625" style="165" customWidth="1"/>
    <col min="5385" max="5385" width="23.7109375" style="165" customWidth="1"/>
    <col min="5386" max="5386" width="21" style="165" bestFit="1" customWidth="1"/>
    <col min="5387" max="5387" width="19" style="165" bestFit="1" customWidth="1"/>
    <col min="5388" max="5388" width="6.85546875" style="165" customWidth="1"/>
    <col min="5389" max="5389" width="23" style="165" customWidth="1"/>
    <col min="5390" max="5390" width="25.7109375" style="165" customWidth="1"/>
    <col min="5391" max="5391" width="24" style="165" customWidth="1"/>
    <col min="5392" max="5392" width="20" style="165" customWidth="1"/>
    <col min="5393" max="5393" width="6.85546875" style="165" customWidth="1"/>
    <col min="5394" max="5394" width="55" style="165" customWidth="1"/>
    <col min="5395" max="5395" width="21.42578125" style="165" customWidth="1"/>
    <col min="5396" max="5396" width="22.140625" style="165" customWidth="1"/>
    <col min="5397" max="5397" width="18" style="165" bestFit="1" customWidth="1"/>
    <col min="5398" max="5398" width="73.28515625" style="165" bestFit="1" customWidth="1"/>
    <col min="5399" max="5399" width="16.140625" style="165" customWidth="1"/>
    <col min="5400" max="5400" width="18.140625" style="165" customWidth="1"/>
    <col min="5401" max="5401" width="6.42578125" style="165" bestFit="1" customWidth="1"/>
    <col min="5402" max="5402" width="73.140625" style="165" bestFit="1" customWidth="1"/>
    <col min="5403" max="5403" width="5.42578125" style="165" bestFit="1" customWidth="1"/>
    <col min="5404" max="5405" width="18.140625" style="165" customWidth="1"/>
    <col min="5406" max="5406" width="6.85546875" style="165" customWidth="1"/>
    <col min="5407" max="5407" width="39" style="165" customWidth="1"/>
    <col min="5408" max="5411" width="17" style="165" customWidth="1"/>
    <col min="5412" max="5412" width="15.28515625" style="165" customWidth="1"/>
    <col min="5413" max="5413" width="5.85546875" style="165" bestFit="1" customWidth="1"/>
    <col min="5414" max="5414" width="40.85546875" style="165" bestFit="1" customWidth="1"/>
    <col min="5415" max="5415" width="14" style="165" customWidth="1"/>
    <col min="5416" max="5416" width="22.85546875" style="165" customWidth="1"/>
    <col min="5417" max="5417" width="5.85546875" style="165" customWidth="1"/>
    <col min="5418" max="5418" width="36.140625" style="165" bestFit="1" customWidth="1"/>
    <col min="5419" max="5419" width="16.140625" style="165" customWidth="1"/>
    <col min="5420" max="5420" width="18.85546875" style="165" customWidth="1"/>
    <col min="5421" max="5421" width="6.85546875" style="165" customWidth="1"/>
    <col min="5422" max="5422" width="52" style="165" customWidth="1"/>
    <col min="5423" max="5423" width="18.140625" style="165" customWidth="1"/>
    <col min="5424" max="5424" width="17.140625" style="165" customWidth="1"/>
    <col min="5425" max="5425" width="18.42578125" style="165" customWidth="1"/>
    <col min="5426" max="5426" width="5.85546875" style="165" bestFit="1" customWidth="1"/>
    <col min="5427" max="5427" width="55.140625" style="165" bestFit="1" customWidth="1"/>
    <col min="5428" max="5430" width="17" style="165" customWidth="1"/>
    <col min="5431" max="5431" width="6.42578125" style="165" bestFit="1" customWidth="1"/>
    <col min="5432" max="5432" width="71" style="165" bestFit="1" customWidth="1"/>
    <col min="5433" max="5435" width="17" style="165" customWidth="1"/>
    <col min="5436" max="5436" width="11" style="165" customWidth="1"/>
    <col min="5437" max="5437" width="48.140625" style="165" bestFit="1" customWidth="1"/>
    <col min="5438" max="5440" width="17" style="165" customWidth="1"/>
    <col min="5441" max="5441" width="5.85546875" style="165" bestFit="1" customWidth="1"/>
    <col min="5442" max="5442" width="55.140625" style="165" bestFit="1" customWidth="1"/>
    <col min="5443" max="5445" width="17" style="165" customWidth="1"/>
    <col min="5446" max="5446" width="6.85546875" style="165" customWidth="1"/>
    <col min="5447" max="5447" width="42.7109375" style="165" customWidth="1"/>
    <col min="5448" max="5448" width="17.7109375" style="165" customWidth="1"/>
    <col min="5449" max="5449" width="16.85546875" style="165" customWidth="1"/>
    <col min="5450" max="5450" width="19.140625" style="165" customWidth="1"/>
    <col min="5451" max="5451" width="19.42578125" style="165" customWidth="1"/>
    <col min="5452" max="5452" width="6.85546875" style="165" customWidth="1"/>
    <col min="5453" max="5453" width="47.7109375" style="165" customWidth="1"/>
    <col min="5454" max="5454" width="23.28515625" style="165" bestFit="1" customWidth="1"/>
    <col min="5455" max="5461" width="23.85546875" style="165" customWidth="1"/>
    <col min="5462" max="5462" width="5.85546875" style="165" bestFit="1" customWidth="1"/>
    <col min="5463" max="5463" width="60.140625" style="165" bestFit="1" customWidth="1"/>
    <col min="5464" max="5464" width="17.42578125" style="165" customWidth="1"/>
    <col min="5465" max="5465" width="23.7109375" style="165" customWidth="1"/>
    <col min="5466" max="5468" width="18.42578125" style="165" bestFit="1" customWidth="1"/>
    <col min="5469" max="5469" width="18.42578125" style="165" customWidth="1"/>
    <col min="5470" max="5470" width="18.42578125" style="165" bestFit="1" customWidth="1"/>
    <col min="5471" max="5471" width="22" style="165" bestFit="1" customWidth="1"/>
    <col min="5472" max="5472" width="20.42578125" style="165" bestFit="1" customWidth="1"/>
    <col min="5473" max="5473" width="6.85546875" style="165" customWidth="1"/>
    <col min="5474" max="5474" width="60.140625" style="165" bestFit="1" customWidth="1"/>
    <col min="5475" max="5475" width="19.85546875" style="165" bestFit="1" customWidth="1"/>
    <col min="5476" max="5476" width="22" style="165" bestFit="1" customWidth="1"/>
    <col min="5477" max="5477" width="20.42578125" style="165" bestFit="1" customWidth="1"/>
    <col min="5478" max="5632" width="21.140625" style="165"/>
    <col min="5633" max="5633" width="7.140625" style="165" customWidth="1"/>
    <col min="5634" max="5634" width="24.140625" style="165" customWidth="1"/>
    <col min="5635" max="5635" width="20.85546875" style="165" customWidth="1"/>
    <col min="5636" max="5636" width="19.7109375" style="165" customWidth="1"/>
    <col min="5637" max="5637" width="18" style="165" customWidth="1"/>
    <col min="5638" max="5638" width="17.85546875" style="165" customWidth="1"/>
    <col min="5639" max="5639" width="6.85546875" style="165" customWidth="1"/>
    <col min="5640" max="5640" width="60.140625" style="165" customWidth="1"/>
    <col min="5641" max="5641" width="23.7109375" style="165" customWidth="1"/>
    <col min="5642" max="5642" width="21" style="165" bestFit="1" customWidth="1"/>
    <col min="5643" max="5643" width="19" style="165" bestFit="1" customWidth="1"/>
    <col min="5644" max="5644" width="6.85546875" style="165" customWidth="1"/>
    <col min="5645" max="5645" width="23" style="165" customWidth="1"/>
    <col min="5646" max="5646" width="25.7109375" style="165" customWidth="1"/>
    <col min="5647" max="5647" width="24" style="165" customWidth="1"/>
    <col min="5648" max="5648" width="20" style="165" customWidth="1"/>
    <col min="5649" max="5649" width="6.85546875" style="165" customWidth="1"/>
    <col min="5650" max="5650" width="55" style="165" customWidth="1"/>
    <col min="5651" max="5651" width="21.42578125" style="165" customWidth="1"/>
    <col min="5652" max="5652" width="22.140625" style="165" customWidth="1"/>
    <col min="5653" max="5653" width="18" style="165" bestFit="1" customWidth="1"/>
    <col min="5654" max="5654" width="73.28515625" style="165" bestFit="1" customWidth="1"/>
    <col min="5655" max="5655" width="16.140625" style="165" customWidth="1"/>
    <col min="5656" max="5656" width="18.140625" style="165" customWidth="1"/>
    <col min="5657" max="5657" width="6.42578125" style="165" bestFit="1" customWidth="1"/>
    <col min="5658" max="5658" width="73.140625" style="165" bestFit="1" customWidth="1"/>
    <col min="5659" max="5659" width="5.42578125" style="165" bestFit="1" customWidth="1"/>
    <col min="5660" max="5661" width="18.140625" style="165" customWidth="1"/>
    <col min="5662" max="5662" width="6.85546875" style="165" customWidth="1"/>
    <col min="5663" max="5663" width="39" style="165" customWidth="1"/>
    <col min="5664" max="5667" width="17" style="165" customWidth="1"/>
    <col min="5668" max="5668" width="15.28515625" style="165" customWidth="1"/>
    <col min="5669" max="5669" width="5.85546875" style="165" bestFit="1" customWidth="1"/>
    <col min="5670" max="5670" width="40.85546875" style="165" bestFit="1" customWidth="1"/>
    <col min="5671" max="5671" width="14" style="165" customWidth="1"/>
    <col min="5672" max="5672" width="22.85546875" style="165" customWidth="1"/>
    <col min="5673" max="5673" width="5.85546875" style="165" customWidth="1"/>
    <col min="5674" max="5674" width="36.140625" style="165" bestFit="1" customWidth="1"/>
    <col min="5675" max="5675" width="16.140625" style="165" customWidth="1"/>
    <col min="5676" max="5676" width="18.85546875" style="165" customWidth="1"/>
    <col min="5677" max="5677" width="6.85546875" style="165" customWidth="1"/>
    <col min="5678" max="5678" width="52" style="165" customWidth="1"/>
    <col min="5679" max="5679" width="18.140625" style="165" customWidth="1"/>
    <col min="5680" max="5680" width="17.140625" style="165" customWidth="1"/>
    <col min="5681" max="5681" width="18.42578125" style="165" customWidth="1"/>
    <col min="5682" max="5682" width="5.85546875" style="165" bestFit="1" customWidth="1"/>
    <col min="5683" max="5683" width="55.140625" style="165" bestFit="1" customWidth="1"/>
    <col min="5684" max="5686" width="17" style="165" customWidth="1"/>
    <col min="5687" max="5687" width="6.42578125" style="165" bestFit="1" customWidth="1"/>
    <col min="5688" max="5688" width="71" style="165" bestFit="1" customWidth="1"/>
    <col min="5689" max="5691" width="17" style="165" customWidth="1"/>
    <col min="5692" max="5692" width="11" style="165" customWidth="1"/>
    <col min="5693" max="5693" width="48.140625" style="165" bestFit="1" customWidth="1"/>
    <col min="5694" max="5696" width="17" style="165" customWidth="1"/>
    <col min="5697" max="5697" width="5.85546875" style="165" bestFit="1" customWidth="1"/>
    <col min="5698" max="5698" width="55.140625" style="165" bestFit="1" customWidth="1"/>
    <col min="5699" max="5701" width="17" style="165" customWidth="1"/>
    <col min="5702" max="5702" width="6.85546875" style="165" customWidth="1"/>
    <col min="5703" max="5703" width="42.7109375" style="165" customWidth="1"/>
    <col min="5704" max="5704" width="17.7109375" style="165" customWidth="1"/>
    <col min="5705" max="5705" width="16.85546875" style="165" customWidth="1"/>
    <col min="5706" max="5706" width="19.140625" style="165" customWidth="1"/>
    <col min="5707" max="5707" width="19.42578125" style="165" customWidth="1"/>
    <col min="5708" max="5708" width="6.85546875" style="165" customWidth="1"/>
    <col min="5709" max="5709" width="47.7109375" style="165" customWidth="1"/>
    <col min="5710" max="5710" width="23.28515625" style="165" bestFit="1" customWidth="1"/>
    <col min="5711" max="5717" width="23.85546875" style="165" customWidth="1"/>
    <col min="5718" max="5718" width="5.85546875" style="165" bestFit="1" customWidth="1"/>
    <col min="5719" max="5719" width="60.140625" style="165" bestFit="1" customWidth="1"/>
    <col min="5720" max="5720" width="17.42578125" style="165" customWidth="1"/>
    <col min="5721" max="5721" width="23.7109375" style="165" customWidth="1"/>
    <col min="5722" max="5724" width="18.42578125" style="165" bestFit="1" customWidth="1"/>
    <col min="5725" max="5725" width="18.42578125" style="165" customWidth="1"/>
    <col min="5726" max="5726" width="18.42578125" style="165" bestFit="1" customWidth="1"/>
    <col min="5727" max="5727" width="22" style="165" bestFit="1" customWidth="1"/>
    <col min="5728" max="5728" width="20.42578125" style="165" bestFit="1" customWidth="1"/>
    <col min="5729" max="5729" width="6.85546875" style="165" customWidth="1"/>
    <col min="5730" max="5730" width="60.140625" style="165" bestFit="1" customWidth="1"/>
    <col min="5731" max="5731" width="19.85546875" style="165" bestFit="1" customWidth="1"/>
    <col min="5732" max="5732" width="22" style="165" bestFit="1" customWidth="1"/>
    <col min="5733" max="5733" width="20.42578125" style="165" bestFit="1" customWidth="1"/>
    <col min="5734" max="5888" width="21.140625" style="165"/>
    <col min="5889" max="5889" width="7.140625" style="165" customWidth="1"/>
    <col min="5890" max="5890" width="24.140625" style="165" customWidth="1"/>
    <col min="5891" max="5891" width="20.85546875" style="165" customWidth="1"/>
    <col min="5892" max="5892" width="19.7109375" style="165" customWidth="1"/>
    <col min="5893" max="5893" width="18" style="165" customWidth="1"/>
    <col min="5894" max="5894" width="17.85546875" style="165" customWidth="1"/>
    <col min="5895" max="5895" width="6.85546875" style="165" customWidth="1"/>
    <col min="5896" max="5896" width="60.140625" style="165" customWidth="1"/>
    <col min="5897" max="5897" width="23.7109375" style="165" customWidth="1"/>
    <col min="5898" max="5898" width="21" style="165" bestFit="1" customWidth="1"/>
    <col min="5899" max="5899" width="19" style="165" bestFit="1" customWidth="1"/>
    <col min="5900" max="5900" width="6.85546875" style="165" customWidth="1"/>
    <col min="5901" max="5901" width="23" style="165" customWidth="1"/>
    <col min="5902" max="5902" width="25.7109375" style="165" customWidth="1"/>
    <col min="5903" max="5903" width="24" style="165" customWidth="1"/>
    <col min="5904" max="5904" width="20" style="165" customWidth="1"/>
    <col min="5905" max="5905" width="6.85546875" style="165" customWidth="1"/>
    <col min="5906" max="5906" width="55" style="165" customWidth="1"/>
    <col min="5907" max="5907" width="21.42578125" style="165" customWidth="1"/>
    <col min="5908" max="5908" width="22.140625" style="165" customWidth="1"/>
    <col min="5909" max="5909" width="18" style="165" bestFit="1" customWidth="1"/>
    <col min="5910" max="5910" width="73.28515625" style="165" bestFit="1" customWidth="1"/>
    <col min="5911" max="5911" width="16.140625" style="165" customWidth="1"/>
    <col min="5912" max="5912" width="18.140625" style="165" customWidth="1"/>
    <col min="5913" max="5913" width="6.42578125" style="165" bestFit="1" customWidth="1"/>
    <col min="5914" max="5914" width="73.140625" style="165" bestFit="1" customWidth="1"/>
    <col min="5915" max="5915" width="5.42578125" style="165" bestFit="1" customWidth="1"/>
    <col min="5916" max="5917" width="18.140625" style="165" customWidth="1"/>
    <col min="5918" max="5918" width="6.85546875" style="165" customWidth="1"/>
    <col min="5919" max="5919" width="39" style="165" customWidth="1"/>
    <col min="5920" max="5923" width="17" style="165" customWidth="1"/>
    <col min="5924" max="5924" width="15.28515625" style="165" customWidth="1"/>
    <col min="5925" max="5925" width="5.85546875" style="165" bestFit="1" customWidth="1"/>
    <col min="5926" max="5926" width="40.85546875" style="165" bestFit="1" customWidth="1"/>
    <col min="5927" max="5927" width="14" style="165" customWidth="1"/>
    <col min="5928" max="5928" width="22.85546875" style="165" customWidth="1"/>
    <col min="5929" max="5929" width="5.85546875" style="165" customWidth="1"/>
    <col min="5930" max="5930" width="36.140625" style="165" bestFit="1" customWidth="1"/>
    <col min="5931" max="5931" width="16.140625" style="165" customWidth="1"/>
    <col min="5932" max="5932" width="18.85546875" style="165" customWidth="1"/>
    <col min="5933" max="5933" width="6.85546875" style="165" customWidth="1"/>
    <col min="5934" max="5934" width="52" style="165" customWidth="1"/>
    <col min="5935" max="5935" width="18.140625" style="165" customWidth="1"/>
    <col min="5936" max="5936" width="17.140625" style="165" customWidth="1"/>
    <col min="5937" max="5937" width="18.42578125" style="165" customWidth="1"/>
    <col min="5938" max="5938" width="5.85546875" style="165" bestFit="1" customWidth="1"/>
    <col min="5939" max="5939" width="55.140625" style="165" bestFit="1" customWidth="1"/>
    <col min="5940" max="5942" width="17" style="165" customWidth="1"/>
    <col min="5943" max="5943" width="6.42578125" style="165" bestFit="1" customWidth="1"/>
    <col min="5944" max="5944" width="71" style="165" bestFit="1" customWidth="1"/>
    <col min="5945" max="5947" width="17" style="165" customWidth="1"/>
    <col min="5948" max="5948" width="11" style="165" customWidth="1"/>
    <col min="5949" max="5949" width="48.140625" style="165" bestFit="1" customWidth="1"/>
    <col min="5950" max="5952" width="17" style="165" customWidth="1"/>
    <col min="5953" max="5953" width="5.85546875" style="165" bestFit="1" customWidth="1"/>
    <col min="5954" max="5954" width="55.140625" style="165" bestFit="1" customWidth="1"/>
    <col min="5955" max="5957" width="17" style="165" customWidth="1"/>
    <col min="5958" max="5958" width="6.85546875" style="165" customWidth="1"/>
    <col min="5959" max="5959" width="42.7109375" style="165" customWidth="1"/>
    <col min="5960" max="5960" width="17.7109375" style="165" customWidth="1"/>
    <col min="5961" max="5961" width="16.85546875" style="165" customWidth="1"/>
    <col min="5962" max="5962" width="19.140625" style="165" customWidth="1"/>
    <col min="5963" max="5963" width="19.42578125" style="165" customWidth="1"/>
    <col min="5964" max="5964" width="6.85546875" style="165" customWidth="1"/>
    <col min="5965" max="5965" width="47.7109375" style="165" customWidth="1"/>
    <col min="5966" max="5966" width="23.28515625" style="165" bestFit="1" customWidth="1"/>
    <col min="5967" max="5973" width="23.85546875" style="165" customWidth="1"/>
    <col min="5974" max="5974" width="5.85546875" style="165" bestFit="1" customWidth="1"/>
    <col min="5975" max="5975" width="60.140625" style="165" bestFit="1" customWidth="1"/>
    <col min="5976" max="5976" width="17.42578125" style="165" customWidth="1"/>
    <col min="5977" max="5977" width="23.7109375" style="165" customWidth="1"/>
    <col min="5978" max="5980" width="18.42578125" style="165" bestFit="1" customWidth="1"/>
    <col min="5981" max="5981" width="18.42578125" style="165" customWidth="1"/>
    <col min="5982" max="5982" width="18.42578125" style="165" bestFit="1" customWidth="1"/>
    <col min="5983" max="5983" width="22" style="165" bestFit="1" customWidth="1"/>
    <col min="5984" max="5984" width="20.42578125" style="165" bestFit="1" customWidth="1"/>
    <col min="5985" max="5985" width="6.85546875" style="165" customWidth="1"/>
    <col min="5986" max="5986" width="60.140625" style="165" bestFit="1" customWidth="1"/>
    <col min="5987" max="5987" width="19.85546875" style="165" bestFit="1" customWidth="1"/>
    <col min="5988" max="5988" width="22" style="165" bestFit="1" customWidth="1"/>
    <col min="5989" max="5989" width="20.42578125" style="165" bestFit="1" customWidth="1"/>
    <col min="5990" max="6144" width="21.140625" style="165"/>
    <col min="6145" max="6145" width="7.140625" style="165" customWidth="1"/>
    <col min="6146" max="6146" width="24.140625" style="165" customWidth="1"/>
    <col min="6147" max="6147" width="20.85546875" style="165" customWidth="1"/>
    <col min="6148" max="6148" width="19.7109375" style="165" customWidth="1"/>
    <col min="6149" max="6149" width="18" style="165" customWidth="1"/>
    <col min="6150" max="6150" width="17.85546875" style="165" customWidth="1"/>
    <col min="6151" max="6151" width="6.85546875" style="165" customWidth="1"/>
    <col min="6152" max="6152" width="60.140625" style="165" customWidth="1"/>
    <col min="6153" max="6153" width="23.7109375" style="165" customWidth="1"/>
    <col min="6154" max="6154" width="21" style="165" bestFit="1" customWidth="1"/>
    <col min="6155" max="6155" width="19" style="165" bestFit="1" customWidth="1"/>
    <col min="6156" max="6156" width="6.85546875" style="165" customWidth="1"/>
    <col min="6157" max="6157" width="23" style="165" customWidth="1"/>
    <col min="6158" max="6158" width="25.7109375" style="165" customWidth="1"/>
    <col min="6159" max="6159" width="24" style="165" customWidth="1"/>
    <col min="6160" max="6160" width="20" style="165" customWidth="1"/>
    <col min="6161" max="6161" width="6.85546875" style="165" customWidth="1"/>
    <col min="6162" max="6162" width="55" style="165" customWidth="1"/>
    <col min="6163" max="6163" width="21.42578125" style="165" customWidth="1"/>
    <col min="6164" max="6164" width="22.140625" style="165" customWidth="1"/>
    <col min="6165" max="6165" width="18" style="165" bestFit="1" customWidth="1"/>
    <col min="6166" max="6166" width="73.28515625" style="165" bestFit="1" customWidth="1"/>
    <col min="6167" max="6167" width="16.140625" style="165" customWidth="1"/>
    <col min="6168" max="6168" width="18.140625" style="165" customWidth="1"/>
    <col min="6169" max="6169" width="6.42578125" style="165" bestFit="1" customWidth="1"/>
    <col min="6170" max="6170" width="73.140625" style="165" bestFit="1" customWidth="1"/>
    <col min="6171" max="6171" width="5.42578125" style="165" bestFit="1" customWidth="1"/>
    <col min="6172" max="6173" width="18.140625" style="165" customWidth="1"/>
    <col min="6174" max="6174" width="6.85546875" style="165" customWidth="1"/>
    <col min="6175" max="6175" width="39" style="165" customWidth="1"/>
    <col min="6176" max="6179" width="17" style="165" customWidth="1"/>
    <col min="6180" max="6180" width="15.28515625" style="165" customWidth="1"/>
    <col min="6181" max="6181" width="5.85546875" style="165" bestFit="1" customWidth="1"/>
    <col min="6182" max="6182" width="40.85546875" style="165" bestFit="1" customWidth="1"/>
    <col min="6183" max="6183" width="14" style="165" customWidth="1"/>
    <col min="6184" max="6184" width="22.85546875" style="165" customWidth="1"/>
    <col min="6185" max="6185" width="5.85546875" style="165" customWidth="1"/>
    <col min="6186" max="6186" width="36.140625" style="165" bestFit="1" customWidth="1"/>
    <col min="6187" max="6187" width="16.140625" style="165" customWidth="1"/>
    <col min="6188" max="6188" width="18.85546875" style="165" customWidth="1"/>
    <col min="6189" max="6189" width="6.85546875" style="165" customWidth="1"/>
    <col min="6190" max="6190" width="52" style="165" customWidth="1"/>
    <col min="6191" max="6191" width="18.140625" style="165" customWidth="1"/>
    <col min="6192" max="6192" width="17.140625" style="165" customWidth="1"/>
    <col min="6193" max="6193" width="18.42578125" style="165" customWidth="1"/>
    <col min="6194" max="6194" width="5.85546875" style="165" bestFit="1" customWidth="1"/>
    <col min="6195" max="6195" width="55.140625" style="165" bestFit="1" customWidth="1"/>
    <col min="6196" max="6198" width="17" style="165" customWidth="1"/>
    <col min="6199" max="6199" width="6.42578125" style="165" bestFit="1" customWidth="1"/>
    <col min="6200" max="6200" width="71" style="165" bestFit="1" customWidth="1"/>
    <col min="6201" max="6203" width="17" style="165" customWidth="1"/>
    <col min="6204" max="6204" width="11" style="165" customWidth="1"/>
    <col min="6205" max="6205" width="48.140625" style="165" bestFit="1" customWidth="1"/>
    <col min="6206" max="6208" width="17" style="165" customWidth="1"/>
    <col min="6209" max="6209" width="5.85546875" style="165" bestFit="1" customWidth="1"/>
    <col min="6210" max="6210" width="55.140625" style="165" bestFit="1" customWidth="1"/>
    <col min="6211" max="6213" width="17" style="165" customWidth="1"/>
    <col min="6214" max="6214" width="6.85546875" style="165" customWidth="1"/>
    <col min="6215" max="6215" width="42.7109375" style="165" customWidth="1"/>
    <col min="6216" max="6216" width="17.7109375" style="165" customWidth="1"/>
    <col min="6217" max="6217" width="16.85546875" style="165" customWidth="1"/>
    <col min="6218" max="6218" width="19.140625" style="165" customWidth="1"/>
    <col min="6219" max="6219" width="19.42578125" style="165" customWidth="1"/>
    <col min="6220" max="6220" width="6.85546875" style="165" customWidth="1"/>
    <col min="6221" max="6221" width="47.7109375" style="165" customWidth="1"/>
    <col min="6222" max="6222" width="23.28515625" style="165" bestFit="1" customWidth="1"/>
    <col min="6223" max="6229" width="23.85546875" style="165" customWidth="1"/>
    <col min="6230" max="6230" width="5.85546875" style="165" bestFit="1" customWidth="1"/>
    <col min="6231" max="6231" width="60.140625" style="165" bestFit="1" customWidth="1"/>
    <col min="6232" max="6232" width="17.42578125" style="165" customWidth="1"/>
    <col min="6233" max="6233" width="23.7109375" style="165" customWidth="1"/>
    <col min="6234" max="6236" width="18.42578125" style="165" bestFit="1" customWidth="1"/>
    <col min="6237" max="6237" width="18.42578125" style="165" customWidth="1"/>
    <col min="6238" max="6238" width="18.42578125" style="165" bestFit="1" customWidth="1"/>
    <col min="6239" max="6239" width="22" style="165" bestFit="1" customWidth="1"/>
    <col min="6240" max="6240" width="20.42578125" style="165" bestFit="1" customWidth="1"/>
    <col min="6241" max="6241" width="6.85546875" style="165" customWidth="1"/>
    <col min="6242" max="6242" width="60.140625" style="165" bestFit="1" customWidth="1"/>
    <col min="6243" max="6243" width="19.85546875" style="165" bestFit="1" customWidth="1"/>
    <col min="6244" max="6244" width="22" style="165" bestFit="1" customWidth="1"/>
    <col min="6245" max="6245" width="20.42578125" style="165" bestFit="1" customWidth="1"/>
    <col min="6246" max="6400" width="21.140625" style="165"/>
    <col min="6401" max="6401" width="7.140625" style="165" customWidth="1"/>
    <col min="6402" max="6402" width="24.140625" style="165" customWidth="1"/>
    <col min="6403" max="6403" width="20.85546875" style="165" customWidth="1"/>
    <col min="6404" max="6404" width="19.7109375" style="165" customWidth="1"/>
    <col min="6405" max="6405" width="18" style="165" customWidth="1"/>
    <col min="6406" max="6406" width="17.85546875" style="165" customWidth="1"/>
    <col min="6407" max="6407" width="6.85546875" style="165" customWidth="1"/>
    <col min="6408" max="6408" width="60.140625" style="165" customWidth="1"/>
    <col min="6409" max="6409" width="23.7109375" style="165" customWidth="1"/>
    <col min="6410" max="6410" width="21" style="165" bestFit="1" customWidth="1"/>
    <col min="6411" max="6411" width="19" style="165" bestFit="1" customWidth="1"/>
    <col min="6412" max="6412" width="6.85546875" style="165" customWidth="1"/>
    <col min="6413" max="6413" width="23" style="165" customWidth="1"/>
    <col min="6414" max="6414" width="25.7109375" style="165" customWidth="1"/>
    <col min="6415" max="6415" width="24" style="165" customWidth="1"/>
    <col min="6416" max="6416" width="20" style="165" customWidth="1"/>
    <col min="6417" max="6417" width="6.85546875" style="165" customWidth="1"/>
    <col min="6418" max="6418" width="55" style="165" customWidth="1"/>
    <col min="6419" max="6419" width="21.42578125" style="165" customWidth="1"/>
    <col min="6420" max="6420" width="22.140625" style="165" customWidth="1"/>
    <col min="6421" max="6421" width="18" style="165" bestFit="1" customWidth="1"/>
    <col min="6422" max="6422" width="73.28515625" style="165" bestFit="1" customWidth="1"/>
    <col min="6423" max="6423" width="16.140625" style="165" customWidth="1"/>
    <col min="6424" max="6424" width="18.140625" style="165" customWidth="1"/>
    <col min="6425" max="6425" width="6.42578125" style="165" bestFit="1" customWidth="1"/>
    <col min="6426" max="6426" width="73.140625" style="165" bestFit="1" customWidth="1"/>
    <col min="6427" max="6427" width="5.42578125" style="165" bestFit="1" customWidth="1"/>
    <col min="6428" max="6429" width="18.140625" style="165" customWidth="1"/>
    <col min="6430" max="6430" width="6.85546875" style="165" customWidth="1"/>
    <col min="6431" max="6431" width="39" style="165" customWidth="1"/>
    <col min="6432" max="6435" width="17" style="165" customWidth="1"/>
    <col min="6436" max="6436" width="15.28515625" style="165" customWidth="1"/>
    <col min="6437" max="6437" width="5.85546875" style="165" bestFit="1" customWidth="1"/>
    <col min="6438" max="6438" width="40.85546875" style="165" bestFit="1" customWidth="1"/>
    <col min="6439" max="6439" width="14" style="165" customWidth="1"/>
    <col min="6440" max="6440" width="22.85546875" style="165" customWidth="1"/>
    <col min="6441" max="6441" width="5.85546875" style="165" customWidth="1"/>
    <col min="6442" max="6442" width="36.140625" style="165" bestFit="1" customWidth="1"/>
    <col min="6443" max="6443" width="16.140625" style="165" customWidth="1"/>
    <col min="6444" max="6444" width="18.85546875" style="165" customWidth="1"/>
    <col min="6445" max="6445" width="6.85546875" style="165" customWidth="1"/>
    <col min="6446" max="6446" width="52" style="165" customWidth="1"/>
    <col min="6447" max="6447" width="18.140625" style="165" customWidth="1"/>
    <col min="6448" max="6448" width="17.140625" style="165" customWidth="1"/>
    <col min="6449" max="6449" width="18.42578125" style="165" customWidth="1"/>
    <col min="6450" max="6450" width="5.85546875" style="165" bestFit="1" customWidth="1"/>
    <col min="6451" max="6451" width="55.140625" style="165" bestFit="1" customWidth="1"/>
    <col min="6452" max="6454" width="17" style="165" customWidth="1"/>
    <col min="6455" max="6455" width="6.42578125" style="165" bestFit="1" customWidth="1"/>
    <col min="6456" max="6456" width="71" style="165" bestFit="1" customWidth="1"/>
    <col min="6457" max="6459" width="17" style="165" customWidth="1"/>
    <col min="6460" max="6460" width="11" style="165" customWidth="1"/>
    <col min="6461" max="6461" width="48.140625" style="165" bestFit="1" customWidth="1"/>
    <col min="6462" max="6464" width="17" style="165" customWidth="1"/>
    <col min="6465" max="6465" width="5.85546875" style="165" bestFit="1" customWidth="1"/>
    <col min="6466" max="6466" width="55.140625" style="165" bestFit="1" customWidth="1"/>
    <col min="6467" max="6469" width="17" style="165" customWidth="1"/>
    <col min="6470" max="6470" width="6.85546875" style="165" customWidth="1"/>
    <col min="6471" max="6471" width="42.7109375" style="165" customWidth="1"/>
    <col min="6472" max="6472" width="17.7109375" style="165" customWidth="1"/>
    <col min="6473" max="6473" width="16.85546875" style="165" customWidth="1"/>
    <col min="6474" max="6474" width="19.140625" style="165" customWidth="1"/>
    <col min="6475" max="6475" width="19.42578125" style="165" customWidth="1"/>
    <col min="6476" max="6476" width="6.85546875" style="165" customWidth="1"/>
    <col min="6477" max="6477" width="47.7109375" style="165" customWidth="1"/>
    <col min="6478" max="6478" width="23.28515625" style="165" bestFit="1" customWidth="1"/>
    <col min="6479" max="6485" width="23.85546875" style="165" customWidth="1"/>
    <col min="6486" max="6486" width="5.85546875" style="165" bestFit="1" customWidth="1"/>
    <col min="6487" max="6487" width="60.140625" style="165" bestFit="1" customWidth="1"/>
    <col min="6488" max="6488" width="17.42578125" style="165" customWidth="1"/>
    <col min="6489" max="6489" width="23.7109375" style="165" customWidth="1"/>
    <col min="6490" max="6492" width="18.42578125" style="165" bestFit="1" customWidth="1"/>
    <col min="6493" max="6493" width="18.42578125" style="165" customWidth="1"/>
    <col min="6494" max="6494" width="18.42578125" style="165" bestFit="1" customWidth="1"/>
    <col min="6495" max="6495" width="22" style="165" bestFit="1" customWidth="1"/>
    <col min="6496" max="6496" width="20.42578125" style="165" bestFit="1" customWidth="1"/>
    <col min="6497" max="6497" width="6.85546875" style="165" customWidth="1"/>
    <col min="6498" max="6498" width="60.140625" style="165" bestFit="1" customWidth="1"/>
    <col min="6499" max="6499" width="19.85546875" style="165" bestFit="1" customWidth="1"/>
    <col min="6500" max="6500" width="22" style="165" bestFit="1" customWidth="1"/>
    <col min="6501" max="6501" width="20.42578125" style="165" bestFit="1" customWidth="1"/>
    <col min="6502" max="6656" width="21.140625" style="165"/>
    <col min="6657" max="6657" width="7.140625" style="165" customWidth="1"/>
    <col min="6658" max="6658" width="24.140625" style="165" customWidth="1"/>
    <col min="6659" max="6659" width="20.85546875" style="165" customWidth="1"/>
    <col min="6660" max="6660" width="19.7109375" style="165" customWidth="1"/>
    <col min="6661" max="6661" width="18" style="165" customWidth="1"/>
    <col min="6662" max="6662" width="17.85546875" style="165" customWidth="1"/>
    <col min="6663" max="6663" width="6.85546875" style="165" customWidth="1"/>
    <col min="6664" max="6664" width="60.140625" style="165" customWidth="1"/>
    <col min="6665" max="6665" width="23.7109375" style="165" customWidth="1"/>
    <col min="6666" max="6666" width="21" style="165" bestFit="1" customWidth="1"/>
    <col min="6667" max="6667" width="19" style="165" bestFit="1" customWidth="1"/>
    <col min="6668" max="6668" width="6.85546875" style="165" customWidth="1"/>
    <col min="6669" max="6669" width="23" style="165" customWidth="1"/>
    <col min="6670" max="6670" width="25.7109375" style="165" customWidth="1"/>
    <col min="6671" max="6671" width="24" style="165" customWidth="1"/>
    <col min="6672" max="6672" width="20" style="165" customWidth="1"/>
    <col min="6673" max="6673" width="6.85546875" style="165" customWidth="1"/>
    <col min="6674" max="6674" width="55" style="165" customWidth="1"/>
    <col min="6675" max="6675" width="21.42578125" style="165" customWidth="1"/>
    <col min="6676" max="6676" width="22.140625" style="165" customWidth="1"/>
    <col min="6677" max="6677" width="18" style="165" bestFit="1" customWidth="1"/>
    <col min="6678" max="6678" width="73.28515625" style="165" bestFit="1" customWidth="1"/>
    <col min="6679" max="6679" width="16.140625" style="165" customWidth="1"/>
    <col min="6680" max="6680" width="18.140625" style="165" customWidth="1"/>
    <col min="6681" max="6681" width="6.42578125" style="165" bestFit="1" customWidth="1"/>
    <col min="6682" max="6682" width="73.140625" style="165" bestFit="1" customWidth="1"/>
    <col min="6683" max="6683" width="5.42578125" style="165" bestFit="1" customWidth="1"/>
    <col min="6684" max="6685" width="18.140625" style="165" customWidth="1"/>
    <col min="6686" max="6686" width="6.85546875" style="165" customWidth="1"/>
    <col min="6687" max="6687" width="39" style="165" customWidth="1"/>
    <col min="6688" max="6691" width="17" style="165" customWidth="1"/>
    <col min="6692" max="6692" width="15.28515625" style="165" customWidth="1"/>
    <col min="6693" max="6693" width="5.85546875" style="165" bestFit="1" customWidth="1"/>
    <col min="6694" max="6694" width="40.85546875" style="165" bestFit="1" customWidth="1"/>
    <col min="6695" max="6695" width="14" style="165" customWidth="1"/>
    <col min="6696" max="6696" width="22.85546875" style="165" customWidth="1"/>
    <col min="6697" max="6697" width="5.85546875" style="165" customWidth="1"/>
    <col min="6698" max="6698" width="36.140625" style="165" bestFit="1" customWidth="1"/>
    <col min="6699" max="6699" width="16.140625" style="165" customWidth="1"/>
    <col min="6700" max="6700" width="18.85546875" style="165" customWidth="1"/>
    <col min="6701" max="6701" width="6.85546875" style="165" customWidth="1"/>
    <col min="6702" max="6702" width="52" style="165" customWidth="1"/>
    <col min="6703" max="6703" width="18.140625" style="165" customWidth="1"/>
    <col min="6704" max="6704" width="17.140625" style="165" customWidth="1"/>
    <col min="6705" max="6705" width="18.42578125" style="165" customWidth="1"/>
    <col min="6706" max="6706" width="5.85546875" style="165" bestFit="1" customWidth="1"/>
    <col min="6707" max="6707" width="55.140625" style="165" bestFit="1" customWidth="1"/>
    <col min="6708" max="6710" width="17" style="165" customWidth="1"/>
    <col min="6711" max="6711" width="6.42578125" style="165" bestFit="1" customWidth="1"/>
    <col min="6712" max="6712" width="71" style="165" bestFit="1" customWidth="1"/>
    <col min="6713" max="6715" width="17" style="165" customWidth="1"/>
    <col min="6716" max="6716" width="11" style="165" customWidth="1"/>
    <col min="6717" max="6717" width="48.140625" style="165" bestFit="1" customWidth="1"/>
    <col min="6718" max="6720" width="17" style="165" customWidth="1"/>
    <col min="6721" max="6721" width="5.85546875" style="165" bestFit="1" customWidth="1"/>
    <col min="6722" max="6722" width="55.140625" style="165" bestFit="1" customWidth="1"/>
    <col min="6723" max="6725" width="17" style="165" customWidth="1"/>
    <col min="6726" max="6726" width="6.85546875" style="165" customWidth="1"/>
    <col min="6727" max="6727" width="42.7109375" style="165" customWidth="1"/>
    <col min="6728" max="6728" width="17.7109375" style="165" customWidth="1"/>
    <col min="6729" max="6729" width="16.85546875" style="165" customWidth="1"/>
    <col min="6730" max="6730" width="19.140625" style="165" customWidth="1"/>
    <col min="6731" max="6731" width="19.42578125" style="165" customWidth="1"/>
    <col min="6732" max="6732" width="6.85546875" style="165" customWidth="1"/>
    <col min="6733" max="6733" width="47.7109375" style="165" customWidth="1"/>
    <col min="6734" max="6734" width="23.28515625" style="165" bestFit="1" customWidth="1"/>
    <col min="6735" max="6741" width="23.85546875" style="165" customWidth="1"/>
    <col min="6742" max="6742" width="5.85546875" style="165" bestFit="1" customWidth="1"/>
    <col min="6743" max="6743" width="60.140625" style="165" bestFit="1" customWidth="1"/>
    <col min="6744" max="6744" width="17.42578125" style="165" customWidth="1"/>
    <col min="6745" max="6745" width="23.7109375" style="165" customWidth="1"/>
    <col min="6746" max="6748" width="18.42578125" style="165" bestFit="1" customWidth="1"/>
    <col min="6749" max="6749" width="18.42578125" style="165" customWidth="1"/>
    <col min="6750" max="6750" width="18.42578125" style="165" bestFit="1" customWidth="1"/>
    <col min="6751" max="6751" width="22" style="165" bestFit="1" customWidth="1"/>
    <col min="6752" max="6752" width="20.42578125" style="165" bestFit="1" customWidth="1"/>
    <col min="6753" max="6753" width="6.85546875" style="165" customWidth="1"/>
    <col min="6754" max="6754" width="60.140625" style="165" bestFit="1" customWidth="1"/>
    <col min="6755" max="6755" width="19.85546875" style="165" bestFit="1" customWidth="1"/>
    <col min="6756" max="6756" width="22" style="165" bestFit="1" customWidth="1"/>
    <col min="6757" max="6757" width="20.42578125" style="165" bestFit="1" customWidth="1"/>
    <col min="6758" max="6912" width="21.140625" style="165"/>
    <col min="6913" max="6913" width="7.140625" style="165" customWidth="1"/>
    <col min="6914" max="6914" width="24.140625" style="165" customWidth="1"/>
    <col min="6915" max="6915" width="20.85546875" style="165" customWidth="1"/>
    <col min="6916" max="6916" width="19.7109375" style="165" customWidth="1"/>
    <col min="6917" max="6917" width="18" style="165" customWidth="1"/>
    <col min="6918" max="6918" width="17.85546875" style="165" customWidth="1"/>
    <col min="6919" max="6919" width="6.85546875" style="165" customWidth="1"/>
    <col min="6920" max="6920" width="60.140625" style="165" customWidth="1"/>
    <col min="6921" max="6921" width="23.7109375" style="165" customWidth="1"/>
    <col min="6922" max="6922" width="21" style="165" bestFit="1" customWidth="1"/>
    <col min="6923" max="6923" width="19" style="165" bestFit="1" customWidth="1"/>
    <col min="6924" max="6924" width="6.85546875" style="165" customWidth="1"/>
    <col min="6925" max="6925" width="23" style="165" customWidth="1"/>
    <col min="6926" max="6926" width="25.7109375" style="165" customWidth="1"/>
    <col min="6927" max="6927" width="24" style="165" customWidth="1"/>
    <col min="6928" max="6928" width="20" style="165" customWidth="1"/>
    <col min="6929" max="6929" width="6.85546875" style="165" customWidth="1"/>
    <col min="6930" max="6930" width="55" style="165" customWidth="1"/>
    <col min="6931" max="6931" width="21.42578125" style="165" customWidth="1"/>
    <col min="6932" max="6932" width="22.140625" style="165" customWidth="1"/>
    <col min="6933" max="6933" width="18" style="165" bestFit="1" customWidth="1"/>
    <col min="6934" max="6934" width="73.28515625" style="165" bestFit="1" customWidth="1"/>
    <col min="6935" max="6935" width="16.140625" style="165" customWidth="1"/>
    <col min="6936" max="6936" width="18.140625" style="165" customWidth="1"/>
    <col min="6937" max="6937" width="6.42578125" style="165" bestFit="1" customWidth="1"/>
    <col min="6938" max="6938" width="73.140625" style="165" bestFit="1" customWidth="1"/>
    <col min="6939" max="6939" width="5.42578125" style="165" bestFit="1" customWidth="1"/>
    <col min="6940" max="6941" width="18.140625" style="165" customWidth="1"/>
    <col min="6942" max="6942" width="6.85546875" style="165" customWidth="1"/>
    <col min="6943" max="6943" width="39" style="165" customWidth="1"/>
    <col min="6944" max="6947" width="17" style="165" customWidth="1"/>
    <col min="6948" max="6948" width="15.28515625" style="165" customWidth="1"/>
    <col min="6949" max="6949" width="5.85546875" style="165" bestFit="1" customWidth="1"/>
    <col min="6950" max="6950" width="40.85546875" style="165" bestFit="1" customWidth="1"/>
    <col min="6951" max="6951" width="14" style="165" customWidth="1"/>
    <col min="6952" max="6952" width="22.85546875" style="165" customWidth="1"/>
    <col min="6953" max="6953" width="5.85546875" style="165" customWidth="1"/>
    <col min="6954" max="6954" width="36.140625" style="165" bestFit="1" customWidth="1"/>
    <col min="6955" max="6955" width="16.140625" style="165" customWidth="1"/>
    <col min="6956" max="6956" width="18.85546875" style="165" customWidth="1"/>
    <col min="6957" max="6957" width="6.85546875" style="165" customWidth="1"/>
    <col min="6958" max="6958" width="52" style="165" customWidth="1"/>
    <col min="6959" max="6959" width="18.140625" style="165" customWidth="1"/>
    <col min="6960" max="6960" width="17.140625" style="165" customWidth="1"/>
    <col min="6961" max="6961" width="18.42578125" style="165" customWidth="1"/>
    <col min="6962" max="6962" width="5.85546875" style="165" bestFit="1" customWidth="1"/>
    <col min="6963" max="6963" width="55.140625" style="165" bestFit="1" customWidth="1"/>
    <col min="6964" max="6966" width="17" style="165" customWidth="1"/>
    <col min="6967" max="6967" width="6.42578125" style="165" bestFit="1" customWidth="1"/>
    <col min="6968" max="6968" width="71" style="165" bestFit="1" customWidth="1"/>
    <col min="6969" max="6971" width="17" style="165" customWidth="1"/>
    <col min="6972" max="6972" width="11" style="165" customWidth="1"/>
    <col min="6973" max="6973" width="48.140625" style="165" bestFit="1" customWidth="1"/>
    <col min="6974" max="6976" width="17" style="165" customWidth="1"/>
    <col min="6977" max="6977" width="5.85546875" style="165" bestFit="1" customWidth="1"/>
    <col min="6978" max="6978" width="55.140625" style="165" bestFit="1" customWidth="1"/>
    <col min="6979" max="6981" width="17" style="165" customWidth="1"/>
    <col min="6982" max="6982" width="6.85546875" style="165" customWidth="1"/>
    <col min="6983" max="6983" width="42.7109375" style="165" customWidth="1"/>
    <col min="6984" max="6984" width="17.7109375" style="165" customWidth="1"/>
    <col min="6985" max="6985" width="16.85546875" style="165" customWidth="1"/>
    <col min="6986" max="6986" width="19.140625" style="165" customWidth="1"/>
    <col min="6987" max="6987" width="19.42578125" style="165" customWidth="1"/>
    <col min="6988" max="6988" width="6.85546875" style="165" customWidth="1"/>
    <col min="6989" max="6989" width="47.7109375" style="165" customWidth="1"/>
    <col min="6990" max="6990" width="23.28515625" style="165" bestFit="1" customWidth="1"/>
    <col min="6991" max="6997" width="23.85546875" style="165" customWidth="1"/>
    <col min="6998" max="6998" width="5.85546875" style="165" bestFit="1" customWidth="1"/>
    <col min="6999" max="6999" width="60.140625" style="165" bestFit="1" customWidth="1"/>
    <col min="7000" max="7000" width="17.42578125" style="165" customWidth="1"/>
    <col min="7001" max="7001" width="23.7109375" style="165" customWidth="1"/>
    <col min="7002" max="7004" width="18.42578125" style="165" bestFit="1" customWidth="1"/>
    <col min="7005" max="7005" width="18.42578125" style="165" customWidth="1"/>
    <col min="7006" max="7006" width="18.42578125" style="165" bestFit="1" customWidth="1"/>
    <col min="7007" max="7007" width="22" style="165" bestFit="1" customWidth="1"/>
    <col min="7008" max="7008" width="20.42578125" style="165" bestFit="1" customWidth="1"/>
    <col min="7009" max="7009" width="6.85546875" style="165" customWidth="1"/>
    <col min="7010" max="7010" width="60.140625" style="165" bestFit="1" customWidth="1"/>
    <col min="7011" max="7011" width="19.85546875" style="165" bestFit="1" customWidth="1"/>
    <col min="7012" max="7012" width="22" style="165" bestFit="1" customWidth="1"/>
    <col min="7013" max="7013" width="20.42578125" style="165" bestFit="1" customWidth="1"/>
    <col min="7014" max="7168" width="21.140625" style="165"/>
    <col min="7169" max="7169" width="7.140625" style="165" customWidth="1"/>
    <col min="7170" max="7170" width="24.140625" style="165" customWidth="1"/>
    <col min="7171" max="7171" width="20.85546875" style="165" customWidth="1"/>
    <col min="7172" max="7172" width="19.7109375" style="165" customWidth="1"/>
    <col min="7173" max="7173" width="18" style="165" customWidth="1"/>
    <col min="7174" max="7174" width="17.85546875" style="165" customWidth="1"/>
    <col min="7175" max="7175" width="6.85546875" style="165" customWidth="1"/>
    <col min="7176" max="7176" width="60.140625" style="165" customWidth="1"/>
    <col min="7177" max="7177" width="23.7109375" style="165" customWidth="1"/>
    <col min="7178" max="7178" width="21" style="165" bestFit="1" customWidth="1"/>
    <col min="7179" max="7179" width="19" style="165" bestFit="1" customWidth="1"/>
    <col min="7180" max="7180" width="6.85546875" style="165" customWidth="1"/>
    <col min="7181" max="7181" width="23" style="165" customWidth="1"/>
    <col min="7182" max="7182" width="25.7109375" style="165" customWidth="1"/>
    <col min="7183" max="7183" width="24" style="165" customWidth="1"/>
    <col min="7184" max="7184" width="20" style="165" customWidth="1"/>
    <col min="7185" max="7185" width="6.85546875" style="165" customWidth="1"/>
    <col min="7186" max="7186" width="55" style="165" customWidth="1"/>
    <col min="7187" max="7187" width="21.42578125" style="165" customWidth="1"/>
    <col min="7188" max="7188" width="22.140625" style="165" customWidth="1"/>
    <col min="7189" max="7189" width="18" style="165" bestFit="1" customWidth="1"/>
    <col min="7190" max="7190" width="73.28515625" style="165" bestFit="1" customWidth="1"/>
    <col min="7191" max="7191" width="16.140625" style="165" customWidth="1"/>
    <col min="7192" max="7192" width="18.140625" style="165" customWidth="1"/>
    <col min="7193" max="7193" width="6.42578125" style="165" bestFit="1" customWidth="1"/>
    <col min="7194" max="7194" width="73.140625" style="165" bestFit="1" customWidth="1"/>
    <col min="7195" max="7195" width="5.42578125" style="165" bestFit="1" customWidth="1"/>
    <col min="7196" max="7197" width="18.140625" style="165" customWidth="1"/>
    <col min="7198" max="7198" width="6.85546875" style="165" customWidth="1"/>
    <col min="7199" max="7199" width="39" style="165" customWidth="1"/>
    <col min="7200" max="7203" width="17" style="165" customWidth="1"/>
    <col min="7204" max="7204" width="15.28515625" style="165" customWidth="1"/>
    <col min="7205" max="7205" width="5.85546875" style="165" bestFit="1" customWidth="1"/>
    <col min="7206" max="7206" width="40.85546875" style="165" bestFit="1" customWidth="1"/>
    <col min="7207" max="7207" width="14" style="165" customWidth="1"/>
    <col min="7208" max="7208" width="22.85546875" style="165" customWidth="1"/>
    <col min="7209" max="7209" width="5.85546875" style="165" customWidth="1"/>
    <col min="7210" max="7210" width="36.140625" style="165" bestFit="1" customWidth="1"/>
    <col min="7211" max="7211" width="16.140625" style="165" customWidth="1"/>
    <col min="7212" max="7212" width="18.85546875" style="165" customWidth="1"/>
    <col min="7213" max="7213" width="6.85546875" style="165" customWidth="1"/>
    <col min="7214" max="7214" width="52" style="165" customWidth="1"/>
    <col min="7215" max="7215" width="18.140625" style="165" customWidth="1"/>
    <col min="7216" max="7216" width="17.140625" style="165" customWidth="1"/>
    <col min="7217" max="7217" width="18.42578125" style="165" customWidth="1"/>
    <col min="7218" max="7218" width="5.85546875" style="165" bestFit="1" customWidth="1"/>
    <col min="7219" max="7219" width="55.140625" style="165" bestFit="1" customWidth="1"/>
    <col min="7220" max="7222" width="17" style="165" customWidth="1"/>
    <col min="7223" max="7223" width="6.42578125" style="165" bestFit="1" customWidth="1"/>
    <col min="7224" max="7224" width="71" style="165" bestFit="1" customWidth="1"/>
    <col min="7225" max="7227" width="17" style="165" customWidth="1"/>
    <col min="7228" max="7228" width="11" style="165" customWidth="1"/>
    <col min="7229" max="7229" width="48.140625" style="165" bestFit="1" customWidth="1"/>
    <col min="7230" max="7232" width="17" style="165" customWidth="1"/>
    <col min="7233" max="7233" width="5.85546875" style="165" bestFit="1" customWidth="1"/>
    <col min="7234" max="7234" width="55.140625" style="165" bestFit="1" customWidth="1"/>
    <col min="7235" max="7237" width="17" style="165" customWidth="1"/>
    <col min="7238" max="7238" width="6.85546875" style="165" customWidth="1"/>
    <col min="7239" max="7239" width="42.7109375" style="165" customWidth="1"/>
    <col min="7240" max="7240" width="17.7109375" style="165" customWidth="1"/>
    <col min="7241" max="7241" width="16.85546875" style="165" customWidth="1"/>
    <col min="7242" max="7242" width="19.140625" style="165" customWidth="1"/>
    <col min="7243" max="7243" width="19.42578125" style="165" customWidth="1"/>
    <col min="7244" max="7244" width="6.85546875" style="165" customWidth="1"/>
    <col min="7245" max="7245" width="47.7109375" style="165" customWidth="1"/>
    <col min="7246" max="7246" width="23.28515625" style="165" bestFit="1" customWidth="1"/>
    <col min="7247" max="7253" width="23.85546875" style="165" customWidth="1"/>
    <col min="7254" max="7254" width="5.85546875" style="165" bestFit="1" customWidth="1"/>
    <col min="7255" max="7255" width="60.140625" style="165" bestFit="1" customWidth="1"/>
    <col min="7256" max="7256" width="17.42578125" style="165" customWidth="1"/>
    <col min="7257" max="7257" width="23.7109375" style="165" customWidth="1"/>
    <col min="7258" max="7260" width="18.42578125" style="165" bestFit="1" customWidth="1"/>
    <col min="7261" max="7261" width="18.42578125" style="165" customWidth="1"/>
    <col min="7262" max="7262" width="18.42578125" style="165" bestFit="1" customWidth="1"/>
    <col min="7263" max="7263" width="22" style="165" bestFit="1" customWidth="1"/>
    <col min="7264" max="7264" width="20.42578125" style="165" bestFit="1" customWidth="1"/>
    <col min="7265" max="7265" width="6.85546875" style="165" customWidth="1"/>
    <col min="7266" max="7266" width="60.140625" style="165" bestFit="1" customWidth="1"/>
    <col min="7267" max="7267" width="19.85546875" style="165" bestFit="1" customWidth="1"/>
    <col min="7268" max="7268" width="22" style="165" bestFit="1" customWidth="1"/>
    <col min="7269" max="7269" width="20.42578125" style="165" bestFit="1" customWidth="1"/>
    <col min="7270" max="7424" width="21.140625" style="165"/>
    <col min="7425" max="7425" width="7.140625" style="165" customWidth="1"/>
    <col min="7426" max="7426" width="24.140625" style="165" customWidth="1"/>
    <col min="7427" max="7427" width="20.85546875" style="165" customWidth="1"/>
    <col min="7428" max="7428" width="19.7109375" style="165" customWidth="1"/>
    <col min="7429" max="7429" width="18" style="165" customWidth="1"/>
    <col min="7430" max="7430" width="17.85546875" style="165" customWidth="1"/>
    <col min="7431" max="7431" width="6.85546875" style="165" customWidth="1"/>
    <col min="7432" max="7432" width="60.140625" style="165" customWidth="1"/>
    <col min="7433" max="7433" width="23.7109375" style="165" customWidth="1"/>
    <col min="7434" max="7434" width="21" style="165" bestFit="1" customWidth="1"/>
    <col min="7435" max="7435" width="19" style="165" bestFit="1" customWidth="1"/>
    <col min="7436" max="7436" width="6.85546875" style="165" customWidth="1"/>
    <col min="7437" max="7437" width="23" style="165" customWidth="1"/>
    <col min="7438" max="7438" width="25.7109375" style="165" customWidth="1"/>
    <col min="7439" max="7439" width="24" style="165" customWidth="1"/>
    <col min="7440" max="7440" width="20" style="165" customWidth="1"/>
    <col min="7441" max="7441" width="6.85546875" style="165" customWidth="1"/>
    <col min="7442" max="7442" width="55" style="165" customWidth="1"/>
    <col min="7443" max="7443" width="21.42578125" style="165" customWidth="1"/>
    <col min="7444" max="7444" width="22.140625" style="165" customWidth="1"/>
    <col min="7445" max="7445" width="18" style="165" bestFit="1" customWidth="1"/>
    <col min="7446" max="7446" width="73.28515625" style="165" bestFit="1" customWidth="1"/>
    <col min="7447" max="7447" width="16.140625" style="165" customWidth="1"/>
    <col min="7448" max="7448" width="18.140625" style="165" customWidth="1"/>
    <col min="7449" max="7449" width="6.42578125" style="165" bestFit="1" customWidth="1"/>
    <col min="7450" max="7450" width="73.140625" style="165" bestFit="1" customWidth="1"/>
    <col min="7451" max="7451" width="5.42578125" style="165" bestFit="1" customWidth="1"/>
    <col min="7452" max="7453" width="18.140625" style="165" customWidth="1"/>
    <col min="7454" max="7454" width="6.85546875" style="165" customWidth="1"/>
    <col min="7455" max="7455" width="39" style="165" customWidth="1"/>
    <col min="7456" max="7459" width="17" style="165" customWidth="1"/>
    <col min="7460" max="7460" width="15.28515625" style="165" customWidth="1"/>
    <col min="7461" max="7461" width="5.85546875" style="165" bestFit="1" customWidth="1"/>
    <col min="7462" max="7462" width="40.85546875" style="165" bestFit="1" customWidth="1"/>
    <col min="7463" max="7463" width="14" style="165" customWidth="1"/>
    <col min="7464" max="7464" width="22.85546875" style="165" customWidth="1"/>
    <col min="7465" max="7465" width="5.85546875" style="165" customWidth="1"/>
    <col min="7466" max="7466" width="36.140625" style="165" bestFit="1" customWidth="1"/>
    <col min="7467" max="7467" width="16.140625" style="165" customWidth="1"/>
    <col min="7468" max="7468" width="18.85546875" style="165" customWidth="1"/>
    <col min="7469" max="7469" width="6.85546875" style="165" customWidth="1"/>
    <col min="7470" max="7470" width="52" style="165" customWidth="1"/>
    <col min="7471" max="7471" width="18.140625" style="165" customWidth="1"/>
    <col min="7472" max="7472" width="17.140625" style="165" customWidth="1"/>
    <col min="7473" max="7473" width="18.42578125" style="165" customWidth="1"/>
    <col min="7474" max="7474" width="5.85546875" style="165" bestFit="1" customWidth="1"/>
    <col min="7475" max="7475" width="55.140625" style="165" bestFit="1" customWidth="1"/>
    <col min="7476" max="7478" width="17" style="165" customWidth="1"/>
    <col min="7479" max="7479" width="6.42578125" style="165" bestFit="1" customWidth="1"/>
    <col min="7480" max="7480" width="71" style="165" bestFit="1" customWidth="1"/>
    <col min="7481" max="7483" width="17" style="165" customWidth="1"/>
    <col min="7484" max="7484" width="11" style="165" customWidth="1"/>
    <col min="7485" max="7485" width="48.140625" style="165" bestFit="1" customWidth="1"/>
    <col min="7486" max="7488" width="17" style="165" customWidth="1"/>
    <col min="7489" max="7489" width="5.85546875" style="165" bestFit="1" customWidth="1"/>
    <col min="7490" max="7490" width="55.140625" style="165" bestFit="1" customWidth="1"/>
    <col min="7491" max="7493" width="17" style="165" customWidth="1"/>
    <col min="7494" max="7494" width="6.85546875" style="165" customWidth="1"/>
    <col min="7495" max="7495" width="42.7109375" style="165" customWidth="1"/>
    <col min="7496" max="7496" width="17.7109375" style="165" customWidth="1"/>
    <col min="7497" max="7497" width="16.85546875" style="165" customWidth="1"/>
    <col min="7498" max="7498" width="19.140625" style="165" customWidth="1"/>
    <col min="7499" max="7499" width="19.42578125" style="165" customWidth="1"/>
    <col min="7500" max="7500" width="6.85546875" style="165" customWidth="1"/>
    <col min="7501" max="7501" width="47.7109375" style="165" customWidth="1"/>
    <col min="7502" max="7502" width="23.28515625" style="165" bestFit="1" customWidth="1"/>
    <col min="7503" max="7509" width="23.85546875" style="165" customWidth="1"/>
    <col min="7510" max="7510" width="5.85546875" style="165" bestFit="1" customWidth="1"/>
    <col min="7511" max="7511" width="60.140625" style="165" bestFit="1" customWidth="1"/>
    <col min="7512" max="7512" width="17.42578125" style="165" customWidth="1"/>
    <col min="7513" max="7513" width="23.7109375" style="165" customWidth="1"/>
    <col min="7514" max="7516" width="18.42578125" style="165" bestFit="1" customWidth="1"/>
    <col min="7517" max="7517" width="18.42578125" style="165" customWidth="1"/>
    <col min="7518" max="7518" width="18.42578125" style="165" bestFit="1" customWidth="1"/>
    <col min="7519" max="7519" width="22" style="165" bestFit="1" customWidth="1"/>
    <col min="7520" max="7520" width="20.42578125" style="165" bestFit="1" customWidth="1"/>
    <col min="7521" max="7521" width="6.85546875" style="165" customWidth="1"/>
    <col min="7522" max="7522" width="60.140625" style="165" bestFit="1" customWidth="1"/>
    <col min="7523" max="7523" width="19.85546875" style="165" bestFit="1" customWidth="1"/>
    <col min="7524" max="7524" width="22" style="165" bestFit="1" customWidth="1"/>
    <col min="7525" max="7525" width="20.42578125" style="165" bestFit="1" customWidth="1"/>
    <col min="7526" max="7680" width="21.140625" style="165"/>
    <col min="7681" max="7681" width="7.140625" style="165" customWidth="1"/>
    <col min="7682" max="7682" width="24.140625" style="165" customWidth="1"/>
    <col min="7683" max="7683" width="20.85546875" style="165" customWidth="1"/>
    <col min="7684" max="7684" width="19.7109375" style="165" customWidth="1"/>
    <col min="7685" max="7685" width="18" style="165" customWidth="1"/>
    <col min="7686" max="7686" width="17.85546875" style="165" customWidth="1"/>
    <col min="7687" max="7687" width="6.85546875" style="165" customWidth="1"/>
    <col min="7688" max="7688" width="60.140625" style="165" customWidth="1"/>
    <col min="7689" max="7689" width="23.7109375" style="165" customWidth="1"/>
    <col min="7690" max="7690" width="21" style="165" bestFit="1" customWidth="1"/>
    <col min="7691" max="7691" width="19" style="165" bestFit="1" customWidth="1"/>
    <col min="7692" max="7692" width="6.85546875" style="165" customWidth="1"/>
    <col min="7693" max="7693" width="23" style="165" customWidth="1"/>
    <col min="7694" max="7694" width="25.7109375" style="165" customWidth="1"/>
    <col min="7695" max="7695" width="24" style="165" customWidth="1"/>
    <col min="7696" max="7696" width="20" style="165" customWidth="1"/>
    <col min="7697" max="7697" width="6.85546875" style="165" customWidth="1"/>
    <col min="7698" max="7698" width="55" style="165" customWidth="1"/>
    <col min="7699" max="7699" width="21.42578125" style="165" customWidth="1"/>
    <col min="7700" max="7700" width="22.140625" style="165" customWidth="1"/>
    <col min="7701" max="7701" width="18" style="165" bestFit="1" customWidth="1"/>
    <col min="7702" max="7702" width="73.28515625" style="165" bestFit="1" customWidth="1"/>
    <col min="7703" max="7703" width="16.140625" style="165" customWidth="1"/>
    <col min="7704" max="7704" width="18.140625" style="165" customWidth="1"/>
    <col min="7705" max="7705" width="6.42578125" style="165" bestFit="1" customWidth="1"/>
    <col min="7706" max="7706" width="73.140625" style="165" bestFit="1" customWidth="1"/>
    <col min="7707" max="7707" width="5.42578125" style="165" bestFit="1" customWidth="1"/>
    <col min="7708" max="7709" width="18.140625" style="165" customWidth="1"/>
    <col min="7710" max="7710" width="6.85546875" style="165" customWidth="1"/>
    <col min="7711" max="7711" width="39" style="165" customWidth="1"/>
    <col min="7712" max="7715" width="17" style="165" customWidth="1"/>
    <col min="7716" max="7716" width="15.28515625" style="165" customWidth="1"/>
    <col min="7717" max="7717" width="5.85546875" style="165" bestFit="1" customWidth="1"/>
    <col min="7718" max="7718" width="40.85546875" style="165" bestFit="1" customWidth="1"/>
    <col min="7719" max="7719" width="14" style="165" customWidth="1"/>
    <col min="7720" max="7720" width="22.85546875" style="165" customWidth="1"/>
    <col min="7721" max="7721" width="5.85546875" style="165" customWidth="1"/>
    <col min="7722" max="7722" width="36.140625" style="165" bestFit="1" customWidth="1"/>
    <col min="7723" max="7723" width="16.140625" style="165" customWidth="1"/>
    <col min="7724" max="7724" width="18.85546875" style="165" customWidth="1"/>
    <col min="7725" max="7725" width="6.85546875" style="165" customWidth="1"/>
    <col min="7726" max="7726" width="52" style="165" customWidth="1"/>
    <col min="7727" max="7727" width="18.140625" style="165" customWidth="1"/>
    <col min="7728" max="7728" width="17.140625" style="165" customWidth="1"/>
    <col min="7729" max="7729" width="18.42578125" style="165" customWidth="1"/>
    <col min="7730" max="7730" width="5.85546875" style="165" bestFit="1" customWidth="1"/>
    <col min="7731" max="7731" width="55.140625" style="165" bestFit="1" customWidth="1"/>
    <col min="7732" max="7734" width="17" style="165" customWidth="1"/>
    <col min="7735" max="7735" width="6.42578125" style="165" bestFit="1" customWidth="1"/>
    <col min="7736" max="7736" width="71" style="165" bestFit="1" customWidth="1"/>
    <col min="7737" max="7739" width="17" style="165" customWidth="1"/>
    <col min="7740" max="7740" width="11" style="165" customWidth="1"/>
    <col min="7741" max="7741" width="48.140625" style="165" bestFit="1" customWidth="1"/>
    <col min="7742" max="7744" width="17" style="165" customWidth="1"/>
    <col min="7745" max="7745" width="5.85546875" style="165" bestFit="1" customWidth="1"/>
    <col min="7746" max="7746" width="55.140625" style="165" bestFit="1" customWidth="1"/>
    <col min="7747" max="7749" width="17" style="165" customWidth="1"/>
    <col min="7750" max="7750" width="6.85546875" style="165" customWidth="1"/>
    <col min="7751" max="7751" width="42.7109375" style="165" customWidth="1"/>
    <col min="7752" max="7752" width="17.7109375" style="165" customWidth="1"/>
    <col min="7753" max="7753" width="16.85546875" style="165" customWidth="1"/>
    <col min="7754" max="7754" width="19.140625" style="165" customWidth="1"/>
    <col min="7755" max="7755" width="19.42578125" style="165" customWidth="1"/>
    <col min="7756" max="7756" width="6.85546875" style="165" customWidth="1"/>
    <col min="7757" max="7757" width="47.7109375" style="165" customWidth="1"/>
    <col min="7758" max="7758" width="23.28515625" style="165" bestFit="1" customWidth="1"/>
    <col min="7759" max="7765" width="23.85546875" style="165" customWidth="1"/>
    <col min="7766" max="7766" width="5.85546875" style="165" bestFit="1" customWidth="1"/>
    <col min="7767" max="7767" width="60.140625" style="165" bestFit="1" customWidth="1"/>
    <col min="7768" max="7768" width="17.42578125" style="165" customWidth="1"/>
    <col min="7769" max="7769" width="23.7109375" style="165" customWidth="1"/>
    <col min="7770" max="7772" width="18.42578125" style="165" bestFit="1" customWidth="1"/>
    <col min="7773" max="7773" width="18.42578125" style="165" customWidth="1"/>
    <col min="7774" max="7774" width="18.42578125" style="165" bestFit="1" customWidth="1"/>
    <col min="7775" max="7775" width="22" style="165" bestFit="1" customWidth="1"/>
    <col min="7776" max="7776" width="20.42578125" style="165" bestFit="1" customWidth="1"/>
    <col min="7777" max="7777" width="6.85546875" style="165" customWidth="1"/>
    <col min="7778" max="7778" width="60.140625" style="165" bestFit="1" customWidth="1"/>
    <col min="7779" max="7779" width="19.85546875" style="165" bestFit="1" customWidth="1"/>
    <col min="7780" max="7780" width="22" style="165" bestFit="1" customWidth="1"/>
    <col min="7781" max="7781" width="20.42578125" style="165" bestFit="1" customWidth="1"/>
    <col min="7782" max="7936" width="21.140625" style="165"/>
    <col min="7937" max="7937" width="7.140625" style="165" customWidth="1"/>
    <col min="7938" max="7938" width="24.140625" style="165" customWidth="1"/>
    <col min="7939" max="7939" width="20.85546875" style="165" customWidth="1"/>
    <col min="7940" max="7940" width="19.7109375" style="165" customWidth="1"/>
    <col min="7941" max="7941" width="18" style="165" customWidth="1"/>
    <col min="7942" max="7942" width="17.85546875" style="165" customWidth="1"/>
    <col min="7943" max="7943" width="6.85546875" style="165" customWidth="1"/>
    <col min="7944" max="7944" width="60.140625" style="165" customWidth="1"/>
    <col min="7945" max="7945" width="23.7109375" style="165" customWidth="1"/>
    <col min="7946" max="7946" width="21" style="165" bestFit="1" customWidth="1"/>
    <col min="7947" max="7947" width="19" style="165" bestFit="1" customWidth="1"/>
    <col min="7948" max="7948" width="6.85546875" style="165" customWidth="1"/>
    <col min="7949" max="7949" width="23" style="165" customWidth="1"/>
    <col min="7950" max="7950" width="25.7109375" style="165" customWidth="1"/>
    <col min="7951" max="7951" width="24" style="165" customWidth="1"/>
    <col min="7952" max="7952" width="20" style="165" customWidth="1"/>
    <col min="7953" max="7953" width="6.85546875" style="165" customWidth="1"/>
    <col min="7954" max="7954" width="55" style="165" customWidth="1"/>
    <col min="7955" max="7955" width="21.42578125" style="165" customWidth="1"/>
    <col min="7956" max="7956" width="22.140625" style="165" customWidth="1"/>
    <col min="7957" max="7957" width="18" style="165" bestFit="1" customWidth="1"/>
    <col min="7958" max="7958" width="73.28515625" style="165" bestFit="1" customWidth="1"/>
    <col min="7959" max="7959" width="16.140625" style="165" customWidth="1"/>
    <col min="7960" max="7960" width="18.140625" style="165" customWidth="1"/>
    <col min="7961" max="7961" width="6.42578125" style="165" bestFit="1" customWidth="1"/>
    <col min="7962" max="7962" width="73.140625" style="165" bestFit="1" customWidth="1"/>
    <col min="7963" max="7963" width="5.42578125" style="165" bestFit="1" customWidth="1"/>
    <col min="7964" max="7965" width="18.140625" style="165" customWidth="1"/>
    <col min="7966" max="7966" width="6.85546875" style="165" customWidth="1"/>
    <col min="7967" max="7967" width="39" style="165" customWidth="1"/>
    <col min="7968" max="7971" width="17" style="165" customWidth="1"/>
    <col min="7972" max="7972" width="15.28515625" style="165" customWidth="1"/>
    <col min="7973" max="7973" width="5.85546875" style="165" bestFit="1" customWidth="1"/>
    <col min="7974" max="7974" width="40.85546875" style="165" bestFit="1" customWidth="1"/>
    <col min="7975" max="7975" width="14" style="165" customWidth="1"/>
    <col min="7976" max="7976" width="22.85546875" style="165" customWidth="1"/>
    <col min="7977" max="7977" width="5.85546875" style="165" customWidth="1"/>
    <col min="7978" max="7978" width="36.140625" style="165" bestFit="1" customWidth="1"/>
    <col min="7979" max="7979" width="16.140625" style="165" customWidth="1"/>
    <col min="7980" max="7980" width="18.85546875" style="165" customWidth="1"/>
    <col min="7981" max="7981" width="6.85546875" style="165" customWidth="1"/>
    <col min="7982" max="7982" width="52" style="165" customWidth="1"/>
    <col min="7983" max="7983" width="18.140625" style="165" customWidth="1"/>
    <col min="7984" max="7984" width="17.140625" style="165" customWidth="1"/>
    <col min="7985" max="7985" width="18.42578125" style="165" customWidth="1"/>
    <col min="7986" max="7986" width="5.85546875" style="165" bestFit="1" customWidth="1"/>
    <col min="7987" max="7987" width="55.140625" style="165" bestFit="1" customWidth="1"/>
    <col min="7988" max="7990" width="17" style="165" customWidth="1"/>
    <col min="7991" max="7991" width="6.42578125" style="165" bestFit="1" customWidth="1"/>
    <col min="7992" max="7992" width="71" style="165" bestFit="1" customWidth="1"/>
    <col min="7993" max="7995" width="17" style="165" customWidth="1"/>
    <col min="7996" max="7996" width="11" style="165" customWidth="1"/>
    <col min="7997" max="7997" width="48.140625" style="165" bestFit="1" customWidth="1"/>
    <col min="7998" max="8000" width="17" style="165" customWidth="1"/>
    <col min="8001" max="8001" width="5.85546875" style="165" bestFit="1" customWidth="1"/>
    <col min="8002" max="8002" width="55.140625" style="165" bestFit="1" customWidth="1"/>
    <col min="8003" max="8005" width="17" style="165" customWidth="1"/>
    <col min="8006" max="8006" width="6.85546875" style="165" customWidth="1"/>
    <col min="8007" max="8007" width="42.7109375" style="165" customWidth="1"/>
    <col min="8008" max="8008" width="17.7109375" style="165" customWidth="1"/>
    <col min="8009" max="8009" width="16.85546875" style="165" customWidth="1"/>
    <col min="8010" max="8010" width="19.140625" style="165" customWidth="1"/>
    <col min="8011" max="8011" width="19.42578125" style="165" customWidth="1"/>
    <col min="8012" max="8012" width="6.85546875" style="165" customWidth="1"/>
    <col min="8013" max="8013" width="47.7109375" style="165" customWidth="1"/>
    <col min="8014" max="8014" width="23.28515625" style="165" bestFit="1" customWidth="1"/>
    <col min="8015" max="8021" width="23.85546875" style="165" customWidth="1"/>
    <col min="8022" max="8022" width="5.85546875" style="165" bestFit="1" customWidth="1"/>
    <col min="8023" max="8023" width="60.140625" style="165" bestFit="1" customWidth="1"/>
    <col min="8024" max="8024" width="17.42578125" style="165" customWidth="1"/>
    <col min="8025" max="8025" width="23.7109375" style="165" customWidth="1"/>
    <col min="8026" max="8028" width="18.42578125" style="165" bestFit="1" customWidth="1"/>
    <col min="8029" max="8029" width="18.42578125" style="165" customWidth="1"/>
    <col min="8030" max="8030" width="18.42578125" style="165" bestFit="1" customWidth="1"/>
    <col min="8031" max="8031" width="22" style="165" bestFit="1" customWidth="1"/>
    <col min="8032" max="8032" width="20.42578125" style="165" bestFit="1" customWidth="1"/>
    <col min="8033" max="8033" width="6.85546875" style="165" customWidth="1"/>
    <col min="8034" max="8034" width="60.140625" style="165" bestFit="1" customWidth="1"/>
    <col min="8035" max="8035" width="19.85546875" style="165" bestFit="1" customWidth="1"/>
    <col min="8036" max="8036" width="22" style="165" bestFit="1" customWidth="1"/>
    <col min="8037" max="8037" width="20.42578125" style="165" bestFit="1" customWidth="1"/>
    <col min="8038" max="8192" width="21.140625" style="165"/>
    <col min="8193" max="8193" width="7.140625" style="165" customWidth="1"/>
    <col min="8194" max="8194" width="24.140625" style="165" customWidth="1"/>
    <col min="8195" max="8195" width="20.85546875" style="165" customWidth="1"/>
    <col min="8196" max="8196" width="19.7109375" style="165" customWidth="1"/>
    <col min="8197" max="8197" width="18" style="165" customWidth="1"/>
    <col min="8198" max="8198" width="17.85546875" style="165" customWidth="1"/>
    <col min="8199" max="8199" width="6.85546875" style="165" customWidth="1"/>
    <col min="8200" max="8200" width="60.140625" style="165" customWidth="1"/>
    <col min="8201" max="8201" width="23.7109375" style="165" customWidth="1"/>
    <col min="8202" max="8202" width="21" style="165" bestFit="1" customWidth="1"/>
    <col min="8203" max="8203" width="19" style="165" bestFit="1" customWidth="1"/>
    <col min="8204" max="8204" width="6.85546875" style="165" customWidth="1"/>
    <col min="8205" max="8205" width="23" style="165" customWidth="1"/>
    <col min="8206" max="8206" width="25.7109375" style="165" customWidth="1"/>
    <col min="8207" max="8207" width="24" style="165" customWidth="1"/>
    <col min="8208" max="8208" width="20" style="165" customWidth="1"/>
    <col min="8209" max="8209" width="6.85546875" style="165" customWidth="1"/>
    <col min="8210" max="8210" width="55" style="165" customWidth="1"/>
    <col min="8211" max="8211" width="21.42578125" style="165" customWidth="1"/>
    <col min="8212" max="8212" width="22.140625" style="165" customWidth="1"/>
    <col min="8213" max="8213" width="18" style="165" bestFit="1" customWidth="1"/>
    <col min="8214" max="8214" width="73.28515625" style="165" bestFit="1" customWidth="1"/>
    <col min="8215" max="8215" width="16.140625" style="165" customWidth="1"/>
    <col min="8216" max="8216" width="18.140625" style="165" customWidth="1"/>
    <col min="8217" max="8217" width="6.42578125" style="165" bestFit="1" customWidth="1"/>
    <col min="8218" max="8218" width="73.140625" style="165" bestFit="1" customWidth="1"/>
    <col min="8219" max="8219" width="5.42578125" style="165" bestFit="1" customWidth="1"/>
    <col min="8220" max="8221" width="18.140625" style="165" customWidth="1"/>
    <col min="8222" max="8222" width="6.85546875" style="165" customWidth="1"/>
    <col min="8223" max="8223" width="39" style="165" customWidth="1"/>
    <col min="8224" max="8227" width="17" style="165" customWidth="1"/>
    <col min="8228" max="8228" width="15.28515625" style="165" customWidth="1"/>
    <col min="8229" max="8229" width="5.85546875" style="165" bestFit="1" customWidth="1"/>
    <col min="8230" max="8230" width="40.85546875" style="165" bestFit="1" customWidth="1"/>
    <col min="8231" max="8231" width="14" style="165" customWidth="1"/>
    <col min="8232" max="8232" width="22.85546875" style="165" customWidth="1"/>
    <col min="8233" max="8233" width="5.85546875" style="165" customWidth="1"/>
    <col min="8234" max="8234" width="36.140625" style="165" bestFit="1" customWidth="1"/>
    <col min="8235" max="8235" width="16.140625" style="165" customWidth="1"/>
    <col min="8236" max="8236" width="18.85546875" style="165" customWidth="1"/>
    <col min="8237" max="8237" width="6.85546875" style="165" customWidth="1"/>
    <col min="8238" max="8238" width="52" style="165" customWidth="1"/>
    <col min="8239" max="8239" width="18.140625" style="165" customWidth="1"/>
    <col min="8240" max="8240" width="17.140625" style="165" customWidth="1"/>
    <col min="8241" max="8241" width="18.42578125" style="165" customWidth="1"/>
    <col min="8242" max="8242" width="5.85546875" style="165" bestFit="1" customWidth="1"/>
    <col min="8243" max="8243" width="55.140625" style="165" bestFit="1" customWidth="1"/>
    <col min="8244" max="8246" width="17" style="165" customWidth="1"/>
    <col min="8247" max="8247" width="6.42578125" style="165" bestFit="1" customWidth="1"/>
    <col min="8248" max="8248" width="71" style="165" bestFit="1" customWidth="1"/>
    <col min="8249" max="8251" width="17" style="165" customWidth="1"/>
    <col min="8252" max="8252" width="11" style="165" customWidth="1"/>
    <col min="8253" max="8253" width="48.140625" style="165" bestFit="1" customWidth="1"/>
    <col min="8254" max="8256" width="17" style="165" customWidth="1"/>
    <col min="8257" max="8257" width="5.85546875" style="165" bestFit="1" customWidth="1"/>
    <col min="8258" max="8258" width="55.140625" style="165" bestFit="1" customWidth="1"/>
    <col min="8259" max="8261" width="17" style="165" customWidth="1"/>
    <col min="8262" max="8262" width="6.85546875" style="165" customWidth="1"/>
    <col min="8263" max="8263" width="42.7109375" style="165" customWidth="1"/>
    <col min="8264" max="8264" width="17.7109375" style="165" customWidth="1"/>
    <col min="8265" max="8265" width="16.85546875" style="165" customWidth="1"/>
    <col min="8266" max="8266" width="19.140625" style="165" customWidth="1"/>
    <col min="8267" max="8267" width="19.42578125" style="165" customWidth="1"/>
    <col min="8268" max="8268" width="6.85546875" style="165" customWidth="1"/>
    <col min="8269" max="8269" width="47.7109375" style="165" customWidth="1"/>
    <col min="8270" max="8270" width="23.28515625" style="165" bestFit="1" customWidth="1"/>
    <col min="8271" max="8277" width="23.85546875" style="165" customWidth="1"/>
    <col min="8278" max="8278" width="5.85546875" style="165" bestFit="1" customWidth="1"/>
    <col min="8279" max="8279" width="60.140625" style="165" bestFit="1" customWidth="1"/>
    <col min="8280" max="8280" width="17.42578125" style="165" customWidth="1"/>
    <col min="8281" max="8281" width="23.7109375" style="165" customWidth="1"/>
    <col min="8282" max="8284" width="18.42578125" style="165" bestFit="1" customWidth="1"/>
    <col min="8285" max="8285" width="18.42578125" style="165" customWidth="1"/>
    <col min="8286" max="8286" width="18.42578125" style="165" bestFit="1" customWidth="1"/>
    <col min="8287" max="8287" width="22" style="165" bestFit="1" customWidth="1"/>
    <col min="8288" max="8288" width="20.42578125" style="165" bestFit="1" customWidth="1"/>
    <col min="8289" max="8289" width="6.85546875" style="165" customWidth="1"/>
    <col min="8290" max="8290" width="60.140625" style="165" bestFit="1" customWidth="1"/>
    <col min="8291" max="8291" width="19.85546875" style="165" bestFit="1" customWidth="1"/>
    <col min="8292" max="8292" width="22" style="165" bestFit="1" customWidth="1"/>
    <col min="8293" max="8293" width="20.42578125" style="165" bestFit="1" customWidth="1"/>
    <col min="8294" max="8448" width="21.140625" style="165"/>
    <col min="8449" max="8449" width="7.140625" style="165" customWidth="1"/>
    <col min="8450" max="8450" width="24.140625" style="165" customWidth="1"/>
    <col min="8451" max="8451" width="20.85546875" style="165" customWidth="1"/>
    <col min="8452" max="8452" width="19.7109375" style="165" customWidth="1"/>
    <col min="8453" max="8453" width="18" style="165" customWidth="1"/>
    <col min="8454" max="8454" width="17.85546875" style="165" customWidth="1"/>
    <col min="8455" max="8455" width="6.85546875" style="165" customWidth="1"/>
    <col min="8456" max="8456" width="60.140625" style="165" customWidth="1"/>
    <col min="8457" max="8457" width="23.7109375" style="165" customWidth="1"/>
    <col min="8458" max="8458" width="21" style="165" bestFit="1" customWidth="1"/>
    <col min="8459" max="8459" width="19" style="165" bestFit="1" customWidth="1"/>
    <col min="8460" max="8460" width="6.85546875" style="165" customWidth="1"/>
    <col min="8461" max="8461" width="23" style="165" customWidth="1"/>
    <col min="8462" max="8462" width="25.7109375" style="165" customWidth="1"/>
    <col min="8463" max="8463" width="24" style="165" customWidth="1"/>
    <col min="8464" max="8464" width="20" style="165" customWidth="1"/>
    <col min="8465" max="8465" width="6.85546875" style="165" customWidth="1"/>
    <col min="8466" max="8466" width="55" style="165" customWidth="1"/>
    <col min="8467" max="8467" width="21.42578125" style="165" customWidth="1"/>
    <col min="8468" max="8468" width="22.140625" style="165" customWidth="1"/>
    <col min="8469" max="8469" width="18" style="165" bestFit="1" customWidth="1"/>
    <col min="8470" max="8470" width="73.28515625" style="165" bestFit="1" customWidth="1"/>
    <col min="8471" max="8471" width="16.140625" style="165" customWidth="1"/>
    <col min="8472" max="8472" width="18.140625" style="165" customWidth="1"/>
    <col min="8473" max="8473" width="6.42578125" style="165" bestFit="1" customWidth="1"/>
    <col min="8474" max="8474" width="73.140625" style="165" bestFit="1" customWidth="1"/>
    <col min="8475" max="8475" width="5.42578125" style="165" bestFit="1" customWidth="1"/>
    <col min="8476" max="8477" width="18.140625" style="165" customWidth="1"/>
    <col min="8478" max="8478" width="6.85546875" style="165" customWidth="1"/>
    <col min="8479" max="8479" width="39" style="165" customWidth="1"/>
    <col min="8480" max="8483" width="17" style="165" customWidth="1"/>
    <col min="8484" max="8484" width="15.28515625" style="165" customWidth="1"/>
    <col min="8485" max="8485" width="5.85546875" style="165" bestFit="1" customWidth="1"/>
    <col min="8486" max="8486" width="40.85546875" style="165" bestFit="1" customWidth="1"/>
    <col min="8487" max="8487" width="14" style="165" customWidth="1"/>
    <col min="8488" max="8488" width="22.85546875" style="165" customWidth="1"/>
    <col min="8489" max="8489" width="5.85546875" style="165" customWidth="1"/>
    <col min="8490" max="8490" width="36.140625" style="165" bestFit="1" customWidth="1"/>
    <col min="8491" max="8491" width="16.140625" style="165" customWidth="1"/>
    <col min="8492" max="8492" width="18.85546875" style="165" customWidth="1"/>
    <col min="8493" max="8493" width="6.85546875" style="165" customWidth="1"/>
    <col min="8494" max="8494" width="52" style="165" customWidth="1"/>
    <col min="8495" max="8495" width="18.140625" style="165" customWidth="1"/>
    <col min="8496" max="8496" width="17.140625" style="165" customWidth="1"/>
    <col min="8497" max="8497" width="18.42578125" style="165" customWidth="1"/>
    <col min="8498" max="8498" width="5.85546875" style="165" bestFit="1" customWidth="1"/>
    <col min="8499" max="8499" width="55.140625" style="165" bestFit="1" customWidth="1"/>
    <col min="8500" max="8502" width="17" style="165" customWidth="1"/>
    <col min="8503" max="8503" width="6.42578125" style="165" bestFit="1" customWidth="1"/>
    <col min="8504" max="8504" width="71" style="165" bestFit="1" customWidth="1"/>
    <col min="8505" max="8507" width="17" style="165" customWidth="1"/>
    <col min="8508" max="8508" width="11" style="165" customWidth="1"/>
    <col min="8509" max="8509" width="48.140625" style="165" bestFit="1" customWidth="1"/>
    <col min="8510" max="8512" width="17" style="165" customWidth="1"/>
    <col min="8513" max="8513" width="5.85546875" style="165" bestFit="1" customWidth="1"/>
    <col min="8514" max="8514" width="55.140625" style="165" bestFit="1" customWidth="1"/>
    <col min="8515" max="8517" width="17" style="165" customWidth="1"/>
    <col min="8518" max="8518" width="6.85546875" style="165" customWidth="1"/>
    <col min="8519" max="8519" width="42.7109375" style="165" customWidth="1"/>
    <col min="8520" max="8520" width="17.7109375" style="165" customWidth="1"/>
    <col min="8521" max="8521" width="16.85546875" style="165" customWidth="1"/>
    <col min="8522" max="8522" width="19.140625" style="165" customWidth="1"/>
    <col min="8523" max="8523" width="19.42578125" style="165" customWidth="1"/>
    <col min="8524" max="8524" width="6.85546875" style="165" customWidth="1"/>
    <col min="8525" max="8525" width="47.7109375" style="165" customWidth="1"/>
    <col min="8526" max="8526" width="23.28515625" style="165" bestFit="1" customWidth="1"/>
    <col min="8527" max="8533" width="23.85546875" style="165" customWidth="1"/>
    <col min="8534" max="8534" width="5.85546875" style="165" bestFit="1" customWidth="1"/>
    <col min="8535" max="8535" width="60.140625" style="165" bestFit="1" customWidth="1"/>
    <col min="8536" max="8536" width="17.42578125" style="165" customWidth="1"/>
    <col min="8537" max="8537" width="23.7109375" style="165" customWidth="1"/>
    <col min="8538" max="8540" width="18.42578125" style="165" bestFit="1" customWidth="1"/>
    <col min="8541" max="8541" width="18.42578125" style="165" customWidth="1"/>
    <col min="8542" max="8542" width="18.42578125" style="165" bestFit="1" customWidth="1"/>
    <col min="8543" max="8543" width="22" style="165" bestFit="1" customWidth="1"/>
    <col min="8544" max="8544" width="20.42578125" style="165" bestFit="1" customWidth="1"/>
    <col min="8545" max="8545" width="6.85546875" style="165" customWidth="1"/>
    <col min="8546" max="8546" width="60.140625" style="165" bestFit="1" customWidth="1"/>
    <col min="8547" max="8547" width="19.85546875" style="165" bestFit="1" customWidth="1"/>
    <col min="8548" max="8548" width="22" style="165" bestFit="1" customWidth="1"/>
    <col min="8549" max="8549" width="20.42578125" style="165" bestFit="1" customWidth="1"/>
    <col min="8550" max="8704" width="21.140625" style="165"/>
    <col min="8705" max="8705" width="7.140625" style="165" customWidth="1"/>
    <col min="8706" max="8706" width="24.140625" style="165" customWidth="1"/>
    <col min="8707" max="8707" width="20.85546875" style="165" customWidth="1"/>
    <col min="8708" max="8708" width="19.7109375" style="165" customWidth="1"/>
    <col min="8709" max="8709" width="18" style="165" customWidth="1"/>
    <col min="8710" max="8710" width="17.85546875" style="165" customWidth="1"/>
    <col min="8711" max="8711" width="6.85546875" style="165" customWidth="1"/>
    <col min="8712" max="8712" width="60.140625" style="165" customWidth="1"/>
    <col min="8713" max="8713" width="23.7109375" style="165" customWidth="1"/>
    <col min="8714" max="8714" width="21" style="165" bestFit="1" customWidth="1"/>
    <col min="8715" max="8715" width="19" style="165" bestFit="1" customWidth="1"/>
    <col min="8716" max="8716" width="6.85546875" style="165" customWidth="1"/>
    <col min="8717" max="8717" width="23" style="165" customWidth="1"/>
    <col min="8718" max="8718" width="25.7109375" style="165" customWidth="1"/>
    <col min="8719" max="8719" width="24" style="165" customWidth="1"/>
    <col min="8720" max="8720" width="20" style="165" customWidth="1"/>
    <col min="8721" max="8721" width="6.85546875" style="165" customWidth="1"/>
    <col min="8722" max="8722" width="55" style="165" customWidth="1"/>
    <col min="8723" max="8723" width="21.42578125" style="165" customWidth="1"/>
    <col min="8724" max="8724" width="22.140625" style="165" customWidth="1"/>
    <col min="8725" max="8725" width="18" style="165" bestFit="1" customWidth="1"/>
    <col min="8726" max="8726" width="73.28515625" style="165" bestFit="1" customWidth="1"/>
    <col min="8727" max="8727" width="16.140625" style="165" customWidth="1"/>
    <col min="8728" max="8728" width="18.140625" style="165" customWidth="1"/>
    <col min="8729" max="8729" width="6.42578125" style="165" bestFit="1" customWidth="1"/>
    <col min="8730" max="8730" width="73.140625" style="165" bestFit="1" customWidth="1"/>
    <col min="8731" max="8731" width="5.42578125" style="165" bestFit="1" customWidth="1"/>
    <col min="8732" max="8733" width="18.140625" style="165" customWidth="1"/>
    <col min="8734" max="8734" width="6.85546875" style="165" customWidth="1"/>
    <col min="8735" max="8735" width="39" style="165" customWidth="1"/>
    <col min="8736" max="8739" width="17" style="165" customWidth="1"/>
    <col min="8740" max="8740" width="15.28515625" style="165" customWidth="1"/>
    <col min="8741" max="8741" width="5.85546875" style="165" bestFit="1" customWidth="1"/>
    <col min="8742" max="8742" width="40.85546875" style="165" bestFit="1" customWidth="1"/>
    <col min="8743" max="8743" width="14" style="165" customWidth="1"/>
    <col min="8744" max="8744" width="22.85546875" style="165" customWidth="1"/>
    <col min="8745" max="8745" width="5.85546875" style="165" customWidth="1"/>
    <col min="8746" max="8746" width="36.140625" style="165" bestFit="1" customWidth="1"/>
    <col min="8747" max="8747" width="16.140625" style="165" customWidth="1"/>
    <col min="8748" max="8748" width="18.85546875" style="165" customWidth="1"/>
    <col min="8749" max="8749" width="6.85546875" style="165" customWidth="1"/>
    <col min="8750" max="8750" width="52" style="165" customWidth="1"/>
    <col min="8751" max="8751" width="18.140625" style="165" customWidth="1"/>
    <col min="8752" max="8752" width="17.140625" style="165" customWidth="1"/>
    <col min="8753" max="8753" width="18.42578125" style="165" customWidth="1"/>
    <col min="8754" max="8754" width="5.85546875" style="165" bestFit="1" customWidth="1"/>
    <col min="8755" max="8755" width="55.140625" style="165" bestFit="1" customWidth="1"/>
    <col min="8756" max="8758" width="17" style="165" customWidth="1"/>
    <col min="8759" max="8759" width="6.42578125" style="165" bestFit="1" customWidth="1"/>
    <col min="8760" max="8760" width="71" style="165" bestFit="1" customWidth="1"/>
    <col min="8761" max="8763" width="17" style="165" customWidth="1"/>
    <col min="8764" max="8764" width="11" style="165" customWidth="1"/>
    <col min="8765" max="8765" width="48.140625" style="165" bestFit="1" customWidth="1"/>
    <col min="8766" max="8768" width="17" style="165" customWidth="1"/>
    <col min="8769" max="8769" width="5.85546875" style="165" bestFit="1" customWidth="1"/>
    <col min="8770" max="8770" width="55.140625" style="165" bestFit="1" customWidth="1"/>
    <col min="8771" max="8773" width="17" style="165" customWidth="1"/>
    <col min="8774" max="8774" width="6.85546875" style="165" customWidth="1"/>
    <col min="8775" max="8775" width="42.7109375" style="165" customWidth="1"/>
    <col min="8776" max="8776" width="17.7109375" style="165" customWidth="1"/>
    <col min="8777" max="8777" width="16.85546875" style="165" customWidth="1"/>
    <col min="8778" max="8778" width="19.140625" style="165" customWidth="1"/>
    <col min="8779" max="8779" width="19.42578125" style="165" customWidth="1"/>
    <col min="8780" max="8780" width="6.85546875" style="165" customWidth="1"/>
    <col min="8781" max="8781" width="47.7109375" style="165" customWidth="1"/>
    <col min="8782" max="8782" width="23.28515625" style="165" bestFit="1" customWidth="1"/>
    <col min="8783" max="8789" width="23.85546875" style="165" customWidth="1"/>
    <col min="8790" max="8790" width="5.85546875" style="165" bestFit="1" customWidth="1"/>
    <col min="8791" max="8791" width="60.140625" style="165" bestFit="1" customWidth="1"/>
    <col min="8792" max="8792" width="17.42578125" style="165" customWidth="1"/>
    <col min="8793" max="8793" width="23.7109375" style="165" customWidth="1"/>
    <col min="8794" max="8796" width="18.42578125" style="165" bestFit="1" customWidth="1"/>
    <col min="8797" max="8797" width="18.42578125" style="165" customWidth="1"/>
    <col min="8798" max="8798" width="18.42578125" style="165" bestFit="1" customWidth="1"/>
    <col min="8799" max="8799" width="22" style="165" bestFit="1" customWidth="1"/>
    <col min="8800" max="8800" width="20.42578125" style="165" bestFit="1" customWidth="1"/>
    <col min="8801" max="8801" width="6.85546875" style="165" customWidth="1"/>
    <col min="8802" max="8802" width="60.140625" style="165" bestFit="1" customWidth="1"/>
    <col min="8803" max="8803" width="19.85546875" style="165" bestFit="1" customWidth="1"/>
    <col min="8804" max="8804" width="22" style="165" bestFit="1" customWidth="1"/>
    <col min="8805" max="8805" width="20.42578125" style="165" bestFit="1" customWidth="1"/>
    <col min="8806" max="8960" width="21.140625" style="165"/>
    <col min="8961" max="8961" width="7.140625" style="165" customWidth="1"/>
    <col min="8962" max="8962" width="24.140625" style="165" customWidth="1"/>
    <col min="8963" max="8963" width="20.85546875" style="165" customWidth="1"/>
    <col min="8964" max="8964" width="19.7109375" style="165" customWidth="1"/>
    <col min="8965" max="8965" width="18" style="165" customWidth="1"/>
    <col min="8966" max="8966" width="17.85546875" style="165" customWidth="1"/>
    <col min="8967" max="8967" width="6.85546875" style="165" customWidth="1"/>
    <col min="8968" max="8968" width="60.140625" style="165" customWidth="1"/>
    <col min="8969" max="8969" width="23.7109375" style="165" customWidth="1"/>
    <col min="8970" max="8970" width="21" style="165" bestFit="1" customWidth="1"/>
    <col min="8971" max="8971" width="19" style="165" bestFit="1" customWidth="1"/>
    <col min="8972" max="8972" width="6.85546875" style="165" customWidth="1"/>
    <col min="8973" max="8973" width="23" style="165" customWidth="1"/>
    <col min="8974" max="8974" width="25.7109375" style="165" customWidth="1"/>
    <col min="8975" max="8975" width="24" style="165" customWidth="1"/>
    <col min="8976" max="8976" width="20" style="165" customWidth="1"/>
    <col min="8977" max="8977" width="6.85546875" style="165" customWidth="1"/>
    <col min="8978" max="8978" width="55" style="165" customWidth="1"/>
    <col min="8979" max="8979" width="21.42578125" style="165" customWidth="1"/>
    <col min="8980" max="8980" width="22.140625" style="165" customWidth="1"/>
    <col min="8981" max="8981" width="18" style="165" bestFit="1" customWidth="1"/>
    <col min="8982" max="8982" width="73.28515625" style="165" bestFit="1" customWidth="1"/>
    <col min="8983" max="8983" width="16.140625" style="165" customWidth="1"/>
    <col min="8984" max="8984" width="18.140625" style="165" customWidth="1"/>
    <col min="8985" max="8985" width="6.42578125" style="165" bestFit="1" customWidth="1"/>
    <col min="8986" max="8986" width="73.140625" style="165" bestFit="1" customWidth="1"/>
    <col min="8987" max="8987" width="5.42578125" style="165" bestFit="1" customWidth="1"/>
    <col min="8988" max="8989" width="18.140625" style="165" customWidth="1"/>
    <col min="8990" max="8990" width="6.85546875" style="165" customWidth="1"/>
    <col min="8991" max="8991" width="39" style="165" customWidth="1"/>
    <col min="8992" max="8995" width="17" style="165" customWidth="1"/>
    <col min="8996" max="8996" width="15.28515625" style="165" customWidth="1"/>
    <col min="8997" max="8997" width="5.85546875" style="165" bestFit="1" customWidth="1"/>
    <col min="8998" max="8998" width="40.85546875" style="165" bestFit="1" customWidth="1"/>
    <col min="8999" max="8999" width="14" style="165" customWidth="1"/>
    <col min="9000" max="9000" width="22.85546875" style="165" customWidth="1"/>
    <col min="9001" max="9001" width="5.85546875" style="165" customWidth="1"/>
    <col min="9002" max="9002" width="36.140625" style="165" bestFit="1" customWidth="1"/>
    <col min="9003" max="9003" width="16.140625" style="165" customWidth="1"/>
    <col min="9004" max="9004" width="18.85546875" style="165" customWidth="1"/>
    <col min="9005" max="9005" width="6.85546875" style="165" customWidth="1"/>
    <col min="9006" max="9006" width="52" style="165" customWidth="1"/>
    <col min="9007" max="9007" width="18.140625" style="165" customWidth="1"/>
    <col min="9008" max="9008" width="17.140625" style="165" customWidth="1"/>
    <col min="9009" max="9009" width="18.42578125" style="165" customWidth="1"/>
    <col min="9010" max="9010" width="5.85546875" style="165" bestFit="1" customWidth="1"/>
    <col min="9011" max="9011" width="55.140625" style="165" bestFit="1" customWidth="1"/>
    <col min="9012" max="9014" width="17" style="165" customWidth="1"/>
    <col min="9015" max="9015" width="6.42578125" style="165" bestFit="1" customWidth="1"/>
    <col min="9016" max="9016" width="71" style="165" bestFit="1" customWidth="1"/>
    <col min="9017" max="9019" width="17" style="165" customWidth="1"/>
    <col min="9020" max="9020" width="11" style="165" customWidth="1"/>
    <col min="9021" max="9021" width="48.140625" style="165" bestFit="1" customWidth="1"/>
    <col min="9022" max="9024" width="17" style="165" customWidth="1"/>
    <col min="9025" max="9025" width="5.85546875" style="165" bestFit="1" customWidth="1"/>
    <col min="9026" max="9026" width="55.140625" style="165" bestFit="1" customWidth="1"/>
    <col min="9027" max="9029" width="17" style="165" customWidth="1"/>
    <col min="9030" max="9030" width="6.85546875" style="165" customWidth="1"/>
    <col min="9031" max="9031" width="42.7109375" style="165" customWidth="1"/>
    <col min="9032" max="9032" width="17.7109375" style="165" customWidth="1"/>
    <col min="9033" max="9033" width="16.85546875" style="165" customWidth="1"/>
    <col min="9034" max="9034" width="19.140625" style="165" customWidth="1"/>
    <col min="9035" max="9035" width="19.42578125" style="165" customWidth="1"/>
    <col min="9036" max="9036" width="6.85546875" style="165" customWidth="1"/>
    <col min="9037" max="9037" width="47.7109375" style="165" customWidth="1"/>
    <col min="9038" max="9038" width="23.28515625" style="165" bestFit="1" customWidth="1"/>
    <col min="9039" max="9045" width="23.85546875" style="165" customWidth="1"/>
    <col min="9046" max="9046" width="5.85546875" style="165" bestFit="1" customWidth="1"/>
    <col min="9047" max="9047" width="60.140625" style="165" bestFit="1" customWidth="1"/>
    <col min="9048" max="9048" width="17.42578125" style="165" customWidth="1"/>
    <col min="9049" max="9049" width="23.7109375" style="165" customWidth="1"/>
    <col min="9050" max="9052" width="18.42578125" style="165" bestFit="1" customWidth="1"/>
    <col min="9053" max="9053" width="18.42578125" style="165" customWidth="1"/>
    <col min="9054" max="9054" width="18.42578125" style="165" bestFit="1" customWidth="1"/>
    <col min="9055" max="9055" width="22" style="165" bestFit="1" customWidth="1"/>
    <col min="9056" max="9056" width="20.42578125" style="165" bestFit="1" customWidth="1"/>
    <col min="9057" max="9057" width="6.85546875" style="165" customWidth="1"/>
    <col min="9058" max="9058" width="60.140625" style="165" bestFit="1" customWidth="1"/>
    <col min="9059" max="9059" width="19.85546875" style="165" bestFit="1" customWidth="1"/>
    <col min="9060" max="9060" width="22" style="165" bestFit="1" customWidth="1"/>
    <col min="9061" max="9061" width="20.42578125" style="165" bestFit="1" customWidth="1"/>
    <col min="9062" max="9216" width="21.140625" style="165"/>
    <col min="9217" max="9217" width="7.140625" style="165" customWidth="1"/>
    <col min="9218" max="9218" width="24.140625" style="165" customWidth="1"/>
    <col min="9219" max="9219" width="20.85546875" style="165" customWidth="1"/>
    <col min="9220" max="9220" width="19.7109375" style="165" customWidth="1"/>
    <col min="9221" max="9221" width="18" style="165" customWidth="1"/>
    <col min="9222" max="9222" width="17.85546875" style="165" customWidth="1"/>
    <col min="9223" max="9223" width="6.85546875" style="165" customWidth="1"/>
    <col min="9224" max="9224" width="60.140625" style="165" customWidth="1"/>
    <col min="9225" max="9225" width="23.7109375" style="165" customWidth="1"/>
    <col min="9226" max="9226" width="21" style="165" bestFit="1" customWidth="1"/>
    <col min="9227" max="9227" width="19" style="165" bestFit="1" customWidth="1"/>
    <col min="9228" max="9228" width="6.85546875" style="165" customWidth="1"/>
    <col min="9229" max="9229" width="23" style="165" customWidth="1"/>
    <col min="9230" max="9230" width="25.7109375" style="165" customWidth="1"/>
    <col min="9231" max="9231" width="24" style="165" customWidth="1"/>
    <col min="9232" max="9232" width="20" style="165" customWidth="1"/>
    <col min="9233" max="9233" width="6.85546875" style="165" customWidth="1"/>
    <col min="9234" max="9234" width="55" style="165" customWidth="1"/>
    <col min="9235" max="9235" width="21.42578125" style="165" customWidth="1"/>
    <col min="9236" max="9236" width="22.140625" style="165" customWidth="1"/>
    <col min="9237" max="9237" width="18" style="165" bestFit="1" customWidth="1"/>
    <col min="9238" max="9238" width="73.28515625" style="165" bestFit="1" customWidth="1"/>
    <col min="9239" max="9239" width="16.140625" style="165" customWidth="1"/>
    <col min="9240" max="9240" width="18.140625" style="165" customWidth="1"/>
    <col min="9241" max="9241" width="6.42578125" style="165" bestFit="1" customWidth="1"/>
    <col min="9242" max="9242" width="73.140625" style="165" bestFit="1" customWidth="1"/>
    <col min="9243" max="9243" width="5.42578125" style="165" bestFit="1" customWidth="1"/>
    <col min="9244" max="9245" width="18.140625" style="165" customWidth="1"/>
    <col min="9246" max="9246" width="6.85546875" style="165" customWidth="1"/>
    <col min="9247" max="9247" width="39" style="165" customWidth="1"/>
    <col min="9248" max="9251" width="17" style="165" customWidth="1"/>
    <col min="9252" max="9252" width="15.28515625" style="165" customWidth="1"/>
    <col min="9253" max="9253" width="5.85546875" style="165" bestFit="1" customWidth="1"/>
    <col min="9254" max="9254" width="40.85546875" style="165" bestFit="1" customWidth="1"/>
    <col min="9255" max="9255" width="14" style="165" customWidth="1"/>
    <col min="9256" max="9256" width="22.85546875" style="165" customWidth="1"/>
    <col min="9257" max="9257" width="5.85546875" style="165" customWidth="1"/>
    <col min="9258" max="9258" width="36.140625" style="165" bestFit="1" customWidth="1"/>
    <col min="9259" max="9259" width="16.140625" style="165" customWidth="1"/>
    <col min="9260" max="9260" width="18.85546875" style="165" customWidth="1"/>
    <col min="9261" max="9261" width="6.85546875" style="165" customWidth="1"/>
    <col min="9262" max="9262" width="52" style="165" customWidth="1"/>
    <col min="9263" max="9263" width="18.140625" style="165" customWidth="1"/>
    <col min="9264" max="9264" width="17.140625" style="165" customWidth="1"/>
    <col min="9265" max="9265" width="18.42578125" style="165" customWidth="1"/>
    <col min="9266" max="9266" width="5.85546875" style="165" bestFit="1" customWidth="1"/>
    <col min="9267" max="9267" width="55.140625" style="165" bestFit="1" customWidth="1"/>
    <col min="9268" max="9270" width="17" style="165" customWidth="1"/>
    <col min="9271" max="9271" width="6.42578125" style="165" bestFit="1" customWidth="1"/>
    <col min="9272" max="9272" width="71" style="165" bestFit="1" customWidth="1"/>
    <col min="9273" max="9275" width="17" style="165" customWidth="1"/>
    <col min="9276" max="9276" width="11" style="165" customWidth="1"/>
    <col min="9277" max="9277" width="48.140625" style="165" bestFit="1" customWidth="1"/>
    <col min="9278" max="9280" width="17" style="165" customWidth="1"/>
    <col min="9281" max="9281" width="5.85546875" style="165" bestFit="1" customWidth="1"/>
    <col min="9282" max="9282" width="55.140625" style="165" bestFit="1" customWidth="1"/>
    <col min="9283" max="9285" width="17" style="165" customWidth="1"/>
    <col min="9286" max="9286" width="6.85546875" style="165" customWidth="1"/>
    <col min="9287" max="9287" width="42.7109375" style="165" customWidth="1"/>
    <col min="9288" max="9288" width="17.7109375" style="165" customWidth="1"/>
    <col min="9289" max="9289" width="16.85546875" style="165" customWidth="1"/>
    <col min="9290" max="9290" width="19.140625" style="165" customWidth="1"/>
    <col min="9291" max="9291" width="19.42578125" style="165" customWidth="1"/>
    <col min="9292" max="9292" width="6.85546875" style="165" customWidth="1"/>
    <col min="9293" max="9293" width="47.7109375" style="165" customWidth="1"/>
    <col min="9294" max="9294" width="23.28515625" style="165" bestFit="1" customWidth="1"/>
    <col min="9295" max="9301" width="23.85546875" style="165" customWidth="1"/>
    <col min="9302" max="9302" width="5.85546875" style="165" bestFit="1" customWidth="1"/>
    <col min="9303" max="9303" width="60.140625" style="165" bestFit="1" customWidth="1"/>
    <col min="9304" max="9304" width="17.42578125" style="165" customWidth="1"/>
    <col min="9305" max="9305" width="23.7109375" style="165" customWidth="1"/>
    <col min="9306" max="9308" width="18.42578125" style="165" bestFit="1" customWidth="1"/>
    <col min="9309" max="9309" width="18.42578125" style="165" customWidth="1"/>
    <col min="9310" max="9310" width="18.42578125" style="165" bestFit="1" customWidth="1"/>
    <col min="9311" max="9311" width="22" style="165" bestFit="1" customWidth="1"/>
    <col min="9312" max="9312" width="20.42578125" style="165" bestFit="1" customWidth="1"/>
    <col min="9313" max="9313" width="6.85546875" style="165" customWidth="1"/>
    <col min="9314" max="9314" width="60.140625" style="165" bestFit="1" customWidth="1"/>
    <col min="9315" max="9315" width="19.85546875" style="165" bestFit="1" customWidth="1"/>
    <col min="9316" max="9316" width="22" style="165" bestFit="1" customWidth="1"/>
    <col min="9317" max="9317" width="20.42578125" style="165" bestFit="1" customWidth="1"/>
    <col min="9318" max="9472" width="21.140625" style="165"/>
    <col min="9473" max="9473" width="7.140625" style="165" customWidth="1"/>
    <col min="9474" max="9474" width="24.140625" style="165" customWidth="1"/>
    <col min="9475" max="9475" width="20.85546875" style="165" customWidth="1"/>
    <col min="9476" max="9476" width="19.7109375" style="165" customWidth="1"/>
    <col min="9477" max="9477" width="18" style="165" customWidth="1"/>
    <col min="9478" max="9478" width="17.85546875" style="165" customWidth="1"/>
    <col min="9479" max="9479" width="6.85546875" style="165" customWidth="1"/>
    <col min="9480" max="9480" width="60.140625" style="165" customWidth="1"/>
    <col min="9481" max="9481" width="23.7109375" style="165" customWidth="1"/>
    <col min="9482" max="9482" width="21" style="165" bestFit="1" customWidth="1"/>
    <col min="9483" max="9483" width="19" style="165" bestFit="1" customWidth="1"/>
    <col min="9484" max="9484" width="6.85546875" style="165" customWidth="1"/>
    <col min="9485" max="9485" width="23" style="165" customWidth="1"/>
    <col min="9486" max="9486" width="25.7109375" style="165" customWidth="1"/>
    <col min="9487" max="9487" width="24" style="165" customWidth="1"/>
    <col min="9488" max="9488" width="20" style="165" customWidth="1"/>
    <col min="9489" max="9489" width="6.85546875" style="165" customWidth="1"/>
    <col min="9490" max="9490" width="55" style="165" customWidth="1"/>
    <col min="9491" max="9491" width="21.42578125" style="165" customWidth="1"/>
    <col min="9492" max="9492" width="22.140625" style="165" customWidth="1"/>
    <col min="9493" max="9493" width="18" style="165" bestFit="1" customWidth="1"/>
    <col min="9494" max="9494" width="73.28515625" style="165" bestFit="1" customWidth="1"/>
    <col min="9495" max="9495" width="16.140625" style="165" customWidth="1"/>
    <col min="9496" max="9496" width="18.140625" style="165" customWidth="1"/>
    <col min="9497" max="9497" width="6.42578125" style="165" bestFit="1" customWidth="1"/>
    <col min="9498" max="9498" width="73.140625" style="165" bestFit="1" customWidth="1"/>
    <col min="9499" max="9499" width="5.42578125" style="165" bestFit="1" customWidth="1"/>
    <col min="9500" max="9501" width="18.140625" style="165" customWidth="1"/>
    <col min="9502" max="9502" width="6.85546875" style="165" customWidth="1"/>
    <col min="9503" max="9503" width="39" style="165" customWidth="1"/>
    <col min="9504" max="9507" width="17" style="165" customWidth="1"/>
    <col min="9508" max="9508" width="15.28515625" style="165" customWidth="1"/>
    <col min="9509" max="9509" width="5.85546875" style="165" bestFit="1" customWidth="1"/>
    <col min="9510" max="9510" width="40.85546875" style="165" bestFit="1" customWidth="1"/>
    <col min="9511" max="9511" width="14" style="165" customWidth="1"/>
    <col min="9512" max="9512" width="22.85546875" style="165" customWidth="1"/>
    <col min="9513" max="9513" width="5.85546875" style="165" customWidth="1"/>
    <col min="9514" max="9514" width="36.140625" style="165" bestFit="1" customWidth="1"/>
    <col min="9515" max="9515" width="16.140625" style="165" customWidth="1"/>
    <col min="9516" max="9516" width="18.85546875" style="165" customWidth="1"/>
    <col min="9517" max="9517" width="6.85546875" style="165" customWidth="1"/>
    <col min="9518" max="9518" width="52" style="165" customWidth="1"/>
    <col min="9519" max="9519" width="18.140625" style="165" customWidth="1"/>
    <col min="9520" max="9520" width="17.140625" style="165" customWidth="1"/>
    <col min="9521" max="9521" width="18.42578125" style="165" customWidth="1"/>
    <col min="9522" max="9522" width="5.85546875" style="165" bestFit="1" customWidth="1"/>
    <col min="9523" max="9523" width="55.140625" style="165" bestFit="1" customWidth="1"/>
    <col min="9524" max="9526" width="17" style="165" customWidth="1"/>
    <col min="9527" max="9527" width="6.42578125" style="165" bestFit="1" customWidth="1"/>
    <col min="9528" max="9528" width="71" style="165" bestFit="1" customWidth="1"/>
    <col min="9529" max="9531" width="17" style="165" customWidth="1"/>
    <col min="9532" max="9532" width="11" style="165" customWidth="1"/>
    <col min="9533" max="9533" width="48.140625" style="165" bestFit="1" customWidth="1"/>
    <col min="9534" max="9536" width="17" style="165" customWidth="1"/>
    <col min="9537" max="9537" width="5.85546875" style="165" bestFit="1" customWidth="1"/>
    <col min="9538" max="9538" width="55.140625" style="165" bestFit="1" customWidth="1"/>
    <col min="9539" max="9541" width="17" style="165" customWidth="1"/>
    <col min="9542" max="9542" width="6.85546875" style="165" customWidth="1"/>
    <col min="9543" max="9543" width="42.7109375" style="165" customWidth="1"/>
    <col min="9544" max="9544" width="17.7109375" style="165" customWidth="1"/>
    <col min="9545" max="9545" width="16.85546875" style="165" customWidth="1"/>
    <col min="9546" max="9546" width="19.140625" style="165" customWidth="1"/>
    <col min="9547" max="9547" width="19.42578125" style="165" customWidth="1"/>
    <col min="9548" max="9548" width="6.85546875" style="165" customWidth="1"/>
    <col min="9549" max="9549" width="47.7109375" style="165" customWidth="1"/>
    <col min="9550" max="9550" width="23.28515625" style="165" bestFit="1" customWidth="1"/>
    <col min="9551" max="9557" width="23.85546875" style="165" customWidth="1"/>
    <col min="9558" max="9558" width="5.85546875" style="165" bestFit="1" customWidth="1"/>
    <col min="9559" max="9559" width="60.140625" style="165" bestFit="1" customWidth="1"/>
    <col min="9560" max="9560" width="17.42578125" style="165" customWidth="1"/>
    <col min="9561" max="9561" width="23.7109375" style="165" customWidth="1"/>
    <col min="9562" max="9564" width="18.42578125" style="165" bestFit="1" customWidth="1"/>
    <col min="9565" max="9565" width="18.42578125" style="165" customWidth="1"/>
    <col min="9566" max="9566" width="18.42578125" style="165" bestFit="1" customWidth="1"/>
    <col min="9567" max="9567" width="22" style="165" bestFit="1" customWidth="1"/>
    <col min="9568" max="9568" width="20.42578125" style="165" bestFit="1" customWidth="1"/>
    <col min="9569" max="9569" width="6.85546875" style="165" customWidth="1"/>
    <col min="9570" max="9570" width="60.140625" style="165" bestFit="1" customWidth="1"/>
    <col min="9571" max="9571" width="19.85546875" style="165" bestFit="1" customWidth="1"/>
    <col min="9572" max="9572" width="22" style="165" bestFit="1" customWidth="1"/>
    <col min="9573" max="9573" width="20.42578125" style="165" bestFit="1" customWidth="1"/>
    <col min="9574" max="9728" width="21.140625" style="165"/>
    <col min="9729" max="9729" width="7.140625" style="165" customWidth="1"/>
    <col min="9730" max="9730" width="24.140625" style="165" customWidth="1"/>
    <col min="9731" max="9731" width="20.85546875" style="165" customWidth="1"/>
    <col min="9732" max="9732" width="19.7109375" style="165" customWidth="1"/>
    <col min="9733" max="9733" width="18" style="165" customWidth="1"/>
    <col min="9734" max="9734" width="17.85546875" style="165" customWidth="1"/>
    <col min="9735" max="9735" width="6.85546875" style="165" customWidth="1"/>
    <col min="9736" max="9736" width="60.140625" style="165" customWidth="1"/>
    <col min="9737" max="9737" width="23.7109375" style="165" customWidth="1"/>
    <col min="9738" max="9738" width="21" style="165" bestFit="1" customWidth="1"/>
    <col min="9739" max="9739" width="19" style="165" bestFit="1" customWidth="1"/>
    <col min="9740" max="9740" width="6.85546875" style="165" customWidth="1"/>
    <col min="9741" max="9741" width="23" style="165" customWidth="1"/>
    <col min="9742" max="9742" width="25.7109375" style="165" customWidth="1"/>
    <col min="9743" max="9743" width="24" style="165" customWidth="1"/>
    <col min="9744" max="9744" width="20" style="165" customWidth="1"/>
    <col min="9745" max="9745" width="6.85546875" style="165" customWidth="1"/>
    <col min="9746" max="9746" width="55" style="165" customWidth="1"/>
    <col min="9747" max="9747" width="21.42578125" style="165" customWidth="1"/>
    <col min="9748" max="9748" width="22.140625" style="165" customWidth="1"/>
    <col min="9749" max="9749" width="18" style="165" bestFit="1" customWidth="1"/>
    <col min="9750" max="9750" width="73.28515625" style="165" bestFit="1" customWidth="1"/>
    <col min="9751" max="9751" width="16.140625" style="165" customWidth="1"/>
    <col min="9752" max="9752" width="18.140625" style="165" customWidth="1"/>
    <col min="9753" max="9753" width="6.42578125" style="165" bestFit="1" customWidth="1"/>
    <col min="9754" max="9754" width="73.140625" style="165" bestFit="1" customWidth="1"/>
    <col min="9755" max="9755" width="5.42578125" style="165" bestFit="1" customWidth="1"/>
    <col min="9756" max="9757" width="18.140625" style="165" customWidth="1"/>
    <col min="9758" max="9758" width="6.85546875" style="165" customWidth="1"/>
    <col min="9759" max="9759" width="39" style="165" customWidth="1"/>
    <col min="9760" max="9763" width="17" style="165" customWidth="1"/>
    <col min="9764" max="9764" width="15.28515625" style="165" customWidth="1"/>
    <col min="9765" max="9765" width="5.85546875" style="165" bestFit="1" customWidth="1"/>
    <col min="9766" max="9766" width="40.85546875" style="165" bestFit="1" customWidth="1"/>
    <col min="9767" max="9767" width="14" style="165" customWidth="1"/>
    <col min="9768" max="9768" width="22.85546875" style="165" customWidth="1"/>
    <col min="9769" max="9769" width="5.85546875" style="165" customWidth="1"/>
    <col min="9770" max="9770" width="36.140625" style="165" bestFit="1" customWidth="1"/>
    <col min="9771" max="9771" width="16.140625" style="165" customWidth="1"/>
    <col min="9772" max="9772" width="18.85546875" style="165" customWidth="1"/>
    <col min="9773" max="9773" width="6.85546875" style="165" customWidth="1"/>
    <col min="9774" max="9774" width="52" style="165" customWidth="1"/>
    <col min="9775" max="9775" width="18.140625" style="165" customWidth="1"/>
    <col min="9776" max="9776" width="17.140625" style="165" customWidth="1"/>
    <col min="9777" max="9777" width="18.42578125" style="165" customWidth="1"/>
    <col min="9778" max="9778" width="5.85546875" style="165" bestFit="1" customWidth="1"/>
    <col min="9779" max="9779" width="55.140625" style="165" bestFit="1" customWidth="1"/>
    <col min="9780" max="9782" width="17" style="165" customWidth="1"/>
    <col min="9783" max="9783" width="6.42578125" style="165" bestFit="1" customWidth="1"/>
    <col min="9784" max="9784" width="71" style="165" bestFit="1" customWidth="1"/>
    <col min="9785" max="9787" width="17" style="165" customWidth="1"/>
    <col min="9788" max="9788" width="11" style="165" customWidth="1"/>
    <col min="9789" max="9789" width="48.140625" style="165" bestFit="1" customWidth="1"/>
    <col min="9790" max="9792" width="17" style="165" customWidth="1"/>
    <col min="9793" max="9793" width="5.85546875" style="165" bestFit="1" customWidth="1"/>
    <col min="9794" max="9794" width="55.140625" style="165" bestFit="1" customWidth="1"/>
    <col min="9795" max="9797" width="17" style="165" customWidth="1"/>
    <col min="9798" max="9798" width="6.85546875" style="165" customWidth="1"/>
    <col min="9799" max="9799" width="42.7109375" style="165" customWidth="1"/>
    <col min="9800" max="9800" width="17.7109375" style="165" customWidth="1"/>
    <col min="9801" max="9801" width="16.85546875" style="165" customWidth="1"/>
    <col min="9802" max="9802" width="19.140625" style="165" customWidth="1"/>
    <col min="9803" max="9803" width="19.42578125" style="165" customWidth="1"/>
    <col min="9804" max="9804" width="6.85546875" style="165" customWidth="1"/>
    <col min="9805" max="9805" width="47.7109375" style="165" customWidth="1"/>
    <col min="9806" max="9806" width="23.28515625" style="165" bestFit="1" customWidth="1"/>
    <col min="9807" max="9813" width="23.85546875" style="165" customWidth="1"/>
    <col min="9814" max="9814" width="5.85546875" style="165" bestFit="1" customWidth="1"/>
    <col min="9815" max="9815" width="60.140625" style="165" bestFit="1" customWidth="1"/>
    <col min="9816" max="9816" width="17.42578125" style="165" customWidth="1"/>
    <col min="9817" max="9817" width="23.7109375" style="165" customWidth="1"/>
    <col min="9818" max="9820" width="18.42578125" style="165" bestFit="1" customWidth="1"/>
    <col min="9821" max="9821" width="18.42578125" style="165" customWidth="1"/>
    <col min="9822" max="9822" width="18.42578125" style="165" bestFit="1" customWidth="1"/>
    <col min="9823" max="9823" width="22" style="165" bestFit="1" customWidth="1"/>
    <col min="9824" max="9824" width="20.42578125" style="165" bestFit="1" customWidth="1"/>
    <col min="9825" max="9825" width="6.85546875" style="165" customWidth="1"/>
    <col min="9826" max="9826" width="60.140625" style="165" bestFit="1" customWidth="1"/>
    <col min="9827" max="9827" width="19.85546875" style="165" bestFit="1" customWidth="1"/>
    <col min="9828" max="9828" width="22" style="165" bestFit="1" customWidth="1"/>
    <col min="9829" max="9829" width="20.42578125" style="165" bestFit="1" customWidth="1"/>
    <col min="9830" max="9984" width="21.140625" style="165"/>
    <col min="9985" max="9985" width="7.140625" style="165" customWidth="1"/>
    <col min="9986" max="9986" width="24.140625" style="165" customWidth="1"/>
    <col min="9987" max="9987" width="20.85546875" style="165" customWidth="1"/>
    <col min="9988" max="9988" width="19.7109375" style="165" customWidth="1"/>
    <col min="9989" max="9989" width="18" style="165" customWidth="1"/>
    <col min="9990" max="9990" width="17.85546875" style="165" customWidth="1"/>
    <col min="9991" max="9991" width="6.85546875" style="165" customWidth="1"/>
    <col min="9992" max="9992" width="60.140625" style="165" customWidth="1"/>
    <col min="9993" max="9993" width="23.7109375" style="165" customWidth="1"/>
    <col min="9994" max="9994" width="21" style="165" bestFit="1" customWidth="1"/>
    <col min="9995" max="9995" width="19" style="165" bestFit="1" customWidth="1"/>
    <col min="9996" max="9996" width="6.85546875" style="165" customWidth="1"/>
    <col min="9997" max="9997" width="23" style="165" customWidth="1"/>
    <col min="9998" max="9998" width="25.7109375" style="165" customWidth="1"/>
    <col min="9999" max="9999" width="24" style="165" customWidth="1"/>
    <col min="10000" max="10000" width="20" style="165" customWidth="1"/>
    <col min="10001" max="10001" width="6.85546875" style="165" customWidth="1"/>
    <col min="10002" max="10002" width="55" style="165" customWidth="1"/>
    <col min="10003" max="10003" width="21.42578125" style="165" customWidth="1"/>
    <col min="10004" max="10004" width="22.140625" style="165" customWidth="1"/>
    <col min="10005" max="10005" width="18" style="165" bestFit="1" customWidth="1"/>
    <col min="10006" max="10006" width="73.28515625" style="165" bestFit="1" customWidth="1"/>
    <col min="10007" max="10007" width="16.140625" style="165" customWidth="1"/>
    <col min="10008" max="10008" width="18.140625" style="165" customWidth="1"/>
    <col min="10009" max="10009" width="6.42578125" style="165" bestFit="1" customWidth="1"/>
    <col min="10010" max="10010" width="73.140625" style="165" bestFit="1" customWidth="1"/>
    <col min="10011" max="10011" width="5.42578125" style="165" bestFit="1" customWidth="1"/>
    <col min="10012" max="10013" width="18.140625" style="165" customWidth="1"/>
    <col min="10014" max="10014" width="6.85546875" style="165" customWidth="1"/>
    <col min="10015" max="10015" width="39" style="165" customWidth="1"/>
    <col min="10016" max="10019" width="17" style="165" customWidth="1"/>
    <col min="10020" max="10020" width="15.28515625" style="165" customWidth="1"/>
    <col min="10021" max="10021" width="5.85546875" style="165" bestFit="1" customWidth="1"/>
    <col min="10022" max="10022" width="40.85546875" style="165" bestFit="1" customWidth="1"/>
    <col min="10023" max="10023" width="14" style="165" customWidth="1"/>
    <col min="10024" max="10024" width="22.85546875" style="165" customWidth="1"/>
    <col min="10025" max="10025" width="5.85546875" style="165" customWidth="1"/>
    <col min="10026" max="10026" width="36.140625" style="165" bestFit="1" customWidth="1"/>
    <col min="10027" max="10027" width="16.140625" style="165" customWidth="1"/>
    <col min="10028" max="10028" width="18.85546875" style="165" customWidth="1"/>
    <col min="10029" max="10029" width="6.85546875" style="165" customWidth="1"/>
    <col min="10030" max="10030" width="52" style="165" customWidth="1"/>
    <col min="10031" max="10031" width="18.140625" style="165" customWidth="1"/>
    <col min="10032" max="10032" width="17.140625" style="165" customWidth="1"/>
    <col min="10033" max="10033" width="18.42578125" style="165" customWidth="1"/>
    <col min="10034" max="10034" width="5.85546875" style="165" bestFit="1" customWidth="1"/>
    <col min="10035" max="10035" width="55.140625" style="165" bestFit="1" customWidth="1"/>
    <col min="10036" max="10038" width="17" style="165" customWidth="1"/>
    <col min="10039" max="10039" width="6.42578125" style="165" bestFit="1" customWidth="1"/>
    <col min="10040" max="10040" width="71" style="165" bestFit="1" customWidth="1"/>
    <col min="10041" max="10043" width="17" style="165" customWidth="1"/>
    <col min="10044" max="10044" width="11" style="165" customWidth="1"/>
    <col min="10045" max="10045" width="48.140625" style="165" bestFit="1" customWidth="1"/>
    <col min="10046" max="10048" width="17" style="165" customWidth="1"/>
    <col min="10049" max="10049" width="5.85546875" style="165" bestFit="1" customWidth="1"/>
    <col min="10050" max="10050" width="55.140625" style="165" bestFit="1" customWidth="1"/>
    <col min="10051" max="10053" width="17" style="165" customWidth="1"/>
    <col min="10054" max="10054" width="6.85546875" style="165" customWidth="1"/>
    <col min="10055" max="10055" width="42.7109375" style="165" customWidth="1"/>
    <col min="10056" max="10056" width="17.7109375" style="165" customWidth="1"/>
    <col min="10057" max="10057" width="16.85546875" style="165" customWidth="1"/>
    <col min="10058" max="10058" width="19.140625" style="165" customWidth="1"/>
    <col min="10059" max="10059" width="19.42578125" style="165" customWidth="1"/>
    <col min="10060" max="10060" width="6.85546875" style="165" customWidth="1"/>
    <col min="10061" max="10061" width="47.7109375" style="165" customWidth="1"/>
    <col min="10062" max="10062" width="23.28515625" style="165" bestFit="1" customWidth="1"/>
    <col min="10063" max="10069" width="23.85546875" style="165" customWidth="1"/>
    <col min="10070" max="10070" width="5.85546875" style="165" bestFit="1" customWidth="1"/>
    <col min="10071" max="10071" width="60.140625" style="165" bestFit="1" customWidth="1"/>
    <col min="10072" max="10072" width="17.42578125" style="165" customWidth="1"/>
    <col min="10073" max="10073" width="23.7109375" style="165" customWidth="1"/>
    <col min="10074" max="10076" width="18.42578125" style="165" bestFit="1" customWidth="1"/>
    <col min="10077" max="10077" width="18.42578125" style="165" customWidth="1"/>
    <col min="10078" max="10078" width="18.42578125" style="165" bestFit="1" customWidth="1"/>
    <col min="10079" max="10079" width="22" style="165" bestFit="1" customWidth="1"/>
    <col min="10080" max="10080" width="20.42578125" style="165" bestFit="1" customWidth="1"/>
    <col min="10081" max="10081" width="6.85546875" style="165" customWidth="1"/>
    <col min="10082" max="10082" width="60.140625" style="165" bestFit="1" customWidth="1"/>
    <col min="10083" max="10083" width="19.85546875" style="165" bestFit="1" customWidth="1"/>
    <col min="10084" max="10084" width="22" style="165" bestFit="1" customWidth="1"/>
    <col min="10085" max="10085" width="20.42578125" style="165" bestFit="1" customWidth="1"/>
    <col min="10086" max="10240" width="21.140625" style="165"/>
    <col min="10241" max="10241" width="7.140625" style="165" customWidth="1"/>
    <col min="10242" max="10242" width="24.140625" style="165" customWidth="1"/>
    <col min="10243" max="10243" width="20.85546875" style="165" customWidth="1"/>
    <col min="10244" max="10244" width="19.7109375" style="165" customWidth="1"/>
    <col min="10245" max="10245" width="18" style="165" customWidth="1"/>
    <col min="10246" max="10246" width="17.85546875" style="165" customWidth="1"/>
    <col min="10247" max="10247" width="6.85546875" style="165" customWidth="1"/>
    <col min="10248" max="10248" width="60.140625" style="165" customWidth="1"/>
    <col min="10249" max="10249" width="23.7109375" style="165" customWidth="1"/>
    <col min="10250" max="10250" width="21" style="165" bestFit="1" customWidth="1"/>
    <col min="10251" max="10251" width="19" style="165" bestFit="1" customWidth="1"/>
    <col min="10252" max="10252" width="6.85546875" style="165" customWidth="1"/>
    <col min="10253" max="10253" width="23" style="165" customWidth="1"/>
    <col min="10254" max="10254" width="25.7109375" style="165" customWidth="1"/>
    <col min="10255" max="10255" width="24" style="165" customWidth="1"/>
    <col min="10256" max="10256" width="20" style="165" customWidth="1"/>
    <col min="10257" max="10257" width="6.85546875" style="165" customWidth="1"/>
    <col min="10258" max="10258" width="55" style="165" customWidth="1"/>
    <col min="10259" max="10259" width="21.42578125" style="165" customWidth="1"/>
    <col min="10260" max="10260" width="22.140625" style="165" customWidth="1"/>
    <col min="10261" max="10261" width="18" style="165" bestFit="1" customWidth="1"/>
    <col min="10262" max="10262" width="73.28515625" style="165" bestFit="1" customWidth="1"/>
    <col min="10263" max="10263" width="16.140625" style="165" customWidth="1"/>
    <col min="10264" max="10264" width="18.140625" style="165" customWidth="1"/>
    <col min="10265" max="10265" width="6.42578125" style="165" bestFit="1" customWidth="1"/>
    <col min="10266" max="10266" width="73.140625" style="165" bestFit="1" customWidth="1"/>
    <col min="10267" max="10267" width="5.42578125" style="165" bestFit="1" customWidth="1"/>
    <col min="10268" max="10269" width="18.140625" style="165" customWidth="1"/>
    <col min="10270" max="10270" width="6.85546875" style="165" customWidth="1"/>
    <col min="10271" max="10271" width="39" style="165" customWidth="1"/>
    <col min="10272" max="10275" width="17" style="165" customWidth="1"/>
    <col min="10276" max="10276" width="15.28515625" style="165" customWidth="1"/>
    <col min="10277" max="10277" width="5.85546875" style="165" bestFit="1" customWidth="1"/>
    <col min="10278" max="10278" width="40.85546875" style="165" bestFit="1" customWidth="1"/>
    <col min="10279" max="10279" width="14" style="165" customWidth="1"/>
    <col min="10280" max="10280" width="22.85546875" style="165" customWidth="1"/>
    <col min="10281" max="10281" width="5.85546875" style="165" customWidth="1"/>
    <col min="10282" max="10282" width="36.140625" style="165" bestFit="1" customWidth="1"/>
    <col min="10283" max="10283" width="16.140625" style="165" customWidth="1"/>
    <col min="10284" max="10284" width="18.85546875" style="165" customWidth="1"/>
    <col min="10285" max="10285" width="6.85546875" style="165" customWidth="1"/>
    <col min="10286" max="10286" width="52" style="165" customWidth="1"/>
    <col min="10287" max="10287" width="18.140625" style="165" customWidth="1"/>
    <col min="10288" max="10288" width="17.140625" style="165" customWidth="1"/>
    <col min="10289" max="10289" width="18.42578125" style="165" customWidth="1"/>
    <col min="10290" max="10290" width="5.85546875" style="165" bestFit="1" customWidth="1"/>
    <col min="10291" max="10291" width="55.140625" style="165" bestFit="1" customWidth="1"/>
    <col min="10292" max="10294" width="17" style="165" customWidth="1"/>
    <col min="10295" max="10295" width="6.42578125" style="165" bestFit="1" customWidth="1"/>
    <col min="10296" max="10296" width="71" style="165" bestFit="1" customWidth="1"/>
    <col min="10297" max="10299" width="17" style="165" customWidth="1"/>
    <col min="10300" max="10300" width="11" style="165" customWidth="1"/>
    <col min="10301" max="10301" width="48.140625" style="165" bestFit="1" customWidth="1"/>
    <col min="10302" max="10304" width="17" style="165" customWidth="1"/>
    <col min="10305" max="10305" width="5.85546875" style="165" bestFit="1" customWidth="1"/>
    <col min="10306" max="10306" width="55.140625" style="165" bestFit="1" customWidth="1"/>
    <col min="10307" max="10309" width="17" style="165" customWidth="1"/>
    <col min="10310" max="10310" width="6.85546875" style="165" customWidth="1"/>
    <col min="10311" max="10311" width="42.7109375" style="165" customWidth="1"/>
    <col min="10312" max="10312" width="17.7109375" style="165" customWidth="1"/>
    <col min="10313" max="10313" width="16.85546875" style="165" customWidth="1"/>
    <col min="10314" max="10314" width="19.140625" style="165" customWidth="1"/>
    <col min="10315" max="10315" width="19.42578125" style="165" customWidth="1"/>
    <col min="10316" max="10316" width="6.85546875" style="165" customWidth="1"/>
    <col min="10317" max="10317" width="47.7109375" style="165" customWidth="1"/>
    <col min="10318" max="10318" width="23.28515625" style="165" bestFit="1" customWidth="1"/>
    <col min="10319" max="10325" width="23.85546875" style="165" customWidth="1"/>
    <col min="10326" max="10326" width="5.85546875" style="165" bestFit="1" customWidth="1"/>
    <col min="10327" max="10327" width="60.140625" style="165" bestFit="1" customWidth="1"/>
    <col min="10328" max="10328" width="17.42578125" style="165" customWidth="1"/>
    <col min="10329" max="10329" width="23.7109375" style="165" customWidth="1"/>
    <col min="10330" max="10332" width="18.42578125" style="165" bestFit="1" customWidth="1"/>
    <col min="10333" max="10333" width="18.42578125" style="165" customWidth="1"/>
    <col min="10334" max="10334" width="18.42578125" style="165" bestFit="1" customWidth="1"/>
    <col min="10335" max="10335" width="22" style="165" bestFit="1" customWidth="1"/>
    <col min="10336" max="10336" width="20.42578125" style="165" bestFit="1" customWidth="1"/>
    <col min="10337" max="10337" width="6.85546875" style="165" customWidth="1"/>
    <col min="10338" max="10338" width="60.140625" style="165" bestFit="1" customWidth="1"/>
    <col min="10339" max="10339" width="19.85546875" style="165" bestFit="1" customWidth="1"/>
    <col min="10340" max="10340" width="22" style="165" bestFit="1" customWidth="1"/>
    <col min="10341" max="10341" width="20.42578125" style="165" bestFit="1" customWidth="1"/>
    <col min="10342" max="10496" width="21.140625" style="165"/>
    <col min="10497" max="10497" width="7.140625" style="165" customWidth="1"/>
    <col min="10498" max="10498" width="24.140625" style="165" customWidth="1"/>
    <col min="10499" max="10499" width="20.85546875" style="165" customWidth="1"/>
    <col min="10500" max="10500" width="19.7109375" style="165" customWidth="1"/>
    <col min="10501" max="10501" width="18" style="165" customWidth="1"/>
    <col min="10502" max="10502" width="17.85546875" style="165" customWidth="1"/>
    <col min="10503" max="10503" width="6.85546875" style="165" customWidth="1"/>
    <col min="10504" max="10504" width="60.140625" style="165" customWidth="1"/>
    <col min="10505" max="10505" width="23.7109375" style="165" customWidth="1"/>
    <col min="10506" max="10506" width="21" style="165" bestFit="1" customWidth="1"/>
    <col min="10507" max="10507" width="19" style="165" bestFit="1" customWidth="1"/>
    <col min="10508" max="10508" width="6.85546875" style="165" customWidth="1"/>
    <col min="10509" max="10509" width="23" style="165" customWidth="1"/>
    <col min="10510" max="10510" width="25.7109375" style="165" customWidth="1"/>
    <col min="10511" max="10511" width="24" style="165" customWidth="1"/>
    <col min="10512" max="10512" width="20" style="165" customWidth="1"/>
    <col min="10513" max="10513" width="6.85546875" style="165" customWidth="1"/>
    <col min="10514" max="10514" width="55" style="165" customWidth="1"/>
    <col min="10515" max="10515" width="21.42578125" style="165" customWidth="1"/>
    <col min="10516" max="10516" width="22.140625" style="165" customWidth="1"/>
    <col min="10517" max="10517" width="18" style="165" bestFit="1" customWidth="1"/>
    <col min="10518" max="10518" width="73.28515625" style="165" bestFit="1" customWidth="1"/>
    <col min="10519" max="10519" width="16.140625" style="165" customWidth="1"/>
    <col min="10520" max="10520" width="18.140625" style="165" customWidth="1"/>
    <col min="10521" max="10521" width="6.42578125" style="165" bestFit="1" customWidth="1"/>
    <col min="10522" max="10522" width="73.140625" style="165" bestFit="1" customWidth="1"/>
    <col min="10523" max="10523" width="5.42578125" style="165" bestFit="1" customWidth="1"/>
    <col min="10524" max="10525" width="18.140625" style="165" customWidth="1"/>
    <col min="10526" max="10526" width="6.85546875" style="165" customWidth="1"/>
    <col min="10527" max="10527" width="39" style="165" customWidth="1"/>
    <col min="10528" max="10531" width="17" style="165" customWidth="1"/>
    <col min="10532" max="10532" width="15.28515625" style="165" customWidth="1"/>
    <col min="10533" max="10533" width="5.85546875" style="165" bestFit="1" customWidth="1"/>
    <col min="10534" max="10534" width="40.85546875" style="165" bestFit="1" customWidth="1"/>
    <col min="10535" max="10535" width="14" style="165" customWidth="1"/>
    <col min="10536" max="10536" width="22.85546875" style="165" customWidth="1"/>
    <col min="10537" max="10537" width="5.85546875" style="165" customWidth="1"/>
    <col min="10538" max="10538" width="36.140625" style="165" bestFit="1" customWidth="1"/>
    <col min="10539" max="10539" width="16.140625" style="165" customWidth="1"/>
    <col min="10540" max="10540" width="18.85546875" style="165" customWidth="1"/>
    <col min="10541" max="10541" width="6.85546875" style="165" customWidth="1"/>
    <col min="10542" max="10542" width="52" style="165" customWidth="1"/>
    <col min="10543" max="10543" width="18.140625" style="165" customWidth="1"/>
    <col min="10544" max="10544" width="17.140625" style="165" customWidth="1"/>
    <col min="10545" max="10545" width="18.42578125" style="165" customWidth="1"/>
    <col min="10546" max="10546" width="5.85546875" style="165" bestFit="1" customWidth="1"/>
    <col min="10547" max="10547" width="55.140625" style="165" bestFit="1" customWidth="1"/>
    <col min="10548" max="10550" width="17" style="165" customWidth="1"/>
    <col min="10551" max="10551" width="6.42578125" style="165" bestFit="1" customWidth="1"/>
    <col min="10552" max="10552" width="71" style="165" bestFit="1" customWidth="1"/>
    <col min="10553" max="10555" width="17" style="165" customWidth="1"/>
    <col min="10556" max="10556" width="11" style="165" customWidth="1"/>
    <col min="10557" max="10557" width="48.140625" style="165" bestFit="1" customWidth="1"/>
    <col min="10558" max="10560" width="17" style="165" customWidth="1"/>
    <col min="10561" max="10561" width="5.85546875" style="165" bestFit="1" customWidth="1"/>
    <col min="10562" max="10562" width="55.140625" style="165" bestFit="1" customWidth="1"/>
    <col min="10563" max="10565" width="17" style="165" customWidth="1"/>
    <col min="10566" max="10566" width="6.85546875" style="165" customWidth="1"/>
    <col min="10567" max="10567" width="42.7109375" style="165" customWidth="1"/>
    <col min="10568" max="10568" width="17.7109375" style="165" customWidth="1"/>
    <col min="10569" max="10569" width="16.85546875" style="165" customWidth="1"/>
    <col min="10570" max="10570" width="19.140625" style="165" customWidth="1"/>
    <col min="10571" max="10571" width="19.42578125" style="165" customWidth="1"/>
    <col min="10572" max="10572" width="6.85546875" style="165" customWidth="1"/>
    <col min="10573" max="10573" width="47.7109375" style="165" customWidth="1"/>
    <col min="10574" max="10574" width="23.28515625" style="165" bestFit="1" customWidth="1"/>
    <col min="10575" max="10581" width="23.85546875" style="165" customWidth="1"/>
    <col min="10582" max="10582" width="5.85546875" style="165" bestFit="1" customWidth="1"/>
    <col min="10583" max="10583" width="60.140625" style="165" bestFit="1" customWidth="1"/>
    <col min="10584" max="10584" width="17.42578125" style="165" customWidth="1"/>
    <col min="10585" max="10585" width="23.7109375" style="165" customWidth="1"/>
    <col min="10586" max="10588" width="18.42578125" style="165" bestFit="1" customWidth="1"/>
    <col min="10589" max="10589" width="18.42578125" style="165" customWidth="1"/>
    <col min="10590" max="10590" width="18.42578125" style="165" bestFit="1" customWidth="1"/>
    <col min="10591" max="10591" width="22" style="165" bestFit="1" customWidth="1"/>
    <col min="10592" max="10592" width="20.42578125" style="165" bestFit="1" customWidth="1"/>
    <col min="10593" max="10593" width="6.85546875" style="165" customWidth="1"/>
    <col min="10594" max="10594" width="60.140625" style="165" bestFit="1" customWidth="1"/>
    <col min="10595" max="10595" width="19.85546875" style="165" bestFit="1" customWidth="1"/>
    <col min="10596" max="10596" width="22" style="165" bestFit="1" customWidth="1"/>
    <col min="10597" max="10597" width="20.42578125" style="165" bestFit="1" customWidth="1"/>
    <col min="10598" max="10752" width="21.140625" style="165"/>
    <col min="10753" max="10753" width="7.140625" style="165" customWidth="1"/>
    <col min="10754" max="10754" width="24.140625" style="165" customWidth="1"/>
    <col min="10755" max="10755" width="20.85546875" style="165" customWidth="1"/>
    <col min="10756" max="10756" width="19.7109375" style="165" customWidth="1"/>
    <col min="10757" max="10757" width="18" style="165" customWidth="1"/>
    <col min="10758" max="10758" width="17.85546875" style="165" customWidth="1"/>
    <col min="10759" max="10759" width="6.85546875" style="165" customWidth="1"/>
    <col min="10760" max="10760" width="60.140625" style="165" customWidth="1"/>
    <col min="10761" max="10761" width="23.7109375" style="165" customWidth="1"/>
    <col min="10762" max="10762" width="21" style="165" bestFit="1" customWidth="1"/>
    <col min="10763" max="10763" width="19" style="165" bestFit="1" customWidth="1"/>
    <col min="10764" max="10764" width="6.85546875" style="165" customWidth="1"/>
    <col min="10765" max="10765" width="23" style="165" customWidth="1"/>
    <col min="10766" max="10766" width="25.7109375" style="165" customWidth="1"/>
    <col min="10767" max="10767" width="24" style="165" customWidth="1"/>
    <col min="10768" max="10768" width="20" style="165" customWidth="1"/>
    <col min="10769" max="10769" width="6.85546875" style="165" customWidth="1"/>
    <col min="10770" max="10770" width="55" style="165" customWidth="1"/>
    <col min="10771" max="10771" width="21.42578125" style="165" customWidth="1"/>
    <col min="10772" max="10772" width="22.140625" style="165" customWidth="1"/>
    <col min="10773" max="10773" width="18" style="165" bestFit="1" customWidth="1"/>
    <col min="10774" max="10774" width="73.28515625" style="165" bestFit="1" customWidth="1"/>
    <col min="10775" max="10775" width="16.140625" style="165" customWidth="1"/>
    <col min="10776" max="10776" width="18.140625" style="165" customWidth="1"/>
    <col min="10777" max="10777" width="6.42578125" style="165" bestFit="1" customWidth="1"/>
    <col min="10778" max="10778" width="73.140625" style="165" bestFit="1" customWidth="1"/>
    <col min="10779" max="10779" width="5.42578125" style="165" bestFit="1" customWidth="1"/>
    <col min="10780" max="10781" width="18.140625" style="165" customWidth="1"/>
    <col min="10782" max="10782" width="6.85546875" style="165" customWidth="1"/>
    <col min="10783" max="10783" width="39" style="165" customWidth="1"/>
    <col min="10784" max="10787" width="17" style="165" customWidth="1"/>
    <col min="10788" max="10788" width="15.28515625" style="165" customWidth="1"/>
    <col min="10789" max="10789" width="5.85546875" style="165" bestFit="1" customWidth="1"/>
    <col min="10790" max="10790" width="40.85546875" style="165" bestFit="1" customWidth="1"/>
    <col min="10791" max="10791" width="14" style="165" customWidth="1"/>
    <col min="10792" max="10792" width="22.85546875" style="165" customWidth="1"/>
    <col min="10793" max="10793" width="5.85546875" style="165" customWidth="1"/>
    <col min="10794" max="10794" width="36.140625" style="165" bestFit="1" customWidth="1"/>
    <col min="10795" max="10795" width="16.140625" style="165" customWidth="1"/>
    <col min="10796" max="10796" width="18.85546875" style="165" customWidth="1"/>
    <col min="10797" max="10797" width="6.85546875" style="165" customWidth="1"/>
    <col min="10798" max="10798" width="52" style="165" customWidth="1"/>
    <col min="10799" max="10799" width="18.140625" style="165" customWidth="1"/>
    <col min="10800" max="10800" width="17.140625" style="165" customWidth="1"/>
    <col min="10801" max="10801" width="18.42578125" style="165" customWidth="1"/>
    <col min="10802" max="10802" width="5.85546875" style="165" bestFit="1" customWidth="1"/>
    <col min="10803" max="10803" width="55.140625" style="165" bestFit="1" customWidth="1"/>
    <col min="10804" max="10806" width="17" style="165" customWidth="1"/>
    <col min="10807" max="10807" width="6.42578125" style="165" bestFit="1" customWidth="1"/>
    <col min="10808" max="10808" width="71" style="165" bestFit="1" customWidth="1"/>
    <col min="10809" max="10811" width="17" style="165" customWidth="1"/>
    <col min="10812" max="10812" width="11" style="165" customWidth="1"/>
    <col min="10813" max="10813" width="48.140625" style="165" bestFit="1" customWidth="1"/>
    <col min="10814" max="10816" width="17" style="165" customWidth="1"/>
    <col min="10817" max="10817" width="5.85546875" style="165" bestFit="1" customWidth="1"/>
    <col min="10818" max="10818" width="55.140625" style="165" bestFit="1" customWidth="1"/>
    <col min="10819" max="10821" width="17" style="165" customWidth="1"/>
    <col min="10822" max="10822" width="6.85546875" style="165" customWidth="1"/>
    <col min="10823" max="10823" width="42.7109375" style="165" customWidth="1"/>
    <col min="10824" max="10824" width="17.7109375" style="165" customWidth="1"/>
    <col min="10825" max="10825" width="16.85546875" style="165" customWidth="1"/>
    <col min="10826" max="10826" width="19.140625" style="165" customWidth="1"/>
    <col min="10827" max="10827" width="19.42578125" style="165" customWidth="1"/>
    <col min="10828" max="10828" width="6.85546875" style="165" customWidth="1"/>
    <col min="10829" max="10829" width="47.7109375" style="165" customWidth="1"/>
    <col min="10830" max="10830" width="23.28515625" style="165" bestFit="1" customWidth="1"/>
    <col min="10831" max="10837" width="23.85546875" style="165" customWidth="1"/>
    <col min="10838" max="10838" width="5.85546875" style="165" bestFit="1" customWidth="1"/>
    <col min="10839" max="10839" width="60.140625" style="165" bestFit="1" customWidth="1"/>
    <col min="10840" max="10840" width="17.42578125" style="165" customWidth="1"/>
    <col min="10841" max="10841" width="23.7109375" style="165" customWidth="1"/>
    <col min="10842" max="10844" width="18.42578125" style="165" bestFit="1" customWidth="1"/>
    <col min="10845" max="10845" width="18.42578125" style="165" customWidth="1"/>
    <col min="10846" max="10846" width="18.42578125" style="165" bestFit="1" customWidth="1"/>
    <col min="10847" max="10847" width="22" style="165" bestFit="1" customWidth="1"/>
    <col min="10848" max="10848" width="20.42578125" style="165" bestFit="1" customWidth="1"/>
    <col min="10849" max="10849" width="6.85546875" style="165" customWidth="1"/>
    <col min="10850" max="10850" width="60.140625" style="165" bestFit="1" customWidth="1"/>
    <col min="10851" max="10851" width="19.85546875" style="165" bestFit="1" customWidth="1"/>
    <col min="10852" max="10852" width="22" style="165" bestFit="1" customWidth="1"/>
    <col min="10853" max="10853" width="20.42578125" style="165" bestFit="1" customWidth="1"/>
    <col min="10854" max="11008" width="21.140625" style="165"/>
    <col min="11009" max="11009" width="7.140625" style="165" customWidth="1"/>
    <col min="11010" max="11010" width="24.140625" style="165" customWidth="1"/>
    <col min="11011" max="11011" width="20.85546875" style="165" customWidth="1"/>
    <col min="11012" max="11012" width="19.7109375" style="165" customWidth="1"/>
    <col min="11013" max="11013" width="18" style="165" customWidth="1"/>
    <col min="11014" max="11014" width="17.85546875" style="165" customWidth="1"/>
    <col min="11015" max="11015" width="6.85546875" style="165" customWidth="1"/>
    <col min="11016" max="11016" width="60.140625" style="165" customWidth="1"/>
    <col min="11017" max="11017" width="23.7109375" style="165" customWidth="1"/>
    <col min="11018" max="11018" width="21" style="165" bestFit="1" customWidth="1"/>
    <col min="11019" max="11019" width="19" style="165" bestFit="1" customWidth="1"/>
    <col min="11020" max="11020" width="6.85546875" style="165" customWidth="1"/>
    <col min="11021" max="11021" width="23" style="165" customWidth="1"/>
    <col min="11022" max="11022" width="25.7109375" style="165" customWidth="1"/>
    <col min="11023" max="11023" width="24" style="165" customWidth="1"/>
    <col min="11024" max="11024" width="20" style="165" customWidth="1"/>
    <col min="11025" max="11025" width="6.85546875" style="165" customWidth="1"/>
    <col min="11026" max="11026" width="55" style="165" customWidth="1"/>
    <col min="11027" max="11027" width="21.42578125" style="165" customWidth="1"/>
    <col min="11028" max="11028" width="22.140625" style="165" customWidth="1"/>
    <col min="11029" max="11029" width="18" style="165" bestFit="1" customWidth="1"/>
    <col min="11030" max="11030" width="73.28515625" style="165" bestFit="1" customWidth="1"/>
    <col min="11031" max="11031" width="16.140625" style="165" customWidth="1"/>
    <col min="11032" max="11032" width="18.140625" style="165" customWidth="1"/>
    <col min="11033" max="11033" width="6.42578125" style="165" bestFit="1" customWidth="1"/>
    <col min="11034" max="11034" width="73.140625" style="165" bestFit="1" customWidth="1"/>
    <col min="11035" max="11035" width="5.42578125" style="165" bestFit="1" customWidth="1"/>
    <col min="11036" max="11037" width="18.140625" style="165" customWidth="1"/>
    <col min="11038" max="11038" width="6.85546875" style="165" customWidth="1"/>
    <col min="11039" max="11039" width="39" style="165" customWidth="1"/>
    <col min="11040" max="11043" width="17" style="165" customWidth="1"/>
    <col min="11044" max="11044" width="15.28515625" style="165" customWidth="1"/>
    <col min="11045" max="11045" width="5.85546875" style="165" bestFit="1" customWidth="1"/>
    <col min="11046" max="11046" width="40.85546875" style="165" bestFit="1" customWidth="1"/>
    <col min="11047" max="11047" width="14" style="165" customWidth="1"/>
    <col min="11048" max="11048" width="22.85546875" style="165" customWidth="1"/>
    <col min="11049" max="11049" width="5.85546875" style="165" customWidth="1"/>
    <col min="11050" max="11050" width="36.140625" style="165" bestFit="1" customWidth="1"/>
    <col min="11051" max="11051" width="16.140625" style="165" customWidth="1"/>
    <col min="11052" max="11052" width="18.85546875" style="165" customWidth="1"/>
    <col min="11053" max="11053" width="6.85546875" style="165" customWidth="1"/>
    <col min="11054" max="11054" width="52" style="165" customWidth="1"/>
    <col min="11055" max="11055" width="18.140625" style="165" customWidth="1"/>
    <col min="11056" max="11056" width="17.140625" style="165" customWidth="1"/>
    <col min="11057" max="11057" width="18.42578125" style="165" customWidth="1"/>
    <col min="11058" max="11058" width="5.85546875" style="165" bestFit="1" customWidth="1"/>
    <col min="11059" max="11059" width="55.140625" style="165" bestFit="1" customWidth="1"/>
    <col min="11060" max="11062" width="17" style="165" customWidth="1"/>
    <col min="11063" max="11063" width="6.42578125" style="165" bestFit="1" customWidth="1"/>
    <col min="11064" max="11064" width="71" style="165" bestFit="1" customWidth="1"/>
    <col min="11065" max="11067" width="17" style="165" customWidth="1"/>
    <col min="11068" max="11068" width="11" style="165" customWidth="1"/>
    <col min="11069" max="11069" width="48.140625" style="165" bestFit="1" customWidth="1"/>
    <col min="11070" max="11072" width="17" style="165" customWidth="1"/>
    <col min="11073" max="11073" width="5.85546875" style="165" bestFit="1" customWidth="1"/>
    <col min="11074" max="11074" width="55.140625" style="165" bestFit="1" customWidth="1"/>
    <col min="11075" max="11077" width="17" style="165" customWidth="1"/>
    <col min="11078" max="11078" width="6.85546875" style="165" customWidth="1"/>
    <col min="11079" max="11079" width="42.7109375" style="165" customWidth="1"/>
    <col min="11080" max="11080" width="17.7109375" style="165" customWidth="1"/>
    <col min="11081" max="11081" width="16.85546875" style="165" customWidth="1"/>
    <col min="11082" max="11082" width="19.140625" style="165" customWidth="1"/>
    <col min="11083" max="11083" width="19.42578125" style="165" customWidth="1"/>
    <col min="11084" max="11084" width="6.85546875" style="165" customWidth="1"/>
    <col min="11085" max="11085" width="47.7109375" style="165" customWidth="1"/>
    <col min="11086" max="11086" width="23.28515625" style="165" bestFit="1" customWidth="1"/>
    <col min="11087" max="11093" width="23.85546875" style="165" customWidth="1"/>
    <col min="11094" max="11094" width="5.85546875" style="165" bestFit="1" customWidth="1"/>
    <col min="11095" max="11095" width="60.140625" style="165" bestFit="1" customWidth="1"/>
    <col min="11096" max="11096" width="17.42578125" style="165" customWidth="1"/>
    <col min="11097" max="11097" width="23.7109375" style="165" customWidth="1"/>
    <col min="11098" max="11100" width="18.42578125" style="165" bestFit="1" customWidth="1"/>
    <col min="11101" max="11101" width="18.42578125" style="165" customWidth="1"/>
    <col min="11102" max="11102" width="18.42578125" style="165" bestFit="1" customWidth="1"/>
    <col min="11103" max="11103" width="22" style="165" bestFit="1" customWidth="1"/>
    <col min="11104" max="11104" width="20.42578125" style="165" bestFit="1" customWidth="1"/>
    <col min="11105" max="11105" width="6.85546875" style="165" customWidth="1"/>
    <col min="11106" max="11106" width="60.140625" style="165" bestFit="1" customWidth="1"/>
    <col min="11107" max="11107" width="19.85546875" style="165" bestFit="1" customWidth="1"/>
    <col min="11108" max="11108" width="22" style="165" bestFit="1" customWidth="1"/>
    <col min="11109" max="11109" width="20.42578125" style="165" bestFit="1" customWidth="1"/>
    <col min="11110" max="11264" width="21.140625" style="165"/>
    <col min="11265" max="11265" width="7.140625" style="165" customWidth="1"/>
    <col min="11266" max="11266" width="24.140625" style="165" customWidth="1"/>
    <col min="11267" max="11267" width="20.85546875" style="165" customWidth="1"/>
    <col min="11268" max="11268" width="19.7109375" style="165" customWidth="1"/>
    <col min="11269" max="11269" width="18" style="165" customWidth="1"/>
    <col min="11270" max="11270" width="17.85546875" style="165" customWidth="1"/>
    <col min="11271" max="11271" width="6.85546875" style="165" customWidth="1"/>
    <col min="11272" max="11272" width="60.140625" style="165" customWidth="1"/>
    <col min="11273" max="11273" width="23.7109375" style="165" customWidth="1"/>
    <col min="11274" max="11274" width="21" style="165" bestFit="1" customWidth="1"/>
    <col min="11275" max="11275" width="19" style="165" bestFit="1" customWidth="1"/>
    <col min="11276" max="11276" width="6.85546875" style="165" customWidth="1"/>
    <col min="11277" max="11277" width="23" style="165" customWidth="1"/>
    <col min="11278" max="11278" width="25.7109375" style="165" customWidth="1"/>
    <col min="11279" max="11279" width="24" style="165" customWidth="1"/>
    <col min="11280" max="11280" width="20" style="165" customWidth="1"/>
    <col min="11281" max="11281" width="6.85546875" style="165" customWidth="1"/>
    <col min="11282" max="11282" width="55" style="165" customWidth="1"/>
    <col min="11283" max="11283" width="21.42578125" style="165" customWidth="1"/>
    <col min="11284" max="11284" width="22.140625" style="165" customWidth="1"/>
    <col min="11285" max="11285" width="18" style="165" bestFit="1" customWidth="1"/>
    <col min="11286" max="11286" width="73.28515625" style="165" bestFit="1" customWidth="1"/>
    <col min="11287" max="11287" width="16.140625" style="165" customWidth="1"/>
    <col min="11288" max="11288" width="18.140625" style="165" customWidth="1"/>
    <col min="11289" max="11289" width="6.42578125" style="165" bestFit="1" customWidth="1"/>
    <col min="11290" max="11290" width="73.140625" style="165" bestFit="1" customWidth="1"/>
    <col min="11291" max="11291" width="5.42578125" style="165" bestFit="1" customWidth="1"/>
    <col min="11292" max="11293" width="18.140625" style="165" customWidth="1"/>
    <col min="11294" max="11294" width="6.85546875" style="165" customWidth="1"/>
    <col min="11295" max="11295" width="39" style="165" customWidth="1"/>
    <col min="11296" max="11299" width="17" style="165" customWidth="1"/>
    <col min="11300" max="11300" width="15.28515625" style="165" customWidth="1"/>
    <col min="11301" max="11301" width="5.85546875" style="165" bestFit="1" customWidth="1"/>
    <col min="11302" max="11302" width="40.85546875" style="165" bestFit="1" customWidth="1"/>
    <col min="11303" max="11303" width="14" style="165" customWidth="1"/>
    <col min="11304" max="11304" width="22.85546875" style="165" customWidth="1"/>
    <col min="11305" max="11305" width="5.85546875" style="165" customWidth="1"/>
    <col min="11306" max="11306" width="36.140625" style="165" bestFit="1" customWidth="1"/>
    <col min="11307" max="11307" width="16.140625" style="165" customWidth="1"/>
    <col min="11308" max="11308" width="18.85546875" style="165" customWidth="1"/>
    <col min="11309" max="11309" width="6.85546875" style="165" customWidth="1"/>
    <col min="11310" max="11310" width="52" style="165" customWidth="1"/>
    <col min="11311" max="11311" width="18.140625" style="165" customWidth="1"/>
    <col min="11312" max="11312" width="17.140625" style="165" customWidth="1"/>
    <col min="11313" max="11313" width="18.42578125" style="165" customWidth="1"/>
    <col min="11314" max="11314" width="5.85546875" style="165" bestFit="1" customWidth="1"/>
    <col min="11315" max="11315" width="55.140625" style="165" bestFit="1" customWidth="1"/>
    <col min="11316" max="11318" width="17" style="165" customWidth="1"/>
    <col min="11319" max="11319" width="6.42578125" style="165" bestFit="1" customWidth="1"/>
    <col min="11320" max="11320" width="71" style="165" bestFit="1" customWidth="1"/>
    <col min="11321" max="11323" width="17" style="165" customWidth="1"/>
    <col min="11324" max="11324" width="11" style="165" customWidth="1"/>
    <col min="11325" max="11325" width="48.140625" style="165" bestFit="1" customWidth="1"/>
    <col min="11326" max="11328" width="17" style="165" customWidth="1"/>
    <col min="11329" max="11329" width="5.85546875" style="165" bestFit="1" customWidth="1"/>
    <col min="11330" max="11330" width="55.140625" style="165" bestFit="1" customWidth="1"/>
    <col min="11331" max="11333" width="17" style="165" customWidth="1"/>
    <col min="11334" max="11334" width="6.85546875" style="165" customWidth="1"/>
    <col min="11335" max="11335" width="42.7109375" style="165" customWidth="1"/>
    <col min="11336" max="11336" width="17.7109375" style="165" customWidth="1"/>
    <col min="11337" max="11337" width="16.85546875" style="165" customWidth="1"/>
    <col min="11338" max="11338" width="19.140625" style="165" customWidth="1"/>
    <col min="11339" max="11339" width="19.42578125" style="165" customWidth="1"/>
    <col min="11340" max="11340" width="6.85546875" style="165" customWidth="1"/>
    <col min="11341" max="11341" width="47.7109375" style="165" customWidth="1"/>
    <col min="11342" max="11342" width="23.28515625" style="165" bestFit="1" customWidth="1"/>
    <col min="11343" max="11349" width="23.85546875" style="165" customWidth="1"/>
    <col min="11350" max="11350" width="5.85546875" style="165" bestFit="1" customWidth="1"/>
    <col min="11351" max="11351" width="60.140625" style="165" bestFit="1" customWidth="1"/>
    <col min="11352" max="11352" width="17.42578125" style="165" customWidth="1"/>
    <col min="11353" max="11353" width="23.7109375" style="165" customWidth="1"/>
    <col min="11354" max="11356" width="18.42578125" style="165" bestFit="1" customWidth="1"/>
    <col min="11357" max="11357" width="18.42578125" style="165" customWidth="1"/>
    <col min="11358" max="11358" width="18.42578125" style="165" bestFit="1" customWidth="1"/>
    <col min="11359" max="11359" width="22" style="165" bestFit="1" customWidth="1"/>
    <col min="11360" max="11360" width="20.42578125" style="165" bestFit="1" customWidth="1"/>
    <col min="11361" max="11361" width="6.85546875" style="165" customWidth="1"/>
    <col min="11362" max="11362" width="60.140625" style="165" bestFit="1" customWidth="1"/>
    <col min="11363" max="11363" width="19.85546875" style="165" bestFit="1" customWidth="1"/>
    <col min="11364" max="11364" width="22" style="165" bestFit="1" customWidth="1"/>
    <col min="11365" max="11365" width="20.42578125" style="165" bestFit="1" customWidth="1"/>
    <col min="11366" max="11520" width="21.140625" style="165"/>
    <col min="11521" max="11521" width="7.140625" style="165" customWidth="1"/>
    <col min="11522" max="11522" width="24.140625" style="165" customWidth="1"/>
    <col min="11523" max="11523" width="20.85546875" style="165" customWidth="1"/>
    <col min="11524" max="11524" width="19.7109375" style="165" customWidth="1"/>
    <col min="11525" max="11525" width="18" style="165" customWidth="1"/>
    <col min="11526" max="11526" width="17.85546875" style="165" customWidth="1"/>
    <col min="11527" max="11527" width="6.85546875" style="165" customWidth="1"/>
    <col min="11528" max="11528" width="60.140625" style="165" customWidth="1"/>
    <col min="11529" max="11529" width="23.7109375" style="165" customWidth="1"/>
    <col min="11530" max="11530" width="21" style="165" bestFit="1" customWidth="1"/>
    <col min="11531" max="11531" width="19" style="165" bestFit="1" customWidth="1"/>
    <col min="11532" max="11532" width="6.85546875" style="165" customWidth="1"/>
    <col min="11533" max="11533" width="23" style="165" customWidth="1"/>
    <col min="11534" max="11534" width="25.7109375" style="165" customWidth="1"/>
    <col min="11535" max="11535" width="24" style="165" customWidth="1"/>
    <col min="11536" max="11536" width="20" style="165" customWidth="1"/>
    <col min="11537" max="11537" width="6.85546875" style="165" customWidth="1"/>
    <col min="11538" max="11538" width="55" style="165" customWidth="1"/>
    <col min="11539" max="11539" width="21.42578125" style="165" customWidth="1"/>
    <col min="11540" max="11540" width="22.140625" style="165" customWidth="1"/>
    <col min="11541" max="11541" width="18" style="165" bestFit="1" customWidth="1"/>
    <col min="11542" max="11542" width="73.28515625" style="165" bestFit="1" customWidth="1"/>
    <col min="11543" max="11543" width="16.140625" style="165" customWidth="1"/>
    <col min="11544" max="11544" width="18.140625" style="165" customWidth="1"/>
    <col min="11545" max="11545" width="6.42578125" style="165" bestFit="1" customWidth="1"/>
    <col min="11546" max="11546" width="73.140625" style="165" bestFit="1" customWidth="1"/>
    <col min="11547" max="11547" width="5.42578125" style="165" bestFit="1" customWidth="1"/>
    <col min="11548" max="11549" width="18.140625" style="165" customWidth="1"/>
    <col min="11550" max="11550" width="6.85546875" style="165" customWidth="1"/>
    <col min="11551" max="11551" width="39" style="165" customWidth="1"/>
    <col min="11552" max="11555" width="17" style="165" customWidth="1"/>
    <col min="11556" max="11556" width="15.28515625" style="165" customWidth="1"/>
    <col min="11557" max="11557" width="5.85546875" style="165" bestFit="1" customWidth="1"/>
    <col min="11558" max="11558" width="40.85546875" style="165" bestFit="1" customWidth="1"/>
    <col min="11559" max="11559" width="14" style="165" customWidth="1"/>
    <col min="11560" max="11560" width="22.85546875" style="165" customWidth="1"/>
    <col min="11561" max="11561" width="5.85546875" style="165" customWidth="1"/>
    <col min="11562" max="11562" width="36.140625" style="165" bestFit="1" customWidth="1"/>
    <col min="11563" max="11563" width="16.140625" style="165" customWidth="1"/>
    <col min="11564" max="11564" width="18.85546875" style="165" customWidth="1"/>
    <col min="11565" max="11565" width="6.85546875" style="165" customWidth="1"/>
    <col min="11566" max="11566" width="52" style="165" customWidth="1"/>
    <col min="11567" max="11567" width="18.140625" style="165" customWidth="1"/>
    <col min="11568" max="11568" width="17.140625" style="165" customWidth="1"/>
    <col min="11569" max="11569" width="18.42578125" style="165" customWidth="1"/>
    <col min="11570" max="11570" width="5.85546875" style="165" bestFit="1" customWidth="1"/>
    <col min="11571" max="11571" width="55.140625" style="165" bestFit="1" customWidth="1"/>
    <col min="11572" max="11574" width="17" style="165" customWidth="1"/>
    <col min="11575" max="11575" width="6.42578125" style="165" bestFit="1" customWidth="1"/>
    <col min="11576" max="11576" width="71" style="165" bestFit="1" customWidth="1"/>
    <col min="11577" max="11579" width="17" style="165" customWidth="1"/>
    <col min="11580" max="11580" width="11" style="165" customWidth="1"/>
    <col min="11581" max="11581" width="48.140625" style="165" bestFit="1" customWidth="1"/>
    <col min="11582" max="11584" width="17" style="165" customWidth="1"/>
    <col min="11585" max="11585" width="5.85546875" style="165" bestFit="1" customWidth="1"/>
    <col min="11586" max="11586" width="55.140625" style="165" bestFit="1" customWidth="1"/>
    <col min="11587" max="11589" width="17" style="165" customWidth="1"/>
    <col min="11590" max="11590" width="6.85546875" style="165" customWidth="1"/>
    <col min="11591" max="11591" width="42.7109375" style="165" customWidth="1"/>
    <col min="11592" max="11592" width="17.7109375" style="165" customWidth="1"/>
    <col min="11593" max="11593" width="16.85546875" style="165" customWidth="1"/>
    <col min="11594" max="11594" width="19.140625" style="165" customWidth="1"/>
    <col min="11595" max="11595" width="19.42578125" style="165" customWidth="1"/>
    <col min="11596" max="11596" width="6.85546875" style="165" customWidth="1"/>
    <col min="11597" max="11597" width="47.7109375" style="165" customWidth="1"/>
    <col min="11598" max="11598" width="23.28515625" style="165" bestFit="1" customWidth="1"/>
    <col min="11599" max="11605" width="23.85546875" style="165" customWidth="1"/>
    <col min="11606" max="11606" width="5.85546875" style="165" bestFit="1" customWidth="1"/>
    <col min="11607" max="11607" width="60.140625" style="165" bestFit="1" customWidth="1"/>
    <col min="11608" max="11608" width="17.42578125" style="165" customWidth="1"/>
    <col min="11609" max="11609" width="23.7109375" style="165" customWidth="1"/>
    <col min="11610" max="11612" width="18.42578125" style="165" bestFit="1" customWidth="1"/>
    <col min="11613" max="11613" width="18.42578125" style="165" customWidth="1"/>
    <col min="11614" max="11614" width="18.42578125" style="165" bestFit="1" customWidth="1"/>
    <col min="11615" max="11615" width="22" style="165" bestFit="1" customWidth="1"/>
    <col min="11616" max="11616" width="20.42578125" style="165" bestFit="1" customWidth="1"/>
    <col min="11617" max="11617" width="6.85546875" style="165" customWidth="1"/>
    <col min="11618" max="11618" width="60.140625" style="165" bestFit="1" customWidth="1"/>
    <col min="11619" max="11619" width="19.85546875" style="165" bestFit="1" customWidth="1"/>
    <col min="11620" max="11620" width="22" style="165" bestFit="1" customWidth="1"/>
    <col min="11621" max="11621" width="20.42578125" style="165" bestFit="1" customWidth="1"/>
    <col min="11622" max="11776" width="21.140625" style="165"/>
    <col min="11777" max="11777" width="7.140625" style="165" customWidth="1"/>
    <col min="11778" max="11778" width="24.140625" style="165" customWidth="1"/>
    <col min="11779" max="11779" width="20.85546875" style="165" customWidth="1"/>
    <col min="11780" max="11780" width="19.7109375" style="165" customWidth="1"/>
    <col min="11781" max="11781" width="18" style="165" customWidth="1"/>
    <col min="11782" max="11782" width="17.85546875" style="165" customWidth="1"/>
    <col min="11783" max="11783" width="6.85546875" style="165" customWidth="1"/>
    <col min="11784" max="11784" width="60.140625" style="165" customWidth="1"/>
    <col min="11785" max="11785" width="23.7109375" style="165" customWidth="1"/>
    <col min="11786" max="11786" width="21" style="165" bestFit="1" customWidth="1"/>
    <col min="11787" max="11787" width="19" style="165" bestFit="1" customWidth="1"/>
    <col min="11788" max="11788" width="6.85546875" style="165" customWidth="1"/>
    <col min="11789" max="11789" width="23" style="165" customWidth="1"/>
    <col min="11790" max="11790" width="25.7109375" style="165" customWidth="1"/>
    <col min="11791" max="11791" width="24" style="165" customWidth="1"/>
    <col min="11792" max="11792" width="20" style="165" customWidth="1"/>
    <col min="11793" max="11793" width="6.85546875" style="165" customWidth="1"/>
    <col min="11794" max="11794" width="55" style="165" customWidth="1"/>
    <col min="11795" max="11795" width="21.42578125" style="165" customWidth="1"/>
    <col min="11796" max="11796" width="22.140625" style="165" customWidth="1"/>
    <col min="11797" max="11797" width="18" style="165" bestFit="1" customWidth="1"/>
    <col min="11798" max="11798" width="73.28515625" style="165" bestFit="1" customWidth="1"/>
    <col min="11799" max="11799" width="16.140625" style="165" customWidth="1"/>
    <col min="11800" max="11800" width="18.140625" style="165" customWidth="1"/>
    <col min="11801" max="11801" width="6.42578125" style="165" bestFit="1" customWidth="1"/>
    <col min="11802" max="11802" width="73.140625" style="165" bestFit="1" customWidth="1"/>
    <col min="11803" max="11803" width="5.42578125" style="165" bestFit="1" customWidth="1"/>
    <col min="11804" max="11805" width="18.140625" style="165" customWidth="1"/>
    <col min="11806" max="11806" width="6.85546875" style="165" customWidth="1"/>
    <col min="11807" max="11807" width="39" style="165" customWidth="1"/>
    <col min="11808" max="11811" width="17" style="165" customWidth="1"/>
    <col min="11812" max="11812" width="15.28515625" style="165" customWidth="1"/>
    <col min="11813" max="11813" width="5.85546875" style="165" bestFit="1" customWidth="1"/>
    <col min="11814" max="11814" width="40.85546875" style="165" bestFit="1" customWidth="1"/>
    <col min="11815" max="11815" width="14" style="165" customWidth="1"/>
    <col min="11816" max="11816" width="22.85546875" style="165" customWidth="1"/>
    <col min="11817" max="11817" width="5.85546875" style="165" customWidth="1"/>
    <col min="11818" max="11818" width="36.140625" style="165" bestFit="1" customWidth="1"/>
    <col min="11819" max="11819" width="16.140625" style="165" customWidth="1"/>
    <col min="11820" max="11820" width="18.85546875" style="165" customWidth="1"/>
    <col min="11821" max="11821" width="6.85546875" style="165" customWidth="1"/>
    <col min="11822" max="11822" width="52" style="165" customWidth="1"/>
    <col min="11823" max="11823" width="18.140625" style="165" customWidth="1"/>
    <col min="11824" max="11824" width="17.140625" style="165" customWidth="1"/>
    <col min="11825" max="11825" width="18.42578125" style="165" customWidth="1"/>
    <col min="11826" max="11826" width="5.85546875" style="165" bestFit="1" customWidth="1"/>
    <col min="11827" max="11827" width="55.140625" style="165" bestFit="1" customWidth="1"/>
    <col min="11828" max="11830" width="17" style="165" customWidth="1"/>
    <col min="11831" max="11831" width="6.42578125" style="165" bestFit="1" customWidth="1"/>
    <col min="11832" max="11832" width="71" style="165" bestFit="1" customWidth="1"/>
    <col min="11833" max="11835" width="17" style="165" customWidth="1"/>
    <col min="11836" max="11836" width="11" style="165" customWidth="1"/>
    <col min="11837" max="11837" width="48.140625" style="165" bestFit="1" customWidth="1"/>
    <col min="11838" max="11840" width="17" style="165" customWidth="1"/>
    <col min="11841" max="11841" width="5.85546875" style="165" bestFit="1" customWidth="1"/>
    <col min="11842" max="11842" width="55.140625" style="165" bestFit="1" customWidth="1"/>
    <col min="11843" max="11845" width="17" style="165" customWidth="1"/>
    <col min="11846" max="11846" width="6.85546875" style="165" customWidth="1"/>
    <col min="11847" max="11847" width="42.7109375" style="165" customWidth="1"/>
    <col min="11848" max="11848" width="17.7109375" style="165" customWidth="1"/>
    <col min="11849" max="11849" width="16.85546875" style="165" customWidth="1"/>
    <col min="11850" max="11850" width="19.140625" style="165" customWidth="1"/>
    <col min="11851" max="11851" width="19.42578125" style="165" customWidth="1"/>
    <col min="11852" max="11852" width="6.85546875" style="165" customWidth="1"/>
    <col min="11853" max="11853" width="47.7109375" style="165" customWidth="1"/>
    <col min="11854" max="11854" width="23.28515625" style="165" bestFit="1" customWidth="1"/>
    <col min="11855" max="11861" width="23.85546875" style="165" customWidth="1"/>
    <col min="11862" max="11862" width="5.85546875" style="165" bestFit="1" customWidth="1"/>
    <col min="11863" max="11863" width="60.140625" style="165" bestFit="1" customWidth="1"/>
    <col min="11864" max="11864" width="17.42578125" style="165" customWidth="1"/>
    <col min="11865" max="11865" width="23.7109375" style="165" customWidth="1"/>
    <col min="11866" max="11868" width="18.42578125" style="165" bestFit="1" customWidth="1"/>
    <col min="11869" max="11869" width="18.42578125" style="165" customWidth="1"/>
    <col min="11870" max="11870" width="18.42578125" style="165" bestFit="1" customWidth="1"/>
    <col min="11871" max="11871" width="22" style="165" bestFit="1" customWidth="1"/>
    <col min="11872" max="11872" width="20.42578125" style="165" bestFit="1" customWidth="1"/>
    <col min="11873" max="11873" width="6.85546875" style="165" customWidth="1"/>
    <col min="11874" max="11874" width="60.140625" style="165" bestFit="1" customWidth="1"/>
    <col min="11875" max="11875" width="19.85546875" style="165" bestFit="1" customWidth="1"/>
    <col min="11876" max="11876" width="22" style="165" bestFit="1" customWidth="1"/>
    <col min="11877" max="11877" width="20.42578125" style="165" bestFit="1" customWidth="1"/>
    <col min="11878" max="12032" width="21.140625" style="165"/>
    <col min="12033" max="12033" width="7.140625" style="165" customWidth="1"/>
    <col min="12034" max="12034" width="24.140625" style="165" customWidth="1"/>
    <col min="12035" max="12035" width="20.85546875" style="165" customWidth="1"/>
    <col min="12036" max="12036" width="19.7109375" style="165" customWidth="1"/>
    <col min="12037" max="12037" width="18" style="165" customWidth="1"/>
    <col min="12038" max="12038" width="17.85546875" style="165" customWidth="1"/>
    <col min="12039" max="12039" width="6.85546875" style="165" customWidth="1"/>
    <col min="12040" max="12040" width="60.140625" style="165" customWidth="1"/>
    <col min="12041" max="12041" width="23.7109375" style="165" customWidth="1"/>
    <col min="12042" max="12042" width="21" style="165" bestFit="1" customWidth="1"/>
    <col min="12043" max="12043" width="19" style="165" bestFit="1" customWidth="1"/>
    <col min="12044" max="12044" width="6.85546875" style="165" customWidth="1"/>
    <col min="12045" max="12045" width="23" style="165" customWidth="1"/>
    <col min="12046" max="12046" width="25.7109375" style="165" customWidth="1"/>
    <col min="12047" max="12047" width="24" style="165" customWidth="1"/>
    <col min="12048" max="12048" width="20" style="165" customWidth="1"/>
    <col min="12049" max="12049" width="6.85546875" style="165" customWidth="1"/>
    <col min="12050" max="12050" width="55" style="165" customWidth="1"/>
    <col min="12051" max="12051" width="21.42578125" style="165" customWidth="1"/>
    <col min="12052" max="12052" width="22.140625" style="165" customWidth="1"/>
    <col min="12053" max="12053" width="18" style="165" bestFit="1" customWidth="1"/>
    <col min="12054" max="12054" width="73.28515625" style="165" bestFit="1" customWidth="1"/>
    <col min="12055" max="12055" width="16.140625" style="165" customWidth="1"/>
    <col min="12056" max="12056" width="18.140625" style="165" customWidth="1"/>
    <col min="12057" max="12057" width="6.42578125" style="165" bestFit="1" customWidth="1"/>
    <col min="12058" max="12058" width="73.140625" style="165" bestFit="1" customWidth="1"/>
    <col min="12059" max="12059" width="5.42578125" style="165" bestFit="1" customWidth="1"/>
    <col min="12060" max="12061" width="18.140625" style="165" customWidth="1"/>
    <col min="12062" max="12062" width="6.85546875" style="165" customWidth="1"/>
    <col min="12063" max="12063" width="39" style="165" customWidth="1"/>
    <col min="12064" max="12067" width="17" style="165" customWidth="1"/>
    <col min="12068" max="12068" width="15.28515625" style="165" customWidth="1"/>
    <col min="12069" max="12069" width="5.85546875" style="165" bestFit="1" customWidth="1"/>
    <col min="12070" max="12070" width="40.85546875" style="165" bestFit="1" customWidth="1"/>
    <col min="12071" max="12071" width="14" style="165" customWidth="1"/>
    <col min="12072" max="12072" width="22.85546875" style="165" customWidth="1"/>
    <col min="12073" max="12073" width="5.85546875" style="165" customWidth="1"/>
    <col min="12074" max="12074" width="36.140625" style="165" bestFit="1" customWidth="1"/>
    <col min="12075" max="12075" width="16.140625" style="165" customWidth="1"/>
    <col min="12076" max="12076" width="18.85546875" style="165" customWidth="1"/>
    <col min="12077" max="12077" width="6.85546875" style="165" customWidth="1"/>
    <col min="12078" max="12078" width="52" style="165" customWidth="1"/>
    <col min="12079" max="12079" width="18.140625" style="165" customWidth="1"/>
    <col min="12080" max="12080" width="17.140625" style="165" customWidth="1"/>
    <col min="12081" max="12081" width="18.42578125" style="165" customWidth="1"/>
    <col min="12082" max="12082" width="5.85546875" style="165" bestFit="1" customWidth="1"/>
    <col min="12083" max="12083" width="55.140625" style="165" bestFit="1" customWidth="1"/>
    <col min="12084" max="12086" width="17" style="165" customWidth="1"/>
    <col min="12087" max="12087" width="6.42578125" style="165" bestFit="1" customWidth="1"/>
    <col min="12088" max="12088" width="71" style="165" bestFit="1" customWidth="1"/>
    <col min="12089" max="12091" width="17" style="165" customWidth="1"/>
    <col min="12092" max="12092" width="11" style="165" customWidth="1"/>
    <col min="12093" max="12093" width="48.140625" style="165" bestFit="1" customWidth="1"/>
    <col min="12094" max="12096" width="17" style="165" customWidth="1"/>
    <col min="12097" max="12097" width="5.85546875" style="165" bestFit="1" customWidth="1"/>
    <col min="12098" max="12098" width="55.140625" style="165" bestFit="1" customWidth="1"/>
    <col min="12099" max="12101" width="17" style="165" customWidth="1"/>
    <col min="12102" max="12102" width="6.85546875" style="165" customWidth="1"/>
    <col min="12103" max="12103" width="42.7109375" style="165" customWidth="1"/>
    <col min="12104" max="12104" width="17.7109375" style="165" customWidth="1"/>
    <col min="12105" max="12105" width="16.85546875" style="165" customWidth="1"/>
    <col min="12106" max="12106" width="19.140625" style="165" customWidth="1"/>
    <col min="12107" max="12107" width="19.42578125" style="165" customWidth="1"/>
    <col min="12108" max="12108" width="6.85546875" style="165" customWidth="1"/>
    <col min="12109" max="12109" width="47.7109375" style="165" customWidth="1"/>
    <col min="12110" max="12110" width="23.28515625" style="165" bestFit="1" customWidth="1"/>
    <col min="12111" max="12117" width="23.85546875" style="165" customWidth="1"/>
    <col min="12118" max="12118" width="5.85546875" style="165" bestFit="1" customWidth="1"/>
    <col min="12119" max="12119" width="60.140625" style="165" bestFit="1" customWidth="1"/>
    <col min="12120" max="12120" width="17.42578125" style="165" customWidth="1"/>
    <col min="12121" max="12121" width="23.7109375" style="165" customWidth="1"/>
    <col min="12122" max="12124" width="18.42578125" style="165" bestFit="1" customWidth="1"/>
    <col min="12125" max="12125" width="18.42578125" style="165" customWidth="1"/>
    <col min="12126" max="12126" width="18.42578125" style="165" bestFit="1" customWidth="1"/>
    <col min="12127" max="12127" width="22" style="165" bestFit="1" customWidth="1"/>
    <col min="12128" max="12128" width="20.42578125" style="165" bestFit="1" customWidth="1"/>
    <col min="12129" max="12129" width="6.85546875" style="165" customWidth="1"/>
    <col min="12130" max="12130" width="60.140625" style="165" bestFit="1" customWidth="1"/>
    <col min="12131" max="12131" width="19.85546875" style="165" bestFit="1" customWidth="1"/>
    <col min="12132" max="12132" width="22" style="165" bestFit="1" customWidth="1"/>
    <col min="12133" max="12133" width="20.42578125" style="165" bestFit="1" customWidth="1"/>
    <col min="12134" max="12288" width="21.140625" style="165"/>
    <col min="12289" max="12289" width="7.140625" style="165" customWidth="1"/>
    <col min="12290" max="12290" width="24.140625" style="165" customWidth="1"/>
    <col min="12291" max="12291" width="20.85546875" style="165" customWidth="1"/>
    <col min="12292" max="12292" width="19.7109375" style="165" customWidth="1"/>
    <col min="12293" max="12293" width="18" style="165" customWidth="1"/>
    <col min="12294" max="12294" width="17.85546875" style="165" customWidth="1"/>
    <col min="12295" max="12295" width="6.85546875" style="165" customWidth="1"/>
    <col min="12296" max="12296" width="60.140625" style="165" customWidth="1"/>
    <col min="12297" max="12297" width="23.7109375" style="165" customWidth="1"/>
    <col min="12298" max="12298" width="21" style="165" bestFit="1" customWidth="1"/>
    <col min="12299" max="12299" width="19" style="165" bestFit="1" customWidth="1"/>
    <col min="12300" max="12300" width="6.85546875" style="165" customWidth="1"/>
    <col min="12301" max="12301" width="23" style="165" customWidth="1"/>
    <col min="12302" max="12302" width="25.7109375" style="165" customWidth="1"/>
    <col min="12303" max="12303" width="24" style="165" customWidth="1"/>
    <col min="12304" max="12304" width="20" style="165" customWidth="1"/>
    <col min="12305" max="12305" width="6.85546875" style="165" customWidth="1"/>
    <col min="12306" max="12306" width="55" style="165" customWidth="1"/>
    <col min="12307" max="12307" width="21.42578125" style="165" customWidth="1"/>
    <col min="12308" max="12308" width="22.140625" style="165" customWidth="1"/>
    <col min="12309" max="12309" width="18" style="165" bestFit="1" customWidth="1"/>
    <col min="12310" max="12310" width="73.28515625" style="165" bestFit="1" customWidth="1"/>
    <col min="12311" max="12311" width="16.140625" style="165" customWidth="1"/>
    <col min="12312" max="12312" width="18.140625" style="165" customWidth="1"/>
    <col min="12313" max="12313" width="6.42578125" style="165" bestFit="1" customWidth="1"/>
    <col min="12314" max="12314" width="73.140625" style="165" bestFit="1" customWidth="1"/>
    <col min="12315" max="12315" width="5.42578125" style="165" bestFit="1" customWidth="1"/>
    <col min="12316" max="12317" width="18.140625" style="165" customWidth="1"/>
    <col min="12318" max="12318" width="6.85546875" style="165" customWidth="1"/>
    <col min="12319" max="12319" width="39" style="165" customWidth="1"/>
    <col min="12320" max="12323" width="17" style="165" customWidth="1"/>
    <col min="12324" max="12324" width="15.28515625" style="165" customWidth="1"/>
    <col min="12325" max="12325" width="5.85546875" style="165" bestFit="1" customWidth="1"/>
    <col min="12326" max="12326" width="40.85546875" style="165" bestFit="1" customWidth="1"/>
    <col min="12327" max="12327" width="14" style="165" customWidth="1"/>
    <col min="12328" max="12328" width="22.85546875" style="165" customWidth="1"/>
    <col min="12329" max="12329" width="5.85546875" style="165" customWidth="1"/>
    <col min="12330" max="12330" width="36.140625" style="165" bestFit="1" customWidth="1"/>
    <col min="12331" max="12331" width="16.140625" style="165" customWidth="1"/>
    <col min="12332" max="12332" width="18.85546875" style="165" customWidth="1"/>
    <col min="12333" max="12333" width="6.85546875" style="165" customWidth="1"/>
    <col min="12334" max="12334" width="52" style="165" customWidth="1"/>
    <col min="12335" max="12335" width="18.140625" style="165" customWidth="1"/>
    <col min="12336" max="12336" width="17.140625" style="165" customWidth="1"/>
    <col min="12337" max="12337" width="18.42578125" style="165" customWidth="1"/>
    <col min="12338" max="12338" width="5.85546875" style="165" bestFit="1" customWidth="1"/>
    <col min="12339" max="12339" width="55.140625" style="165" bestFit="1" customWidth="1"/>
    <col min="12340" max="12342" width="17" style="165" customWidth="1"/>
    <col min="12343" max="12343" width="6.42578125" style="165" bestFit="1" customWidth="1"/>
    <col min="12344" max="12344" width="71" style="165" bestFit="1" customWidth="1"/>
    <col min="12345" max="12347" width="17" style="165" customWidth="1"/>
    <col min="12348" max="12348" width="11" style="165" customWidth="1"/>
    <col min="12349" max="12349" width="48.140625" style="165" bestFit="1" customWidth="1"/>
    <col min="12350" max="12352" width="17" style="165" customWidth="1"/>
    <col min="12353" max="12353" width="5.85546875" style="165" bestFit="1" customWidth="1"/>
    <col min="12354" max="12354" width="55.140625" style="165" bestFit="1" customWidth="1"/>
    <col min="12355" max="12357" width="17" style="165" customWidth="1"/>
    <col min="12358" max="12358" width="6.85546875" style="165" customWidth="1"/>
    <col min="12359" max="12359" width="42.7109375" style="165" customWidth="1"/>
    <col min="12360" max="12360" width="17.7109375" style="165" customWidth="1"/>
    <col min="12361" max="12361" width="16.85546875" style="165" customWidth="1"/>
    <col min="12362" max="12362" width="19.140625" style="165" customWidth="1"/>
    <col min="12363" max="12363" width="19.42578125" style="165" customWidth="1"/>
    <col min="12364" max="12364" width="6.85546875" style="165" customWidth="1"/>
    <col min="12365" max="12365" width="47.7109375" style="165" customWidth="1"/>
    <col min="12366" max="12366" width="23.28515625" style="165" bestFit="1" customWidth="1"/>
    <col min="12367" max="12373" width="23.85546875" style="165" customWidth="1"/>
    <col min="12374" max="12374" width="5.85546875" style="165" bestFit="1" customWidth="1"/>
    <col min="12375" max="12375" width="60.140625" style="165" bestFit="1" customWidth="1"/>
    <col min="12376" max="12376" width="17.42578125" style="165" customWidth="1"/>
    <col min="12377" max="12377" width="23.7109375" style="165" customWidth="1"/>
    <col min="12378" max="12380" width="18.42578125" style="165" bestFit="1" customWidth="1"/>
    <col min="12381" max="12381" width="18.42578125" style="165" customWidth="1"/>
    <col min="12382" max="12382" width="18.42578125" style="165" bestFit="1" customWidth="1"/>
    <col min="12383" max="12383" width="22" style="165" bestFit="1" customWidth="1"/>
    <col min="12384" max="12384" width="20.42578125" style="165" bestFit="1" customWidth="1"/>
    <col min="12385" max="12385" width="6.85546875" style="165" customWidth="1"/>
    <col min="12386" max="12386" width="60.140625" style="165" bestFit="1" customWidth="1"/>
    <col min="12387" max="12387" width="19.85546875" style="165" bestFit="1" customWidth="1"/>
    <col min="12388" max="12388" width="22" style="165" bestFit="1" customWidth="1"/>
    <col min="12389" max="12389" width="20.42578125" style="165" bestFit="1" customWidth="1"/>
    <col min="12390" max="12544" width="21.140625" style="165"/>
    <col min="12545" max="12545" width="7.140625" style="165" customWidth="1"/>
    <col min="12546" max="12546" width="24.140625" style="165" customWidth="1"/>
    <col min="12547" max="12547" width="20.85546875" style="165" customWidth="1"/>
    <col min="12548" max="12548" width="19.7109375" style="165" customWidth="1"/>
    <col min="12549" max="12549" width="18" style="165" customWidth="1"/>
    <col min="12550" max="12550" width="17.85546875" style="165" customWidth="1"/>
    <col min="12551" max="12551" width="6.85546875" style="165" customWidth="1"/>
    <col min="12552" max="12552" width="60.140625" style="165" customWidth="1"/>
    <col min="12553" max="12553" width="23.7109375" style="165" customWidth="1"/>
    <col min="12554" max="12554" width="21" style="165" bestFit="1" customWidth="1"/>
    <col min="12555" max="12555" width="19" style="165" bestFit="1" customWidth="1"/>
    <col min="12556" max="12556" width="6.85546875" style="165" customWidth="1"/>
    <col min="12557" max="12557" width="23" style="165" customWidth="1"/>
    <col min="12558" max="12558" width="25.7109375" style="165" customWidth="1"/>
    <col min="12559" max="12559" width="24" style="165" customWidth="1"/>
    <col min="12560" max="12560" width="20" style="165" customWidth="1"/>
    <col min="12561" max="12561" width="6.85546875" style="165" customWidth="1"/>
    <col min="12562" max="12562" width="55" style="165" customWidth="1"/>
    <col min="12563" max="12563" width="21.42578125" style="165" customWidth="1"/>
    <col min="12564" max="12564" width="22.140625" style="165" customWidth="1"/>
    <col min="12565" max="12565" width="18" style="165" bestFit="1" customWidth="1"/>
    <col min="12566" max="12566" width="73.28515625" style="165" bestFit="1" customWidth="1"/>
    <col min="12567" max="12567" width="16.140625" style="165" customWidth="1"/>
    <col min="12568" max="12568" width="18.140625" style="165" customWidth="1"/>
    <col min="12569" max="12569" width="6.42578125" style="165" bestFit="1" customWidth="1"/>
    <col min="12570" max="12570" width="73.140625" style="165" bestFit="1" customWidth="1"/>
    <col min="12571" max="12571" width="5.42578125" style="165" bestFit="1" customWidth="1"/>
    <col min="12572" max="12573" width="18.140625" style="165" customWidth="1"/>
    <col min="12574" max="12574" width="6.85546875" style="165" customWidth="1"/>
    <col min="12575" max="12575" width="39" style="165" customWidth="1"/>
    <col min="12576" max="12579" width="17" style="165" customWidth="1"/>
    <col min="12580" max="12580" width="15.28515625" style="165" customWidth="1"/>
    <col min="12581" max="12581" width="5.85546875" style="165" bestFit="1" customWidth="1"/>
    <col min="12582" max="12582" width="40.85546875" style="165" bestFit="1" customWidth="1"/>
    <col min="12583" max="12583" width="14" style="165" customWidth="1"/>
    <col min="12584" max="12584" width="22.85546875" style="165" customWidth="1"/>
    <col min="12585" max="12585" width="5.85546875" style="165" customWidth="1"/>
    <col min="12586" max="12586" width="36.140625" style="165" bestFit="1" customWidth="1"/>
    <col min="12587" max="12587" width="16.140625" style="165" customWidth="1"/>
    <col min="12588" max="12588" width="18.85546875" style="165" customWidth="1"/>
    <col min="12589" max="12589" width="6.85546875" style="165" customWidth="1"/>
    <col min="12590" max="12590" width="52" style="165" customWidth="1"/>
    <col min="12591" max="12591" width="18.140625" style="165" customWidth="1"/>
    <col min="12592" max="12592" width="17.140625" style="165" customWidth="1"/>
    <col min="12593" max="12593" width="18.42578125" style="165" customWidth="1"/>
    <col min="12594" max="12594" width="5.85546875" style="165" bestFit="1" customWidth="1"/>
    <col min="12595" max="12595" width="55.140625" style="165" bestFit="1" customWidth="1"/>
    <col min="12596" max="12598" width="17" style="165" customWidth="1"/>
    <col min="12599" max="12599" width="6.42578125" style="165" bestFit="1" customWidth="1"/>
    <col min="12600" max="12600" width="71" style="165" bestFit="1" customWidth="1"/>
    <col min="12601" max="12603" width="17" style="165" customWidth="1"/>
    <col min="12604" max="12604" width="11" style="165" customWidth="1"/>
    <col min="12605" max="12605" width="48.140625" style="165" bestFit="1" customWidth="1"/>
    <col min="12606" max="12608" width="17" style="165" customWidth="1"/>
    <col min="12609" max="12609" width="5.85546875" style="165" bestFit="1" customWidth="1"/>
    <col min="12610" max="12610" width="55.140625" style="165" bestFit="1" customWidth="1"/>
    <col min="12611" max="12613" width="17" style="165" customWidth="1"/>
    <col min="12614" max="12614" width="6.85546875" style="165" customWidth="1"/>
    <col min="12615" max="12615" width="42.7109375" style="165" customWidth="1"/>
    <col min="12616" max="12616" width="17.7109375" style="165" customWidth="1"/>
    <col min="12617" max="12617" width="16.85546875" style="165" customWidth="1"/>
    <col min="12618" max="12618" width="19.140625" style="165" customWidth="1"/>
    <col min="12619" max="12619" width="19.42578125" style="165" customWidth="1"/>
    <col min="12620" max="12620" width="6.85546875" style="165" customWidth="1"/>
    <col min="12621" max="12621" width="47.7109375" style="165" customWidth="1"/>
    <col min="12622" max="12622" width="23.28515625" style="165" bestFit="1" customWidth="1"/>
    <col min="12623" max="12629" width="23.85546875" style="165" customWidth="1"/>
    <col min="12630" max="12630" width="5.85546875" style="165" bestFit="1" customWidth="1"/>
    <col min="12631" max="12631" width="60.140625" style="165" bestFit="1" customWidth="1"/>
    <col min="12632" max="12632" width="17.42578125" style="165" customWidth="1"/>
    <col min="12633" max="12633" width="23.7109375" style="165" customWidth="1"/>
    <col min="12634" max="12636" width="18.42578125" style="165" bestFit="1" customWidth="1"/>
    <col min="12637" max="12637" width="18.42578125" style="165" customWidth="1"/>
    <col min="12638" max="12638" width="18.42578125" style="165" bestFit="1" customWidth="1"/>
    <col min="12639" max="12639" width="22" style="165" bestFit="1" customWidth="1"/>
    <col min="12640" max="12640" width="20.42578125" style="165" bestFit="1" customWidth="1"/>
    <col min="12641" max="12641" width="6.85546875" style="165" customWidth="1"/>
    <col min="12642" max="12642" width="60.140625" style="165" bestFit="1" customWidth="1"/>
    <col min="12643" max="12643" width="19.85546875" style="165" bestFit="1" customWidth="1"/>
    <col min="12644" max="12644" width="22" style="165" bestFit="1" customWidth="1"/>
    <col min="12645" max="12645" width="20.42578125" style="165" bestFit="1" customWidth="1"/>
    <col min="12646" max="12800" width="21.140625" style="165"/>
    <col min="12801" max="12801" width="7.140625" style="165" customWidth="1"/>
    <col min="12802" max="12802" width="24.140625" style="165" customWidth="1"/>
    <col min="12803" max="12803" width="20.85546875" style="165" customWidth="1"/>
    <col min="12804" max="12804" width="19.7109375" style="165" customWidth="1"/>
    <col min="12805" max="12805" width="18" style="165" customWidth="1"/>
    <col min="12806" max="12806" width="17.85546875" style="165" customWidth="1"/>
    <col min="12807" max="12807" width="6.85546875" style="165" customWidth="1"/>
    <col min="12808" max="12808" width="60.140625" style="165" customWidth="1"/>
    <col min="12809" max="12809" width="23.7109375" style="165" customWidth="1"/>
    <col min="12810" max="12810" width="21" style="165" bestFit="1" customWidth="1"/>
    <col min="12811" max="12811" width="19" style="165" bestFit="1" customWidth="1"/>
    <col min="12812" max="12812" width="6.85546875" style="165" customWidth="1"/>
    <col min="12813" max="12813" width="23" style="165" customWidth="1"/>
    <col min="12814" max="12814" width="25.7109375" style="165" customWidth="1"/>
    <col min="12815" max="12815" width="24" style="165" customWidth="1"/>
    <col min="12816" max="12816" width="20" style="165" customWidth="1"/>
    <col min="12817" max="12817" width="6.85546875" style="165" customWidth="1"/>
    <col min="12818" max="12818" width="55" style="165" customWidth="1"/>
    <col min="12819" max="12819" width="21.42578125" style="165" customWidth="1"/>
    <col min="12820" max="12820" width="22.140625" style="165" customWidth="1"/>
    <col min="12821" max="12821" width="18" style="165" bestFit="1" customWidth="1"/>
    <col min="12822" max="12822" width="73.28515625" style="165" bestFit="1" customWidth="1"/>
    <col min="12823" max="12823" width="16.140625" style="165" customWidth="1"/>
    <col min="12824" max="12824" width="18.140625" style="165" customWidth="1"/>
    <col min="12825" max="12825" width="6.42578125" style="165" bestFit="1" customWidth="1"/>
    <col min="12826" max="12826" width="73.140625" style="165" bestFit="1" customWidth="1"/>
    <col min="12827" max="12827" width="5.42578125" style="165" bestFit="1" customWidth="1"/>
    <col min="12828" max="12829" width="18.140625" style="165" customWidth="1"/>
    <col min="12830" max="12830" width="6.85546875" style="165" customWidth="1"/>
    <col min="12831" max="12831" width="39" style="165" customWidth="1"/>
    <col min="12832" max="12835" width="17" style="165" customWidth="1"/>
    <col min="12836" max="12836" width="15.28515625" style="165" customWidth="1"/>
    <col min="12837" max="12837" width="5.85546875" style="165" bestFit="1" customWidth="1"/>
    <col min="12838" max="12838" width="40.85546875" style="165" bestFit="1" customWidth="1"/>
    <col min="12839" max="12839" width="14" style="165" customWidth="1"/>
    <col min="12840" max="12840" width="22.85546875" style="165" customWidth="1"/>
    <col min="12841" max="12841" width="5.85546875" style="165" customWidth="1"/>
    <col min="12842" max="12842" width="36.140625" style="165" bestFit="1" customWidth="1"/>
    <col min="12843" max="12843" width="16.140625" style="165" customWidth="1"/>
    <col min="12844" max="12844" width="18.85546875" style="165" customWidth="1"/>
    <col min="12845" max="12845" width="6.85546875" style="165" customWidth="1"/>
    <col min="12846" max="12846" width="52" style="165" customWidth="1"/>
    <col min="12847" max="12847" width="18.140625" style="165" customWidth="1"/>
    <col min="12848" max="12848" width="17.140625" style="165" customWidth="1"/>
    <col min="12849" max="12849" width="18.42578125" style="165" customWidth="1"/>
    <col min="12850" max="12850" width="5.85546875" style="165" bestFit="1" customWidth="1"/>
    <col min="12851" max="12851" width="55.140625" style="165" bestFit="1" customWidth="1"/>
    <col min="12852" max="12854" width="17" style="165" customWidth="1"/>
    <col min="12855" max="12855" width="6.42578125" style="165" bestFit="1" customWidth="1"/>
    <col min="12856" max="12856" width="71" style="165" bestFit="1" customWidth="1"/>
    <col min="12857" max="12859" width="17" style="165" customWidth="1"/>
    <col min="12860" max="12860" width="11" style="165" customWidth="1"/>
    <col min="12861" max="12861" width="48.140625" style="165" bestFit="1" customWidth="1"/>
    <col min="12862" max="12864" width="17" style="165" customWidth="1"/>
    <col min="12865" max="12865" width="5.85546875" style="165" bestFit="1" customWidth="1"/>
    <col min="12866" max="12866" width="55.140625" style="165" bestFit="1" customWidth="1"/>
    <col min="12867" max="12869" width="17" style="165" customWidth="1"/>
    <col min="12870" max="12870" width="6.85546875" style="165" customWidth="1"/>
    <col min="12871" max="12871" width="42.7109375" style="165" customWidth="1"/>
    <col min="12872" max="12872" width="17.7109375" style="165" customWidth="1"/>
    <col min="12873" max="12873" width="16.85546875" style="165" customWidth="1"/>
    <col min="12874" max="12874" width="19.140625" style="165" customWidth="1"/>
    <col min="12875" max="12875" width="19.42578125" style="165" customWidth="1"/>
    <col min="12876" max="12876" width="6.85546875" style="165" customWidth="1"/>
    <col min="12877" max="12877" width="47.7109375" style="165" customWidth="1"/>
    <col min="12878" max="12878" width="23.28515625" style="165" bestFit="1" customWidth="1"/>
    <col min="12879" max="12885" width="23.85546875" style="165" customWidth="1"/>
    <col min="12886" max="12886" width="5.85546875" style="165" bestFit="1" customWidth="1"/>
    <col min="12887" max="12887" width="60.140625" style="165" bestFit="1" customWidth="1"/>
    <col min="12888" max="12888" width="17.42578125" style="165" customWidth="1"/>
    <col min="12889" max="12889" width="23.7109375" style="165" customWidth="1"/>
    <col min="12890" max="12892" width="18.42578125" style="165" bestFit="1" customWidth="1"/>
    <col min="12893" max="12893" width="18.42578125" style="165" customWidth="1"/>
    <col min="12894" max="12894" width="18.42578125" style="165" bestFit="1" customWidth="1"/>
    <col min="12895" max="12895" width="22" style="165" bestFit="1" customWidth="1"/>
    <col min="12896" max="12896" width="20.42578125" style="165" bestFit="1" customWidth="1"/>
    <col min="12897" max="12897" width="6.85546875" style="165" customWidth="1"/>
    <col min="12898" max="12898" width="60.140625" style="165" bestFit="1" customWidth="1"/>
    <col min="12899" max="12899" width="19.85546875" style="165" bestFit="1" customWidth="1"/>
    <col min="12900" max="12900" width="22" style="165" bestFit="1" customWidth="1"/>
    <col min="12901" max="12901" width="20.42578125" style="165" bestFit="1" customWidth="1"/>
    <col min="12902" max="13056" width="21.140625" style="165"/>
    <col min="13057" max="13057" width="7.140625" style="165" customWidth="1"/>
    <col min="13058" max="13058" width="24.140625" style="165" customWidth="1"/>
    <col min="13059" max="13059" width="20.85546875" style="165" customWidth="1"/>
    <col min="13060" max="13060" width="19.7109375" style="165" customWidth="1"/>
    <col min="13061" max="13061" width="18" style="165" customWidth="1"/>
    <col min="13062" max="13062" width="17.85546875" style="165" customWidth="1"/>
    <col min="13063" max="13063" width="6.85546875" style="165" customWidth="1"/>
    <col min="13064" max="13064" width="60.140625" style="165" customWidth="1"/>
    <col min="13065" max="13065" width="23.7109375" style="165" customWidth="1"/>
    <col min="13066" max="13066" width="21" style="165" bestFit="1" customWidth="1"/>
    <col min="13067" max="13067" width="19" style="165" bestFit="1" customWidth="1"/>
    <col min="13068" max="13068" width="6.85546875" style="165" customWidth="1"/>
    <col min="13069" max="13069" width="23" style="165" customWidth="1"/>
    <col min="13070" max="13070" width="25.7109375" style="165" customWidth="1"/>
    <col min="13071" max="13071" width="24" style="165" customWidth="1"/>
    <col min="13072" max="13072" width="20" style="165" customWidth="1"/>
    <col min="13073" max="13073" width="6.85546875" style="165" customWidth="1"/>
    <col min="13074" max="13074" width="55" style="165" customWidth="1"/>
    <col min="13075" max="13075" width="21.42578125" style="165" customWidth="1"/>
    <col min="13076" max="13076" width="22.140625" style="165" customWidth="1"/>
    <col min="13077" max="13077" width="18" style="165" bestFit="1" customWidth="1"/>
    <col min="13078" max="13078" width="73.28515625" style="165" bestFit="1" customWidth="1"/>
    <col min="13079" max="13079" width="16.140625" style="165" customWidth="1"/>
    <col min="13080" max="13080" width="18.140625" style="165" customWidth="1"/>
    <col min="13081" max="13081" width="6.42578125" style="165" bestFit="1" customWidth="1"/>
    <col min="13082" max="13082" width="73.140625" style="165" bestFit="1" customWidth="1"/>
    <col min="13083" max="13083" width="5.42578125" style="165" bestFit="1" customWidth="1"/>
    <col min="13084" max="13085" width="18.140625" style="165" customWidth="1"/>
    <col min="13086" max="13086" width="6.85546875" style="165" customWidth="1"/>
    <col min="13087" max="13087" width="39" style="165" customWidth="1"/>
    <col min="13088" max="13091" width="17" style="165" customWidth="1"/>
    <col min="13092" max="13092" width="15.28515625" style="165" customWidth="1"/>
    <col min="13093" max="13093" width="5.85546875" style="165" bestFit="1" customWidth="1"/>
    <col min="13094" max="13094" width="40.85546875" style="165" bestFit="1" customWidth="1"/>
    <col min="13095" max="13095" width="14" style="165" customWidth="1"/>
    <col min="13096" max="13096" width="22.85546875" style="165" customWidth="1"/>
    <col min="13097" max="13097" width="5.85546875" style="165" customWidth="1"/>
    <col min="13098" max="13098" width="36.140625" style="165" bestFit="1" customWidth="1"/>
    <col min="13099" max="13099" width="16.140625" style="165" customWidth="1"/>
    <col min="13100" max="13100" width="18.85546875" style="165" customWidth="1"/>
    <col min="13101" max="13101" width="6.85546875" style="165" customWidth="1"/>
    <col min="13102" max="13102" width="52" style="165" customWidth="1"/>
    <col min="13103" max="13103" width="18.140625" style="165" customWidth="1"/>
    <col min="13104" max="13104" width="17.140625" style="165" customWidth="1"/>
    <col min="13105" max="13105" width="18.42578125" style="165" customWidth="1"/>
    <col min="13106" max="13106" width="5.85546875" style="165" bestFit="1" customWidth="1"/>
    <col min="13107" max="13107" width="55.140625" style="165" bestFit="1" customWidth="1"/>
    <col min="13108" max="13110" width="17" style="165" customWidth="1"/>
    <col min="13111" max="13111" width="6.42578125" style="165" bestFit="1" customWidth="1"/>
    <col min="13112" max="13112" width="71" style="165" bestFit="1" customWidth="1"/>
    <col min="13113" max="13115" width="17" style="165" customWidth="1"/>
    <col min="13116" max="13116" width="11" style="165" customWidth="1"/>
    <col min="13117" max="13117" width="48.140625" style="165" bestFit="1" customWidth="1"/>
    <col min="13118" max="13120" width="17" style="165" customWidth="1"/>
    <col min="13121" max="13121" width="5.85546875" style="165" bestFit="1" customWidth="1"/>
    <col min="13122" max="13122" width="55.140625" style="165" bestFit="1" customWidth="1"/>
    <col min="13123" max="13125" width="17" style="165" customWidth="1"/>
    <col min="13126" max="13126" width="6.85546875" style="165" customWidth="1"/>
    <col min="13127" max="13127" width="42.7109375" style="165" customWidth="1"/>
    <col min="13128" max="13128" width="17.7109375" style="165" customWidth="1"/>
    <col min="13129" max="13129" width="16.85546875" style="165" customWidth="1"/>
    <col min="13130" max="13130" width="19.140625" style="165" customWidth="1"/>
    <col min="13131" max="13131" width="19.42578125" style="165" customWidth="1"/>
    <col min="13132" max="13132" width="6.85546875" style="165" customWidth="1"/>
    <col min="13133" max="13133" width="47.7109375" style="165" customWidth="1"/>
    <col min="13134" max="13134" width="23.28515625" style="165" bestFit="1" customWidth="1"/>
    <col min="13135" max="13141" width="23.85546875" style="165" customWidth="1"/>
    <col min="13142" max="13142" width="5.85546875" style="165" bestFit="1" customWidth="1"/>
    <col min="13143" max="13143" width="60.140625" style="165" bestFit="1" customWidth="1"/>
    <col min="13144" max="13144" width="17.42578125" style="165" customWidth="1"/>
    <col min="13145" max="13145" width="23.7109375" style="165" customWidth="1"/>
    <col min="13146" max="13148" width="18.42578125" style="165" bestFit="1" customWidth="1"/>
    <col min="13149" max="13149" width="18.42578125" style="165" customWidth="1"/>
    <col min="13150" max="13150" width="18.42578125" style="165" bestFit="1" customWidth="1"/>
    <col min="13151" max="13151" width="22" style="165" bestFit="1" customWidth="1"/>
    <col min="13152" max="13152" width="20.42578125" style="165" bestFit="1" customWidth="1"/>
    <col min="13153" max="13153" width="6.85546875" style="165" customWidth="1"/>
    <col min="13154" max="13154" width="60.140625" style="165" bestFit="1" customWidth="1"/>
    <col min="13155" max="13155" width="19.85546875" style="165" bestFit="1" customWidth="1"/>
    <col min="13156" max="13156" width="22" style="165" bestFit="1" customWidth="1"/>
    <col min="13157" max="13157" width="20.42578125" style="165" bestFit="1" customWidth="1"/>
    <col min="13158" max="13312" width="21.140625" style="165"/>
    <col min="13313" max="13313" width="7.140625" style="165" customWidth="1"/>
    <col min="13314" max="13314" width="24.140625" style="165" customWidth="1"/>
    <col min="13315" max="13315" width="20.85546875" style="165" customWidth="1"/>
    <col min="13316" max="13316" width="19.7109375" style="165" customWidth="1"/>
    <col min="13317" max="13317" width="18" style="165" customWidth="1"/>
    <col min="13318" max="13318" width="17.85546875" style="165" customWidth="1"/>
    <col min="13319" max="13319" width="6.85546875" style="165" customWidth="1"/>
    <col min="13320" max="13320" width="60.140625" style="165" customWidth="1"/>
    <col min="13321" max="13321" width="23.7109375" style="165" customWidth="1"/>
    <col min="13322" max="13322" width="21" style="165" bestFit="1" customWidth="1"/>
    <col min="13323" max="13323" width="19" style="165" bestFit="1" customWidth="1"/>
    <col min="13324" max="13324" width="6.85546875" style="165" customWidth="1"/>
    <col min="13325" max="13325" width="23" style="165" customWidth="1"/>
    <col min="13326" max="13326" width="25.7109375" style="165" customWidth="1"/>
    <col min="13327" max="13327" width="24" style="165" customWidth="1"/>
    <col min="13328" max="13328" width="20" style="165" customWidth="1"/>
    <col min="13329" max="13329" width="6.85546875" style="165" customWidth="1"/>
    <col min="13330" max="13330" width="55" style="165" customWidth="1"/>
    <col min="13331" max="13331" width="21.42578125" style="165" customWidth="1"/>
    <col min="13332" max="13332" width="22.140625" style="165" customWidth="1"/>
    <col min="13333" max="13333" width="18" style="165" bestFit="1" customWidth="1"/>
    <col min="13334" max="13334" width="73.28515625" style="165" bestFit="1" customWidth="1"/>
    <col min="13335" max="13335" width="16.140625" style="165" customWidth="1"/>
    <col min="13336" max="13336" width="18.140625" style="165" customWidth="1"/>
    <col min="13337" max="13337" width="6.42578125" style="165" bestFit="1" customWidth="1"/>
    <col min="13338" max="13338" width="73.140625" style="165" bestFit="1" customWidth="1"/>
    <col min="13339" max="13339" width="5.42578125" style="165" bestFit="1" customWidth="1"/>
    <col min="13340" max="13341" width="18.140625" style="165" customWidth="1"/>
    <col min="13342" max="13342" width="6.85546875" style="165" customWidth="1"/>
    <col min="13343" max="13343" width="39" style="165" customWidth="1"/>
    <col min="13344" max="13347" width="17" style="165" customWidth="1"/>
    <col min="13348" max="13348" width="15.28515625" style="165" customWidth="1"/>
    <col min="13349" max="13349" width="5.85546875" style="165" bestFit="1" customWidth="1"/>
    <col min="13350" max="13350" width="40.85546875" style="165" bestFit="1" customWidth="1"/>
    <col min="13351" max="13351" width="14" style="165" customWidth="1"/>
    <col min="13352" max="13352" width="22.85546875" style="165" customWidth="1"/>
    <col min="13353" max="13353" width="5.85546875" style="165" customWidth="1"/>
    <col min="13354" max="13354" width="36.140625" style="165" bestFit="1" customWidth="1"/>
    <col min="13355" max="13355" width="16.140625" style="165" customWidth="1"/>
    <col min="13356" max="13356" width="18.85546875" style="165" customWidth="1"/>
    <col min="13357" max="13357" width="6.85546875" style="165" customWidth="1"/>
    <col min="13358" max="13358" width="52" style="165" customWidth="1"/>
    <col min="13359" max="13359" width="18.140625" style="165" customWidth="1"/>
    <col min="13360" max="13360" width="17.140625" style="165" customWidth="1"/>
    <col min="13361" max="13361" width="18.42578125" style="165" customWidth="1"/>
    <col min="13362" max="13362" width="5.85546875" style="165" bestFit="1" customWidth="1"/>
    <col min="13363" max="13363" width="55.140625" style="165" bestFit="1" customWidth="1"/>
    <col min="13364" max="13366" width="17" style="165" customWidth="1"/>
    <col min="13367" max="13367" width="6.42578125" style="165" bestFit="1" customWidth="1"/>
    <col min="13368" max="13368" width="71" style="165" bestFit="1" customWidth="1"/>
    <col min="13369" max="13371" width="17" style="165" customWidth="1"/>
    <col min="13372" max="13372" width="11" style="165" customWidth="1"/>
    <col min="13373" max="13373" width="48.140625" style="165" bestFit="1" customWidth="1"/>
    <col min="13374" max="13376" width="17" style="165" customWidth="1"/>
    <col min="13377" max="13377" width="5.85546875" style="165" bestFit="1" customWidth="1"/>
    <col min="13378" max="13378" width="55.140625" style="165" bestFit="1" customWidth="1"/>
    <col min="13379" max="13381" width="17" style="165" customWidth="1"/>
    <col min="13382" max="13382" width="6.85546875" style="165" customWidth="1"/>
    <col min="13383" max="13383" width="42.7109375" style="165" customWidth="1"/>
    <col min="13384" max="13384" width="17.7109375" style="165" customWidth="1"/>
    <col min="13385" max="13385" width="16.85546875" style="165" customWidth="1"/>
    <col min="13386" max="13386" width="19.140625" style="165" customWidth="1"/>
    <col min="13387" max="13387" width="19.42578125" style="165" customWidth="1"/>
    <col min="13388" max="13388" width="6.85546875" style="165" customWidth="1"/>
    <col min="13389" max="13389" width="47.7109375" style="165" customWidth="1"/>
    <col min="13390" max="13390" width="23.28515625" style="165" bestFit="1" customWidth="1"/>
    <col min="13391" max="13397" width="23.85546875" style="165" customWidth="1"/>
    <col min="13398" max="13398" width="5.85546875" style="165" bestFit="1" customWidth="1"/>
    <col min="13399" max="13399" width="60.140625" style="165" bestFit="1" customWidth="1"/>
    <col min="13400" max="13400" width="17.42578125" style="165" customWidth="1"/>
    <col min="13401" max="13401" width="23.7109375" style="165" customWidth="1"/>
    <col min="13402" max="13404" width="18.42578125" style="165" bestFit="1" customWidth="1"/>
    <col min="13405" max="13405" width="18.42578125" style="165" customWidth="1"/>
    <col min="13406" max="13406" width="18.42578125" style="165" bestFit="1" customWidth="1"/>
    <col min="13407" max="13407" width="22" style="165" bestFit="1" customWidth="1"/>
    <col min="13408" max="13408" width="20.42578125" style="165" bestFit="1" customWidth="1"/>
    <col min="13409" max="13409" width="6.85546875" style="165" customWidth="1"/>
    <col min="13410" max="13410" width="60.140625" style="165" bestFit="1" customWidth="1"/>
    <col min="13411" max="13411" width="19.85546875" style="165" bestFit="1" customWidth="1"/>
    <col min="13412" max="13412" width="22" style="165" bestFit="1" customWidth="1"/>
    <col min="13413" max="13413" width="20.42578125" style="165" bestFit="1" customWidth="1"/>
    <col min="13414" max="13568" width="21.140625" style="165"/>
    <col min="13569" max="13569" width="7.140625" style="165" customWidth="1"/>
    <col min="13570" max="13570" width="24.140625" style="165" customWidth="1"/>
    <col min="13571" max="13571" width="20.85546875" style="165" customWidth="1"/>
    <col min="13572" max="13572" width="19.7109375" style="165" customWidth="1"/>
    <col min="13573" max="13573" width="18" style="165" customWidth="1"/>
    <col min="13574" max="13574" width="17.85546875" style="165" customWidth="1"/>
    <col min="13575" max="13575" width="6.85546875" style="165" customWidth="1"/>
    <col min="13576" max="13576" width="60.140625" style="165" customWidth="1"/>
    <col min="13577" max="13577" width="23.7109375" style="165" customWidth="1"/>
    <col min="13578" max="13578" width="21" style="165" bestFit="1" customWidth="1"/>
    <col min="13579" max="13579" width="19" style="165" bestFit="1" customWidth="1"/>
    <col min="13580" max="13580" width="6.85546875" style="165" customWidth="1"/>
    <col min="13581" max="13581" width="23" style="165" customWidth="1"/>
    <col min="13582" max="13582" width="25.7109375" style="165" customWidth="1"/>
    <col min="13583" max="13583" width="24" style="165" customWidth="1"/>
    <col min="13584" max="13584" width="20" style="165" customWidth="1"/>
    <col min="13585" max="13585" width="6.85546875" style="165" customWidth="1"/>
    <col min="13586" max="13586" width="55" style="165" customWidth="1"/>
    <col min="13587" max="13587" width="21.42578125" style="165" customWidth="1"/>
    <col min="13588" max="13588" width="22.140625" style="165" customWidth="1"/>
    <col min="13589" max="13589" width="18" style="165" bestFit="1" customWidth="1"/>
    <col min="13590" max="13590" width="73.28515625" style="165" bestFit="1" customWidth="1"/>
    <col min="13591" max="13591" width="16.140625" style="165" customWidth="1"/>
    <col min="13592" max="13592" width="18.140625" style="165" customWidth="1"/>
    <col min="13593" max="13593" width="6.42578125" style="165" bestFit="1" customWidth="1"/>
    <col min="13594" max="13594" width="73.140625" style="165" bestFit="1" customWidth="1"/>
    <col min="13595" max="13595" width="5.42578125" style="165" bestFit="1" customWidth="1"/>
    <col min="13596" max="13597" width="18.140625" style="165" customWidth="1"/>
    <col min="13598" max="13598" width="6.85546875" style="165" customWidth="1"/>
    <col min="13599" max="13599" width="39" style="165" customWidth="1"/>
    <col min="13600" max="13603" width="17" style="165" customWidth="1"/>
    <col min="13604" max="13604" width="15.28515625" style="165" customWidth="1"/>
    <col min="13605" max="13605" width="5.85546875" style="165" bestFit="1" customWidth="1"/>
    <col min="13606" max="13606" width="40.85546875" style="165" bestFit="1" customWidth="1"/>
    <col min="13607" max="13607" width="14" style="165" customWidth="1"/>
    <col min="13608" max="13608" width="22.85546875" style="165" customWidth="1"/>
    <col min="13609" max="13609" width="5.85546875" style="165" customWidth="1"/>
    <col min="13610" max="13610" width="36.140625" style="165" bestFit="1" customWidth="1"/>
    <col min="13611" max="13611" width="16.140625" style="165" customWidth="1"/>
    <col min="13612" max="13612" width="18.85546875" style="165" customWidth="1"/>
    <col min="13613" max="13613" width="6.85546875" style="165" customWidth="1"/>
    <col min="13614" max="13614" width="52" style="165" customWidth="1"/>
    <col min="13615" max="13615" width="18.140625" style="165" customWidth="1"/>
    <col min="13616" max="13616" width="17.140625" style="165" customWidth="1"/>
    <col min="13617" max="13617" width="18.42578125" style="165" customWidth="1"/>
    <col min="13618" max="13618" width="5.85546875" style="165" bestFit="1" customWidth="1"/>
    <col min="13619" max="13619" width="55.140625" style="165" bestFit="1" customWidth="1"/>
    <col min="13620" max="13622" width="17" style="165" customWidth="1"/>
    <col min="13623" max="13623" width="6.42578125" style="165" bestFit="1" customWidth="1"/>
    <col min="13624" max="13624" width="71" style="165" bestFit="1" customWidth="1"/>
    <col min="13625" max="13627" width="17" style="165" customWidth="1"/>
    <col min="13628" max="13628" width="11" style="165" customWidth="1"/>
    <col min="13629" max="13629" width="48.140625" style="165" bestFit="1" customWidth="1"/>
    <col min="13630" max="13632" width="17" style="165" customWidth="1"/>
    <col min="13633" max="13633" width="5.85546875" style="165" bestFit="1" customWidth="1"/>
    <col min="13634" max="13634" width="55.140625" style="165" bestFit="1" customWidth="1"/>
    <col min="13635" max="13637" width="17" style="165" customWidth="1"/>
    <col min="13638" max="13638" width="6.85546875" style="165" customWidth="1"/>
    <col min="13639" max="13639" width="42.7109375" style="165" customWidth="1"/>
    <col min="13640" max="13640" width="17.7109375" style="165" customWidth="1"/>
    <col min="13641" max="13641" width="16.85546875" style="165" customWidth="1"/>
    <col min="13642" max="13642" width="19.140625" style="165" customWidth="1"/>
    <col min="13643" max="13643" width="19.42578125" style="165" customWidth="1"/>
    <col min="13644" max="13644" width="6.85546875" style="165" customWidth="1"/>
    <col min="13645" max="13645" width="47.7109375" style="165" customWidth="1"/>
    <col min="13646" max="13646" width="23.28515625" style="165" bestFit="1" customWidth="1"/>
    <col min="13647" max="13653" width="23.85546875" style="165" customWidth="1"/>
    <col min="13654" max="13654" width="5.85546875" style="165" bestFit="1" customWidth="1"/>
    <col min="13655" max="13655" width="60.140625" style="165" bestFit="1" customWidth="1"/>
    <col min="13656" max="13656" width="17.42578125" style="165" customWidth="1"/>
    <col min="13657" max="13657" width="23.7109375" style="165" customWidth="1"/>
    <col min="13658" max="13660" width="18.42578125" style="165" bestFit="1" customWidth="1"/>
    <col min="13661" max="13661" width="18.42578125" style="165" customWidth="1"/>
    <col min="13662" max="13662" width="18.42578125" style="165" bestFit="1" customWidth="1"/>
    <col min="13663" max="13663" width="22" style="165" bestFit="1" customWidth="1"/>
    <col min="13664" max="13664" width="20.42578125" style="165" bestFit="1" customWidth="1"/>
    <col min="13665" max="13665" width="6.85546875" style="165" customWidth="1"/>
    <col min="13666" max="13666" width="60.140625" style="165" bestFit="1" customWidth="1"/>
    <col min="13667" max="13667" width="19.85546875" style="165" bestFit="1" customWidth="1"/>
    <col min="13668" max="13668" width="22" style="165" bestFit="1" customWidth="1"/>
    <col min="13669" max="13669" width="20.42578125" style="165" bestFit="1" customWidth="1"/>
    <col min="13670" max="13824" width="21.140625" style="165"/>
    <col min="13825" max="13825" width="7.140625" style="165" customWidth="1"/>
    <col min="13826" max="13826" width="24.140625" style="165" customWidth="1"/>
    <col min="13827" max="13827" width="20.85546875" style="165" customWidth="1"/>
    <col min="13828" max="13828" width="19.7109375" style="165" customWidth="1"/>
    <col min="13829" max="13829" width="18" style="165" customWidth="1"/>
    <col min="13830" max="13830" width="17.85546875" style="165" customWidth="1"/>
    <col min="13831" max="13831" width="6.85546875" style="165" customWidth="1"/>
    <col min="13832" max="13832" width="60.140625" style="165" customWidth="1"/>
    <col min="13833" max="13833" width="23.7109375" style="165" customWidth="1"/>
    <col min="13834" max="13834" width="21" style="165" bestFit="1" customWidth="1"/>
    <col min="13835" max="13835" width="19" style="165" bestFit="1" customWidth="1"/>
    <col min="13836" max="13836" width="6.85546875" style="165" customWidth="1"/>
    <col min="13837" max="13837" width="23" style="165" customWidth="1"/>
    <col min="13838" max="13838" width="25.7109375" style="165" customWidth="1"/>
    <col min="13839" max="13839" width="24" style="165" customWidth="1"/>
    <col min="13840" max="13840" width="20" style="165" customWidth="1"/>
    <col min="13841" max="13841" width="6.85546875" style="165" customWidth="1"/>
    <col min="13842" max="13842" width="55" style="165" customWidth="1"/>
    <col min="13843" max="13843" width="21.42578125" style="165" customWidth="1"/>
    <col min="13844" max="13844" width="22.140625" style="165" customWidth="1"/>
    <col min="13845" max="13845" width="18" style="165" bestFit="1" customWidth="1"/>
    <col min="13846" max="13846" width="73.28515625" style="165" bestFit="1" customWidth="1"/>
    <col min="13847" max="13847" width="16.140625" style="165" customWidth="1"/>
    <col min="13848" max="13848" width="18.140625" style="165" customWidth="1"/>
    <col min="13849" max="13849" width="6.42578125" style="165" bestFit="1" customWidth="1"/>
    <col min="13850" max="13850" width="73.140625" style="165" bestFit="1" customWidth="1"/>
    <col min="13851" max="13851" width="5.42578125" style="165" bestFit="1" customWidth="1"/>
    <col min="13852" max="13853" width="18.140625" style="165" customWidth="1"/>
    <col min="13854" max="13854" width="6.85546875" style="165" customWidth="1"/>
    <col min="13855" max="13855" width="39" style="165" customWidth="1"/>
    <col min="13856" max="13859" width="17" style="165" customWidth="1"/>
    <col min="13860" max="13860" width="15.28515625" style="165" customWidth="1"/>
    <col min="13861" max="13861" width="5.85546875" style="165" bestFit="1" customWidth="1"/>
    <col min="13862" max="13862" width="40.85546875" style="165" bestFit="1" customWidth="1"/>
    <col min="13863" max="13863" width="14" style="165" customWidth="1"/>
    <col min="13864" max="13864" width="22.85546875" style="165" customWidth="1"/>
    <col min="13865" max="13865" width="5.85546875" style="165" customWidth="1"/>
    <col min="13866" max="13866" width="36.140625" style="165" bestFit="1" customWidth="1"/>
    <col min="13867" max="13867" width="16.140625" style="165" customWidth="1"/>
    <col min="13868" max="13868" width="18.85546875" style="165" customWidth="1"/>
    <col min="13869" max="13869" width="6.85546875" style="165" customWidth="1"/>
    <col min="13870" max="13870" width="52" style="165" customWidth="1"/>
    <col min="13871" max="13871" width="18.140625" style="165" customWidth="1"/>
    <col min="13872" max="13872" width="17.140625" style="165" customWidth="1"/>
    <col min="13873" max="13873" width="18.42578125" style="165" customWidth="1"/>
    <col min="13874" max="13874" width="5.85546875" style="165" bestFit="1" customWidth="1"/>
    <col min="13875" max="13875" width="55.140625" style="165" bestFit="1" customWidth="1"/>
    <col min="13876" max="13878" width="17" style="165" customWidth="1"/>
    <col min="13879" max="13879" width="6.42578125" style="165" bestFit="1" customWidth="1"/>
    <col min="13880" max="13880" width="71" style="165" bestFit="1" customWidth="1"/>
    <col min="13881" max="13883" width="17" style="165" customWidth="1"/>
    <col min="13884" max="13884" width="11" style="165" customWidth="1"/>
    <col min="13885" max="13885" width="48.140625" style="165" bestFit="1" customWidth="1"/>
    <col min="13886" max="13888" width="17" style="165" customWidth="1"/>
    <col min="13889" max="13889" width="5.85546875" style="165" bestFit="1" customWidth="1"/>
    <col min="13890" max="13890" width="55.140625" style="165" bestFit="1" customWidth="1"/>
    <col min="13891" max="13893" width="17" style="165" customWidth="1"/>
    <col min="13894" max="13894" width="6.85546875" style="165" customWidth="1"/>
    <col min="13895" max="13895" width="42.7109375" style="165" customWidth="1"/>
    <col min="13896" max="13896" width="17.7109375" style="165" customWidth="1"/>
    <col min="13897" max="13897" width="16.85546875" style="165" customWidth="1"/>
    <col min="13898" max="13898" width="19.140625" style="165" customWidth="1"/>
    <col min="13899" max="13899" width="19.42578125" style="165" customWidth="1"/>
    <col min="13900" max="13900" width="6.85546875" style="165" customWidth="1"/>
    <col min="13901" max="13901" width="47.7109375" style="165" customWidth="1"/>
    <col min="13902" max="13902" width="23.28515625" style="165" bestFit="1" customWidth="1"/>
    <col min="13903" max="13909" width="23.85546875" style="165" customWidth="1"/>
    <col min="13910" max="13910" width="5.85546875" style="165" bestFit="1" customWidth="1"/>
    <col min="13911" max="13911" width="60.140625" style="165" bestFit="1" customWidth="1"/>
    <col min="13912" max="13912" width="17.42578125" style="165" customWidth="1"/>
    <col min="13913" max="13913" width="23.7109375" style="165" customWidth="1"/>
    <col min="13914" max="13916" width="18.42578125" style="165" bestFit="1" customWidth="1"/>
    <col min="13917" max="13917" width="18.42578125" style="165" customWidth="1"/>
    <col min="13918" max="13918" width="18.42578125" style="165" bestFit="1" customWidth="1"/>
    <col min="13919" max="13919" width="22" style="165" bestFit="1" customWidth="1"/>
    <col min="13920" max="13920" width="20.42578125" style="165" bestFit="1" customWidth="1"/>
    <col min="13921" max="13921" width="6.85546875" style="165" customWidth="1"/>
    <col min="13922" max="13922" width="60.140625" style="165" bestFit="1" customWidth="1"/>
    <col min="13923" max="13923" width="19.85546875" style="165" bestFit="1" customWidth="1"/>
    <col min="13924" max="13924" width="22" style="165" bestFit="1" customWidth="1"/>
    <col min="13925" max="13925" width="20.42578125" style="165" bestFit="1" customWidth="1"/>
    <col min="13926" max="14080" width="21.140625" style="165"/>
    <col min="14081" max="14081" width="7.140625" style="165" customWidth="1"/>
    <col min="14082" max="14082" width="24.140625" style="165" customWidth="1"/>
    <col min="14083" max="14083" width="20.85546875" style="165" customWidth="1"/>
    <col min="14084" max="14084" width="19.7109375" style="165" customWidth="1"/>
    <col min="14085" max="14085" width="18" style="165" customWidth="1"/>
    <col min="14086" max="14086" width="17.85546875" style="165" customWidth="1"/>
    <col min="14087" max="14087" width="6.85546875" style="165" customWidth="1"/>
    <col min="14088" max="14088" width="60.140625" style="165" customWidth="1"/>
    <col min="14089" max="14089" width="23.7109375" style="165" customWidth="1"/>
    <col min="14090" max="14090" width="21" style="165" bestFit="1" customWidth="1"/>
    <col min="14091" max="14091" width="19" style="165" bestFit="1" customWidth="1"/>
    <col min="14092" max="14092" width="6.85546875" style="165" customWidth="1"/>
    <col min="14093" max="14093" width="23" style="165" customWidth="1"/>
    <col min="14094" max="14094" width="25.7109375" style="165" customWidth="1"/>
    <col min="14095" max="14095" width="24" style="165" customWidth="1"/>
    <col min="14096" max="14096" width="20" style="165" customWidth="1"/>
    <col min="14097" max="14097" width="6.85546875" style="165" customWidth="1"/>
    <col min="14098" max="14098" width="55" style="165" customWidth="1"/>
    <col min="14099" max="14099" width="21.42578125" style="165" customWidth="1"/>
    <col min="14100" max="14100" width="22.140625" style="165" customWidth="1"/>
    <col min="14101" max="14101" width="18" style="165" bestFit="1" customWidth="1"/>
    <col min="14102" max="14102" width="73.28515625" style="165" bestFit="1" customWidth="1"/>
    <col min="14103" max="14103" width="16.140625" style="165" customWidth="1"/>
    <col min="14104" max="14104" width="18.140625" style="165" customWidth="1"/>
    <col min="14105" max="14105" width="6.42578125" style="165" bestFit="1" customWidth="1"/>
    <col min="14106" max="14106" width="73.140625" style="165" bestFit="1" customWidth="1"/>
    <col min="14107" max="14107" width="5.42578125" style="165" bestFit="1" customWidth="1"/>
    <col min="14108" max="14109" width="18.140625" style="165" customWidth="1"/>
    <col min="14110" max="14110" width="6.85546875" style="165" customWidth="1"/>
    <col min="14111" max="14111" width="39" style="165" customWidth="1"/>
    <col min="14112" max="14115" width="17" style="165" customWidth="1"/>
    <col min="14116" max="14116" width="15.28515625" style="165" customWidth="1"/>
    <col min="14117" max="14117" width="5.85546875" style="165" bestFit="1" customWidth="1"/>
    <col min="14118" max="14118" width="40.85546875" style="165" bestFit="1" customWidth="1"/>
    <col min="14119" max="14119" width="14" style="165" customWidth="1"/>
    <col min="14120" max="14120" width="22.85546875" style="165" customWidth="1"/>
    <col min="14121" max="14121" width="5.85546875" style="165" customWidth="1"/>
    <col min="14122" max="14122" width="36.140625" style="165" bestFit="1" customWidth="1"/>
    <col min="14123" max="14123" width="16.140625" style="165" customWidth="1"/>
    <col min="14124" max="14124" width="18.85546875" style="165" customWidth="1"/>
    <col min="14125" max="14125" width="6.85546875" style="165" customWidth="1"/>
    <col min="14126" max="14126" width="52" style="165" customWidth="1"/>
    <col min="14127" max="14127" width="18.140625" style="165" customWidth="1"/>
    <col min="14128" max="14128" width="17.140625" style="165" customWidth="1"/>
    <col min="14129" max="14129" width="18.42578125" style="165" customWidth="1"/>
    <col min="14130" max="14130" width="5.85546875" style="165" bestFit="1" customWidth="1"/>
    <col min="14131" max="14131" width="55.140625" style="165" bestFit="1" customWidth="1"/>
    <col min="14132" max="14134" width="17" style="165" customWidth="1"/>
    <col min="14135" max="14135" width="6.42578125" style="165" bestFit="1" customWidth="1"/>
    <col min="14136" max="14136" width="71" style="165" bestFit="1" customWidth="1"/>
    <col min="14137" max="14139" width="17" style="165" customWidth="1"/>
    <col min="14140" max="14140" width="11" style="165" customWidth="1"/>
    <col min="14141" max="14141" width="48.140625" style="165" bestFit="1" customWidth="1"/>
    <col min="14142" max="14144" width="17" style="165" customWidth="1"/>
    <col min="14145" max="14145" width="5.85546875" style="165" bestFit="1" customWidth="1"/>
    <col min="14146" max="14146" width="55.140625" style="165" bestFit="1" customWidth="1"/>
    <col min="14147" max="14149" width="17" style="165" customWidth="1"/>
    <col min="14150" max="14150" width="6.85546875" style="165" customWidth="1"/>
    <col min="14151" max="14151" width="42.7109375" style="165" customWidth="1"/>
    <col min="14152" max="14152" width="17.7109375" style="165" customWidth="1"/>
    <col min="14153" max="14153" width="16.85546875" style="165" customWidth="1"/>
    <col min="14154" max="14154" width="19.140625" style="165" customWidth="1"/>
    <col min="14155" max="14155" width="19.42578125" style="165" customWidth="1"/>
    <col min="14156" max="14156" width="6.85546875" style="165" customWidth="1"/>
    <col min="14157" max="14157" width="47.7109375" style="165" customWidth="1"/>
    <col min="14158" max="14158" width="23.28515625" style="165" bestFit="1" customWidth="1"/>
    <col min="14159" max="14165" width="23.85546875" style="165" customWidth="1"/>
    <col min="14166" max="14166" width="5.85546875" style="165" bestFit="1" customWidth="1"/>
    <col min="14167" max="14167" width="60.140625" style="165" bestFit="1" customWidth="1"/>
    <col min="14168" max="14168" width="17.42578125" style="165" customWidth="1"/>
    <col min="14169" max="14169" width="23.7109375" style="165" customWidth="1"/>
    <col min="14170" max="14172" width="18.42578125" style="165" bestFit="1" customWidth="1"/>
    <col min="14173" max="14173" width="18.42578125" style="165" customWidth="1"/>
    <col min="14174" max="14174" width="18.42578125" style="165" bestFit="1" customWidth="1"/>
    <col min="14175" max="14175" width="22" style="165" bestFit="1" customWidth="1"/>
    <col min="14176" max="14176" width="20.42578125" style="165" bestFit="1" customWidth="1"/>
    <col min="14177" max="14177" width="6.85546875" style="165" customWidth="1"/>
    <col min="14178" max="14178" width="60.140625" style="165" bestFit="1" customWidth="1"/>
    <col min="14179" max="14179" width="19.85546875" style="165" bestFit="1" customWidth="1"/>
    <col min="14180" max="14180" width="22" style="165" bestFit="1" customWidth="1"/>
    <col min="14181" max="14181" width="20.42578125" style="165" bestFit="1" customWidth="1"/>
    <col min="14182" max="14336" width="21.140625" style="165"/>
    <col min="14337" max="14337" width="7.140625" style="165" customWidth="1"/>
    <col min="14338" max="14338" width="24.140625" style="165" customWidth="1"/>
    <col min="14339" max="14339" width="20.85546875" style="165" customWidth="1"/>
    <col min="14340" max="14340" width="19.7109375" style="165" customWidth="1"/>
    <col min="14341" max="14341" width="18" style="165" customWidth="1"/>
    <col min="14342" max="14342" width="17.85546875" style="165" customWidth="1"/>
    <col min="14343" max="14343" width="6.85546875" style="165" customWidth="1"/>
    <col min="14344" max="14344" width="60.140625" style="165" customWidth="1"/>
    <col min="14345" max="14345" width="23.7109375" style="165" customWidth="1"/>
    <col min="14346" max="14346" width="21" style="165" bestFit="1" customWidth="1"/>
    <col min="14347" max="14347" width="19" style="165" bestFit="1" customWidth="1"/>
    <col min="14348" max="14348" width="6.85546875" style="165" customWidth="1"/>
    <col min="14349" max="14349" width="23" style="165" customWidth="1"/>
    <col min="14350" max="14350" width="25.7109375" style="165" customWidth="1"/>
    <col min="14351" max="14351" width="24" style="165" customWidth="1"/>
    <col min="14352" max="14352" width="20" style="165" customWidth="1"/>
    <col min="14353" max="14353" width="6.85546875" style="165" customWidth="1"/>
    <col min="14354" max="14354" width="55" style="165" customWidth="1"/>
    <col min="14355" max="14355" width="21.42578125" style="165" customWidth="1"/>
    <col min="14356" max="14356" width="22.140625" style="165" customWidth="1"/>
    <col min="14357" max="14357" width="18" style="165" bestFit="1" customWidth="1"/>
    <col min="14358" max="14358" width="73.28515625" style="165" bestFit="1" customWidth="1"/>
    <col min="14359" max="14359" width="16.140625" style="165" customWidth="1"/>
    <col min="14360" max="14360" width="18.140625" style="165" customWidth="1"/>
    <col min="14361" max="14361" width="6.42578125" style="165" bestFit="1" customWidth="1"/>
    <col min="14362" max="14362" width="73.140625" style="165" bestFit="1" customWidth="1"/>
    <col min="14363" max="14363" width="5.42578125" style="165" bestFit="1" customWidth="1"/>
    <col min="14364" max="14365" width="18.140625" style="165" customWidth="1"/>
    <col min="14366" max="14366" width="6.85546875" style="165" customWidth="1"/>
    <col min="14367" max="14367" width="39" style="165" customWidth="1"/>
    <col min="14368" max="14371" width="17" style="165" customWidth="1"/>
    <col min="14372" max="14372" width="15.28515625" style="165" customWidth="1"/>
    <col min="14373" max="14373" width="5.85546875" style="165" bestFit="1" customWidth="1"/>
    <col min="14374" max="14374" width="40.85546875" style="165" bestFit="1" customWidth="1"/>
    <col min="14375" max="14375" width="14" style="165" customWidth="1"/>
    <col min="14376" max="14376" width="22.85546875" style="165" customWidth="1"/>
    <col min="14377" max="14377" width="5.85546875" style="165" customWidth="1"/>
    <col min="14378" max="14378" width="36.140625" style="165" bestFit="1" customWidth="1"/>
    <col min="14379" max="14379" width="16.140625" style="165" customWidth="1"/>
    <col min="14380" max="14380" width="18.85546875" style="165" customWidth="1"/>
    <col min="14381" max="14381" width="6.85546875" style="165" customWidth="1"/>
    <col min="14382" max="14382" width="52" style="165" customWidth="1"/>
    <col min="14383" max="14383" width="18.140625" style="165" customWidth="1"/>
    <col min="14384" max="14384" width="17.140625" style="165" customWidth="1"/>
    <col min="14385" max="14385" width="18.42578125" style="165" customWidth="1"/>
    <col min="14386" max="14386" width="5.85546875" style="165" bestFit="1" customWidth="1"/>
    <col min="14387" max="14387" width="55.140625" style="165" bestFit="1" customWidth="1"/>
    <col min="14388" max="14390" width="17" style="165" customWidth="1"/>
    <col min="14391" max="14391" width="6.42578125" style="165" bestFit="1" customWidth="1"/>
    <col min="14392" max="14392" width="71" style="165" bestFit="1" customWidth="1"/>
    <col min="14393" max="14395" width="17" style="165" customWidth="1"/>
    <col min="14396" max="14396" width="11" style="165" customWidth="1"/>
    <col min="14397" max="14397" width="48.140625" style="165" bestFit="1" customWidth="1"/>
    <col min="14398" max="14400" width="17" style="165" customWidth="1"/>
    <col min="14401" max="14401" width="5.85546875" style="165" bestFit="1" customWidth="1"/>
    <col min="14402" max="14402" width="55.140625" style="165" bestFit="1" customWidth="1"/>
    <col min="14403" max="14405" width="17" style="165" customWidth="1"/>
    <col min="14406" max="14406" width="6.85546875" style="165" customWidth="1"/>
    <col min="14407" max="14407" width="42.7109375" style="165" customWidth="1"/>
    <col min="14408" max="14408" width="17.7109375" style="165" customWidth="1"/>
    <col min="14409" max="14409" width="16.85546875" style="165" customWidth="1"/>
    <col min="14410" max="14410" width="19.140625" style="165" customWidth="1"/>
    <col min="14411" max="14411" width="19.42578125" style="165" customWidth="1"/>
    <col min="14412" max="14412" width="6.85546875" style="165" customWidth="1"/>
    <col min="14413" max="14413" width="47.7109375" style="165" customWidth="1"/>
    <col min="14414" max="14414" width="23.28515625" style="165" bestFit="1" customWidth="1"/>
    <col min="14415" max="14421" width="23.85546875" style="165" customWidth="1"/>
    <col min="14422" max="14422" width="5.85546875" style="165" bestFit="1" customWidth="1"/>
    <col min="14423" max="14423" width="60.140625" style="165" bestFit="1" customWidth="1"/>
    <col min="14424" max="14424" width="17.42578125" style="165" customWidth="1"/>
    <col min="14425" max="14425" width="23.7109375" style="165" customWidth="1"/>
    <col min="14426" max="14428" width="18.42578125" style="165" bestFit="1" customWidth="1"/>
    <col min="14429" max="14429" width="18.42578125" style="165" customWidth="1"/>
    <col min="14430" max="14430" width="18.42578125" style="165" bestFit="1" customWidth="1"/>
    <col min="14431" max="14431" width="22" style="165" bestFit="1" customWidth="1"/>
    <col min="14432" max="14432" width="20.42578125" style="165" bestFit="1" customWidth="1"/>
    <col min="14433" max="14433" width="6.85546875" style="165" customWidth="1"/>
    <col min="14434" max="14434" width="60.140625" style="165" bestFit="1" customWidth="1"/>
    <col min="14435" max="14435" width="19.85546875" style="165" bestFit="1" customWidth="1"/>
    <col min="14436" max="14436" width="22" style="165" bestFit="1" customWidth="1"/>
    <col min="14437" max="14437" width="20.42578125" style="165" bestFit="1" customWidth="1"/>
    <col min="14438" max="14592" width="21.140625" style="165"/>
    <col min="14593" max="14593" width="7.140625" style="165" customWidth="1"/>
    <col min="14594" max="14594" width="24.140625" style="165" customWidth="1"/>
    <col min="14595" max="14595" width="20.85546875" style="165" customWidth="1"/>
    <col min="14596" max="14596" width="19.7109375" style="165" customWidth="1"/>
    <col min="14597" max="14597" width="18" style="165" customWidth="1"/>
    <col min="14598" max="14598" width="17.85546875" style="165" customWidth="1"/>
    <col min="14599" max="14599" width="6.85546875" style="165" customWidth="1"/>
    <col min="14600" max="14600" width="60.140625" style="165" customWidth="1"/>
    <col min="14601" max="14601" width="23.7109375" style="165" customWidth="1"/>
    <col min="14602" max="14602" width="21" style="165" bestFit="1" customWidth="1"/>
    <col min="14603" max="14603" width="19" style="165" bestFit="1" customWidth="1"/>
    <col min="14604" max="14604" width="6.85546875" style="165" customWidth="1"/>
    <col min="14605" max="14605" width="23" style="165" customWidth="1"/>
    <col min="14606" max="14606" width="25.7109375" style="165" customWidth="1"/>
    <col min="14607" max="14607" width="24" style="165" customWidth="1"/>
    <col min="14608" max="14608" width="20" style="165" customWidth="1"/>
    <col min="14609" max="14609" width="6.85546875" style="165" customWidth="1"/>
    <col min="14610" max="14610" width="55" style="165" customWidth="1"/>
    <col min="14611" max="14611" width="21.42578125" style="165" customWidth="1"/>
    <col min="14612" max="14612" width="22.140625" style="165" customWidth="1"/>
    <col min="14613" max="14613" width="18" style="165" bestFit="1" customWidth="1"/>
    <col min="14614" max="14614" width="73.28515625" style="165" bestFit="1" customWidth="1"/>
    <col min="14615" max="14615" width="16.140625" style="165" customWidth="1"/>
    <col min="14616" max="14616" width="18.140625" style="165" customWidth="1"/>
    <col min="14617" max="14617" width="6.42578125" style="165" bestFit="1" customWidth="1"/>
    <col min="14618" max="14618" width="73.140625" style="165" bestFit="1" customWidth="1"/>
    <col min="14619" max="14619" width="5.42578125" style="165" bestFit="1" customWidth="1"/>
    <col min="14620" max="14621" width="18.140625" style="165" customWidth="1"/>
    <col min="14622" max="14622" width="6.85546875" style="165" customWidth="1"/>
    <col min="14623" max="14623" width="39" style="165" customWidth="1"/>
    <col min="14624" max="14627" width="17" style="165" customWidth="1"/>
    <col min="14628" max="14628" width="15.28515625" style="165" customWidth="1"/>
    <col min="14629" max="14629" width="5.85546875" style="165" bestFit="1" customWidth="1"/>
    <col min="14630" max="14630" width="40.85546875" style="165" bestFit="1" customWidth="1"/>
    <col min="14631" max="14631" width="14" style="165" customWidth="1"/>
    <col min="14632" max="14632" width="22.85546875" style="165" customWidth="1"/>
    <col min="14633" max="14633" width="5.85546875" style="165" customWidth="1"/>
    <col min="14634" max="14634" width="36.140625" style="165" bestFit="1" customWidth="1"/>
    <col min="14635" max="14635" width="16.140625" style="165" customWidth="1"/>
    <col min="14636" max="14636" width="18.85546875" style="165" customWidth="1"/>
    <col min="14637" max="14637" width="6.85546875" style="165" customWidth="1"/>
    <col min="14638" max="14638" width="52" style="165" customWidth="1"/>
    <col min="14639" max="14639" width="18.140625" style="165" customWidth="1"/>
    <col min="14640" max="14640" width="17.140625" style="165" customWidth="1"/>
    <col min="14641" max="14641" width="18.42578125" style="165" customWidth="1"/>
    <col min="14642" max="14642" width="5.85546875" style="165" bestFit="1" customWidth="1"/>
    <col min="14643" max="14643" width="55.140625" style="165" bestFit="1" customWidth="1"/>
    <col min="14644" max="14646" width="17" style="165" customWidth="1"/>
    <col min="14647" max="14647" width="6.42578125" style="165" bestFit="1" customWidth="1"/>
    <col min="14648" max="14648" width="71" style="165" bestFit="1" customWidth="1"/>
    <col min="14649" max="14651" width="17" style="165" customWidth="1"/>
    <col min="14652" max="14652" width="11" style="165" customWidth="1"/>
    <col min="14653" max="14653" width="48.140625" style="165" bestFit="1" customWidth="1"/>
    <col min="14654" max="14656" width="17" style="165" customWidth="1"/>
    <col min="14657" max="14657" width="5.85546875" style="165" bestFit="1" customWidth="1"/>
    <col min="14658" max="14658" width="55.140625" style="165" bestFit="1" customWidth="1"/>
    <col min="14659" max="14661" width="17" style="165" customWidth="1"/>
    <col min="14662" max="14662" width="6.85546875" style="165" customWidth="1"/>
    <col min="14663" max="14663" width="42.7109375" style="165" customWidth="1"/>
    <col min="14664" max="14664" width="17.7109375" style="165" customWidth="1"/>
    <col min="14665" max="14665" width="16.85546875" style="165" customWidth="1"/>
    <col min="14666" max="14666" width="19.140625" style="165" customWidth="1"/>
    <col min="14667" max="14667" width="19.42578125" style="165" customWidth="1"/>
    <col min="14668" max="14668" width="6.85546875" style="165" customWidth="1"/>
    <col min="14669" max="14669" width="47.7109375" style="165" customWidth="1"/>
    <col min="14670" max="14670" width="23.28515625" style="165" bestFit="1" customWidth="1"/>
    <col min="14671" max="14677" width="23.85546875" style="165" customWidth="1"/>
    <col min="14678" max="14678" width="5.85546875" style="165" bestFit="1" customWidth="1"/>
    <col min="14679" max="14679" width="60.140625" style="165" bestFit="1" customWidth="1"/>
    <col min="14680" max="14680" width="17.42578125" style="165" customWidth="1"/>
    <col min="14681" max="14681" width="23.7109375" style="165" customWidth="1"/>
    <col min="14682" max="14684" width="18.42578125" style="165" bestFit="1" customWidth="1"/>
    <col min="14685" max="14685" width="18.42578125" style="165" customWidth="1"/>
    <col min="14686" max="14686" width="18.42578125" style="165" bestFit="1" customWidth="1"/>
    <col min="14687" max="14687" width="22" style="165" bestFit="1" customWidth="1"/>
    <col min="14688" max="14688" width="20.42578125" style="165" bestFit="1" customWidth="1"/>
    <col min="14689" max="14689" width="6.85546875" style="165" customWidth="1"/>
    <col min="14690" max="14690" width="60.140625" style="165" bestFit="1" customWidth="1"/>
    <col min="14691" max="14691" width="19.85546875" style="165" bestFit="1" customWidth="1"/>
    <col min="14692" max="14692" width="22" style="165" bestFit="1" customWidth="1"/>
    <col min="14693" max="14693" width="20.42578125" style="165" bestFit="1" customWidth="1"/>
    <col min="14694" max="14848" width="21.140625" style="165"/>
    <col min="14849" max="14849" width="7.140625" style="165" customWidth="1"/>
    <col min="14850" max="14850" width="24.140625" style="165" customWidth="1"/>
    <col min="14851" max="14851" width="20.85546875" style="165" customWidth="1"/>
    <col min="14852" max="14852" width="19.7109375" style="165" customWidth="1"/>
    <col min="14853" max="14853" width="18" style="165" customWidth="1"/>
    <col min="14854" max="14854" width="17.85546875" style="165" customWidth="1"/>
    <col min="14855" max="14855" width="6.85546875" style="165" customWidth="1"/>
    <col min="14856" max="14856" width="60.140625" style="165" customWidth="1"/>
    <col min="14857" max="14857" width="23.7109375" style="165" customWidth="1"/>
    <col min="14858" max="14858" width="21" style="165" bestFit="1" customWidth="1"/>
    <col min="14859" max="14859" width="19" style="165" bestFit="1" customWidth="1"/>
    <col min="14860" max="14860" width="6.85546875" style="165" customWidth="1"/>
    <col min="14861" max="14861" width="23" style="165" customWidth="1"/>
    <col min="14862" max="14862" width="25.7109375" style="165" customWidth="1"/>
    <col min="14863" max="14863" width="24" style="165" customWidth="1"/>
    <col min="14864" max="14864" width="20" style="165" customWidth="1"/>
    <col min="14865" max="14865" width="6.85546875" style="165" customWidth="1"/>
    <col min="14866" max="14866" width="55" style="165" customWidth="1"/>
    <col min="14867" max="14867" width="21.42578125" style="165" customWidth="1"/>
    <col min="14868" max="14868" width="22.140625" style="165" customWidth="1"/>
    <col min="14869" max="14869" width="18" style="165" bestFit="1" customWidth="1"/>
    <col min="14870" max="14870" width="73.28515625" style="165" bestFit="1" customWidth="1"/>
    <col min="14871" max="14871" width="16.140625" style="165" customWidth="1"/>
    <col min="14872" max="14872" width="18.140625" style="165" customWidth="1"/>
    <col min="14873" max="14873" width="6.42578125" style="165" bestFit="1" customWidth="1"/>
    <col min="14874" max="14874" width="73.140625" style="165" bestFit="1" customWidth="1"/>
    <col min="14875" max="14875" width="5.42578125" style="165" bestFit="1" customWidth="1"/>
    <col min="14876" max="14877" width="18.140625" style="165" customWidth="1"/>
    <col min="14878" max="14878" width="6.85546875" style="165" customWidth="1"/>
    <col min="14879" max="14879" width="39" style="165" customWidth="1"/>
    <col min="14880" max="14883" width="17" style="165" customWidth="1"/>
    <col min="14884" max="14884" width="15.28515625" style="165" customWidth="1"/>
    <col min="14885" max="14885" width="5.85546875" style="165" bestFit="1" customWidth="1"/>
    <col min="14886" max="14886" width="40.85546875" style="165" bestFit="1" customWidth="1"/>
    <col min="14887" max="14887" width="14" style="165" customWidth="1"/>
    <col min="14888" max="14888" width="22.85546875" style="165" customWidth="1"/>
    <col min="14889" max="14889" width="5.85546875" style="165" customWidth="1"/>
    <col min="14890" max="14890" width="36.140625" style="165" bestFit="1" customWidth="1"/>
    <col min="14891" max="14891" width="16.140625" style="165" customWidth="1"/>
    <col min="14892" max="14892" width="18.85546875" style="165" customWidth="1"/>
    <col min="14893" max="14893" width="6.85546875" style="165" customWidth="1"/>
    <col min="14894" max="14894" width="52" style="165" customWidth="1"/>
    <col min="14895" max="14895" width="18.140625" style="165" customWidth="1"/>
    <col min="14896" max="14896" width="17.140625" style="165" customWidth="1"/>
    <col min="14897" max="14897" width="18.42578125" style="165" customWidth="1"/>
    <col min="14898" max="14898" width="5.85546875" style="165" bestFit="1" customWidth="1"/>
    <col min="14899" max="14899" width="55.140625" style="165" bestFit="1" customWidth="1"/>
    <col min="14900" max="14902" width="17" style="165" customWidth="1"/>
    <col min="14903" max="14903" width="6.42578125" style="165" bestFit="1" customWidth="1"/>
    <col min="14904" max="14904" width="71" style="165" bestFit="1" customWidth="1"/>
    <col min="14905" max="14907" width="17" style="165" customWidth="1"/>
    <col min="14908" max="14908" width="11" style="165" customWidth="1"/>
    <col min="14909" max="14909" width="48.140625" style="165" bestFit="1" customWidth="1"/>
    <col min="14910" max="14912" width="17" style="165" customWidth="1"/>
    <col min="14913" max="14913" width="5.85546875" style="165" bestFit="1" customWidth="1"/>
    <col min="14914" max="14914" width="55.140625" style="165" bestFit="1" customWidth="1"/>
    <col min="14915" max="14917" width="17" style="165" customWidth="1"/>
    <col min="14918" max="14918" width="6.85546875" style="165" customWidth="1"/>
    <col min="14919" max="14919" width="42.7109375" style="165" customWidth="1"/>
    <col min="14920" max="14920" width="17.7109375" style="165" customWidth="1"/>
    <col min="14921" max="14921" width="16.85546875" style="165" customWidth="1"/>
    <col min="14922" max="14922" width="19.140625" style="165" customWidth="1"/>
    <col min="14923" max="14923" width="19.42578125" style="165" customWidth="1"/>
    <col min="14924" max="14924" width="6.85546875" style="165" customWidth="1"/>
    <col min="14925" max="14925" width="47.7109375" style="165" customWidth="1"/>
    <col min="14926" max="14926" width="23.28515625" style="165" bestFit="1" customWidth="1"/>
    <col min="14927" max="14933" width="23.85546875" style="165" customWidth="1"/>
    <col min="14934" max="14934" width="5.85546875" style="165" bestFit="1" customWidth="1"/>
    <col min="14935" max="14935" width="60.140625" style="165" bestFit="1" customWidth="1"/>
    <col min="14936" max="14936" width="17.42578125" style="165" customWidth="1"/>
    <col min="14937" max="14937" width="23.7109375" style="165" customWidth="1"/>
    <col min="14938" max="14940" width="18.42578125" style="165" bestFit="1" customWidth="1"/>
    <col min="14941" max="14941" width="18.42578125" style="165" customWidth="1"/>
    <col min="14942" max="14942" width="18.42578125" style="165" bestFit="1" customWidth="1"/>
    <col min="14943" max="14943" width="22" style="165" bestFit="1" customWidth="1"/>
    <col min="14944" max="14944" width="20.42578125" style="165" bestFit="1" customWidth="1"/>
    <col min="14945" max="14945" width="6.85546875" style="165" customWidth="1"/>
    <col min="14946" max="14946" width="60.140625" style="165" bestFit="1" customWidth="1"/>
    <col min="14947" max="14947" width="19.85546875" style="165" bestFit="1" customWidth="1"/>
    <col min="14948" max="14948" width="22" style="165" bestFit="1" customWidth="1"/>
    <col min="14949" max="14949" width="20.42578125" style="165" bestFit="1" customWidth="1"/>
    <col min="14950" max="15104" width="21.140625" style="165"/>
    <col min="15105" max="15105" width="7.140625" style="165" customWidth="1"/>
    <col min="15106" max="15106" width="24.140625" style="165" customWidth="1"/>
    <col min="15107" max="15107" width="20.85546875" style="165" customWidth="1"/>
    <col min="15108" max="15108" width="19.7109375" style="165" customWidth="1"/>
    <col min="15109" max="15109" width="18" style="165" customWidth="1"/>
    <col min="15110" max="15110" width="17.85546875" style="165" customWidth="1"/>
    <col min="15111" max="15111" width="6.85546875" style="165" customWidth="1"/>
    <col min="15112" max="15112" width="60.140625" style="165" customWidth="1"/>
    <col min="15113" max="15113" width="23.7109375" style="165" customWidth="1"/>
    <col min="15114" max="15114" width="21" style="165" bestFit="1" customWidth="1"/>
    <col min="15115" max="15115" width="19" style="165" bestFit="1" customWidth="1"/>
    <col min="15116" max="15116" width="6.85546875" style="165" customWidth="1"/>
    <col min="15117" max="15117" width="23" style="165" customWidth="1"/>
    <col min="15118" max="15118" width="25.7109375" style="165" customWidth="1"/>
    <col min="15119" max="15119" width="24" style="165" customWidth="1"/>
    <col min="15120" max="15120" width="20" style="165" customWidth="1"/>
    <col min="15121" max="15121" width="6.85546875" style="165" customWidth="1"/>
    <col min="15122" max="15122" width="55" style="165" customWidth="1"/>
    <col min="15123" max="15123" width="21.42578125" style="165" customWidth="1"/>
    <col min="15124" max="15124" width="22.140625" style="165" customWidth="1"/>
    <col min="15125" max="15125" width="18" style="165" bestFit="1" customWidth="1"/>
    <col min="15126" max="15126" width="73.28515625" style="165" bestFit="1" customWidth="1"/>
    <col min="15127" max="15127" width="16.140625" style="165" customWidth="1"/>
    <col min="15128" max="15128" width="18.140625" style="165" customWidth="1"/>
    <col min="15129" max="15129" width="6.42578125" style="165" bestFit="1" customWidth="1"/>
    <col min="15130" max="15130" width="73.140625" style="165" bestFit="1" customWidth="1"/>
    <col min="15131" max="15131" width="5.42578125" style="165" bestFit="1" customWidth="1"/>
    <col min="15132" max="15133" width="18.140625" style="165" customWidth="1"/>
    <col min="15134" max="15134" width="6.85546875" style="165" customWidth="1"/>
    <col min="15135" max="15135" width="39" style="165" customWidth="1"/>
    <col min="15136" max="15139" width="17" style="165" customWidth="1"/>
    <col min="15140" max="15140" width="15.28515625" style="165" customWidth="1"/>
    <col min="15141" max="15141" width="5.85546875" style="165" bestFit="1" customWidth="1"/>
    <col min="15142" max="15142" width="40.85546875" style="165" bestFit="1" customWidth="1"/>
    <col min="15143" max="15143" width="14" style="165" customWidth="1"/>
    <col min="15144" max="15144" width="22.85546875" style="165" customWidth="1"/>
    <col min="15145" max="15145" width="5.85546875" style="165" customWidth="1"/>
    <col min="15146" max="15146" width="36.140625" style="165" bestFit="1" customWidth="1"/>
    <col min="15147" max="15147" width="16.140625" style="165" customWidth="1"/>
    <col min="15148" max="15148" width="18.85546875" style="165" customWidth="1"/>
    <col min="15149" max="15149" width="6.85546875" style="165" customWidth="1"/>
    <col min="15150" max="15150" width="52" style="165" customWidth="1"/>
    <col min="15151" max="15151" width="18.140625" style="165" customWidth="1"/>
    <col min="15152" max="15152" width="17.140625" style="165" customWidth="1"/>
    <col min="15153" max="15153" width="18.42578125" style="165" customWidth="1"/>
    <col min="15154" max="15154" width="5.85546875" style="165" bestFit="1" customWidth="1"/>
    <col min="15155" max="15155" width="55.140625" style="165" bestFit="1" customWidth="1"/>
    <col min="15156" max="15158" width="17" style="165" customWidth="1"/>
    <col min="15159" max="15159" width="6.42578125" style="165" bestFit="1" customWidth="1"/>
    <col min="15160" max="15160" width="71" style="165" bestFit="1" customWidth="1"/>
    <col min="15161" max="15163" width="17" style="165" customWidth="1"/>
    <col min="15164" max="15164" width="11" style="165" customWidth="1"/>
    <col min="15165" max="15165" width="48.140625" style="165" bestFit="1" customWidth="1"/>
    <col min="15166" max="15168" width="17" style="165" customWidth="1"/>
    <col min="15169" max="15169" width="5.85546875" style="165" bestFit="1" customWidth="1"/>
    <col min="15170" max="15170" width="55.140625" style="165" bestFit="1" customWidth="1"/>
    <col min="15171" max="15173" width="17" style="165" customWidth="1"/>
    <col min="15174" max="15174" width="6.85546875" style="165" customWidth="1"/>
    <col min="15175" max="15175" width="42.7109375" style="165" customWidth="1"/>
    <col min="15176" max="15176" width="17.7109375" style="165" customWidth="1"/>
    <col min="15177" max="15177" width="16.85546875" style="165" customWidth="1"/>
    <col min="15178" max="15178" width="19.140625" style="165" customWidth="1"/>
    <col min="15179" max="15179" width="19.42578125" style="165" customWidth="1"/>
    <col min="15180" max="15180" width="6.85546875" style="165" customWidth="1"/>
    <col min="15181" max="15181" width="47.7109375" style="165" customWidth="1"/>
    <col min="15182" max="15182" width="23.28515625" style="165" bestFit="1" customWidth="1"/>
    <col min="15183" max="15189" width="23.85546875" style="165" customWidth="1"/>
    <col min="15190" max="15190" width="5.85546875" style="165" bestFit="1" customWidth="1"/>
    <col min="15191" max="15191" width="60.140625" style="165" bestFit="1" customWidth="1"/>
    <col min="15192" max="15192" width="17.42578125" style="165" customWidth="1"/>
    <col min="15193" max="15193" width="23.7109375" style="165" customWidth="1"/>
    <col min="15194" max="15196" width="18.42578125" style="165" bestFit="1" customWidth="1"/>
    <col min="15197" max="15197" width="18.42578125" style="165" customWidth="1"/>
    <col min="15198" max="15198" width="18.42578125" style="165" bestFit="1" customWidth="1"/>
    <col min="15199" max="15199" width="22" style="165" bestFit="1" customWidth="1"/>
    <col min="15200" max="15200" width="20.42578125" style="165" bestFit="1" customWidth="1"/>
    <col min="15201" max="15201" width="6.85546875" style="165" customWidth="1"/>
    <col min="15202" max="15202" width="60.140625" style="165" bestFit="1" customWidth="1"/>
    <col min="15203" max="15203" width="19.85546875" style="165" bestFit="1" customWidth="1"/>
    <col min="15204" max="15204" width="22" style="165" bestFit="1" customWidth="1"/>
    <col min="15205" max="15205" width="20.42578125" style="165" bestFit="1" customWidth="1"/>
    <col min="15206" max="15360" width="21.140625" style="165"/>
    <col min="15361" max="15361" width="7.140625" style="165" customWidth="1"/>
    <col min="15362" max="15362" width="24.140625" style="165" customWidth="1"/>
    <col min="15363" max="15363" width="20.85546875" style="165" customWidth="1"/>
    <col min="15364" max="15364" width="19.7109375" style="165" customWidth="1"/>
    <col min="15365" max="15365" width="18" style="165" customWidth="1"/>
    <col min="15366" max="15366" width="17.85546875" style="165" customWidth="1"/>
    <col min="15367" max="15367" width="6.85546875" style="165" customWidth="1"/>
    <col min="15368" max="15368" width="60.140625" style="165" customWidth="1"/>
    <col min="15369" max="15369" width="23.7109375" style="165" customWidth="1"/>
    <col min="15370" max="15370" width="21" style="165" bestFit="1" customWidth="1"/>
    <col min="15371" max="15371" width="19" style="165" bestFit="1" customWidth="1"/>
    <col min="15372" max="15372" width="6.85546875" style="165" customWidth="1"/>
    <col min="15373" max="15373" width="23" style="165" customWidth="1"/>
    <col min="15374" max="15374" width="25.7109375" style="165" customWidth="1"/>
    <col min="15375" max="15375" width="24" style="165" customWidth="1"/>
    <col min="15376" max="15376" width="20" style="165" customWidth="1"/>
    <col min="15377" max="15377" width="6.85546875" style="165" customWidth="1"/>
    <col min="15378" max="15378" width="55" style="165" customWidth="1"/>
    <col min="15379" max="15379" width="21.42578125" style="165" customWidth="1"/>
    <col min="15380" max="15380" width="22.140625" style="165" customWidth="1"/>
    <col min="15381" max="15381" width="18" style="165" bestFit="1" customWidth="1"/>
    <col min="15382" max="15382" width="73.28515625" style="165" bestFit="1" customWidth="1"/>
    <col min="15383" max="15383" width="16.140625" style="165" customWidth="1"/>
    <col min="15384" max="15384" width="18.140625" style="165" customWidth="1"/>
    <col min="15385" max="15385" width="6.42578125" style="165" bestFit="1" customWidth="1"/>
    <col min="15386" max="15386" width="73.140625" style="165" bestFit="1" customWidth="1"/>
    <col min="15387" max="15387" width="5.42578125" style="165" bestFit="1" customWidth="1"/>
    <col min="15388" max="15389" width="18.140625" style="165" customWidth="1"/>
    <col min="15390" max="15390" width="6.85546875" style="165" customWidth="1"/>
    <col min="15391" max="15391" width="39" style="165" customWidth="1"/>
    <col min="15392" max="15395" width="17" style="165" customWidth="1"/>
    <col min="15396" max="15396" width="15.28515625" style="165" customWidth="1"/>
    <col min="15397" max="15397" width="5.85546875" style="165" bestFit="1" customWidth="1"/>
    <col min="15398" max="15398" width="40.85546875" style="165" bestFit="1" customWidth="1"/>
    <col min="15399" max="15399" width="14" style="165" customWidth="1"/>
    <col min="15400" max="15400" width="22.85546875" style="165" customWidth="1"/>
    <col min="15401" max="15401" width="5.85546875" style="165" customWidth="1"/>
    <col min="15402" max="15402" width="36.140625" style="165" bestFit="1" customWidth="1"/>
    <col min="15403" max="15403" width="16.140625" style="165" customWidth="1"/>
    <col min="15404" max="15404" width="18.85546875" style="165" customWidth="1"/>
    <col min="15405" max="15405" width="6.85546875" style="165" customWidth="1"/>
    <col min="15406" max="15406" width="52" style="165" customWidth="1"/>
    <col min="15407" max="15407" width="18.140625" style="165" customWidth="1"/>
    <col min="15408" max="15408" width="17.140625" style="165" customWidth="1"/>
    <col min="15409" max="15409" width="18.42578125" style="165" customWidth="1"/>
    <col min="15410" max="15410" width="5.85546875" style="165" bestFit="1" customWidth="1"/>
    <col min="15411" max="15411" width="55.140625" style="165" bestFit="1" customWidth="1"/>
    <col min="15412" max="15414" width="17" style="165" customWidth="1"/>
    <col min="15415" max="15415" width="6.42578125" style="165" bestFit="1" customWidth="1"/>
    <col min="15416" max="15416" width="71" style="165" bestFit="1" customWidth="1"/>
    <col min="15417" max="15419" width="17" style="165" customWidth="1"/>
    <col min="15420" max="15420" width="11" style="165" customWidth="1"/>
    <col min="15421" max="15421" width="48.140625" style="165" bestFit="1" customWidth="1"/>
    <col min="15422" max="15424" width="17" style="165" customWidth="1"/>
    <col min="15425" max="15425" width="5.85546875" style="165" bestFit="1" customWidth="1"/>
    <col min="15426" max="15426" width="55.140625" style="165" bestFit="1" customWidth="1"/>
    <col min="15427" max="15429" width="17" style="165" customWidth="1"/>
    <col min="15430" max="15430" width="6.85546875" style="165" customWidth="1"/>
    <col min="15431" max="15431" width="42.7109375" style="165" customWidth="1"/>
    <col min="15432" max="15432" width="17.7109375" style="165" customWidth="1"/>
    <col min="15433" max="15433" width="16.85546875" style="165" customWidth="1"/>
    <col min="15434" max="15434" width="19.140625" style="165" customWidth="1"/>
    <col min="15435" max="15435" width="19.42578125" style="165" customWidth="1"/>
    <col min="15436" max="15436" width="6.85546875" style="165" customWidth="1"/>
    <col min="15437" max="15437" width="47.7109375" style="165" customWidth="1"/>
    <col min="15438" max="15438" width="23.28515625" style="165" bestFit="1" customWidth="1"/>
    <col min="15439" max="15445" width="23.85546875" style="165" customWidth="1"/>
    <col min="15446" max="15446" width="5.85546875" style="165" bestFit="1" customWidth="1"/>
    <col min="15447" max="15447" width="60.140625" style="165" bestFit="1" customWidth="1"/>
    <col min="15448" max="15448" width="17.42578125" style="165" customWidth="1"/>
    <col min="15449" max="15449" width="23.7109375" style="165" customWidth="1"/>
    <col min="15450" max="15452" width="18.42578125" style="165" bestFit="1" customWidth="1"/>
    <col min="15453" max="15453" width="18.42578125" style="165" customWidth="1"/>
    <col min="15454" max="15454" width="18.42578125" style="165" bestFit="1" customWidth="1"/>
    <col min="15455" max="15455" width="22" style="165" bestFit="1" customWidth="1"/>
    <col min="15456" max="15456" width="20.42578125" style="165" bestFit="1" customWidth="1"/>
    <col min="15457" max="15457" width="6.85546875" style="165" customWidth="1"/>
    <col min="15458" max="15458" width="60.140625" style="165" bestFit="1" customWidth="1"/>
    <col min="15459" max="15459" width="19.85546875" style="165" bestFit="1" customWidth="1"/>
    <col min="15460" max="15460" width="22" style="165" bestFit="1" customWidth="1"/>
    <col min="15461" max="15461" width="20.42578125" style="165" bestFit="1" customWidth="1"/>
    <col min="15462" max="15616" width="21.140625" style="165"/>
    <col min="15617" max="15617" width="7.140625" style="165" customWidth="1"/>
    <col min="15618" max="15618" width="24.140625" style="165" customWidth="1"/>
    <col min="15619" max="15619" width="20.85546875" style="165" customWidth="1"/>
    <col min="15620" max="15620" width="19.7109375" style="165" customWidth="1"/>
    <col min="15621" max="15621" width="18" style="165" customWidth="1"/>
    <col min="15622" max="15622" width="17.85546875" style="165" customWidth="1"/>
    <col min="15623" max="15623" width="6.85546875" style="165" customWidth="1"/>
    <col min="15624" max="15624" width="60.140625" style="165" customWidth="1"/>
    <col min="15625" max="15625" width="23.7109375" style="165" customWidth="1"/>
    <col min="15626" max="15626" width="21" style="165" bestFit="1" customWidth="1"/>
    <col min="15627" max="15627" width="19" style="165" bestFit="1" customWidth="1"/>
    <col min="15628" max="15628" width="6.85546875" style="165" customWidth="1"/>
    <col min="15629" max="15629" width="23" style="165" customWidth="1"/>
    <col min="15630" max="15630" width="25.7109375" style="165" customWidth="1"/>
    <col min="15631" max="15631" width="24" style="165" customWidth="1"/>
    <col min="15632" max="15632" width="20" style="165" customWidth="1"/>
    <col min="15633" max="15633" width="6.85546875" style="165" customWidth="1"/>
    <col min="15634" max="15634" width="55" style="165" customWidth="1"/>
    <col min="15635" max="15635" width="21.42578125" style="165" customWidth="1"/>
    <col min="15636" max="15636" width="22.140625" style="165" customWidth="1"/>
    <col min="15637" max="15637" width="18" style="165" bestFit="1" customWidth="1"/>
    <col min="15638" max="15638" width="73.28515625" style="165" bestFit="1" customWidth="1"/>
    <col min="15639" max="15639" width="16.140625" style="165" customWidth="1"/>
    <col min="15640" max="15640" width="18.140625" style="165" customWidth="1"/>
    <col min="15641" max="15641" width="6.42578125" style="165" bestFit="1" customWidth="1"/>
    <col min="15642" max="15642" width="73.140625" style="165" bestFit="1" customWidth="1"/>
    <col min="15643" max="15643" width="5.42578125" style="165" bestFit="1" customWidth="1"/>
    <col min="15644" max="15645" width="18.140625" style="165" customWidth="1"/>
    <col min="15646" max="15646" width="6.85546875" style="165" customWidth="1"/>
    <col min="15647" max="15647" width="39" style="165" customWidth="1"/>
    <col min="15648" max="15651" width="17" style="165" customWidth="1"/>
    <col min="15652" max="15652" width="15.28515625" style="165" customWidth="1"/>
    <col min="15653" max="15653" width="5.85546875" style="165" bestFit="1" customWidth="1"/>
    <col min="15654" max="15654" width="40.85546875" style="165" bestFit="1" customWidth="1"/>
    <col min="15655" max="15655" width="14" style="165" customWidth="1"/>
    <col min="15656" max="15656" width="22.85546875" style="165" customWidth="1"/>
    <col min="15657" max="15657" width="5.85546875" style="165" customWidth="1"/>
    <col min="15658" max="15658" width="36.140625" style="165" bestFit="1" customWidth="1"/>
    <col min="15659" max="15659" width="16.140625" style="165" customWidth="1"/>
    <col min="15660" max="15660" width="18.85546875" style="165" customWidth="1"/>
    <col min="15661" max="15661" width="6.85546875" style="165" customWidth="1"/>
    <col min="15662" max="15662" width="52" style="165" customWidth="1"/>
    <col min="15663" max="15663" width="18.140625" style="165" customWidth="1"/>
    <col min="15664" max="15664" width="17.140625" style="165" customWidth="1"/>
    <col min="15665" max="15665" width="18.42578125" style="165" customWidth="1"/>
    <col min="15666" max="15666" width="5.85546875" style="165" bestFit="1" customWidth="1"/>
    <col min="15667" max="15667" width="55.140625" style="165" bestFit="1" customWidth="1"/>
    <col min="15668" max="15670" width="17" style="165" customWidth="1"/>
    <col min="15671" max="15671" width="6.42578125" style="165" bestFit="1" customWidth="1"/>
    <col min="15672" max="15672" width="71" style="165" bestFit="1" customWidth="1"/>
    <col min="15673" max="15675" width="17" style="165" customWidth="1"/>
    <col min="15676" max="15676" width="11" style="165" customWidth="1"/>
    <col min="15677" max="15677" width="48.140625" style="165" bestFit="1" customWidth="1"/>
    <col min="15678" max="15680" width="17" style="165" customWidth="1"/>
    <col min="15681" max="15681" width="5.85546875" style="165" bestFit="1" customWidth="1"/>
    <col min="15682" max="15682" width="55.140625" style="165" bestFit="1" customWidth="1"/>
    <col min="15683" max="15685" width="17" style="165" customWidth="1"/>
    <col min="15686" max="15686" width="6.85546875" style="165" customWidth="1"/>
    <col min="15687" max="15687" width="42.7109375" style="165" customWidth="1"/>
    <col min="15688" max="15688" width="17.7109375" style="165" customWidth="1"/>
    <col min="15689" max="15689" width="16.85546875" style="165" customWidth="1"/>
    <col min="15690" max="15690" width="19.140625" style="165" customWidth="1"/>
    <col min="15691" max="15691" width="19.42578125" style="165" customWidth="1"/>
    <col min="15692" max="15692" width="6.85546875" style="165" customWidth="1"/>
    <col min="15693" max="15693" width="47.7109375" style="165" customWidth="1"/>
    <col min="15694" max="15694" width="23.28515625" style="165" bestFit="1" customWidth="1"/>
    <col min="15695" max="15701" width="23.85546875" style="165" customWidth="1"/>
    <col min="15702" max="15702" width="5.85546875" style="165" bestFit="1" customWidth="1"/>
    <col min="15703" max="15703" width="60.140625" style="165" bestFit="1" customWidth="1"/>
    <col min="15704" max="15704" width="17.42578125" style="165" customWidth="1"/>
    <col min="15705" max="15705" width="23.7109375" style="165" customWidth="1"/>
    <col min="15706" max="15708" width="18.42578125" style="165" bestFit="1" customWidth="1"/>
    <col min="15709" max="15709" width="18.42578125" style="165" customWidth="1"/>
    <col min="15710" max="15710" width="18.42578125" style="165" bestFit="1" customWidth="1"/>
    <col min="15711" max="15711" width="22" style="165" bestFit="1" customWidth="1"/>
    <col min="15712" max="15712" width="20.42578125" style="165" bestFit="1" customWidth="1"/>
    <col min="15713" max="15713" width="6.85546875" style="165" customWidth="1"/>
    <col min="15714" max="15714" width="60.140625" style="165" bestFit="1" customWidth="1"/>
    <col min="15715" max="15715" width="19.85546875" style="165" bestFit="1" customWidth="1"/>
    <col min="15716" max="15716" width="22" style="165" bestFit="1" customWidth="1"/>
    <col min="15717" max="15717" width="20.42578125" style="165" bestFit="1" customWidth="1"/>
    <col min="15718" max="15872" width="21.140625" style="165"/>
    <col min="15873" max="15873" width="7.140625" style="165" customWidth="1"/>
    <col min="15874" max="15874" width="24.140625" style="165" customWidth="1"/>
    <col min="15875" max="15875" width="20.85546875" style="165" customWidth="1"/>
    <col min="15876" max="15876" width="19.7109375" style="165" customWidth="1"/>
    <col min="15877" max="15877" width="18" style="165" customWidth="1"/>
    <col min="15878" max="15878" width="17.85546875" style="165" customWidth="1"/>
    <col min="15879" max="15879" width="6.85546875" style="165" customWidth="1"/>
    <col min="15880" max="15880" width="60.140625" style="165" customWidth="1"/>
    <col min="15881" max="15881" width="23.7109375" style="165" customWidth="1"/>
    <col min="15882" max="15882" width="21" style="165" bestFit="1" customWidth="1"/>
    <col min="15883" max="15883" width="19" style="165" bestFit="1" customWidth="1"/>
    <col min="15884" max="15884" width="6.85546875" style="165" customWidth="1"/>
    <col min="15885" max="15885" width="23" style="165" customWidth="1"/>
    <col min="15886" max="15886" width="25.7109375" style="165" customWidth="1"/>
    <col min="15887" max="15887" width="24" style="165" customWidth="1"/>
    <col min="15888" max="15888" width="20" style="165" customWidth="1"/>
    <col min="15889" max="15889" width="6.85546875" style="165" customWidth="1"/>
    <col min="15890" max="15890" width="55" style="165" customWidth="1"/>
    <col min="15891" max="15891" width="21.42578125" style="165" customWidth="1"/>
    <col min="15892" max="15892" width="22.140625" style="165" customWidth="1"/>
    <col min="15893" max="15893" width="18" style="165" bestFit="1" customWidth="1"/>
    <col min="15894" max="15894" width="73.28515625" style="165" bestFit="1" customWidth="1"/>
    <col min="15895" max="15895" width="16.140625" style="165" customWidth="1"/>
    <col min="15896" max="15896" width="18.140625" style="165" customWidth="1"/>
    <col min="15897" max="15897" width="6.42578125" style="165" bestFit="1" customWidth="1"/>
    <col min="15898" max="15898" width="73.140625" style="165" bestFit="1" customWidth="1"/>
    <col min="15899" max="15899" width="5.42578125" style="165" bestFit="1" customWidth="1"/>
    <col min="15900" max="15901" width="18.140625" style="165" customWidth="1"/>
    <col min="15902" max="15902" width="6.85546875" style="165" customWidth="1"/>
    <col min="15903" max="15903" width="39" style="165" customWidth="1"/>
    <col min="15904" max="15907" width="17" style="165" customWidth="1"/>
    <col min="15908" max="15908" width="15.28515625" style="165" customWidth="1"/>
    <col min="15909" max="15909" width="5.85546875" style="165" bestFit="1" customWidth="1"/>
    <col min="15910" max="15910" width="40.85546875" style="165" bestFit="1" customWidth="1"/>
    <col min="15911" max="15911" width="14" style="165" customWidth="1"/>
    <col min="15912" max="15912" width="22.85546875" style="165" customWidth="1"/>
    <col min="15913" max="15913" width="5.85546875" style="165" customWidth="1"/>
    <col min="15914" max="15914" width="36.140625" style="165" bestFit="1" customWidth="1"/>
    <col min="15915" max="15915" width="16.140625" style="165" customWidth="1"/>
    <col min="15916" max="15916" width="18.85546875" style="165" customWidth="1"/>
    <col min="15917" max="15917" width="6.85546875" style="165" customWidth="1"/>
    <col min="15918" max="15918" width="52" style="165" customWidth="1"/>
    <col min="15919" max="15919" width="18.140625" style="165" customWidth="1"/>
    <col min="15920" max="15920" width="17.140625" style="165" customWidth="1"/>
    <col min="15921" max="15921" width="18.42578125" style="165" customWidth="1"/>
    <col min="15922" max="15922" width="5.85546875" style="165" bestFit="1" customWidth="1"/>
    <col min="15923" max="15923" width="55.140625" style="165" bestFit="1" customWidth="1"/>
    <col min="15924" max="15926" width="17" style="165" customWidth="1"/>
    <col min="15927" max="15927" width="6.42578125" style="165" bestFit="1" customWidth="1"/>
    <col min="15928" max="15928" width="71" style="165" bestFit="1" customWidth="1"/>
    <col min="15929" max="15931" width="17" style="165" customWidth="1"/>
    <col min="15932" max="15932" width="11" style="165" customWidth="1"/>
    <col min="15933" max="15933" width="48.140625" style="165" bestFit="1" customWidth="1"/>
    <col min="15934" max="15936" width="17" style="165" customWidth="1"/>
    <col min="15937" max="15937" width="5.85546875" style="165" bestFit="1" customWidth="1"/>
    <col min="15938" max="15938" width="55.140625" style="165" bestFit="1" customWidth="1"/>
    <col min="15939" max="15941" width="17" style="165" customWidth="1"/>
    <col min="15942" max="15942" width="6.85546875" style="165" customWidth="1"/>
    <col min="15943" max="15943" width="42.7109375" style="165" customWidth="1"/>
    <col min="15944" max="15944" width="17.7109375" style="165" customWidth="1"/>
    <col min="15945" max="15945" width="16.85546875" style="165" customWidth="1"/>
    <col min="15946" max="15946" width="19.140625" style="165" customWidth="1"/>
    <col min="15947" max="15947" width="19.42578125" style="165" customWidth="1"/>
    <col min="15948" max="15948" width="6.85546875" style="165" customWidth="1"/>
    <col min="15949" max="15949" width="47.7109375" style="165" customWidth="1"/>
    <col min="15950" max="15950" width="23.28515625" style="165" bestFit="1" customWidth="1"/>
    <col min="15951" max="15957" width="23.85546875" style="165" customWidth="1"/>
    <col min="15958" max="15958" width="5.85546875" style="165" bestFit="1" customWidth="1"/>
    <col min="15959" max="15959" width="60.140625" style="165" bestFit="1" customWidth="1"/>
    <col min="15960" max="15960" width="17.42578125" style="165" customWidth="1"/>
    <col min="15961" max="15961" width="23.7109375" style="165" customWidth="1"/>
    <col min="15962" max="15964" width="18.42578125" style="165" bestFit="1" customWidth="1"/>
    <col min="15965" max="15965" width="18.42578125" style="165" customWidth="1"/>
    <col min="15966" max="15966" width="18.42578125" style="165" bestFit="1" customWidth="1"/>
    <col min="15967" max="15967" width="22" style="165" bestFit="1" customWidth="1"/>
    <col min="15968" max="15968" width="20.42578125" style="165" bestFit="1" customWidth="1"/>
    <col min="15969" max="15969" width="6.85546875" style="165" customWidth="1"/>
    <col min="15970" max="15970" width="60.140625" style="165" bestFit="1" customWidth="1"/>
    <col min="15971" max="15971" width="19.85546875" style="165" bestFit="1" customWidth="1"/>
    <col min="15972" max="15972" width="22" style="165" bestFit="1" customWidth="1"/>
    <col min="15973" max="15973" width="20.42578125" style="165" bestFit="1" customWidth="1"/>
    <col min="15974" max="16128" width="21.140625" style="165"/>
    <col min="16129" max="16129" width="7.140625" style="165" customWidth="1"/>
    <col min="16130" max="16130" width="24.140625" style="165" customWidth="1"/>
    <col min="16131" max="16131" width="20.85546875" style="165" customWidth="1"/>
    <col min="16132" max="16132" width="19.7109375" style="165" customWidth="1"/>
    <col min="16133" max="16133" width="18" style="165" customWidth="1"/>
    <col min="16134" max="16134" width="17.85546875" style="165" customWidth="1"/>
    <col min="16135" max="16135" width="6.85546875" style="165" customWidth="1"/>
    <col min="16136" max="16136" width="60.140625" style="165" customWidth="1"/>
    <col min="16137" max="16137" width="23.7109375" style="165" customWidth="1"/>
    <col min="16138" max="16138" width="21" style="165" bestFit="1" customWidth="1"/>
    <col min="16139" max="16139" width="19" style="165" bestFit="1" customWidth="1"/>
    <col min="16140" max="16140" width="6.85546875" style="165" customWidth="1"/>
    <col min="16141" max="16141" width="23" style="165" customWidth="1"/>
    <col min="16142" max="16142" width="25.7109375" style="165" customWidth="1"/>
    <col min="16143" max="16143" width="24" style="165" customWidth="1"/>
    <col min="16144" max="16144" width="20" style="165" customWidth="1"/>
    <col min="16145" max="16145" width="6.85546875" style="165" customWidth="1"/>
    <col min="16146" max="16146" width="55" style="165" customWidth="1"/>
    <col min="16147" max="16147" width="21.42578125" style="165" customWidth="1"/>
    <col min="16148" max="16148" width="22.140625" style="165" customWidth="1"/>
    <col min="16149" max="16149" width="18" style="165" bestFit="1" customWidth="1"/>
    <col min="16150" max="16150" width="73.28515625" style="165" bestFit="1" customWidth="1"/>
    <col min="16151" max="16151" width="16.140625" style="165" customWidth="1"/>
    <col min="16152" max="16152" width="18.140625" style="165" customWidth="1"/>
    <col min="16153" max="16153" width="6.42578125" style="165" bestFit="1" customWidth="1"/>
    <col min="16154" max="16154" width="73.140625" style="165" bestFit="1" customWidth="1"/>
    <col min="16155" max="16155" width="5.42578125" style="165" bestFit="1" customWidth="1"/>
    <col min="16156" max="16157" width="18.140625" style="165" customWidth="1"/>
    <col min="16158" max="16158" width="6.85546875" style="165" customWidth="1"/>
    <col min="16159" max="16159" width="39" style="165" customWidth="1"/>
    <col min="16160" max="16163" width="17" style="165" customWidth="1"/>
    <col min="16164" max="16164" width="15.28515625" style="165" customWidth="1"/>
    <col min="16165" max="16165" width="5.85546875" style="165" bestFit="1" customWidth="1"/>
    <col min="16166" max="16166" width="40.85546875" style="165" bestFit="1" customWidth="1"/>
    <col min="16167" max="16167" width="14" style="165" customWidth="1"/>
    <col min="16168" max="16168" width="22.85546875" style="165" customWidth="1"/>
    <col min="16169" max="16169" width="5.85546875" style="165" customWidth="1"/>
    <col min="16170" max="16170" width="36.140625" style="165" bestFit="1" customWidth="1"/>
    <col min="16171" max="16171" width="16.140625" style="165" customWidth="1"/>
    <col min="16172" max="16172" width="18.85546875" style="165" customWidth="1"/>
    <col min="16173" max="16173" width="6.85546875" style="165" customWidth="1"/>
    <col min="16174" max="16174" width="52" style="165" customWidth="1"/>
    <col min="16175" max="16175" width="18.140625" style="165" customWidth="1"/>
    <col min="16176" max="16176" width="17.140625" style="165" customWidth="1"/>
    <col min="16177" max="16177" width="18.42578125" style="165" customWidth="1"/>
    <col min="16178" max="16178" width="5.85546875" style="165" bestFit="1" customWidth="1"/>
    <col min="16179" max="16179" width="55.140625" style="165" bestFit="1" customWidth="1"/>
    <col min="16180" max="16182" width="17" style="165" customWidth="1"/>
    <col min="16183" max="16183" width="6.42578125" style="165" bestFit="1" customWidth="1"/>
    <col min="16184" max="16184" width="71" style="165" bestFit="1" customWidth="1"/>
    <col min="16185" max="16187" width="17" style="165" customWidth="1"/>
    <col min="16188" max="16188" width="11" style="165" customWidth="1"/>
    <col min="16189" max="16189" width="48.140625" style="165" bestFit="1" customWidth="1"/>
    <col min="16190" max="16192" width="17" style="165" customWidth="1"/>
    <col min="16193" max="16193" width="5.85546875" style="165" bestFit="1" customWidth="1"/>
    <col min="16194" max="16194" width="55.140625" style="165" bestFit="1" customWidth="1"/>
    <col min="16195" max="16197" width="17" style="165" customWidth="1"/>
    <col min="16198" max="16198" width="6.85546875" style="165" customWidth="1"/>
    <col min="16199" max="16199" width="42.7109375" style="165" customWidth="1"/>
    <col min="16200" max="16200" width="17.7109375" style="165" customWidth="1"/>
    <col min="16201" max="16201" width="16.85546875" style="165" customWidth="1"/>
    <col min="16202" max="16202" width="19.140625" style="165" customWidth="1"/>
    <col min="16203" max="16203" width="19.42578125" style="165" customWidth="1"/>
    <col min="16204" max="16204" width="6.85546875" style="165" customWidth="1"/>
    <col min="16205" max="16205" width="47.7109375" style="165" customWidth="1"/>
    <col min="16206" max="16206" width="23.28515625" style="165" bestFit="1" customWidth="1"/>
    <col min="16207" max="16213" width="23.85546875" style="165" customWidth="1"/>
    <col min="16214" max="16214" width="5.85546875" style="165" bestFit="1" customWidth="1"/>
    <col min="16215" max="16215" width="60.140625" style="165" bestFit="1" customWidth="1"/>
    <col min="16216" max="16216" width="17.42578125" style="165" customWidth="1"/>
    <col min="16217" max="16217" width="23.7109375" style="165" customWidth="1"/>
    <col min="16218" max="16220" width="18.42578125" style="165" bestFit="1" customWidth="1"/>
    <col min="16221" max="16221" width="18.42578125" style="165" customWidth="1"/>
    <col min="16222" max="16222" width="18.42578125" style="165" bestFit="1" customWidth="1"/>
    <col min="16223" max="16223" width="22" style="165" bestFit="1" customWidth="1"/>
    <col min="16224" max="16224" width="20.42578125" style="165" bestFit="1" customWidth="1"/>
    <col min="16225" max="16225" width="6.85546875" style="165" customWidth="1"/>
    <col min="16226" max="16226" width="60.140625" style="165" bestFit="1" customWidth="1"/>
    <col min="16227" max="16227" width="19.85546875" style="165" bestFit="1" customWidth="1"/>
    <col min="16228" max="16228" width="22" style="165" bestFit="1" customWidth="1"/>
    <col min="16229" max="16229" width="20.42578125" style="165" bestFit="1" customWidth="1"/>
    <col min="16230" max="16384" width="21.140625" style="165"/>
  </cols>
  <sheetData>
    <row r="1" spans="1:103" ht="15" customHeight="1" thickBot="1">
      <c r="A1" s="159">
        <f>ROUND(SUM(B1:CX1),0)+ROUND(CR60,0)</f>
        <v>0</v>
      </c>
      <c r="B1" s="160"/>
      <c r="C1" s="160"/>
      <c r="D1" s="161"/>
      <c r="F1" s="159">
        <f>ROUND(F55-CA$44,0)</f>
        <v>0</v>
      </c>
      <c r="G1" s="163"/>
      <c r="H1" s="160"/>
      <c r="I1" s="160"/>
      <c r="J1" s="161"/>
      <c r="K1" s="159">
        <f>ROUND(K36-CB$44,0)</f>
        <v>0</v>
      </c>
      <c r="L1" s="164"/>
      <c r="P1" s="159">
        <f>ROUND(P31-CC$44,0)</f>
        <v>0</v>
      </c>
      <c r="Q1" s="164"/>
      <c r="T1" s="159">
        <f>ROUND(T24-CD$44,0)</f>
        <v>0</v>
      </c>
      <c r="U1" s="164"/>
      <c r="X1" s="159">
        <f>ROUND(X41-CE$44,0)</f>
        <v>0</v>
      </c>
      <c r="Y1" s="166"/>
      <c r="Z1" s="166"/>
      <c r="AA1" s="166"/>
      <c r="AB1" s="166"/>
      <c r="AC1" s="159">
        <f>ROUND(AC24-CF$44,0)</f>
        <v>0</v>
      </c>
      <c r="AD1" s="164"/>
      <c r="AE1" s="167"/>
      <c r="AF1" s="167"/>
      <c r="AG1" s="167"/>
      <c r="AH1" s="167"/>
      <c r="AI1" s="167"/>
      <c r="AJ1" s="159">
        <f>ROUND(AJ28-CG$44,0)</f>
        <v>0</v>
      </c>
      <c r="AK1" s="164"/>
      <c r="AN1" s="159">
        <f>ROUND(AN26-CJ$44,0)</f>
        <v>0</v>
      </c>
      <c r="AO1" s="168"/>
      <c r="AR1" s="159">
        <f>ROUND(AR15-CK$44,0)</f>
        <v>0</v>
      </c>
      <c r="AS1" s="164"/>
      <c r="AU1" s="170"/>
      <c r="AW1" s="159">
        <f>ROUND(AW20-CL$44,0)</f>
        <v>0</v>
      </c>
      <c r="AX1" s="164"/>
      <c r="AY1" s="165"/>
      <c r="AZ1" s="165"/>
      <c r="BA1" s="165"/>
      <c r="BB1" s="159">
        <f>ROUND(BB20-CM$44,0)</f>
        <v>0</v>
      </c>
      <c r="BC1" s="171"/>
      <c r="BD1" s="171"/>
      <c r="BE1" s="171"/>
      <c r="BF1" s="171"/>
      <c r="BG1" s="159">
        <f>ROUND(BG19-CN$44,0)</f>
        <v>0</v>
      </c>
      <c r="BH1" s="164"/>
      <c r="BI1" s="171"/>
      <c r="BJ1" s="171"/>
      <c r="BK1" s="171"/>
      <c r="BL1" s="159">
        <f>ROUND(BL20-CO$44,0)</f>
        <v>0</v>
      </c>
      <c r="BM1" s="164"/>
      <c r="BN1" s="165"/>
      <c r="BO1" s="165"/>
      <c r="BP1" s="165"/>
      <c r="BQ1" s="159">
        <f>ROUND(BQ21-CP$44,0)</f>
        <v>0</v>
      </c>
      <c r="BR1" s="164"/>
      <c r="BV1" s="159"/>
      <c r="BX1" s="164"/>
      <c r="CK1" s="172"/>
      <c r="CL1" s="172"/>
      <c r="CM1" s="172"/>
      <c r="CN1" s="172"/>
      <c r="CO1" s="172"/>
      <c r="CP1" s="172"/>
      <c r="CQ1" s="172"/>
      <c r="CR1" s="166"/>
      <c r="CW1" s="166"/>
    </row>
    <row r="2" spans="1:103" ht="15" customHeight="1" thickTop="1" thickBot="1">
      <c r="A2" s="160"/>
      <c r="C2" s="160"/>
      <c r="F2" s="173" t="str">
        <f>CA11</f>
        <v>Adj 3.01</v>
      </c>
      <c r="G2" s="160"/>
      <c r="H2" s="160"/>
      <c r="I2" s="160"/>
      <c r="J2" s="162"/>
      <c r="K2" s="173" t="str">
        <f>CB11</f>
        <v>Adj 3.02</v>
      </c>
      <c r="P2" s="173" t="str">
        <f>CC11</f>
        <v>Adj 3.03</v>
      </c>
      <c r="R2" s="174" t="s">
        <v>24</v>
      </c>
      <c r="T2" s="173" t="str">
        <f>CD11</f>
        <v xml:space="preserve"> Adj 3.04</v>
      </c>
      <c r="X2" s="173" t="str">
        <f>CE11</f>
        <v>Adj 3.05</v>
      </c>
      <c r="Y2" s="175"/>
      <c r="Z2" s="175"/>
      <c r="AA2" s="175"/>
      <c r="AB2" s="175"/>
      <c r="AC2" s="173" t="str">
        <f>CF11</f>
        <v>Adj 3.06</v>
      </c>
      <c r="AE2" s="167"/>
      <c r="AF2" s="167"/>
      <c r="AG2" s="167"/>
      <c r="AH2" s="167"/>
      <c r="AI2" s="167"/>
      <c r="AJ2" s="173" t="str">
        <f>CG11</f>
        <v>Adj 3.07</v>
      </c>
      <c r="AN2" s="173" t="str">
        <f>CJ11</f>
        <v>Adj 3.08</v>
      </c>
      <c r="AR2" s="173" t="str">
        <f>CK11</f>
        <v>Adj 3.09</v>
      </c>
      <c r="AU2" s="170"/>
      <c r="AW2" s="173" t="str">
        <f>CL11</f>
        <v>Adj 3.10</v>
      </c>
      <c r="BB2" s="173" t="str">
        <f>CM11</f>
        <v>Adj 3.11</v>
      </c>
      <c r="BC2" s="175"/>
      <c r="BD2" s="175"/>
      <c r="BE2" s="175"/>
      <c r="BF2" s="175"/>
      <c r="BG2" s="173" t="str">
        <f>CN11</f>
        <v>Adj 3.12</v>
      </c>
      <c r="BI2" s="177"/>
      <c r="BJ2" s="177"/>
      <c r="BK2" s="177"/>
      <c r="BL2" s="173" t="str">
        <f>CO11</f>
        <v>Adj 3.13</v>
      </c>
      <c r="BQ2" s="173" t="str">
        <f>CP11</f>
        <v>Adj 3.14</v>
      </c>
      <c r="BV2" s="178" t="s">
        <v>284</v>
      </c>
      <c r="BZ2" s="176"/>
      <c r="CG2" s="179" t="s">
        <v>56</v>
      </c>
      <c r="CK2" s="172"/>
      <c r="CL2" s="172"/>
      <c r="CM2" s="172"/>
      <c r="CN2" s="172"/>
      <c r="CO2" s="172"/>
      <c r="CP2" s="172"/>
      <c r="CQ2" s="172"/>
      <c r="CR2" s="179" t="s">
        <v>57</v>
      </c>
      <c r="CS2" s="172"/>
      <c r="CT2" s="172"/>
      <c r="CU2" s="172"/>
      <c r="CV2" s="172"/>
      <c r="CW2" s="180" t="s">
        <v>379</v>
      </c>
    </row>
    <row r="3" spans="1:103" s="185" customFormat="1" ht="15" customHeight="1">
      <c r="A3" s="181"/>
      <c r="B3" s="182"/>
      <c r="C3" s="183"/>
      <c r="D3" s="181"/>
      <c r="E3" s="162"/>
      <c r="F3" s="184"/>
      <c r="G3" s="181"/>
      <c r="H3" s="182"/>
      <c r="I3" s="183"/>
      <c r="J3" s="181"/>
      <c r="K3" s="162"/>
      <c r="AD3" s="186"/>
      <c r="AK3" s="187"/>
      <c r="AL3" s="175"/>
      <c r="AM3" s="175"/>
      <c r="AO3" s="188"/>
      <c r="AP3" s="188"/>
      <c r="AQ3" s="188"/>
      <c r="AU3" s="189"/>
      <c r="AX3" s="190"/>
      <c r="AY3" s="190"/>
      <c r="AZ3" s="190"/>
      <c r="BA3" s="190"/>
      <c r="BH3" s="190"/>
      <c r="BM3" s="190"/>
      <c r="BN3" s="190"/>
      <c r="BO3" s="190"/>
      <c r="BP3" s="190"/>
      <c r="BS3" s="149"/>
      <c r="BT3" s="149"/>
      <c r="BU3" s="149"/>
      <c r="BW3" s="175"/>
      <c r="BX3" s="146" t="s">
        <v>58</v>
      </c>
      <c r="BY3" s="149"/>
      <c r="BZ3" s="149"/>
      <c r="CA3" s="149"/>
      <c r="CB3" s="149"/>
      <c r="CC3" s="149"/>
      <c r="CD3" s="149"/>
      <c r="CE3" s="149"/>
      <c r="CF3" s="149"/>
      <c r="CG3" s="149"/>
      <c r="CH3" s="146" t="s">
        <v>58</v>
      </c>
      <c r="CI3" s="149"/>
      <c r="CJ3" s="149"/>
      <c r="CK3" s="149"/>
      <c r="CL3" s="149"/>
      <c r="CM3" s="149"/>
      <c r="CN3" s="149"/>
      <c r="CO3" s="149"/>
      <c r="CP3" s="149"/>
      <c r="CQ3" s="149"/>
      <c r="CR3" s="149"/>
      <c r="CS3" s="146" t="s">
        <v>58</v>
      </c>
      <c r="CT3" s="149"/>
      <c r="CU3" s="149"/>
      <c r="CV3" s="149"/>
      <c r="CW3" s="191"/>
    </row>
    <row r="4" spans="1:103" s="157" customFormat="1" ht="15" customHeight="1">
      <c r="A4" s="865" t="s">
        <v>58</v>
      </c>
      <c r="B4" s="865"/>
      <c r="C4" s="865"/>
      <c r="D4" s="865"/>
      <c r="E4" s="865"/>
      <c r="F4" s="865"/>
      <c r="G4" s="192" t="s">
        <v>58</v>
      </c>
      <c r="H4" s="193"/>
      <c r="I4" s="193"/>
      <c r="J4" s="193"/>
      <c r="K4" s="194"/>
      <c r="L4" s="146" t="e">
        <f>PSPL</f>
        <v>#NAME?</v>
      </c>
      <c r="M4" s="149"/>
      <c r="N4" s="149"/>
      <c r="O4" s="149"/>
      <c r="P4" s="195"/>
      <c r="Q4" s="146" t="e">
        <f>PSPL</f>
        <v>#NAME?</v>
      </c>
      <c r="R4" s="149"/>
      <c r="S4" s="149"/>
      <c r="T4" s="149"/>
      <c r="U4" s="146" t="e">
        <f>PSPL</f>
        <v>#NAME?</v>
      </c>
      <c r="V4" s="149"/>
      <c r="W4" s="149"/>
      <c r="X4" s="196"/>
      <c r="Y4" s="146" t="e">
        <f>PSPL</f>
        <v>#NAME?</v>
      </c>
      <c r="Z4" s="196"/>
      <c r="AA4" s="196"/>
      <c r="AB4" s="196"/>
      <c r="AC4" s="196"/>
      <c r="AD4" s="149" t="e">
        <f>PSPL</f>
        <v>#NAME?</v>
      </c>
      <c r="AE4" s="149"/>
      <c r="AF4" s="149"/>
      <c r="AG4" s="149"/>
      <c r="AH4" s="149"/>
      <c r="AI4" s="149"/>
      <c r="AJ4" s="149"/>
      <c r="AK4" s="146" t="e">
        <f>PSPL</f>
        <v>#NAME?</v>
      </c>
      <c r="AL4" s="149"/>
      <c r="AM4" s="149"/>
      <c r="AN4" s="149"/>
      <c r="AO4" s="197" t="e">
        <f>PSPL</f>
        <v>#NAME?</v>
      </c>
      <c r="AP4" s="197"/>
      <c r="AQ4" s="197"/>
      <c r="AR4" s="197"/>
      <c r="AS4" s="146" t="e">
        <f>PSPL</f>
        <v>#NAME?</v>
      </c>
      <c r="AT4" s="149"/>
      <c r="AU4" s="198"/>
      <c r="AV4" s="149"/>
      <c r="AW4" s="149"/>
      <c r="AX4" s="146" t="e">
        <f>PSPL</f>
        <v>#NAME?</v>
      </c>
      <c r="AY4" s="149"/>
      <c r="AZ4" s="149"/>
      <c r="BA4" s="149"/>
      <c r="BB4" s="199"/>
      <c r="BC4" s="146" t="e">
        <f>PSPL</f>
        <v>#NAME?</v>
      </c>
      <c r="BD4" s="199"/>
      <c r="BE4" s="199"/>
      <c r="BF4" s="199"/>
      <c r="BG4" s="199"/>
      <c r="BH4" s="146" t="e">
        <f>PSPL</f>
        <v>#NAME?</v>
      </c>
      <c r="BI4" s="199"/>
      <c r="BJ4" s="199"/>
      <c r="BK4" s="199"/>
      <c r="BL4" s="199"/>
      <c r="BM4" s="146" t="e">
        <f>PSPL</f>
        <v>#NAME?</v>
      </c>
      <c r="BN4" s="149"/>
      <c r="BO4" s="149"/>
      <c r="BP4" s="149"/>
      <c r="BQ4" s="199"/>
      <c r="BR4" s="146" t="e">
        <f>PSPL</f>
        <v>#NAME?</v>
      </c>
      <c r="BS4" s="149"/>
      <c r="BT4" s="149"/>
      <c r="BU4" s="149"/>
      <c r="BV4" s="149"/>
      <c r="BW4" s="149"/>
      <c r="BX4" s="146" t="s">
        <v>59</v>
      </c>
      <c r="BY4" s="149"/>
      <c r="BZ4" s="149"/>
      <c r="CA4" s="149"/>
      <c r="CB4" s="200"/>
      <c r="CC4" s="149"/>
      <c r="CD4" s="146"/>
      <c r="CE4" s="146"/>
      <c r="CF4" s="146"/>
      <c r="CG4" s="146"/>
      <c r="CH4" s="146" t="s">
        <v>59</v>
      </c>
      <c r="CI4" s="146"/>
      <c r="CJ4" s="146"/>
      <c r="CK4" s="149"/>
      <c r="CL4" s="149"/>
      <c r="CM4" s="149"/>
      <c r="CN4" s="149"/>
      <c r="CO4" s="149"/>
      <c r="CP4" s="149"/>
      <c r="CQ4" s="146"/>
      <c r="CR4" s="149"/>
      <c r="CS4" s="146" t="s">
        <v>60</v>
      </c>
      <c r="CT4" s="146"/>
      <c r="CU4" s="146"/>
      <c r="CV4" s="146"/>
      <c r="CW4" s="146"/>
    </row>
    <row r="5" spans="1:103" s="586" customFormat="1" ht="15" customHeight="1">
      <c r="A5" s="575" t="s">
        <v>61</v>
      </c>
      <c r="B5" s="576"/>
      <c r="C5" s="575"/>
      <c r="D5" s="576"/>
      <c r="E5" s="577"/>
      <c r="F5" s="578"/>
      <c r="G5" s="575" t="s">
        <v>62</v>
      </c>
      <c r="H5" s="576"/>
      <c r="I5" s="575"/>
      <c r="J5" s="576"/>
      <c r="K5" s="577"/>
      <c r="L5" s="579" t="s">
        <v>63</v>
      </c>
      <c r="M5" s="579"/>
      <c r="N5" s="579"/>
      <c r="O5" s="579"/>
      <c r="P5" s="580"/>
      <c r="Q5" s="579" t="s">
        <v>64</v>
      </c>
      <c r="R5" s="579"/>
      <c r="S5" s="579"/>
      <c r="T5" s="581"/>
      <c r="U5" s="579"/>
      <c r="V5" s="579" t="s">
        <v>65</v>
      </c>
      <c r="W5" s="581"/>
      <c r="X5" s="582"/>
      <c r="Y5" s="579" t="s">
        <v>66</v>
      </c>
      <c r="Z5" s="582"/>
      <c r="AA5" s="582"/>
      <c r="AB5" s="582"/>
      <c r="AC5" s="582"/>
      <c r="AD5" s="583" t="s">
        <v>67</v>
      </c>
      <c r="AE5" s="579"/>
      <c r="AF5" s="579"/>
      <c r="AG5" s="579"/>
      <c r="AH5" s="579"/>
      <c r="AI5" s="579"/>
      <c r="AJ5" s="579"/>
      <c r="AK5" s="583" t="s">
        <v>68</v>
      </c>
      <c r="AL5" s="581"/>
      <c r="AM5" s="581"/>
      <c r="AN5" s="581"/>
      <c r="AO5" s="584" t="s">
        <v>69</v>
      </c>
      <c r="AP5" s="578"/>
      <c r="AQ5" s="578"/>
      <c r="AR5" s="578"/>
      <c r="AS5" s="579" t="s">
        <v>70</v>
      </c>
      <c r="AT5" s="579"/>
      <c r="AU5" s="585"/>
      <c r="AV5" s="579"/>
      <c r="AW5" s="581"/>
      <c r="AX5" s="579" t="s">
        <v>71</v>
      </c>
      <c r="AY5" s="579"/>
      <c r="AZ5" s="579"/>
      <c r="BA5" s="579"/>
      <c r="BB5" s="581"/>
      <c r="BC5" s="579" t="s">
        <v>72</v>
      </c>
      <c r="BD5" s="581"/>
      <c r="BE5" s="581"/>
      <c r="BF5" s="581"/>
      <c r="BG5" s="581"/>
      <c r="BH5" s="579" t="s">
        <v>285</v>
      </c>
      <c r="BI5" s="581"/>
      <c r="BJ5" s="581"/>
      <c r="BK5" s="581"/>
      <c r="BL5" s="581"/>
      <c r="BM5" s="579" t="s">
        <v>74</v>
      </c>
      <c r="BN5" s="579"/>
      <c r="BO5" s="579"/>
      <c r="BP5" s="579"/>
      <c r="BQ5" s="581"/>
      <c r="BR5" s="579" t="s">
        <v>75</v>
      </c>
      <c r="BS5" s="579"/>
      <c r="BT5" s="579"/>
      <c r="BU5" s="579"/>
      <c r="BV5" s="579"/>
      <c r="BW5" s="579"/>
      <c r="BX5" s="579" t="e">
        <f>TESTYEAR</f>
        <v>#NAME?</v>
      </c>
      <c r="BY5" s="579"/>
      <c r="BZ5" s="579"/>
      <c r="CA5" s="579"/>
      <c r="CB5" s="579"/>
      <c r="CC5" s="579"/>
      <c r="CD5" s="583"/>
      <c r="CE5" s="583"/>
      <c r="CF5" s="583"/>
      <c r="CG5" s="583"/>
      <c r="CH5" s="579" t="e">
        <f>TESTYEAR</f>
        <v>#NAME?</v>
      </c>
      <c r="CI5" s="583"/>
      <c r="CJ5" s="579"/>
      <c r="CK5" s="579"/>
      <c r="CL5" s="579"/>
      <c r="CM5" s="579"/>
      <c r="CN5" s="579"/>
      <c r="CO5" s="579"/>
      <c r="CP5" s="579"/>
      <c r="CQ5" s="583"/>
      <c r="CR5" s="579"/>
      <c r="CS5" s="579" t="s">
        <v>286</v>
      </c>
      <c r="CT5" s="583"/>
      <c r="CU5" s="583"/>
      <c r="CV5" s="583"/>
      <c r="CW5" s="583"/>
    </row>
    <row r="6" spans="1:103" s="157" customFormat="1" ht="15" customHeight="1">
      <c r="A6" s="193" t="s">
        <v>286</v>
      </c>
      <c r="B6" s="193"/>
      <c r="C6" s="192"/>
      <c r="D6" s="193"/>
      <c r="E6" s="194"/>
      <c r="F6" s="203"/>
      <c r="G6" s="193" t="str">
        <f>A6</f>
        <v>FOR THE TWELVE MONTHS ENDED DECEMBER 31, 2013</v>
      </c>
      <c r="H6" s="193"/>
      <c r="I6" s="192"/>
      <c r="J6" s="193"/>
      <c r="K6" s="194"/>
      <c r="L6" s="149" t="e">
        <f>TESTYEAR</f>
        <v>#NAME?</v>
      </c>
      <c r="M6" s="149"/>
      <c r="N6" s="149"/>
      <c r="O6" s="149"/>
      <c r="P6" s="195"/>
      <c r="Q6" s="149" t="e">
        <f>TESTYEAR</f>
        <v>#NAME?</v>
      </c>
      <c r="R6" s="149"/>
      <c r="S6" s="149"/>
      <c r="T6" s="204"/>
      <c r="U6" s="149" t="e">
        <f>TESTYEAR</f>
        <v>#NAME?</v>
      </c>
      <c r="V6" s="149"/>
      <c r="W6" s="204"/>
      <c r="X6" s="196"/>
      <c r="Y6" s="149" t="e">
        <f>TESTYEAR</f>
        <v>#NAME?</v>
      </c>
      <c r="Z6" s="196"/>
      <c r="AA6" s="196"/>
      <c r="AB6" s="196"/>
      <c r="AC6" s="196"/>
      <c r="AD6" s="146" t="e">
        <f>TESTYEAR</f>
        <v>#NAME?</v>
      </c>
      <c r="AE6" s="149"/>
      <c r="AF6" s="149"/>
      <c r="AG6" s="149"/>
      <c r="AH6" s="149"/>
      <c r="AI6" s="149"/>
      <c r="AJ6" s="149"/>
      <c r="AK6" s="149" t="e">
        <f>TESTYEAR</f>
        <v>#NAME?</v>
      </c>
      <c r="AL6" s="204"/>
      <c r="AM6" s="204"/>
      <c r="AN6" s="204"/>
      <c r="AO6" s="202" t="e">
        <f>TESTYEAR</f>
        <v>#NAME?</v>
      </c>
      <c r="AP6" s="197"/>
      <c r="AQ6" s="197"/>
      <c r="AR6" s="197"/>
      <c r="AS6" s="149" t="e">
        <f>TESTYEAR</f>
        <v>#NAME?</v>
      </c>
      <c r="AT6" s="149"/>
      <c r="AU6" s="198"/>
      <c r="AV6" s="149"/>
      <c r="AW6" s="204"/>
      <c r="AX6" s="149" t="e">
        <f>TESTYEAR</f>
        <v>#NAME?</v>
      </c>
      <c r="AY6" s="149"/>
      <c r="AZ6" s="149"/>
      <c r="BA6" s="149"/>
      <c r="BB6" s="204"/>
      <c r="BC6" s="149" t="e">
        <f>TESTYEAR</f>
        <v>#NAME?</v>
      </c>
      <c r="BD6" s="204"/>
      <c r="BE6" s="204"/>
      <c r="BF6" s="204"/>
      <c r="BG6" s="204"/>
      <c r="BH6" s="149" t="e">
        <f>TESTYEAR</f>
        <v>#NAME?</v>
      </c>
      <c r="BI6" s="204"/>
      <c r="BJ6" s="204"/>
      <c r="BK6" s="204"/>
      <c r="BL6" s="204"/>
      <c r="BM6" s="149" t="e">
        <f>TESTYEAR</f>
        <v>#NAME?</v>
      </c>
      <c r="BN6" s="149"/>
      <c r="BO6" s="149"/>
      <c r="BP6" s="149"/>
      <c r="BQ6" s="204"/>
      <c r="BR6" s="149" t="e">
        <f>TESTYEAR</f>
        <v>#NAME?</v>
      </c>
      <c r="BS6" s="149"/>
      <c r="BT6" s="149"/>
      <c r="BU6" s="149"/>
      <c r="BV6" s="149"/>
      <c r="BW6" s="149"/>
      <c r="BX6" s="146" t="str">
        <f>DOCKET</f>
        <v>COMMISSION BASIS REPORT</v>
      </c>
      <c r="BY6" s="149"/>
      <c r="BZ6" s="149"/>
      <c r="CA6" s="149"/>
      <c r="CB6" s="149"/>
      <c r="CC6" s="149"/>
      <c r="CD6" s="149"/>
      <c r="CE6" s="149"/>
      <c r="CF6" s="149"/>
      <c r="CG6" s="149"/>
      <c r="CH6" s="149" t="str">
        <f>DOCKET</f>
        <v>COMMISSION BASIS REPORT</v>
      </c>
      <c r="CI6" s="149"/>
      <c r="CJ6" s="146"/>
      <c r="CK6" s="149"/>
      <c r="CL6" s="149"/>
      <c r="CM6" s="149"/>
      <c r="CN6" s="149"/>
      <c r="CO6" s="149"/>
      <c r="CP6" s="149"/>
      <c r="CQ6" s="149"/>
      <c r="CR6" s="149"/>
      <c r="CS6" s="149" t="s">
        <v>77</v>
      </c>
      <c r="CT6" s="149"/>
      <c r="CU6" s="149"/>
      <c r="CV6" s="149"/>
      <c r="CW6" s="149"/>
    </row>
    <row r="7" spans="1:103" s="185" customFormat="1" ht="15" customHeight="1">
      <c r="A7" s="192" t="s">
        <v>77</v>
      </c>
      <c r="B7" s="193"/>
      <c r="C7" s="192"/>
      <c r="D7" s="192"/>
      <c r="E7" s="194"/>
      <c r="F7" s="204"/>
      <c r="G7" s="192" t="s">
        <v>77</v>
      </c>
      <c r="H7" s="193"/>
      <c r="I7" s="192"/>
      <c r="J7" s="192"/>
      <c r="K7" s="194"/>
      <c r="L7" s="149" t="str">
        <f>DOCKET</f>
        <v>COMMISSION BASIS REPORT</v>
      </c>
      <c r="M7" s="146"/>
      <c r="N7" s="149"/>
      <c r="O7" s="146"/>
      <c r="P7" s="195"/>
      <c r="Q7" s="146" t="str">
        <f>DOCKET</f>
        <v>COMMISSION BASIS REPORT</v>
      </c>
      <c r="R7" s="149"/>
      <c r="S7" s="149"/>
      <c r="T7" s="204"/>
      <c r="U7" s="146" t="str">
        <f>DOCKET</f>
        <v>COMMISSION BASIS REPORT</v>
      </c>
      <c r="V7" s="146"/>
      <c r="W7" s="149"/>
      <c r="X7" s="196"/>
      <c r="Y7" s="146" t="str">
        <f>DOCKET</f>
        <v>COMMISSION BASIS REPORT</v>
      </c>
      <c r="Z7" s="196"/>
      <c r="AA7" s="196"/>
      <c r="AB7" s="196"/>
      <c r="AC7" s="196"/>
      <c r="AD7" s="146" t="str">
        <f>DOCKET</f>
        <v>COMMISSION BASIS REPORT</v>
      </c>
      <c r="AE7" s="149"/>
      <c r="AF7" s="149"/>
      <c r="AG7" s="149"/>
      <c r="AH7" s="149"/>
      <c r="AI7" s="149"/>
      <c r="AJ7" s="149"/>
      <c r="AK7" s="146" t="str">
        <f>DOCKET</f>
        <v>COMMISSION BASIS REPORT</v>
      </c>
      <c r="AL7" s="149"/>
      <c r="AM7" s="149"/>
      <c r="AN7" s="149"/>
      <c r="AO7" s="202" t="str">
        <f>DOCKET</f>
        <v>COMMISSION BASIS REPORT</v>
      </c>
      <c r="AP7" s="197"/>
      <c r="AQ7" s="197"/>
      <c r="AR7" s="197"/>
      <c r="AS7" s="149" t="str">
        <f>DOCKET</f>
        <v>COMMISSION BASIS REPORT</v>
      </c>
      <c r="AT7" s="149"/>
      <c r="AU7" s="198"/>
      <c r="AV7" s="149"/>
      <c r="AW7" s="149"/>
      <c r="AX7" s="146" t="str">
        <f>DOCKET</f>
        <v>COMMISSION BASIS REPORT</v>
      </c>
      <c r="AY7" s="149"/>
      <c r="AZ7" s="149"/>
      <c r="BA7" s="146"/>
      <c r="BB7" s="204"/>
      <c r="BC7" s="146" t="str">
        <f>DOCKET</f>
        <v>COMMISSION BASIS REPORT</v>
      </c>
      <c r="BD7" s="204"/>
      <c r="BE7" s="204"/>
      <c r="BF7" s="204"/>
      <c r="BG7" s="204"/>
      <c r="BH7" s="146" t="str">
        <f>DOCKET</f>
        <v>COMMISSION BASIS REPORT</v>
      </c>
      <c r="BI7" s="204"/>
      <c r="BJ7" s="204"/>
      <c r="BK7" s="204"/>
      <c r="BL7" s="204"/>
      <c r="BM7" s="146" t="str">
        <f>DOCKET</f>
        <v>COMMISSION BASIS REPORT</v>
      </c>
      <c r="BN7" s="149"/>
      <c r="BO7" s="149"/>
      <c r="BP7" s="146"/>
      <c r="BQ7" s="204"/>
      <c r="BR7" s="146" t="str">
        <f>DOCKET</f>
        <v>COMMISSION BASIS REPORT</v>
      </c>
      <c r="BS7" s="149"/>
      <c r="BT7" s="149"/>
      <c r="BU7" s="149"/>
      <c r="BV7" s="149"/>
      <c r="BW7" s="149"/>
      <c r="BX7" s="205"/>
      <c r="BY7" s="149"/>
      <c r="BZ7" s="149" t="s">
        <v>24</v>
      </c>
      <c r="CA7" s="149"/>
      <c r="CB7" s="149"/>
      <c r="CC7" s="149"/>
      <c r="CD7" s="146"/>
      <c r="CE7" s="146"/>
      <c r="CF7" s="146"/>
      <c r="CG7" s="146"/>
      <c r="CH7" s="146"/>
      <c r="CI7" s="146"/>
      <c r="CJ7" s="149"/>
      <c r="CK7" s="149"/>
      <c r="CL7" s="149"/>
      <c r="CM7" s="149"/>
      <c r="CN7" s="149"/>
      <c r="CO7" s="149"/>
      <c r="CP7" s="149"/>
      <c r="CQ7" s="146"/>
      <c r="CR7" s="149"/>
      <c r="CT7" s="149"/>
      <c r="CU7" s="149"/>
      <c r="CV7" s="149"/>
      <c r="CW7" s="149"/>
    </row>
    <row r="8" spans="1:103" s="185" customFormat="1" ht="15" customHeight="1">
      <c r="A8" s="181"/>
      <c r="B8" s="181"/>
      <c r="C8" s="181"/>
      <c r="D8" s="181"/>
      <c r="E8" s="206"/>
      <c r="F8" s="206"/>
      <c r="G8" s="206"/>
      <c r="H8" s="207"/>
      <c r="I8" s="207"/>
      <c r="J8" s="207"/>
      <c r="K8" s="207"/>
      <c r="M8" s="208"/>
      <c r="N8" s="208"/>
      <c r="O8" s="208"/>
      <c r="P8" s="209"/>
      <c r="R8" s="208"/>
      <c r="S8" s="210"/>
      <c r="T8" s="210"/>
      <c r="U8" s="211"/>
      <c r="AF8" s="207"/>
      <c r="AG8" s="207"/>
      <c r="AH8" s="207" t="s">
        <v>78</v>
      </c>
      <c r="AI8" s="207"/>
      <c r="AJ8" s="207" t="s">
        <v>79</v>
      </c>
      <c r="AO8" s="188"/>
      <c r="AP8" s="188"/>
      <c r="AQ8" s="188"/>
      <c r="AR8" s="188"/>
      <c r="AS8" s="212"/>
      <c r="AU8" s="189"/>
      <c r="AX8" s="190"/>
      <c r="AY8" s="213"/>
      <c r="AZ8" s="213"/>
      <c r="BA8" s="190"/>
      <c r="BB8" s="190"/>
      <c r="BC8" s="190"/>
      <c r="BD8" s="190"/>
      <c r="BE8" s="190"/>
      <c r="BF8" s="190"/>
      <c r="BG8" s="190"/>
      <c r="BH8" s="190"/>
      <c r="BI8" s="190"/>
      <c r="BJ8" s="190"/>
      <c r="BK8" s="190"/>
      <c r="BL8" s="190"/>
      <c r="BM8" s="190"/>
      <c r="BN8" s="213"/>
      <c r="BO8" s="213"/>
      <c r="BP8" s="190"/>
      <c r="BQ8" s="190"/>
      <c r="BZ8" s="214" t="s">
        <v>80</v>
      </c>
      <c r="CA8" s="214"/>
      <c r="CB8" s="214"/>
      <c r="CC8" s="214"/>
      <c r="CD8" s="214"/>
      <c r="CE8" s="214"/>
      <c r="CF8" s="214"/>
      <c r="CG8" s="214"/>
      <c r="CH8" s="214" t="s">
        <v>80</v>
      </c>
      <c r="CI8" s="215"/>
      <c r="CJ8" s="214"/>
      <c r="CK8" s="214"/>
      <c r="CL8" s="214"/>
      <c r="CM8" s="214"/>
      <c r="CN8" s="214"/>
      <c r="CO8" s="214"/>
      <c r="CP8" s="214"/>
      <c r="CQ8" s="214"/>
      <c r="CR8" s="214"/>
    </row>
    <row r="9" spans="1:103" s="185" customFormat="1" ht="15" customHeight="1">
      <c r="A9" s="206" t="s">
        <v>29</v>
      </c>
      <c r="B9" s="183"/>
      <c r="C9" s="181"/>
      <c r="D9" s="181"/>
      <c r="E9" s="206"/>
      <c r="F9" s="206"/>
      <c r="G9" s="206" t="s">
        <v>29</v>
      </c>
      <c r="H9" s="207"/>
      <c r="I9" s="207"/>
      <c r="J9" s="207"/>
      <c r="K9" s="207"/>
      <c r="L9" s="216" t="s">
        <v>29</v>
      </c>
      <c r="P9" s="209"/>
      <c r="Q9" s="216" t="s">
        <v>29</v>
      </c>
      <c r="T9" s="217" t="s">
        <v>24</v>
      </c>
      <c r="U9" s="217" t="s">
        <v>29</v>
      </c>
      <c r="W9" s="211"/>
      <c r="X9" s="218"/>
      <c r="Y9" s="217" t="s">
        <v>29</v>
      </c>
      <c r="AC9" s="157"/>
      <c r="AD9" s="216" t="s">
        <v>29</v>
      </c>
      <c r="AE9" s="208"/>
      <c r="AF9" s="207" t="s">
        <v>81</v>
      </c>
      <c r="AG9" s="207" t="s">
        <v>82</v>
      </c>
      <c r="AH9" s="207" t="s">
        <v>83</v>
      </c>
      <c r="AI9" s="207" t="s">
        <v>81</v>
      </c>
      <c r="AJ9" s="207" t="s">
        <v>84</v>
      </c>
      <c r="AK9" s="216" t="s">
        <v>29</v>
      </c>
      <c r="AO9" s="206" t="s">
        <v>29</v>
      </c>
      <c r="AP9" s="219"/>
      <c r="AQ9" s="219"/>
      <c r="AR9" s="188"/>
      <c r="AS9" s="212" t="s">
        <v>85</v>
      </c>
      <c r="AU9" s="189"/>
      <c r="AV9" s="216"/>
      <c r="AW9" s="216"/>
      <c r="AX9" s="217" t="s">
        <v>29</v>
      </c>
      <c r="AY9" s="190"/>
      <c r="AZ9" s="190"/>
      <c r="BA9" s="190"/>
      <c r="BB9" s="190"/>
      <c r="BC9" s="216" t="s">
        <v>29</v>
      </c>
      <c r="BE9" s="216"/>
      <c r="BF9" s="216"/>
      <c r="BG9" s="216"/>
      <c r="BH9" s="216" t="s">
        <v>29</v>
      </c>
      <c r="BI9" s="216"/>
      <c r="BJ9" s="216"/>
      <c r="BK9" s="216"/>
      <c r="BL9" s="216"/>
      <c r="BM9" s="216" t="s">
        <v>29</v>
      </c>
      <c r="BO9" s="220"/>
      <c r="BP9" s="216"/>
      <c r="BQ9" s="216"/>
      <c r="BR9" s="217" t="s">
        <v>29</v>
      </c>
      <c r="BZ9" s="217" t="s">
        <v>86</v>
      </c>
      <c r="CA9" s="210" t="s">
        <v>87</v>
      </c>
      <c r="CB9" s="210" t="s">
        <v>88</v>
      </c>
      <c r="CC9" s="210" t="s">
        <v>89</v>
      </c>
      <c r="CD9" s="210" t="s">
        <v>90</v>
      </c>
      <c r="CE9" s="217" t="s">
        <v>91</v>
      </c>
      <c r="CF9" s="217" t="s">
        <v>92</v>
      </c>
      <c r="CG9" s="210" t="s">
        <v>93</v>
      </c>
      <c r="CH9" s="210"/>
      <c r="CI9" s="210"/>
      <c r="CJ9" s="217" t="s">
        <v>94</v>
      </c>
      <c r="CK9" s="207" t="s">
        <v>95</v>
      </c>
      <c r="CL9" s="217" t="s">
        <v>96</v>
      </c>
      <c r="CM9" s="217" t="s">
        <v>97</v>
      </c>
      <c r="CN9" s="217" t="s">
        <v>98</v>
      </c>
      <c r="CO9" s="217" t="s">
        <v>287</v>
      </c>
      <c r="CP9" s="217" t="s">
        <v>100</v>
      </c>
      <c r="CQ9" s="217" t="s">
        <v>101</v>
      </c>
      <c r="CR9" s="217" t="s">
        <v>102</v>
      </c>
      <c r="CU9" s="217" t="s">
        <v>103</v>
      </c>
      <c r="CV9" s="217"/>
      <c r="CW9" s="217" t="s">
        <v>104</v>
      </c>
      <c r="CY9" s="587"/>
    </row>
    <row r="10" spans="1:103" s="185" customFormat="1" ht="15" customHeight="1">
      <c r="A10" s="221" t="s">
        <v>31</v>
      </c>
      <c r="B10" s="222" t="s">
        <v>105</v>
      </c>
      <c r="C10" s="223" t="s">
        <v>103</v>
      </c>
      <c r="D10" s="223" t="s">
        <v>104</v>
      </c>
      <c r="E10" s="223" t="s">
        <v>106</v>
      </c>
      <c r="F10" s="223"/>
      <c r="G10" s="221" t="s">
        <v>31</v>
      </c>
      <c r="H10" s="224" t="s">
        <v>105</v>
      </c>
      <c r="I10" s="224"/>
      <c r="J10" s="225" t="s">
        <v>106</v>
      </c>
      <c r="K10" s="225"/>
      <c r="L10" s="223" t="s">
        <v>31</v>
      </c>
      <c r="M10" s="226" t="s">
        <v>105</v>
      </c>
      <c r="N10" s="227"/>
      <c r="O10" s="227"/>
      <c r="P10" s="228" t="s">
        <v>107</v>
      </c>
      <c r="Q10" s="223" t="s">
        <v>31</v>
      </c>
      <c r="R10" s="226" t="s">
        <v>105</v>
      </c>
      <c r="S10" s="229"/>
      <c r="T10" s="229" t="s">
        <v>107</v>
      </c>
      <c r="U10" s="229" t="s">
        <v>31</v>
      </c>
      <c r="V10" s="230" t="s">
        <v>105</v>
      </c>
      <c r="W10" s="229"/>
      <c r="X10" s="231" t="s">
        <v>106</v>
      </c>
      <c r="Y10" s="229" t="s">
        <v>31</v>
      </c>
      <c r="Z10" s="230" t="s">
        <v>105</v>
      </c>
      <c r="AA10" s="226"/>
      <c r="AB10" s="232"/>
      <c r="AC10" s="229" t="s">
        <v>107</v>
      </c>
      <c r="AD10" s="223" t="s">
        <v>31</v>
      </c>
      <c r="AE10" s="233" t="s">
        <v>108</v>
      </c>
      <c r="AF10" s="233" t="s">
        <v>84</v>
      </c>
      <c r="AG10" s="233" t="s">
        <v>109</v>
      </c>
      <c r="AH10" s="233" t="s">
        <v>88</v>
      </c>
      <c r="AI10" s="233" t="s">
        <v>109</v>
      </c>
      <c r="AJ10" s="233" t="s">
        <v>110</v>
      </c>
      <c r="AK10" s="229" t="s">
        <v>31</v>
      </c>
      <c r="AL10" s="230" t="s">
        <v>105</v>
      </c>
      <c r="AM10" s="230"/>
      <c r="AN10" s="223" t="s">
        <v>107</v>
      </c>
      <c r="AO10" s="221" t="s">
        <v>31</v>
      </c>
      <c r="AP10" s="222" t="s">
        <v>105</v>
      </c>
      <c r="AQ10" s="233"/>
      <c r="AR10" s="234" t="s">
        <v>107</v>
      </c>
      <c r="AS10" s="235" t="s">
        <v>31</v>
      </c>
      <c r="AT10" s="226" t="s">
        <v>105</v>
      </c>
      <c r="AU10" s="236" t="s">
        <v>103</v>
      </c>
      <c r="AV10" s="223" t="s">
        <v>28</v>
      </c>
      <c r="AW10" s="223" t="s">
        <v>106</v>
      </c>
      <c r="AX10" s="229" t="s">
        <v>31</v>
      </c>
      <c r="AY10" s="230" t="s">
        <v>105</v>
      </c>
      <c r="AZ10" s="229" t="s">
        <v>111</v>
      </c>
      <c r="BA10" s="229" t="s">
        <v>104</v>
      </c>
      <c r="BB10" s="237" t="s">
        <v>106</v>
      </c>
      <c r="BC10" s="229" t="s">
        <v>31</v>
      </c>
      <c r="BD10" s="227" t="s">
        <v>105</v>
      </c>
      <c r="BE10" s="223" t="s">
        <v>103</v>
      </c>
      <c r="BF10" s="223" t="s">
        <v>104</v>
      </c>
      <c r="BG10" s="223" t="s">
        <v>106</v>
      </c>
      <c r="BH10" s="229" t="s">
        <v>31</v>
      </c>
      <c r="BI10" s="238" t="s">
        <v>105</v>
      </c>
      <c r="BJ10" s="236" t="s">
        <v>103</v>
      </c>
      <c r="BK10" s="239" t="s">
        <v>104</v>
      </c>
      <c r="BL10" s="223" t="s">
        <v>106</v>
      </c>
      <c r="BM10" s="229" t="s">
        <v>31</v>
      </c>
      <c r="BN10" s="227" t="s">
        <v>105</v>
      </c>
      <c r="BO10" s="236" t="s">
        <v>103</v>
      </c>
      <c r="BP10" s="239" t="s">
        <v>104</v>
      </c>
      <c r="BQ10" s="223" t="s">
        <v>106</v>
      </c>
      <c r="BR10" s="229" t="s">
        <v>31</v>
      </c>
      <c r="BS10" s="226" t="s">
        <v>105</v>
      </c>
      <c r="BT10" s="229" t="s">
        <v>112</v>
      </c>
      <c r="BU10" s="229" t="s">
        <v>113</v>
      </c>
      <c r="BV10" s="229" t="s">
        <v>107</v>
      </c>
      <c r="BW10" s="210"/>
      <c r="BX10" s="217" t="s">
        <v>29</v>
      </c>
      <c r="BY10" s="240"/>
      <c r="BZ10" s="217" t="s">
        <v>32</v>
      </c>
      <c r="CA10" s="210" t="s">
        <v>114</v>
      </c>
      <c r="CB10" s="210" t="s">
        <v>115</v>
      </c>
      <c r="CC10" s="210" t="s">
        <v>116</v>
      </c>
      <c r="CD10" s="210" t="s">
        <v>117</v>
      </c>
      <c r="CE10" s="217" t="s">
        <v>118</v>
      </c>
      <c r="CF10" s="217" t="s">
        <v>119</v>
      </c>
      <c r="CG10" s="210" t="s">
        <v>120</v>
      </c>
      <c r="CH10" s="217" t="s">
        <v>29</v>
      </c>
      <c r="CJ10" s="217" t="s">
        <v>121</v>
      </c>
      <c r="CK10" s="241" t="s">
        <v>122</v>
      </c>
      <c r="CL10" s="217" t="s">
        <v>123</v>
      </c>
      <c r="CM10" s="217" t="s">
        <v>124</v>
      </c>
      <c r="CN10" s="217" t="s">
        <v>125</v>
      </c>
      <c r="CO10" s="217" t="s">
        <v>106</v>
      </c>
      <c r="CP10" s="217" t="s">
        <v>127</v>
      </c>
      <c r="CQ10" s="210" t="s">
        <v>128</v>
      </c>
      <c r="CR10" s="217" t="s">
        <v>30</v>
      </c>
      <c r="CS10" s="217" t="s">
        <v>29</v>
      </c>
      <c r="CU10" s="217" t="s">
        <v>30</v>
      </c>
      <c r="CV10" s="217" t="s">
        <v>101</v>
      </c>
      <c r="CW10" s="217" t="s">
        <v>30</v>
      </c>
      <c r="CY10" s="587"/>
    </row>
    <row r="11" spans="1:103" ht="15" customHeight="1">
      <c r="A11" s="242"/>
      <c r="B11" s="243"/>
      <c r="C11" s="243"/>
      <c r="D11" s="244"/>
      <c r="E11" s="160"/>
      <c r="F11" s="160"/>
      <c r="G11" s="160"/>
      <c r="H11" s="245"/>
      <c r="I11" s="245"/>
      <c r="J11" s="246"/>
      <c r="K11" s="246"/>
      <c r="P11" s="247"/>
      <c r="Q11" s="248"/>
      <c r="R11" s="249"/>
      <c r="S11" s="250"/>
      <c r="T11" s="251"/>
      <c r="U11" s="248"/>
      <c r="V11" s="252"/>
      <c r="W11" s="253"/>
      <c r="X11" s="254"/>
      <c r="Y11" s="254"/>
      <c r="Z11" s="254"/>
      <c r="AA11" s="254"/>
      <c r="AB11" s="254"/>
      <c r="AC11" s="254"/>
      <c r="AF11" s="588" t="s">
        <v>371</v>
      </c>
      <c r="AG11" s="589" t="s">
        <v>372</v>
      </c>
      <c r="AH11" s="589" t="s">
        <v>372</v>
      </c>
      <c r="AI11" s="589" t="s">
        <v>372</v>
      </c>
      <c r="AN11" s="165"/>
      <c r="AS11" s="255"/>
      <c r="AT11" s="151"/>
      <c r="AU11" s="170"/>
      <c r="AX11" s="155"/>
      <c r="AY11" s="155"/>
      <c r="AZ11" s="155"/>
      <c r="BA11" s="155"/>
      <c r="BB11" s="155"/>
      <c r="BC11" s="165"/>
      <c r="BD11" s="256"/>
      <c r="BE11" s="256"/>
      <c r="BF11" s="256"/>
      <c r="BG11" s="256"/>
      <c r="BH11" s="165"/>
      <c r="BI11" s="256"/>
      <c r="BJ11" s="256"/>
      <c r="BK11" s="256"/>
      <c r="BL11" s="256"/>
      <c r="BM11" s="165"/>
      <c r="BN11" s="165"/>
      <c r="BO11" s="165"/>
      <c r="BP11" s="165"/>
      <c r="BQ11" s="165"/>
      <c r="BX11" s="217" t="s">
        <v>31</v>
      </c>
      <c r="BY11" s="257"/>
      <c r="BZ11" s="217" t="s">
        <v>288</v>
      </c>
      <c r="CA11" s="258" t="s">
        <v>289</v>
      </c>
      <c r="CB11" s="258" t="s">
        <v>290</v>
      </c>
      <c r="CC11" s="258" t="s">
        <v>291</v>
      </c>
      <c r="CD11" s="258" t="s">
        <v>292</v>
      </c>
      <c r="CE11" s="258" t="s">
        <v>293</v>
      </c>
      <c r="CF11" s="258" t="s">
        <v>294</v>
      </c>
      <c r="CG11" s="258" t="s">
        <v>295</v>
      </c>
      <c r="CH11" s="217" t="s">
        <v>31</v>
      </c>
      <c r="CI11" s="185"/>
      <c r="CJ11" s="258" t="s">
        <v>296</v>
      </c>
      <c r="CK11" s="258" t="s">
        <v>297</v>
      </c>
      <c r="CL11" s="258" t="s">
        <v>298</v>
      </c>
      <c r="CM11" s="258" t="s">
        <v>299</v>
      </c>
      <c r="CN11" s="258" t="s">
        <v>300</v>
      </c>
      <c r="CO11" s="258" t="s">
        <v>301</v>
      </c>
      <c r="CP11" s="258" t="s">
        <v>302</v>
      </c>
      <c r="CQ11" s="210"/>
      <c r="CR11" s="210" t="s">
        <v>32</v>
      </c>
      <c r="CS11" s="229" t="s">
        <v>31</v>
      </c>
      <c r="CT11" s="150"/>
      <c r="CU11" s="229" t="s">
        <v>32</v>
      </c>
      <c r="CV11" s="229" t="s">
        <v>128</v>
      </c>
      <c r="CW11" s="229" t="s">
        <v>32</v>
      </c>
    </row>
    <row r="12" spans="1:103" ht="15" customHeight="1">
      <c r="A12" s="248">
        <v>1</v>
      </c>
      <c r="B12" s="259" t="s">
        <v>130</v>
      </c>
      <c r="C12" s="260"/>
      <c r="D12" s="260"/>
      <c r="E12" s="169"/>
      <c r="F12" s="160"/>
      <c r="G12" s="255">
        <v>1</v>
      </c>
      <c r="H12" s="169" t="s">
        <v>131</v>
      </c>
      <c r="I12" s="169"/>
      <c r="J12" s="169"/>
      <c r="K12" s="169"/>
      <c r="L12" s="248">
        <v>1</v>
      </c>
      <c r="M12" s="261" t="s">
        <v>132</v>
      </c>
      <c r="N12" s="261"/>
      <c r="O12" s="261"/>
      <c r="P12" s="262">
        <v>57228234.599999994</v>
      </c>
      <c r="Q12" s="248">
        <v>1</v>
      </c>
      <c r="R12" s="249" t="s">
        <v>52</v>
      </c>
      <c r="S12" s="263">
        <f>CW46</f>
        <v>1651590189.5077469</v>
      </c>
      <c r="T12" s="264"/>
      <c r="U12" s="248">
        <v>1</v>
      </c>
      <c r="V12" s="265" t="s">
        <v>133</v>
      </c>
      <c r="X12" s="266"/>
      <c r="Y12" s="248">
        <v>1</v>
      </c>
      <c r="Z12" s="190" t="s">
        <v>134</v>
      </c>
      <c r="AA12" s="267"/>
      <c r="AB12" s="268"/>
      <c r="AC12" s="153"/>
      <c r="AD12" s="269" t="s">
        <v>135</v>
      </c>
      <c r="AE12" s="270" t="s">
        <v>373</v>
      </c>
      <c r="AF12" s="271">
        <v>5677035.8600000003</v>
      </c>
      <c r="AG12" s="271">
        <v>1279928250.71</v>
      </c>
      <c r="AH12" s="271">
        <v>19180942.879999999</v>
      </c>
      <c r="AI12" s="272">
        <f>AG12-AH12</f>
        <v>1260747307.8299999</v>
      </c>
      <c r="AJ12" s="590">
        <f>ROUND(AF12/AI12,6)</f>
        <v>4.5030000000000001E-3</v>
      </c>
      <c r="AK12" s="248">
        <v>1</v>
      </c>
      <c r="AL12" s="274" t="s">
        <v>137</v>
      </c>
      <c r="AM12" s="275"/>
      <c r="AN12" s="276">
        <v>39546410.851616003</v>
      </c>
      <c r="AO12" s="248">
        <v>1</v>
      </c>
      <c r="AP12" s="259" t="s">
        <v>138</v>
      </c>
      <c r="AQ12" s="259"/>
      <c r="AR12" s="277">
        <v>11406.015331858347</v>
      </c>
      <c r="AS12" s="255">
        <v>1</v>
      </c>
      <c r="AT12" s="260" t="s">
        <v>139</v>
      </c>
      <c r="AU12" s="278">
        <v>4271808.4301746394</v>
      </c>
      <c r="AV12" s="278">
        <v>2868797.972712303</v>
      </c>
      <c r="AW12" s="279">
        <f>AV12-AU12</f>
        <v>-1403010.4574623364</v>
      </c>
      <c r="AX12" s="248">
        <v>1</v>
      </c>
      <c r="AY12" s="155" t="s">
        <v>140</v>
      </c>
      <c r="AZ12" s="280">
        <v>75840.126543435719</v>
      </c>
      <c r="BA12" s="280">
        <v>76925.944130658187</v>
      </c>
      <c r="BB12" s="280">
        <f>+BA12-AZ12</f>
        <v>1085.8175872224674</v>
      </c>
      <c r="BC12" s="248">
        <v>1</v>
      </c>
      <c r="BD12" s="279" t="s">
        <v>141</v>
      </c>
      <c r="BE12" s="281">
        <v>-49218.75</v>
      </c>
      <c r="BF12" s="281">
        <v>333593.75</v>
      </c>
      <c r="BG12" s="591">
        <f>BF12-BE12</f>
        <v>382812.5</v>
      </c>
      <c r="BH12" s="248">
        <v>1</v>
      </c>
      <c r="BI12" s="592" t="s">
        <v>303</v>
      </c>
      <c r="BJ12" s="271">
        <v>-3182862</v>
      </c>
      <c r="BK12" s="271"/>
      <c r="BL12" s="284">
        <f>BK12-BJ12</f>
        <v>3182862</v>
      </c>
      <c r="BM12" s="248">
        <v>1</v>
      </c>
      <c r="BN12" s="152" t="s">
        <v>143</v>
      </c>
      <c r="BO12" s="285"/>
      <c r="BP12" s="285"/>
      <c r="BQ12" s="165"/>
      <c r="BR12" s="248">
        <v>1</v>
      </c>
      <c r="BS12" s="260" t="s">
        <v>67</v>
      </c>
      <c r="BV12" s="286">
        <f>AJ16</f>
        <v>4.627E-3</v>
      </c>
      <c r="BW12" s="287"/>
      <c r="BX12" s="288" t="s">
        <v>144</v>
      </c>
      <c r="BY12" s="288"/>
      <c r="BZ12" s="289"/>
      <c r="CA12" s="288"/>
      <c r="CB12" s="288"/>
      <c r="CC12" s="288"/>
      <c r="CD12" s="288"/>
      <c r="CE12" s="288"/>
      <c r="CF12" s="288"/>
      <c r="CG12" s="288"/>
      <c r="CH12" s="288"/>
      <c r="CI12" s="288"/>
      <c r="CJ12" s="288"/>
      <c r="CK12" s="288"/>
      <c r="CL12" s="288"/>
      <c r="CM12" s="288"/>
      <c r="CN12" s="288"/>
      <c r="CO12" s="288"/>
      <c r="CP12" s="288"/>
      <c r="CQ12" s="288"/>
      <c r="CR12" s="288"/>
    </row>
    <row r="13" spans="1:103" ht="15" customHeight="1">
      <c r="A13" s="248">
        <f t="shared" ref="A13:A55" si="0">+A12+1</f>
        <v>2</v>
      </c>
      <c r="B13" s="169"/>
      <c r="C13" s="290" t="s">
        <v>103</v>
      </c>
      <c r="D13" s="291" t="s">
        <v>145</v>
      </c>
      <c r="E13" s="292" t="s">
        <v>146</v>
      </c>
      <c r="F13" s="160"/>
      <c r="G13" s="255">
        <f>+G12+1</f>
        <v>2</v>
      </c>
      <c r="H13" s="564"/>
      <c r="I13" s="294"/>
      <c r="J13" s="315"/>
      <c r="K13" s="169"/>
      <c r="L13" s="248">
        <f>L12+1</f>
        <v>2</v>
      </c>
      <c r="M13" s="155"/>
      <c r="N13" s="155"/>
      <c r="O13" s="155"/>
      <c r="P13" s="295"/>
      <c r="Q13" s="248">
        <f>+Q12+1</f>
        <v>2</v>
      </c>
      <c r="R13" s="249"/>
      <c r="S13" s="296"/>
      <c r="T13" s="264" t="s">
        <v>24</v>
      </c>
      <c r="U13" s="248">
        <f>+U12+1</f>
        <v>2</v>
      </c>
      <c r="V13" s="297" t="s">
        <v>147</v>
      </c>
      <c r="X13" s="279">
        <v>5148871.6499999994</v>
      </c>
      <c r="Y13" s="248">
        <f t="shared" ref="Y13:Y24" si="1">+Y12+1</f>
        <v>2</v>
      </c>
      <c r="Z13" s="155"/>
      <c r="AA13" s="267"/>
      <c r="AB13" s="268"/>
      <c r="AC13" s="153"/>
      <c r="AD13" s="269">
        <f t="shared" ref="AD13:AD28" si="2">1+AD12</f>
        <v>2</v>
      </c>
      <c r="AE13" s="270" t="s">
        <v>374</v>
      </c>
      <c r="AF13" s="271">
        <v>4956862.0200000005</v>
      </c>
      <c r="AG13" s="271">
        <v>1134406076.3699999</v>
      </c>
      <c r="AH13" s="271">
        <v>13609006.43</v>
      </c>
      <c r="AI13" s="272">
        <f>AG13-AH13</f>
        <v>1120797069.9399998</v>
      </c>
      <c r="AJ13" s="590">
        <f>ROUND(AF13/AI13,6)</f>
        <v>4.4229999999999998E-3</v>
      </c>
      <c r="AK13" s="248">
        <v>2</v>
      </c>
      <c r="AL13" s="298" t="s">
        <v>149</v>
      </c>
      <c r="AM13" s="298"/>
      <c r="AN13" s="593">
        <v>39546410.851616003</v>
      </c>
      <c r="AO13" s="248">
        <f>AO12+1</f>
        <v>2</v>
      </c>
      <c r="AP13" s="300"/>
      <c r="AQ13" s="300"/>
      <c r="AR13" s="271"/>
      <c r="AS13" s="255">
        <f t="shared" ref="AS13:AS20" si="3">AS12+1</f>
        <v>2</v>
      </c>
      <c r="AT13" s="260"/>
      <c r="AU13" s="301"/>
      <c r="AV13" s="301"/>
      <c r="AW13" s="302"/>
      <c r="AX13" s="248">
        <f t="shared" ref="AX13:AX20" si="4">AX12+1</f>
        <v>2</v>
      </c>
      <c r="AY13" s="155"/>
      <c r="AZ13" s="303"/>
      <c r="BA13" s="303"/>
      <c r="BB13" s="250"/>
      <c r="BC13" s="248">
        <f>BC12+1</f>
        <v>2</v>
      </c>
      <c r="BD13" s="279" t="s">
        <v>150</v>
      </c>
      <c r="BE13" s="565">
        <v>185903.05210000003</v>
      </c>
      <c r="BF13" s="565">
        <v>267530.39835833333</v>
      </c>
      <c r="BG13" s="594">
        <f>BF13-BE13</f>
        <v>81627.346258333302</v>
      </c>
      <c r="BH13" s="248">
        <f>BH12+1</f>
        <v>2</v>
      </c>
      <c r="BI13" s="283" t="s">
        <v>24</v>
      </c>
      <c r="BJ13" s="271" t="s">
        <v>24</v>
      </c>
      <c r="BK13" s="271" t="s">
        <v>24</v>
      </c>
      <c r="BL13" s="307">
        <v>0</v>
      </c>
      <c r="BM13" s="248">
        <f>BM12+1</f>
        <v>2</v>
      </c>
      <c r="BN13" s="165" t="s">
        <v>152</v>
      </c>
      <c r="BO13" s="271">
        <v>3313960.715021336</v>
      </c>
      <c r="BP13" s="271">
        <v>2987335.479346293</v>
      </c>
      <c r="BQ13" s="279">
        <f>BP13-BO13</f>
        <v>-326625.23567504296</v>
      </c>
      <c r="BR13" s="248">
        <f t="shared" ref="BR13:BR20" si="5">+BR12+1</f>
        <v>2</v>
      </c>
      <c r="BS13" s="260" t="s">
        <v>153</v>
      </c>
      <c r="BV13" s="309">
        <v>2E-3</v>
      </c>
      <c r="BW13" s="310"/>
      <c r="BX13" s="248">
        <v>1</v>
      </c>
      <c r="BY13" s="155" t="s">
        <v>154</v>
      </c>
      <c r="BZ13" s="595" t="s">
        <v>24</v>
      </c>
      <c r="CA13" s="311"/>
      <c r="CB13" s="311"/>
      <c r="CC13" s="311"/>
      <c r="CD13" s="311"/>
      <c r="CE13" s="311"/>
      <c r="CF13" s="311"/>
      <c r="CH13" s="248">
        <v>1</v>
      </c>
      <c r="CI13" s="155" t="s">
        <v>154</v>
      </c>
      <c r="CJ13" s="311"/>
      <c r="CL13" s="248"/>
      <c r="CM13" s="248"/>
      <c r="CN13" s="248"/>
      <c r="CO13" s="248"/>
      <c r="CP13" s="248"/>
      <c r="CQ13" s="246"/>
      <c r="CR13" s="246"/>
      <c r="CS13" s="248">
        <v>1</v>
      </c>
      <c r="CT13" s="151" t="s">
        <v>33</v>
      </c>
      <c r="CU13" s="311"/>
    </row>
    <row r="14" spans="1:103" ht="15" customHeight="1">
      <c r="A14" s="248">
        <f t="shared" si="0"/>
        <v>3</v>
      </c>
      <c r="B14" s="169"/>
      <c r="C14" s="312" t="s">
        <v>146</v>
      </c>
      <c r="D14" s="313" t="s">
        <v>146</v>
      </c>
      <c r="E14" s="314" t="s">
        <v>155</v>
      </c>
      <c r="F14" s="160"/>
      <c r="G14" s="255">
        <f>+G13+1</f>
        <v>3</v>
      </c>
      <c r="H14" s="293" t="s">
        <v>156</v>
      </c>
      <c r="I14" s="169"/>
      <c r="J14" s="379">
        <v>2816547.72</v>
      </c>
      <c r="K14" s="379"/>
      <c r="L14" s="248">
        <f t="shared" ref="L14:L31" si="6">L13+1</f>
        <v>3</v>
      </c>
      <c r="M14" s="155" t="s">
        <v>157</v>
      </c>
      <c r="N14" s="316"/>
      <c r="O14" s="316"/>
      <c r="P14" s="317"/>
      <c r="Q14" s="248">
        <f t="shared" ref="Q14:Q24" si="7">+Q13+1</f>
        <v>3</v>
      </c>
      <c r="R14" s="165" t="s">
        <v>158</v>
      </c>
      <c r="S14" s="318">
        <f>SUM(S12:S13)</f>
        <v>1651590189.5077469</v>
      </c>
      <c r="U14" s="248">
        <f t="shared" ref="U14:U41" si="8">+U13+1</f>
        <v>3</v>
      </c>
      <c r="V14" s="297" t="s">
        <v>159</v>
      </c>
      <c r="X14" s="266">
        <v>18689271.670000002</v>
      </c>
      <c r="Y14" s="248">
        <f t="shared" si="1"/>
        <v>3</v>
      </c>
      <c r="Z14" s="155" t="s">
        <v>271</v>
      </c>
      <c r="AA14" s="267"/>
      <c r="AB14" s="319">
        <v>1040000</v>
      </c>
      <c r="AC14" s="157"/>
      <c r="AD14" s="269">
        <f t="shared" si="2"/>
        <v>3</v>
      </c>
      <c r="AE14" s="270" t="s">
        <v>375</v>
      </c>
      <c r="AF14" s="271">
        <v>4892399.8600000003</v>
      </c>
      <c r="AG14" s="271">
        <v>1001308154.95</v>
      </c>
      <c r="AH14" s="271">
        <v>13765254.300000001</v>
      </c>
      <c r="AI14" s="272">
        <f>AG14-AH14</f>
        <v>987542900.6500001</v>
      </c>
      <c r="AJ14" s="590">
        <f>ROUND(AF14/AI14,6)</f>
        <v>4.9540000000000001E-3</v>
      </c>
      <c r="AK14" s="248">
        <v>3</v>
      </c>
      <c r="AL14" s="321" t="s">
        <v>162</v>
      </c>
      <c r="AM14" s="321"/>
      <c r="AN14" s="322">
        <f>AN12-AN13</f>
        <v>0</v>
      </c>
      <c r="AO14" s="248">
        <f>AO13+1</f>
        <v>3</v>
      </c>
      <c r="AR14" s="156"/>
      <c r="AS14" s="255">
        <f t="shared" si="3"/>
        <v>3</v>
      </c>
      <c r="AT14" s="260"/>
      <c r="AU14" s="323"/>
      <c r="AV14" s="323"/>
      <c r="AW14" s="323"/>
      <c r="AX14" s="248">
        <f t="shared" si="4"/>
        <v>3</v>
      </c>
      <c r="AY14" s="155" t="s">
        <v>163</v>
      </c>
      <c r="AZ14" s="272">
        <f>SUM(AZ12:AZ13)</f>
        <v>75840.126543435719</v>
      </c>
      <c r="BA14" s="272">
        <f>SUM(BA12:BA13)</f>
        <v>76925.944130658187</v>
      </c>
      <c r="BB14" s="324">
        <f>SUM(BB12:BB13)</f>
        <v>1085.8175872224674</v>
      </c>
      <c r="BC14" s="248">
        <f t="shared" ref="BC14:BC19" si="9">BC13+1</f>
        <v>3</v>
      </c>
      <c r="BD14" s="279" t="s">
        <v>164</v>
      </c>
      <c r="BE14" s="325">
        <f>SUM(BE12:BE13)</f>
        <v>136684.30210000003</v>
      </c>
      <c r="BF14" s="325">
        <f>SUM(BF12:BF13)</f>
        <v>601124.14835833339</v>
      </c>
      <c r="BG14" s="325">
        <f>SUM(BG12:BG13)</f>
        <v>464439.8462583333</v>
      </c>
      <c r="BH14" s="248">
        <f t="shared" ref="BH14:BH20" si="10">BH13+1</f>
        <v>3</v>
      </c>
      <c r="BI14" s="592" t="s">
        <v>304</v>
      </c>
      <c r="BJ14" s="326">
        <f>SUM(BJ12:BJ13)</f>
        <v>-3182862</v>
      </c>
      <c r="BK14" s="326">
        <f>SUM(BK12:BK13)</f>
        <v>0</v>
      </c>
      <c r="BL14" s="327">
        <f>SUM(BL12:BL13)</f>
        <v>3182862</v>
      </c>
      <c r="BM14" s="248">
        <f t="shared" ref="BM14:BM21" si="11">BM13+1</f>
        <v>3</v>
      </c>
      <c r="BN14" s="266"/>
      <c r="BO14" s="165"/>
      <c r="BP14" s="165"/>
      <c r="BQ14" s="278"/>
      <c r="BR14" s="248">
        <f t="shared" si="5"/>
        <v>3</v>
      </c>
      <c r="BS14" s="260" t="s">
        <v>166</v>
      </c>
      <c r="BU14" s="329">
        <v>3.8519999999999999E-2</v>
      </c>
      <c r="BV14" s="330">
        <f>ROUND(BU14-(BU14*BV12),6)</f>
        <v>3.8342000000000001E-2</v>
      </c>
      <c r="BW14" s="310"/>
      <c r="BX14" s="248">
        <f t="shared" ref="BX14:BX57" si="12">+BX13+1</f>
        <v>2</v>
      </c>
      <c r="BY14" s="155" t="s">
        <v>34</v>
      </c>
      <c r="BZ14" s="331">
        <v>973799147.45999992</v>
      </c>
      <c r="CA14" s="331">
        <f>+F39</f>
        <v>11367590.311212575</v>
      </c>
      <c r="CB14" s="331">
        <f>+K16</f>
        <v>2816547.72</v>
      </c>
      <c r="CC14" s="331">
        <v>0</v>
      </c>
      <c r="CD14" s="331">
        <v>0</v>
      </c>
      <c r="CE14" s="331">
        <f>-X13-X14-X16-X17-X15</f>
        <v>-2030065.7630671365</v>
      </c>
      <c r="CF14" s="331"/>
      <c r="CG14" s="331">
        <v>0</v>
      </c>
      <c r="CH14" s="248">
        <f t="shared" ref="CH14:CH57" si="13">+CH13+1</f>
        <v>2</v>
      </c>
      <c r="CI14" s="155" t="s">
        <v>34</v>
      </c>
      <c r="CJ14" s="331"/>
      <c r="CK14" s="331">
        <v>0</v>
      </c>
      <c r="CL14" s="331">
        <v>0</v>
      </c>
      <c r="CM14" s="331">
        <v>0</v>
      </c>
      <c r="CN14" s="331"/>
      <c r="CO14" s="331"/>
      <c r="CP14" s="331"/>
      <c r="CQ14" s="271">
        <f>SUM(CA14:CP14)-CH14</f>
        <v>12154072.268145438</v>
      </c>
      <c r="CR14" s="271">
        <f>BZ14+CQ14</f>
        <v>985953219.72814536</v>
      </c>
      <c r="CS14" s="248">
        <f t="shared" ref="CS14:CS57" si="14">+CS13+1</f>
        <v>2</v>
      </c>
      <c r="CT14" s="155" t="s">
        <v>34</v>
      </c>
      <c r="CU14" s="331">
        <f>BZ14</f>
        <v>973799147.45999992</v>
      </c>
      <c r="CV14" s="331">
        <f>CQ14</f>
        <v>12154072.268145438</v>
      </c>
      <c r="CW14" s="332">
        <f>CU14+CV14</f>
        <v>985953219.72814536</v>
      </c>
      <c r="CY14" s="271"/>
    </row>
    <row r="15" spans="1:103" ht="15" customHeight="1" thickBot="1">
      <c r="A15" s="248">
        <f t="shared" si="0"/>
        <v>4</v>
      </c>
      <c r="B15" s="333">
        <v>41305</v>
      </c>
      <c r="C15" s="334">
        <v>163825229.94365141</v>
      </c>
      <c r="D15" s="334">
        <v>147601567.94365141</v>
      </c>
      <c r="E15" s="335">
        <f t="shared" ref="E15:E20" si="15">+D15-C15</f>
        <v>-16223662</v>
      </c>
      <c r="F15" s="334"/>
      <c r="G15" s="255">
        <f t="shared" ref="G15:G38" si="16">+G14+1</f>
        <v>4</v>
      </c>
      <c r="H15" s="293"/>
      <c r="J15" s="336"/>
      <c r="L15" s="248">
        <f t="shared" si="6"/>
        <v>4</v>
      </c>
      <c r="M15" s="155" t="s">
        <v>167</v>
      </c>
      <c r="N15" s="337">
        <f>FIT</f>
        <v>0.35</v>
      </c>
      <c r="O15" s="596"/>
      <c r="P15" s="338">
        <f>P12*N15</f>
        <v>20029882.109999996</v>
      </c>
      <c r="Q15" s="248">
        <f t="shared" si="7"/>
        <v>4</v>
      </c>
      <c r="U15" s="248">
        <f t="shared" si="8"/>
        <v>4</v>
      </c>
      <c r="V15" s="597" t="s">
        <v>305</v>
      </c>
      <c r="X15" s="266">
        <v>8144996.8399999999</v>
      </c>
      <c r="Y15" s="248">
        <f t="shared" si="1"/>
        <v>4</v>
      </c>
      <c r="Z15" s="155"/>
      <c r="AA15" s="267"/>
      <c r="AB15" s="268"/>
      <c r="AC15" s="157"/>
      <c r="AD15" s="269">
        <f t="shared" si="2"/>
        <v>4</v>
      </c>
      <c r="AF15" s="271"/>
      <c r="AG15" s="272"/>
      <c r="AH15" s="272"/>
      <c r="AI15" s="272"/>
      <c r="AJ15" s="157"/>
      <c r="AK15" s="248">
        <v>4</v>
      </c>
      <c r="AO15" s="248">
        <f>AO14+1</f>
        <v>4</v>
      </c>
      <c r="AP15" s="169" t="s">
        <v>169</v>
      </c>
      <c r="AR15" s="339">
        <f>-AR12</f>
        <v>-11406.015331858347</v>
      </c>
      <c r="AS15" s="255">
        <f t="shared" si="3"/>
        <v>4</v>
      </c>
      <c r="AT15" s="260" t="s">
        <v>170</v>
      </c>
      <c r="AU15" s="340">
        <f>SUM(AU12:AU13)</f>
        <v>4271808.4301746394</v>
      </c>
      <c r="AV15" s="340">
        <f>SUM(AV12:AV13)</f>
        <v>2868797.972712303</v>
      </c>
      <c r="AW15" s="340">
        <f>SUM(AW12:AW13)</f>
        <v>-1403010.4574623364</v>
      </c>
      <c r="AX15" s="248">
        <f t="shared" si="4"/>
        <v>4</v>
      </c>
      <c r="AY15" s="155"/>
      <c r="AZ15" s="257"/>
      <c r="BA15" s="257"/>
      <c r="BB15" s="257"/>
      <c r="BC15" s="248">
        <f t="shared" si="9"/>
        <v>4</v>
      </c>
      <c r="BD15" s="341"/>
      <c r="BE15" s="342"/>
      <c r="BF15" s="342"/>
      <c r="BG15" s="598"/>
      <c r="BH15" s="248">
        <f t="shared" si="10"/>
        <v>4</v>
      </c>
      <c r="BI15" s="344"/>
      <c r="BJ15" s="283"/>
      <c r="BK15" s="283"/>
      <c r="BL15" s="599"/>
      <c r="BM15" s="248">
        <f t="shared" si="11"/>
        <v>4</v>
      </c>
      <c r="BN15" s="152" t="s">
        <v>171</v>
      </c>
      <c r="BO15" s="266">
        <v>281509.02954546281</v>
      </c>
      <c r="BP15" s="307">
        <f>(BP13/(BO13/BO15))</f>
        <v>253763.3919151907</v>
      </c>
      <c r="BQ15" s="307">
        <f>BP15-BO15</f>
        <v>-27745.637630272104</v>
      </c>
      <c r="BR15" s="248">
        <f t="shared" si="5"/>
        <v>4</v>
      </c>
      <c r="BS15" s="260"/>
      <c r="BU15" s="345"/>
      <c r="BV15" s="346"/>
      <c r="BW15" s="347"/>
      <c r="BX15" s="248">
        <f t="shared" si="12"/>
        <v>3</v>
      </c>
      <c r="BY15" s="155" t="s">
        <v>172</v>
      </c>
      <c r="BZ15" s="266">
        <f>X19</f>
        <v>45673733.219999999</v>
      </c>
      <c r="CA15" s="266"/>
      <c r="CB15" s="266"/>
      <c r="CC15" s="266"/>
      <c r="CD15" s="266"/>
      <c r="CE15" s="266">
        <f>-SUM(X19:X20)</f>
        <v>-46057432.060000002</v>
      </c>
      <c r="CF15" s="266"/>
      <c r="CG15" s="266"/>
      <c r="CH15" s="248">
        <f t="shared" si="13"/>
        <v>3</v>
      </c>
      <c r="CI15" s="155" t="s">
        <v>172</v>
      </c>
      <c r="CJ15" s="266"/>
      <c r="CK15" s="266"/>
      <c r="CL15" s="266"/>
      <c r="CM15" s="266"/>
      <c r="CN15" s="266"/>
      <c r="CO15" s="266"/>
      <c r="CP15" s="266"/>
      <c r="CQ15" s="266">
        <f>SUM(CA15:CP15)-CH15</f>
        <v>-46057432.060000002</v>
      </c>
      <c r="CR15" s="266">
        <f>BZ15+CQ15</f>
        <v>-383698.84000000358</v>
      </c>
      <c r="CS15" s="248">
        <f t="shared" si="14"/>
        <v>3</v>
      </c>
      <c r="CT15" s="155" t="str">
        <f>BY15</f>
        <v>MUNICIPAL ADDITIONS</v>
      </c>
      <c r="CU15" s="348">
        <f>BZ15</f>
        <v>45673733.219999999</v>
      </c>
      <c r="CV15" s="349">
        <f>CQ15</f>
        <v>-46057432.060000002</v>
      </c>
      <c r="CW15" s="350">
        <f>+CU15+CV15</f>
        <v>-383698.84000000358</v>
      </c>
      <c r="CY15" s="271"/>
    </row>
    <row r="16" spans="1:103" ht="15" customHeight="1" thickTop="1">
      <c r="A16" s="248">
        <f t="shared" si="0"/>
        <v>5</v>
      </c>
      <c r="B16" s="333">
        <v>41333</v>
      </c>
      <c r="C16" s="334">
        <v>125224263.42358446</v>
      </c>
      <c r="D16" s="334">
        <v>131125292.42358445</v>
      </c>
      <c r="E16" s="335">
        <f t="shared" si="15"/>
        <v>5901028.9999999851</v>
      </c>
      <c r="F16" s="334"/>
      <c r="G16" s="255">
        <f t="shared" si="16"/>
        <v>5</v>
      </c>
      <c r="H16" s="169" t="s">
        <v>173</v>
      </c>
      <c r="I16" s="169"/>
      <c r="K16" s="315">
        <f>SUM(J13:J14)</f>
        <v>2816547.72</v>
      </c>
      <c r="L16" s="248">
        <f t="shared" si="6"/>
        <v>5</v>
      </c>
      <c r="M16" s="155" t="s">
        <v>174</v>
      </c>
      <c r="N16" s="155"/>
      <c r="O16" s="155"/>
      <c r="P16" s="351">
        <v>37757409.82</v>
      </c>
      <c r="Q16" s="248">
        <f t="shared" si="7"/>
        <v>5</v>
      </c>
      <c r="R16" s="249" t="s">
        <v>175</v>
      </c>
      <c r="S16" s="352">
        <v>3.1599999999999996E-2</v>
      </c>
      <c r="T16" s="264" t="s">
        <v>24</v>
      </c>
      <c r="U16" s="248">
        <f t="shared" si="8"/>
        <v>5</v>
      </c>
      <c r="V16" s="297" t="s">
        <v>168</v>
      </c>
      <c r="X16" s="266">
        <v>-30065148.336932864</v>
      </c>
      <c r="Y16" s="248">
        <f t="shared" si="1"/>
        <v>5</v>
      </c>
      <c r="Z16" s="353" t="s">
        <v>177</v>
      </c>
      <c r="AA16" s="354"/>
      <c r="AB16" s="355">
        <f>+AB14/2</f>
        <v>520000</v>
      </c>
      <c r="AC16" s="157"/>
      <c r="AD16" s="269">
        <f t="shared" si="2"/>
        <v>5</v>
      </c>
      <c r="AE16" s="356" t="s">
        <v>178</v>
      </c>
      <c r="AF16" s="271"/>
      <c r="AG16" s="272"/>
      <c r="AH16" s="272"/>
      <c r="AI16" s="272"/>
      <c r="AJ16" s="600">
        <f>ROUND(SUM(AJ12:AJ14)/3,6)</f>
        <v>4.627E-3</v>
      </c>
      <c r="AK16" s="248">
        <v>5</v>
      </c>
      <c r="AL16" s="358" t="s">
        <v>179</v>
      </c>
      <c r="AM16" s="359"/>
      <c r="AN16" s="271">
        <v>2049696.9489800001</v>
      </c>
      <c r="AO16" s="360"/>
      <c r="AS16" s="255">
        <f t="shared" si="3"/>
        <v>5</v>
      </c>
      <c r="AT16" s="169"/>
      <c r="AU16" s="301"/>
      <c r="AV16" s="301"/>
      <c r="AW16" s="301"/>
      <c r="AX16" s="248">
        <f t="shared" si="4"/>
        <v>5</v>
      </c>
      <c r="AY16" s="155" t="s">
        <v>180</v>
      </c>
      <c r="AZ16" s="257"/>
      <c r="BA16" s="257"/>
      <c r="BB16" s="350">
        <f>-BB14</f>
        <v>-1085.8175872224674</v>
      </c>
      <c r="BC16" s="248">
        <f t="shared" si="9"/>
        <v>5</v>
      </c>
      <c r="BD16" s="279" t="s">
        <v>181</v>
      </c>
      <c r="BE16" s="342"/>
      <c r="BF16" s="342"/>
      <c r="BG16" s="591">
        <f>BG14</f>
        <v>464439.8462583333</v>
      </c>
      <c r="BH16" s="248">
        <f>BH15+1</f>
        <v>5</v>
      </c>
      <c r="BI16" s="361" t="s">
        <v>182</v>
      </c>
      <c r="BJ16" s="361"/>
      <c r="BK16" s="361"/>
      <c r="BL16" s="362">
        <f>BL14</f>
        <v>3182862</v>
      </c>
      <c r="BM16" s="248">
        <f>BM15+1</f>
        <v>5</v>
      </c>
      <c r="BN16" s="165" t="s">
        <v>183</v>
      </c>
      <c r="BO16" s="327">
        <f>SUM(BO13:BO15)</f>
        <v>3595469.7445667987</v>
      </c>
      <c r="BP16" s="327">
        <f>SUM(BP13:BP15)</f>
        <v>3241098.8712614835</v>
      </c>
      <c r="BQ16" s="327">
        <f>SUM(BQ13:BQ15)</f>
        <v>-354370.87330531504</v>
      </c>
      <c r="BR16" s="248">
        <f t="shared" si="5"/>
        <v>5</v>
      </c>
      <c r="BS16" s="260" t="s">
        <v>184</v>
      </c>
      <c r="BU16" s="345"/>
      <c r="BV16" s="309">
        <f>SUM(BV12:BV14)</f>
        <v>4.4969000000000002E-2</v>
      </c>
      <c r="BW16" s="310"/>
      <c r="BX16" s="248">
        <f t="shared" si="12"/>
        <v>4</v>
      </c>
      <c r="BY16" s="155" t="s">
        <v>35</v>
      </c>
      <c r="BZ16" s="266">
        <v>8883653.6999999993</v>
      </c>
      <c r="CA16" s="266"/>
      <c r="CB16" s="266">
        <f>K22</f>
        <v>50864.75</v>
      </c>
      <c r="CC16" s="266"/>
      <c r="CD16" s="157"/>
      <c r="CE16" s="266">
        <f>-X18</f>
        <v>-63865.21</v>
      </c>
      <c r="CF16" s="266"/>
      <c r="CG16" s="363"/>
      <c r="CH16" s="248">
        <f t="shared" si="13"/>
        <v>4</v>
      </c>
      <c r="CI16" s="155" t="s">
        <v>35</v>
      </c>
      <c r="CJ16" s="363"/>
      <c r="CK16" s="363"/>
      <c r="CL16" s="363"/>
      <c r="CM16" s="363"/>
      <c r="CN16" s="363"/>
      <c r="CO16" s="363"/>
      <c r="CP16" s="363"/>
      <c r="CQ16" s="363">
        <f>SUM(CA16:CP16)-CH16</f>
        <v>-13000.46</v>
      </c>
      <c r="CR16" s="363">
        <f>BZ16+CQ16</f>
        <v>8870653.2399999984</v>
      </c>
      <c r="CS16" s="248">
        <f t="shared" si="14"/>
        <v>4</v>
      </c>
      <c r="CT16" s="155" t="s">
        <v>35</v>
      </c>
      <c r="CU16" s="307">
        <f>BZ16</f>
        <v>8883653.6999999993</v>
      </c>
      <c r="CV16" s="364">
        <f>CQ16</f>
        <v>-13000.46</v>
      </c>
      <c r="CW16" s="365">
        <f>+CU16+CV16</f>
        <v>8870653.2399999984</v>
      </c>
      <c r="CY16" s="271"/>
    </row>
    <row r="17" spans="1:103" ht="15" customHeight="1">
      <c r="A17" s="248">
        <f t="shared" si="0"/>
        <v>6</v>
      </c>
      <c r="B17" s="333">
        <v>41364</v>
      </c>
      <c r="C17" s="334">
        <v>119072211.09999999</v>
      </c>
      <c r="D17" s="334">
        <v>126961949.10000001</v>
      </c>
      <c r="E17" s="335">
        <f t="shared" si="15"/>
        <v>7889738.0000000149</v>
      </c>
      <c r="F17" s="334"/>
      <c r="G17" s="255">
        <f t="shared" si="16"/>
        <v>6</v>
      </c>
      <c r="H17" s="169"/>
      <c r="I17" s="169"/>
      <c r="K17" s="315"/>
      <c r="L17" s="248">
        <f t="shared" si="6"/>
        <v>6</v>
      </c>
      <c r="M17" s="165" t="s">
        <v>185</v>
      </c>
      <c r="P17" s="367">
        <v>0</v>
      </c>
      <c r="Q17" s="248">
        <f t="shared" si="7"/>
        <v>6</v>
      </c>
      <c r="R17" s="249" t="s">
        <v>117</v>
      </c>
      <c r="S17" s="157"/>
      <c r="T17" s="263">
        <f>+S14*S16</f>
        <v>52190249.988444798</v>
      </c>
      <c r="U17" s="248">
        <f t="shared" si="8"/>
        <v>6</v>
      </c>
      <c r="V17" s="297" t="s">
        <v>275</v>
      </c>
      <c r="X17" s="266">
        <v>112073.94</v>
      </c>
      <c r="Y17" s="248">
        <f t="shared" si="1"/>
        <v>6</v>
      </c>
      <c r="Z17" s="368" t="s">
        <v>187</v>
      </c>
      <c r="AA17" s="154"/>
      <c r="AB17" s="369">
        <v>0</v>
      </c>
      <c r="AC17" s="157"/>
      <c r="AD17" s="269">
        <f>1+AD16</f>
        <v>6</v>
      </c>
      <c r="AK17" s="248">
        <v>6</v>
      </c>
      <c r="AL17" s="298" t="s">
        <v>149</v>
      </c>
      <c r="AM17" s="298"/>
      <c r="AN17" s="299">
        <v>2049695.78</v>
      </c>
      <c r="AO17" s="259"/>
      <c r="AP17" s="259"/>
      <c r="AQ17" s="259"/>
      <c r="AR17" s="259"/>
      <c r="AS17" s="255">
        <f t="shared" si="3"/>
        <v>6</v>
      </c>
      <c r="AT17" s="370" t="s">
        <v>188</v>
      </c>
      <c r="AU17" s="371"/>
      <c r="AV17" s="302"/>
      <c r="AW17" s="372">
        <f>-AW15</f>
        <v>1403010.4574623364</v>
      </c>
      <c r="AX17" s="248">
        <f t="shared" si="4"/>
        <v>6</v>
      </c>
      <c r="AY17" s="155"/>
      <c r="AZ17" s="257"/>
      <c r="BA17" s="257"/>
      <c r="BB17" s="350"/>
      <c r="BC17" s="248">
        <f t="shared" si="9"/>
        <v>6</v>
      </c>
      <c r="BD17" s="147" t="s">
        <v>189</v>
      </c>
      <c r="BE17" s="348"/>
      <c r="BF17" s="373">
        <v>0.35</v>
      </c>
      <c r="BG17" s="601">
        <f>ROUND(-BG16*BF17,0)</f>
        <v>-162554</v>
      </c>
      <c r="BH17" s="248">
        <f t="shared" si="10"/>
        <v>6</v>
      </c>
      <c r="BI17" s="283"/>
      <c r="BJ17" s="283"/>
      <c r="BK17" s="283"/>
      <c r="BL17" s="375"/>
      <c r="BM17" s="248">
        <f t="shared" si="11"/>
        <v>6</v>
      </c>
      <c r="BN17" s="165"/>
      <c r="BO17" s="266"/>
      <c r="BP17" s="266"/>
      <c r="BQ17" s="376"/>
      <c r="BR17" s="248">
        <f t="shared" si="5"/>
        <v>6</v>
      </c>
      <c r="BS17" s="169"/>
      <c r="BT17" s="377"/>
      <c r="BU17" s="345"/>
      <c r="BV17" s="310"/>
      <c r="BW17" s="310"/>
      <c r="BX17" s="248">
        <f t="shared" si="12"/>
        <v>5</v>
      </c>
      <c r="BY17" s="155" t="s">
        <v>36</v>
      </c>
      <c r="BZ17" s="378">
        <f>SUM(BZ14:BZ16)</f>
        <v>1028356534.38</v>
      </c>
      <c r="CA17" s="378">
        <f t="shared" ref="CA17:CG17" si="17">SUM(CA14:CA16)</f>
        <v>11367590.311212575</v>
      </c>
      <c r="CB17" s="378">
        <f t="shared" si="17"/>
        <v>2867412.47</v>
      </c>
      <c r="CC17" s="378">
        <f t="shared" si="17"/>
        <v>0</v>
      </c>
      <c r="CD17" s="378">
        <f t="shared" si="17"/>
        <v>0</v>
      </c>
      <c r="CE17" s="378">
        <f t="shared" si="17"/>
        <v>-48151363.033067137</v>
      </c>
      <c r="CF17" s="378"/>
      <c r="CG17" s="378">
        <f t="shared" si="17"/>
        <v>0</v>
      </c>
      <c r="CH17" s="248">
        <f t="shared" si="13"/>
        <v>5</v>
      </c>
      <c r="CI17" s="155" t="s">
        <v>36</v>
      </c>
      <c r="CJ17" s="378">
        <f t="shared" ref="CJ17:CP17" si="18">SUM(CJ14:CJ16)</f>
        <v>0</v>
      </c>
      <c r="CK17" s="378">
        <f t="shared" si="18"/>
        <v>0</v>
      </c>
      <c r="CL17" s="378">
        <f t="shared" si="18"/>
        <v>0</v>
      </c>
      <c r="CM17" s="378">
        <f t="shared" si="18"/>
        <v>0</v>
      </c>
      <c r="CN17" s="378"/>
      <c r="CO17" s="378"/>
      <c r="CP17" s="378">
        <f t="shared" si="18"/>
        <v>0</v>
      </c>
      <c r="CQ17" s="271">
        <f>SUM(CA17:CM17)-CH17</f>
        <v>-33916360.251854561</v>
      </c>
      <c r="CR17" s="271">
        <f>BZ17+CQ17</f>
        <v>994440174.12814546</v>
      </c>
      <c r="CS17" s="248">
        <f t="shared" si="14"/>
        <v>5</v>
      </c>
      <c r="CT17" s="155" t="s">
        <v>36</v>
      </c>
      <c r="CU17" s="331">
        <f>SUM(CU14:CU16)</f>
        <v>1028356534.38</v>
      </c>
      <c r="CV17" s="331">
        <f>SUM(CV14:CV16)</f>
        <v>-33916360.251854561</v>
      </c>
      <c r="CW17" s="378">
        <f>SUM(CW14:CW16)</f>
        <v>994440174.12814534</v>
      </c>
    </row>
    <row r="18" spans="1:103" ht="15" customHeight="1">
      <c r="A18" s="248">
        <f t="shared" si="0"/>
        <v>7</v>
      </c>
      <c r="B18" s="333">
        <v>41394</v>
      </c>
      <c r="C18" s="334">
        <v>91772945.023486674</v>
      </c>
      <c r="D18" s="334">
        <v>94196601.023486674</v>
      </c>
      <c r="E18" s="335">
        <f t="shared" si="15"/>
        <v>2423656</v>
      </c>
      <c r="F18" s="334"/>
      <c r="G18" s="255">
        <f t="shared" si="16"/>
        <v>7</v>
      </c>
      <c r="H18" s="155" t="s">
        <v>277</v>
      </c>
      <c r="I18" s="169"/>
      <c r="K18" s="315"/>
      <c r="L18" s="248">
        <f t="shared" si="6"/>
        <v>7</v>
      </c>
      <c r="M18" s="165" t="s">
        <v>191</v>
      </c>
      <c r="P18" s="380">
        <v>-3495.95999999999</v>
      </c>
      <c r="Q18" s="248">
        <f t="shared" si="7"/>
        <v>7</v>
      </c>
      <c r="R18" s="249"/>
      <c r="S18" s="381"/>
      <c r="T18" s="264" t="s">
        <v>24</v>
      </c>
      <c r="U18" s="248">
        <f t="shared" si="8"/>
        <v>7</v>
      </c>
      <c r="V18" s="297" t="s">
        <v>276</v>
      </c>
      <c r="X18" s="266">
        <v>63865.21</v>
      </c>
      <c r="Y18" s="248">
        <f t="shared" si="1"/>
        <v>7</v>
      </c>
      <c r="Z18" s="155" t="s">
        <v>182</v>
      </c>
      <c r="AA18" s="384"/>
      <c r="AB18" s="385">
        <f>+AB16-AB17</f>
        <v>520000</v>
      </c>
      <c r="AC18" s="386">
        <f>+AB18</f>
        <v>520000</v>
      </c>
      <c r="AD18" s="269">
        <f t="shared" si="2"/>
        <v>7</v>
      </c>
      <c r="AE18" s="387" t="s">
        <v>193</v>
      </c>
      <c r="AF18" s="271"/>
      <c r="AG18" s="272">
        <v>1028356534.38</v>
      </c>
      <c r="AH18" s="602">
        <v>8499954.8599999994</v>
      </c>
      <c r="AI18" s="272">
        <f>AG18-AH18</f>
        <v>1019856579.52</v>
      </c>
      <c r="AK18" s="248">
        <v>7</v>
      </c>
      <c r="AL18" s="388" t="s">
        <v>194</v>
      </c>
      <c r="AM18" s="388"/>
      <c r="AN18" s="389">
        <f>AN16-AN17</f>
        <v>1.1689800000749528</v>
      </c>
      <c r="AS18" s="255">
        <f t="shared" si="3"/>
        <v>7</v>
      </c>
      <c r="AT18" s="390" t="s">
        <v>189</v>
      </c>
      <c r="AU18" s="390"/>
      <c r="AV18" s="391">
        <f>FIT</f>
        <v>0.35</v>
      </c>
      <c r="AW18" s="392">
        <f>AW17*AV18</f>
        <v>491053.66011181771</v>
      </c>
      <c r="AX18" s="248">
        <f t="shared" si="4"/>
        <v>7</v>
      </c>
      <c r="AY18" s="155" t="s">
        <v>189</v>
      </c>
      <c r="AZ18" s="257"/>
      <c r="BA18" s="393">
        <f>FIT</f>
        <v>0.35</v>
      </c>
      <c r="BB18" s="394">
        <f>BB16*BA18</f>
        <v>-380.03615552786357</v>
      </c>
      <c r="BC18" s="248">
        <f t="shared" si="9"/>
        <v>7</v>
      </c>
      <c r="BD18" s="165"/>
      <c r="BE18" s="266"/>
      <c r="BF18" s="266"/>
      <c r="BG18" s="603"/>
      <c r="BH18" s="248">
        <f t="shared" si="10"/>
        <v>7</v>
      </c>
      <c r="BI18" s="283" t="s">
        <v>195</v>
      </c>
      <c r="BJ18" s="283"/>
      <c r="BK18" s="283"/>
      <c r="BL18" s="376">
        <f>-BL16*35%</f>
        <v>-1114001.7</v>
      </c>
      <c r="BM18" s="248">
        <f t="shared" si="11"/>
        <v>7</v>
      </c>
      <c r="BN18" s="165" t="s">
        <v>196</v>
      </c>
      <c r="BO18" s="266"/>
      <c r="BP18" s="266"/>
      <c r="BQ18" s="376">
        <f>BQ16</f>
        <v>-354370.87330531504</v>
      </c>
      <c r="BR18" s="248">
        <f t="shared" si="5"/>
        <v>7</v>
      </c>
      <c r="BS18" s="260" t="s">
        <v>306</v>
      </c>
      <c r="BT18" s="377"/>
      <c r="BV18" s="397">
        <f>ROUND((1-BV16),6)</f>
        <v>0.95503099999999996</v>
      </c>
      <c r="BW18" s="310"/>
      <c r="BX18" s="248">
        <f t="shared" si="12"/>
        <v>6</v>
      </c>
      <c r="CG18" s="264"/>
      <c r="CH18" s="248">
        <f t="shared" si="13"/>
        <v>6</v>
      </c>
      <c r="CK18" s="264"/>
      <c r="CL18" s="264"/>
      <c r="CM18" s="264"/>
      <c r="CN18" s="264"/>
      <c r="CO18" s="264"/>
      <c r="CP18" s="264"/>
      <c r="CQ18" s="311"/>
      <c r="CR18" s="311"/>
      <c r="CS18" s="248">
        <f t="shared" si="14"/>
        <v>6</v>
      </c>
    </row>
    <row r="19" spans="1:103" ht="15" customHeight="1" thickBot="1">
      <c r="A19" s="248">
        <f t="shared" si="0"/>
        <v>8</v>
      </c>
      <c r="B19" s="333">
        <v>41425</v>
      </c>
      <c r="C19" s="334">
        <v>63374516.243583098</v>
      </c>
      <c r="D19" s="334">
        <v>70547086.243583113</v>
      </c>
      <c r="E19" s="335">
        <f t="shared" si="15"/>
        <v>7172570.0000000149</v>
      </c>
      <c r="F19" s="334"/>
      <c r="G19" s="255">
        <f t="shared" si="16"/>
        <v>8</v>
      </c>
      <c r="H19" s="564"/>
      <c r="I19" s="169"/>
      <c r="J19" s="271"/>
      <c r="K19" s="315"/>
      <c r="L19" s="248">
        <f t="shared" si="6"/>
        <v>8</v>
      </c>
      <c r="M19" s="165" t="s">
        <v>197</v>
      </c>
      <c r="P19" s="262">
        <f>SUM(P15:P18)</f>
        <v>57783795.969999991</v>
      </c>
      <c r="Q19" s="248">
        <f t="shared" si="7"/>
        <v>8</v>
      </c>
      <c r="S19" s="381"/>
      <c r="T19" s="264"/>
      <c r="U19" s="248">
        <f t="shared" si="8"/>
        <v>8</v>
      </c>
      <c r="V19" s="297" t="s">
        <v>176</v>
      </c>
      <c r="X19" s="266">
        <v>45673733.219999999</v>
      </c>
      <c r="Y19" s="248">
        <f t="shared" si="1"/>
        <v>8</v>
      </c>
      <c r="Z19" s="155"/>
      <c r="AA19" s="384"/>
      <c r="AB19" s="398"/>
      <c r="AC19" s="604"/>
      <c r="AD19" s="269">
        <f>1+AD18</f>
        <v>8</v>
      </c>
      <c r="AK19" s="248">
        <v>8</v>
      </c>
      <c r="AN19" s="165"/>
      <c r="AS19" s="255">
        <f t="shared" si="3"/>
        <v>8</v>
      </c>
      <c r="AT19" s="162"/>
      <c r="AU19" s="162"/>
      <c r="AV19" s="162"/>
      <c r="AW19" s="162"/>
      <c r="AX19" s="248">
        <f t="shared" si="4"/>
        <v>8</v>
      </c>
      <c r="AY19" s="155"/>
      <c r="AZ19" s="257"/>
      <c r="BA19" s="393"/>
      <c r="BB19" s="394"/>
      <c r="BC19" s="248">
        <f t="shared" si="9"/>
        <v>8</v>
      </c>
      <c r="BD19" s="354" t="s">
        <v>169</v>
      </c>
      <c r="BE19" s="400"/>
      <c r="BF19" s="157"/>
      <c r="BG19" s="605">
        <f>-BG16-BG17</f>
        <v>-301885.8462583333</v>
      </c>
      <c r="BH19" s="248">
        <f t="shared" si="10"/>
        <v>8</v>
      </c>
      <c r="BI19" s="283"/>
      <c r="BJ19" s="283"/>
      <c r="BK19" s="283"/>
      <c r="BL19" s="402"/>
      <c r="BM19" s="248">
        <f t="shared" si="11"/>
        <v>8</v>
      </c>
      <c r="BN19" s="165"/>
      <c r="BO19" s="165"/>
      <c r="BP19" s="165"/>
      <c r="BQ19" s="165"/>
      <c r="BR19" s="248">
        <f t="shared" si="5"/>
        <v>8</v>
      </c>
      <c r="BS19" s="260" t="str">
        <f>"FEDERAL INCOME TAX ( ( 1 - LINE "&amp;BR16&amp;" ) * "&amp;FIT*100&amp;"% )"</f>
        <v>FEDERAL INCOME TAX ( ( 1 - LINE 5 ) * 35% )</v>
      </c>
      <c r="BT19" s="403"/>
      <c r="BU19" s="396">
        <v>0.35</v>
      </c>
      <c r="BV19" s="404">
        <f>ROUND((BV18)*BU19,6)</f>
        <v>0.33426099999999997</v>
      </c>
      <c r="BX19" s="248">
        <f t="shared" si="12"/>
        <v>7</v>
      </c>
      <c r="BZ19" s="251"/>
      <c r="CA19" s="405"/>
      <c r="CB19" s="405"/>
      <c r="CC19" s="405" t="s">
        <v>24</v>
      </c>
      <c r="CD19" s="405" t="s">
        <v>24</v>
      </c>
      <c r="CE19" s="405" t="s">
        <v>24</v>
      </c>
      <c r="CF19" s="405"/>
      <c r="CG19" s="405" t="s">
        <v>24</v>
      </c>
      <c r="CH19" s="248">
        <f t="shared" si="13"/>
        <v>7</v>
      </c>
      <c r="CJ19" s="405"/>
      <c r="CK19" s="405"/>
      <c r="CL19" s="405"/>
      <c r="CM19" s="405"/>
      <c r="CN19" s="405"/>
      <c r="CO19" s="405"/>
      <c r="CP19" s="405"/>
      <c r="CQ19" s="311"/>
      <c r="CR19" s="311"/>
      <c r="CS19" s="248">
        <f t="shared" si="14"/>
        <v>7</v>
      </c>
      <c r="CU19" s="311"/>
      <c r="CV19" s="311"/>
      <c r="CW19" s="311"/>
      <c r="CX19" s="606"/>
      <c r="CY19" s="266"/>
    </row>
    <row r="20" spans="1:103" ht="15" customHeight="1" thickTop="1" thickBot="1">
      <c r="A20" s="248">
        <f t="shared" si="0"/>
        <v>9</v>
      </c>
      <c r="B20" s="333">
        <v>41455</v>
      </c>
      <c r="C20" s="334">
        <v>48599316.397966027</v>
      </c>
      <c r="D20" s="334">
        <v>54190220.39796602</v>
      </c>
      <c r="E20" s="607">
        <f t="shared" si="15"/>
        <v>5590903.9999999925</v>
      </c>
      <c r="F20" s="334"/>
      <c r="G20" s="255">
        <f t="shared" si="16"/>
        <v>9</v>
      </c>
      <c r="H20" s="564" t="s">
        <v>307</v>
      </c>
      <c r="I20" s="169"/>
      <c r="J20" s="271">
        <v>50864.75</v>
      </c>
      <c r="K20" s="315"/>
      <c r="L20" s="248">
        <f t="shared" si="6"/>
        <v>9</v>
      </c>
      <c r="P20" s="406"/>
      <c r="Q20" s="248">
        <f t="shared" si="7"/>
        <v>9</v>
      </c>
      <c r="R20" s="249"/>
      <c r="S20" s="381"/>
      <c r="T20" s="264"/>
      <c r="U20" s="248">
        <f t="shared" si="8"/>
        <v>9</v>
      </c>
      <c r="V20" s="297" t="s">
        <v>186</v>
      </c>
      <c r="X20" s="266">
        <v>383698.84</v>
      </c>
      <c r="Y20" s="248">
        <f t="shared" si="1"/>
        <v>9</v>
      </c>
      <c r="Z20" s="155"/>
      <c r="AA20" s="154"/>
      <c r="AB20" s="253"/>
      <c r="AC20" s="157"/>
      <c r="AD20" s="269">
        <f t="shared" si="2"/>
        <v>9</v>
      </c>
      <c r="AE20" s="165" t="s">
        <v>201</v>
      </c>
      <c r="AI20" s="608">
        <f>AJ16</f>
        <v>4.627E-3</v>
      </c>
      <c r="AK20" s="248">
        <v>9</v>
      </c>
      <c r="AL20" s="152" t="s">
        <v>183</v>
      </c>
      <c r="AN20" s="271">
        <f>AN14+AN18</f>
        <v>1.1689800000749528</v>
      </c>
      <c r="AS20" s="255">
        <f t="shared" si="3"/>
        <v>9</v>
      </c>
      <c r="AT20" s="260" t="s">
        <v>169</v>
      </c>
      <c r="AU20" s="160"/>
      <c r="AV20" s="160"/>
      <c r="AW20" s="409">
        <f>AW17-AW18</f>
        <v>911956.79735051864</v>
      </c>
      <c r="AX20" s="248">
        <f t="shared" si="4"/>
        <v>9</v>
      </c>
      <c r="AY20" s="155" t="s">
        <v>169</v>
      </c>
      <c r="AZ20" s="257"/>
      <c r="BA20" s="257"/>
      <c r="BB20" s="410">
        <f>BB16-BB18</f>
        <v>-705.78143169460384</v>
      </c>
      <c r="BC20" s="411"/>
      <c r="BD20" s="411"/>
      <c r="BE20" s="411"/>
      <c r="BF20" s="411"/>
      <c r="BG20" s="411"/>
      <c r="BH20" s="248">
        <f t="shared" si="10"/>
        <v>9</v>
      </c>
      <c r="BI20" s="283" t="s">
        <v>169</v>
      </c>
      <c r="BJ20" s="283"/>
      <c r="BK20" s="283"/>
      <c r="BL20" s="412">
        <f>-BL16-BL18</f>
        <v>-2068860.3</v>
      </c>
      <c r="BM20" s="248">
        <f t="shared" si="11"/>
        <v>9</v>
      </c>
      <c r="BN20" s="155" t="s">
        <v>202</v>
      </c>
      <c r="BO20" s="266"/>
      <c r="BP20" s="413">
        <v>0.35</v>
      </c>
      <c r="BQ20" s="376">
        <f>ROUND(-BQ18*BP20,0)</f>
        <v>124030</v>
      </c>
      <c r="BR20" s="248">
        <f t="shared" si="5"/>
        <v>9</v>
      </c>
      <c r="BS20" s="260" t="str">
        <f>"CONVERSION FACTOR ( 1 - ( LINE "&amp;BR16&amp;" + LINE "&amp;BR18&amp;" ) )"</f>
        <v>CONVERSION FACTOR ( 1 - ( LINE 5 + LINE 7 ) )</v>
      </c>
      <c r="BT20" s="403"/>
      <c r="BU20" s="414"/>
      <c r="BV20" s="404">
        <f>ROUND(1-BV19-BV16,6)</f>
        <v>0.62077000000000004</v>
      </c>
      <c r="BW20" s="415"/>
      <c r="BX20" s="248">
        <f t="shared" si="12"/>
        <v>8</v>
      </c>
      <c r="BY20" s="155" t="s">
        <v>37</v>
      </c>
      <c r="BZ20" s="251"/>
      <c r="CA20" s="311"/>
      <c r="CB20" s="311"/>
      <c r="CC20" s="311"/>
      <c r="CD20" s="311"/>
      <c r="CE20" s="311"/>
      <c r="CF20" s="311"/>
      <c r="CG20" s="311"/>
      <c r="CH20" s="248">
        <f t="shared" si="13"/>
        <v>8</v>
      </c>
      <c r="CI20" s="155" t="s">
        <v>37</v>
      </c>
      <c r="CJ20" s="311"/>
      <c r="CK20" s="311"/>
      <c r="CL20" s="311"/>
      <c r="CM20" s="311"/>
      <c r="CN20" s="311"/>
      <c r="CO20" s="311"/>
      <c r="CP20" s="311"/>
      <c r="CQ20" s="311"/>
      <c r="CR20" s="311"/>
      <c r="CS20" s="248">
        <f t="shared" si="14"/>
        <v>8</v>
      </c>
      <c r="CT20" s="152" t="s">
        <v>37</v>
      </c>
      <c r="CU20" s="311"/>
      <c r="CV20" s="311"/>
      <c r="CW20" s="311"/>
    </row>
    <row r="21" spans="1:103" ht="15" customHeight="1" thickTop="1" thickBot="1">
      <c r="A21" s="248">
        <f t="shared" si="0"/>
        <v>10</v>
      </c>
      <c r="B21" s="333">
        <v>41456</v>
      </c>
      <c r="C21" s="867" t="s">
        <v>308</v>
      </c>
      <c r="D21" s="867"/>
      <c r="E21" s="867"/>
      <c r="F21" s="334"/>
      <c r="G21" s="255">
        <f t="shared" si="16"/>
        <v>10</v>
      </c>
      <c r="H21" s="566"/>
      <c r="I21" s="169"/>
      <c r="K21" s="315"/>
      <c r="L21" s="248">
        <f t="shared" si="6"/>
        <v>10</v>
      </c>
      <c r="M21" s="165" t="s">
        <v>203</v>
      </c>
      <c r="P21" s="295"/>
      <c r="Q21" s="248">
        <f t="shared" si="7"/>
        <v>10</v>
      </c>
      <c r="R21" s="165" t="s">
        <v>188</v>
      </c>
      <c r="S21" s="157"/>
      <c r="T21" s="319">
        <f>-T17+T19</f>
        <v>-52190249.988444798</v>
      </c>
      <c r="U21" s="248">
        <f t="shared" si="8"/>
        <v>10</v>
      </c>
      <c r="V21" s="264" t="s">
        <v>192</v>
      </c>
      <c r="W21" s="382"/>
      <c r="X21" s="383">
        <f>SUM(X13:X20)</f>
        <v>48151363.033067137</v>
      </c>
      <c r="Y21" s="248">
        <f t="shared" si="1"/>
        <v>10</v>
      </c>
      <c r="Z21" s="155" t="s">
        <v>206</v>
      </c>
      <c r="AA21" s="154"/>
      <c r="AB21" s="157"/>
      <c r="AC21" s="319">
        <f>+AC18</f>
        <v>520000</v>
      </c>
      <c r="AD21" s="269">
        <f t="shared" si="2"/>
        <v>10</v>
      </c>
      <c r="AE21" s="165" t="s">
        <v>207</v>
      </c>
      <c r="AI21" s="272">
        <f>AI18*AI20</f>
        <v>4718876.3934390396</v>
      </c>
      <c r="AK21" s="248">
        <v>10</v>
      </c>
      <c r="AN21" s="165"/>
      <c r="AS21" s="255"/>
      <c r="AT21" s="169"/>
      <c r="AU21" s="169"/>
      <c r="AV21" s="169"/>
      <c r="AW21" s="169"/>
      <c r="AX21" s="248"/>
      <c r="AY21" s="155"/>
      <c r="AZ21" s="257"/>
      <c r="BA21" s="257"/>
      <c r="BB21" s="419"/>
      <c r="BC21" s="419"/>
      <c r="BD21" s="419"/>
      <c r="BE21" s="419"/>
      <c r="BF21" s="419"/>
      <c r="BG21" s="419"/>
      <c r="BH21" s="248"/>
      <c r="BI21" s="419"/>
      <c r="BJ21" s="419"/>
      <c r="BK21" s="419"/>
      <c r="BL21" s="419"/>
      <c r="BM21" s="248">
        <f t="shared" si="11"/>
        <v>10</v>
      </c>
      <c r="BN21" s="155" t="s">
        <v>208</v>
      </c>
      <c r="BO21" s="155"/>
      <c r="BP21" s="165"/>
      <c r="BQ21" s="420">
        <f>-BQ18-BQ20</f>
        <v>230340.87330531504</v>
      </c>
      <c r="BR21" s="248"/>
      <c r="BT21" s="403"/>
      <c r="BU21" s="403"/>
      <c r="BV21" s="414"/>
      <c r="BX21" s="248">
        <f t="shared" si="12"/>
        <v>9</v>
      </c>
      <c r="CH21" s="248">
        <f t="shared" si="13"/>
        <v>9</v>
      </c>
      <c r="CQ21" s="311"/>
      <c r="CR21" s="311"/>
      <c r="CS21" s="248">
        <f t="shared" si="14"/>
        <v>9</v>
      </c>
      <c r="CU21" s="311"/>
      <c r="CV21" s="311"/>
      <c r="CW21" s="311"/>
    </row>
    <row r="22" spans="1:103" ht="15" customHeight="1" thickTop="1">
      <c r="A22" s="248">
        <f t="shared" si="0"/>
        <v>11</v>
      </c>
      <c r="B22" s="333">
        <v>41517</v>
      </c>
      <c r="C22" s="867"/>
      <c r="D22" s="867"/>
      <c r="E22" s="867"/>
      <c r="F22" s="334"/>
      <c r="G22" s="255">
        <f t="shared" si="16"/>
        <v>11</v>
      </c>
      <c r="H22" s="309" t="s">
        <v>278</v>
      </c>
      <c r="I22" s="169"/>
      <c r="K22" s="315">
        <f>SUM(J19:J20)</f>
        <v>50864.75</v>
      </c>
      <c r="L22" s="248">
        <f t="shared" si="6"/>
        <v>11</v>
      </c>
      <c r="M22" s="155" t="s">
        <v>209</v>
      </c>
      <c r="N22" s="264"/>
      <c r="O22" s="251"/>
      <c r="P22" s="338">
        <v>0</v>
      </c>
      <c r="Q22" s="248">
        <f t="shared" si="7"/>
        <v>11</v>
      </c>
      <c r="R22" s="165" t="s">
        <v>24</v>
      </c>
      <c r="T22" s="251" t="s">
        <v>24</v>
      </c>
      <c r="U22" s="248">
        <f t="shared" si="8"/>
        <v>11</v>
      </c>
      <c r="W22" s="266"/>
      <c r="X22" s="266"/>
      <c r="Y22" s="248">
        <f t="shared" si="1"/>
        <v>11</v>
      </c>
      <c r="AA22" s="154"/>
      <c r="AB22" s="157"/>
      <c r="AC22" s="256"/>
      <c r="AD22" s="269">
        <f t="shared" si="2"/>
        <v>11</v>
      </c>
      <c r="AI22" s="271"/>
      <c r="AK22" s="248">
        <v>11</v>
      </c>
      <c r="AL22" s="165" t="s">
        <v>210</v>
      </c>
      <c r="AN22" s="271">
        <f>-(AN14+AN18)</f>
        <v>-1.1689800000749528</v>
      </c>
      <c r="AS22" s="255"/>
      <c r="AT22" s="169"/>
      <c r="AU22" s="424"/>
      <c r="AV22" s="425"/>
      <c r="AW22" s="425"/>
      <c r="AX22" s="155" t="s">
        <v>24</v>
      </c>
      <c r="AY22" s="155"/>
      <c r="AZ22" s="257"/>
      <c r="BA22" s="257"/>
      <c r="BB22" s="257"/>
      <c r="BC22" s="257"/>
      <c r="BD22" s="257"/>
      <c r="BE22" s="257"/>
      <c r="BF22" s="257"/>
      <c r="BG22" s="257"/>
      <c r="BH22" s="257"/>
      <c r="BI22" s="257"/>
      <c r="BJ22" s="257"/>
      <c r="BK22" s="257"/>
      <c r="BL22" s="257"/>
      <c r="BM22" s="170"/>
      <c r="BN22" s="170"/>
      <c r="BO22" s="170"/>
      <c r="BP22" s="170"/>
      <c r="BQ22" s="170"/>
      <c r="BR22" s="248"/>
      <c r="BT22" s="403"/>
      <c r="BU22" s="403"/>
      <c r="BV22" s="426"/>
      <c r="BW22" s="415"/>
      <c r="BX22" s="248">
        <f t="shared" si="12"/>
        <v>10</v>
      </c>
      <c r="BY22" s="155" t="s">
        <v>211</v>
      </c>
      <c r="BZ22" s="276"/>
      <c r="CA22" s="331"/>
      <c r="CB22" s="331"/>
      <c r="CC22" s="331"/>
      <c r="CD22" s="331"/>
      <c r="CE22" s="331"/>
      <c r="CF22" s="331"/>
      <c r="CG22" s="311"/>
      <c r="CH22" s="248">
        <f t="shared" si="13"/>
        <v>10</v>
      </c>
      <c r="CI22" s="155" t="s">
        <v>211</v>
      </c>
      <c r="CJ22" s="311"/>
      <c r="CK22" s="311"/>
      <c r="CL22" s="311"/>
      <c r="CM22" s="311"/>
      <c r="CN22" s="311"/>
      <c r="CO22" s="311"/>
      <c r="CP22" s="311"/>
      <c r="CQ22" s="311"/>
      <c r="CR22" s="311"/>
      <c r="CS22" s="248">
        <f t="shared" si="14"/>
        <v>10</v>
      </c>
      <c r="CT22" s="155" t="s">
        <v>211</v>
      </c>
      <c r="CU22" s="311"/>
      <c r="CV22" s="311"/>
      <c r="CW22" s="311"/>
    </row>
    <row r="23" spans="1:103" ht="15" customHeight="1">
      <c r="A23" s="248">
        <f t="shared" si="0"/>
        <v>12</v>
      </c>
      <c r="B23" s="333">
        <v>41547</v>
      </c>
      <c r="C23" s="867"/>
      <c r="D23" s="867"/>
      <c r="E23" s="867"/>
      <c r="F23" s="334"/>
      <c r="G23" s="255">
        <f t="shared" si="16"/>
        <v>12</v>
      </c>
      <c r="H23" s="169"/>
      <c r="I23" s="169"/>
      <c r="J23" s="259"/>
      <c r="K23" s="366"/>
      <c r="L23" s="248">
        <f t="shared" si="6"/>
        <v>12</v>
      </c>
      <c r="M23" s="165" t="s">
        <v>213</v>
      </c>
      <c r="P23" s="568">
        <v>201496096.93000001</v>
      </c>
      <c r="Q23" s="248">
        <f t="shared" si="7"/>
        <v>12</v>
      </c>
      <c r="R23" s="165" t="s">
        <v>204</v>
      </c>
      <c r="S23" s="396">
        <v>0.35</v>
      </c>
      <c r="T23" s="266">
        <f>T21*S23</f>
        <v>-18266587.49595568</v>
      </c>
      <c r="U23" s="248">
        <f t="shared" si="8"/>
        <v>12</v>
      </c>
      <c r="V23" s="407" t="s">
        <v>200</v>
      </c>
      <c r="W23" s="382"/>
      <c r="X23" s="266"/>
      <c r="Y23" s="248">
        <f t="shared" si="1"/>
        <v>12</v>
      </c>
      <c r="Z23" s="165" t="s">
        <v>202</v>
      </c>
      <c r="AA23" s="373">
        <v>0.35</v>
      </c>
      <c r="AB23" s="157"/>
      <c r="AC23" s="430">
        <f>-AC21*AA23</f>
        <v>-182000</v>
      </c>
      <c r="AD23" s="269">
        <f t="shared" si="2"/>
        <v>12</v>
      </c>
      <c r="AE23" s="155" t="s">
        <v>215</v>
      </c>
      <c r="AI23" s="431">
        <v>4058025.98</v>
      </c>
      <c r="AK23" s="248">
        <v>12</v>
      </c>
      <c r="AN23" s="165"/>
      <c r="AS23" s="255"/>
      <c r="AT23" s="260"/>
      <c r="AU23" s="424"/>
      <c r="AV23" s="425"/>
      <c r="AW23" s="425"/>
      <c r="AX23" s="155"/>
      <c r="AY23" s="155"/>
      <c r="AZ23" s="257"/>
      <c r="BA23" s="257"/>
      <c r="BB23" s="257"/>
      <c r="BC23" s="257"/>
      <c r="BD23" s="257"/>
      <c r="BE23" s="257"/>
      <c r="BF23" s="257"/>
      <c r="BG23" s="257"/>
      <c r="BH23" s="257"/>
      <c r="BI23" s="257"/>
      <c r="BJ23" s="257"/>
      <c r="BK23" s="257"/>
      <c r="BL23" s="257"/>
      <c r="BR23" s="248"/>
      <c r="BT23" s="403"/>
      <c r="BU23" s="432"/>
      <c r="BW23" s="415"/>
      <c r="BX23" s="248">
        <f t="shared" si="12"/>
        <v>11</v>
      </c>
      <c r="BY23" s="155"/>
      <c r="BZ23" s="433"/>
      <c r="CA23" s="434"/>
      <c r="CB23" s="434"/>
      <c r="CC23" s="434"/>
      <c r="CD23" s="434"/>
      <c r="CE23" s="434"/>
      <c r="CF23" s="434"/>
      <c r="CG23" s="434"/>
      <c r="CH23" s="248">
        <f t="shared" si="13"/>
        <v>11</v>
      </c>
      <c r="CI23" s="155"/>
      <c r="CJ23" s="434"/>
      <c r="CK23" s="434"/>
      <c r="CL23" s="434"/>
      <c r="CM23" s="434"/>
      <c r="CN23" s="434"/>
      <c r="CO23" s="434"/>
      <c r="CP23" s="434"/>
      <c r="CQ23" s="271"/>
      <c r="CR23" s="271"/>
      <c r="CS23" s="248">
        <f t="shared" si="14"/>
        <v>11</v>
      </c>
      <c r="CT23" s="155"/>
      <c r="CU23" s="434"/>
      <c r="CV23" s="434"/>
      <c r="CW23" s="435"/>
    </row>
    <row r="24" spans="1:103" ht="15" customHeight="1" thickBot="1">
      <c r="A24" s="248">
        <f t="shared" si="0"/>
        <v>13</v>
      </c>
      <c r="B24" s="333">
        <v>41578</v>
      </c>
      <c r="C24" s="867"/>
      <c r="D24" s="867"/>
      <c r="E24" s="867"/>
      <c r="F24" s="334"/>
      <c r="G24" s="255">
        <f t="shared" si="16"/>
        <v>13</v>
      </c>
      <c r="H24" s="169" t="s">
        <v>190</v>
      </c>
      <c r="I24" s="259"/>
      <c r="J24" s="277"/>
      <c r="K24" s="379">
        <f>SUM(K12:K23)</f>
        <v>2867412.47</v>
      </c>
      <c r="L24" s="248">
        <f t="shared" si="6"/>
        <v>13</v>
      </c>
      <c r="M24" s="165" t="s">
        <v>216</v>
      </c>
      <c r="P24" s="568">
        <v>-144465004.55000001</v>
      </c>
      <c r="Q24" s="248">
        <f t="shared" si="7"/>
        <v>13</v>
      </c>
      <c r="R24" s="165" t="s">
        <v>169</v>
      </c>
      <c r="S24" s="157"/>
      <c r="T24" s="423">
        <f>-T23</f>
        <v>18266587.49595568</v>
      </c>
      <c r="U24" s="248">
        <f t="shared" si="8"/>
        <v>13</v>
      </c>
      <c r="V24" s="260" t="s">
        <v>205</v>
      </c>
      <c r="W24" s="417">
        <f>+BV12</f>
        <v>4.627E-3</v>
      </c>
      <c r="X24" s="418">
        <f>W24*-X21</f>
        <v>-222796.35675400164</v>
      </c>
      <c r="Y24" s="248">
        <f t="shared" si="1"/>
        <v>13</v>
      </c>
      <c r="Z24" s="165" t="s">
        <v>208</v>
      </c>
      <c r="AA24" s="154"/>
      <c r="AB24" s="157"/>
      <c r="AC24" s="440">
        <f>-AC21-AC23</f>
        <v>-338000</v>
      </c>
      <c r="AD24" s="269">
        <f t="shared" si="2"/>
        <v>13</v>
      </c>
      <c r="AE24" s="441" t="s">
        <v>182</v>
      </c>
      <c r="AJ24" s="271">
        <f>ROUND(AI21-AI23,0)</f>
        <v>660850</v>
      </c>
      <c r="AK24" s="248">
        <v>13</v>
      </c>
      <c r="AL24" s="165" t="s">
        <v>218</v>
      </c>
      <c r="AM24" s="442">
        <f>FIT</f>
        <v>0.35</v>
      </c>
      <c r="AN24" s="443">
        <f>AN22*AM24</f>
        <v>-0.40914300002623349</v>
      </c>
      <c r="AS24" s="444"/>
      <c r="AT24" s="243"/>
      <c r="AU24" s="445"/>
      <c r="AV24" s="445"/>
      <c r="AW24" s="445"/>
      <c r="AX24" s="155"/>
      <c r="AY24" s="155"/>
      <c r="AZ24" s="257"/>
      <c r="BA24" s="257"/>
      <c r="BB24" s="257"/>
      <c r="BC24" s="257"/>
      <c r="BD24" s="257"/>
      <c r="BE24" s="257"/>
      <c r="BF24" s="257"/>
      <c r="BG24" s="257"/>
      <c r="BH24" s="257"/>
      <c r="BI24" s="257"/>
      <c r="BJ24" s="257"/>
      <c r="BK24" s="257"/>
      <c r="BL24" s="257"/>
      <c r="BR24" s="248"/>
      <c r="BT24" s="446"/>
      <c r="BU24" s="426"/>
      <c r="BV24" s="377"/>
      <c r="BW24" s="415"/>
      <c r="BX24" s="248">
        <f t="shared" si="12"/>
        <v>12</v>
      </c>
      <c r="BY24" s="155" t="s">
        <v>219</v>
      </c>
      <c r="BZ24" s="276">
        <v>488200942.45999998</v>
      </c>
      <c r="CA24" s="331">
        <f>+F43</f>
        <v>6911209.5688199997</v>
      </c>
      <c r="CB24" s="331">
        <v>0</v>
      </c>
      <c r="CC24" s="331">
        <v>0</v>
      </c>
      <c r="CD24" s="331">
        <v>0</v>
      </c>
      <c r="CE24" s="331">
        <f>X34</f>
        <v>28760501.289999999</v>
      </c>
      <c r="CF24" s="331"/>
      <c r="CG24" s="331">
        <v>0</v>
      </c>
      <c r="CH24" s="248">
        <f t="shared" si="13"/>
        <v>12</v>
      </c>
      <c r="CI24" s="155" t="s">
        <v>219</v>
      </c>
      <c r="CJ24" s="331"/>
      <c r="CK24" s="331">
        <v>0</v>
      </c>
      <c r="CL24" s="331">
        <v>0</v>
      </c>
      <c r="CM24" s="331">
        <v>0</v>
      </c>
      <c r="CN24" s="331"/>
      <c r="CO24" s="331"/>
      <c r="CP24" s="331"/>
      <c r="CQ24" s="266">
        <f>SUM(CA24:CP24)-CH24</f>
        <v>35671710.858819999</v>
      </c>
      <c r="CR24" s="271">
        <f>BZ24+CQ24</f>
        <v>523872653.31882</v>
      </c>
      <c r="CS24" s="248">
        <f t="shared" si="14"/>
        <v>12</v>
      </c>
      <c r="CT24" s="155" t="s">
        <v>219</v>
      </c>
      <c r="CU24" s="331">
        <f>BZ24</f>
        <v>488200942.45999998</v>
      </c>
      <c r="CV24" s="331">
        <f>CQ24</f>
        <v>35671710.858819999</v>
      </c>
      <c r="CW24" s="332">
        <f>+CU24+CV24</f>
        <v>523872653.31882</v>
      </c>
    </row>
    <row r="25" spans="1:103" ht="15" customHeight="1" thickTop="1">
      <c r="A25" s="248">
        <f t="shared" si="0"/>
        <v>14</v>
      </c>
      <c r="B25" s="333">
        <v>41608</v>
      </c>
      <c r="C25" s="867"/>
      <c r="D25" s="867"/>
      <c r="E25" s="867"/>
      <c r="F25" s="334"/>
      <c r="G25" s="255">
        <f t="shared" si="16"/>
        <v>14</v>
      </c>
      <c r="H25" s="169"/>
      <c r="I25" s="259"/>
      <c r="J25" s="277"/>
      <c r="K25" s="379"/>
      <c r="L25" s="248">
        <f t="shared" si="6"/>
        <v>14</v>
      </c>
      <c r="M25" s="155" t="s">
        <v>191</v>
      </c>
      <c r="N25" s="264"/>
      <c r="O25" s="264"/>
      <c r="P25" s="569">
        <v>-3495.95999999999</v>
      </c>
      <c r="Q25" s="248"/>
      <c r="T25" s="165" t="s">
        <v>24</v>
      </c>
      <c r="U25" s="248">
        <f t="shared" si="8"/>
        <v>14</v>
      </c>
      <c r="V25" s="370" t="s">
        <v>153</v>
      </c>
      <c r="W25" s="417">
        <f>+BV13</f>
        <v>2E-3</v>
      </c>
      <c r="X25" s="392">
        <f>W25*-X21</f>
        <v>-96302.726066134273</v>
      </c>
      <c r="Y25" s="266"/>
      <c r="Z25" s="266"/>
      <c r="AA25" s="266"/>
      <c r="AB25" s="266"/>
      <c r="AC25" s="266"/>
      <c r="AD25" s="269">
        <f t="shared" si="2"/>
        <v>14</v>
      </c>
      <c r="AE25" s="448"/>
      <c r="AK25" s="248">
        <v>14</v>
      </c>
      <c r="AM25" s="442"/>
      <c r="AN25" s="443"/>
      <c r="AS25" s="444"/>
      <c r="AT25" s="244"/>
      <c r="AU25" s="279"/>
      <c r="AV25" s="279"/>
      <c r="AW25" s="279"/>
      <c r="AX25" s="155"/>
      <c r="AY25" s="155"/>
      <c r="AZ25" s="155"/>
      <c r="BA25" s="155"/>
      <c r="BB25" s="257"/>
      <c r="BC25" s="257"/>
      <c r="BD25" s="257"/>
      <c r="BE25" s="257"/>
      <c r="BF25" s="257"/>
      <c r="BG25" s="257"/>
      <c r="BH25" s="257"/>
      <c r="BI25" s="257"/>
      <c r="BJ25" s="257"/>
      <c r="BK25" s="257"/>
      <c r="BL25" s="257"/>
      <c r="BR25" s="248"/>
      <c r="BU25" s="345"/>
      <c r="BV25" s="153"/>
      <c r="BW25" s="331"/>
      <c r="BX25" s="248">
        <f t="shared" si="12"/>
        <v>13</v>
      </c>
      <c r="BY25" s="155"/>
      <c r="BZ25" s="450">
        <v>0</v>
      </c>
      <c r="CA25" s="266"/>
      <c r="CB25" s="266"/>
      <c r="CC25" s="266"/>
      <c r="CD25" s="266"/>
      <c r="CE25" s="266"/>
      <c r="CF25" s="266"/>
      <c r="CG25" s="363"/>
      <c r="CH25" s="248">
        <f t="shared" si="13"/>
        <v>13</v>
      </c>
      <c r="CI25" s="155"/>
      <c r="CJ25" s="266"/>
      <c r="CK25" s="363"/>
      <c r="CL25" s="363"/>
      <c r="CM25" s="363"/>
      <c r="CN25" s="363"/>
      <c r="CO25" s="363"/>
      <c r="CP25" s="363"/>
      <c r="CQ25" s="363"/>
      <c r="CR25" s="363"/>
      <c r="CS25" s="248">
        <f t="shared" si="14"/>
        <v>13</v>
      </c>
      <c r="CT25" s="155"/>
      <c r="CU25" s="363"/>
      <c r="CV25" s="266"/>
      <c r="CW25" s="350"/>
    </row>
    <row r="26" spans="1:103" ht="15" customHeight="1" thickBot="1">
      <c r="A26" s="248">
        <f t="shared" si="0"/>
        <v>15</v>
      </c>
      <c r="B26" s="333">
        <v>41639</v>
      </c>
      <c r="C26" s="868"/>
      <c r="D26" s="868"/>
      <c r="E26" s="868"/>
      <c r="F26" s="334"/>
      <c r="G26" s="255">
        <f t="shared" si="16"/>
        <v>15</v>
      </c>
      <c r="H26" s="260" t="s">
        <v>205</v>
      </c>
      <c r="I26" s="421">
        <f>BV12</f>
        <v>4.627E-3</v>
      </c>
      <c r="J26" s="422">
        <f>+K24*I26</f>
        <v>13267.517498690002</v>
      </c>
      <c r="K26" s="266"/>
      <c r="L26" s="248">
        <f t="shared" si="6"/>
        <v>15</v>
      </c>
      <c r="M26" s="384" t="s">
        <v>221</v>
      </c>
      <c r="N26" s="453"/>
      <c r="O26" s="453"/>
      <c r="P26" s="454">
        <f>SUM(P22:P25)</f>
        <v>57027596.419999994</v>
      </c>
      <c r="Q26" s="455"/>
      <c r="R26" s="157"/>
      <c r="S26" s="438"/>
      <c r="T26" s="264"/>
      <c r="U26" s="248">
        <f t="shared" si="8"/>
        <v>15</v>
      </c>
      <c r="V26" s="428" t="s">
        <v>214</v>
      </c>
      <c r="W26" s="417">
        <f>+BV14</f>
        <v>3.8342000000000001E-2</v>
      </c>
      <c r="X26" s="429">
        <f>W26*-X21</f>
        <v>-1846219.5614138602</v>
      </c>
      <c r="Y26" s="279"/>
      <c r="Z26" s="279"/>
      <c r="AA26" s="279"/>
      <c r="AB26" s="279"/>
      <c r="AC26" s="279"/>
      <c r="AD26" s="269">
        <f t="shared" si="2"/>
        <v>15</v>
      </c>
      <c r="AE26" s="260" t="s">
        <v>223</v>
      </c>
      <c r="AJ26" s="271">
        <f>-AJ24</f>
        <v>-660850</v>
      </c>
      <c r="AK26" s="248">
        <v>15</v>
      </c>
      <c r="AL26" s="165" t="s">
        <v>208</v>
      </c>
      <c r="AN26" s="458">
        <f>AN22-AN24</f>
        <v>-0.75983700004871935</v>
      </c>
      <c r="AS26" s="444"/>
      <c r="AT26" s="244"/>
      <c r="AU26" s="459"/>
      <c r="AV26" s="459"/>
      <c r="AW26" s="302"/>
      <c r="AX26" s="155"/>
      <c r="AY26" s="155"/>
      <c r="AZ26" s="155"/>
      <c r="BA26" s="155"/>
      <c r="BB26" s="257"/>
      <c r="BC26" s="257"/>
      <c r="BD26" s="257"/>
      <c r="BE26" s="257"/>
      <c r="BF26" s="257"/>
      <c r="BG26" s="257"/>
      <c r="BH26" s="257"/>
      <c r="BI26" s="257"/>
      <c r="BJ26" s="257"/>
      <c r="BK26" s="257"/>
      <c r="BL26" s="257"/>
      <c r="BM26" s="165"/>
      <c r="BN26" s="165"/>
      <c r="BO26" s="165"/>
      <c r="BP26" s="165"/>
      <c r="BQ26" s="165"/>
      <c r="BR26" s="248"/>
      <c r="BS26" s="384"/>
      <c r="BT26" s="384"/>
      <c r="BU26" s="460"/>
      <c r="BV26" s="153"/>
      <c r="BW26" s="266"/>
      <c r="BX26" s="248">
        <f t="shared" si="12"/>
        <v>14</v>
      </c>
      <c r="BY26" s="155" t="s">
        <v>38</v>
      </c>
      <c r="BZ26" s="461">
        <f>SUM(BZ24:BZ25)</f>
        <v>488200942.45999998</v>
      </c>
      <c r="CA26" s="461">
        <f t="shared" ref="CA26:CG26" si="19">SUM(CA23:CA25)</f>
        <v>6911209.5688199997</v>
      </c>
      <c r="CB26" s="461">
        <f t="shared" si="19"/>
        <v>0</v>
      </c>
      <c r="CC26" s="461">
        <f t="shared" si="19"/>
        <v>0</v>
      </c>
      <c r="CD26" s="461">
        <f t="shared" si="19"/>
        <v>0</v>
      </c>
      <c r="CE26" s="461">
        <f t="shared" si="19"/>
        <v>28760501.289999999</v>
      </c>
      <c r="CF26" s="461"/>
      <c r="CG26" s="461">
        <f t="shared" si="19"/>
        <v>0</v>
      </c>
      <c r="CH26" s="248">
        <f t="shared" si="13"/>
        <v>14</v>
      </c>
      <c r="CI26" s="155" t="s">
        <v>38</v>
      </c>
      <c r="CJ26" s="461">
        <f t="shared" ref="CJ26:CP26" si="20">SUM(CJ23:CJ25)</f>
        <v>0</v>
      </c>
      <c r="CK26" s="461">
        <f t="shared" si="20"/>
        <v>0</v>
      </c>
      <c r="CL26" s="461">
        <f t="shared" si="20"/>
        <v>0</v>
      </c>
      <c r="CM26" s="461">
        <f t="shared" si="20"/>
        <v>0</v>
      </c>
      <c r="CN26" s="461"/>
      <c r="CO26" s="461"/>
      <c r="CP26" s="461">
        <f t="shared" si="20"/>
        <v>0</v>
      </c>
      <c r="CQ26" s="271">
        <f>SUM(CA26:CM26)-CH26</f>
        <v>35671710.858819999</v>
      </c>
      <c r="CR26" s="271">
        <f>BZ26+CQ26</f>
        <v>523872653.31882</v>
      </c>
      <c r="CS26" s="248">
        <f t="shared" si="14"/>
        <v>14</v>
      </c>
      <c r="CT26" s="155" t="s">
        <v>38</v>
      </c>
      <c r="CU26" s="461">
        <f>SUM(CU22:CU25)</f>
        <v>488200942.45999998</v>
      </c>
      <c r="CV26" s="461">
        <f>SUM(CV22:CV25)</f>
        <v>35671710.858819999</v>
      </c>
      <c r="CW26" s="461">
        <f>SUM(CW22:CW25)</f>
        <v>523872653.31882</v>
      </c>
    </row>
    <row r="27" spans="1:103" s="384" customFormat="1" ht="15" customHeight="1" thickTop="1">
      <c r="A27" s="248">
        <f t="shared" si="0"/>
        <v>16</v>
      </c>
      <c r="B27" s="169"/>
      <c r="C27" s="609">
        <f>ROUND(SUM(C15:C20),0)</f>
        <v>611868482</v>
      </c>
      <c r="D27" s="609">
        <f>ROUND(SUM(D15:D20),0)</f>
        <v>624622717</v>
      </c>
      <c r="E27" s="609">
        <f>ROUND(SUM(E15:E20),0)</f>
        <v>12754235</v>
      </c>
      <c r="F27" s="160"/>
      <c r="G27" s="255">
        <f t="shared" si="16"/>
        <v>16</v>
      </c>
      <c r="H27" s="260" t="s">
        <v>212</v>
      </c>
      <c r="I27" s="427">
        <f>BV13</f>
        <v>2E-3</v>
      </c>
      <c r="J27" s="422">
        <f>+K24*I27</f>
        <v>5734.8249400000004</v>
      </c>
      <c r="K27" s="266"/>
      <c r="L27" s="248">
        <f t="shared" si="6"/>
        <v>16</v>
      </c>
      <c r="Q27" s="248"/>
      <c r="R27" s="165"/>
      <c r="S27" s="438"/>
      <c r="T27" s="264"/>
      <c r="U27" s="248">
        <f t="shared" si="8"/>
        <v>16</v>
      </c>
      <c r="V27" s="370" t="s">
        <v>217</v>
      </c>
      <c r="W27" s="342"/>
      <c r="X27" s="439">
        <f>SUM(X24:X26)</f>
        <v>-2165318.644233996</v>
      </c>
      <c r="Y27" s="266"/>
      <c r="Z27" s="266"/>
      <c r="AA27" s="266"/>
      <c r="AB27" s="266"/>
      <c r="AC27" s="266"/>
      <c r="AD27" s="269">
        <f t="shared" si="2"/>
        <v>16</v>
      </c>
      <c r="AE27" s="259" t="s">
        <v>225</v>
      </c>
      <c r="AF27" s="165"/>
      <c r="AG27" s="165"/>
      <c r="AH27" s="165"/>
      <c r="AI27" s="316">
        <f>FIT</f>
        <v>0.35</v>
      </c>
      <c r="AJ27" s="307">
        <f>ROUND(-AJ24*AI27,0)</f>
        <v>-231298</v>
      </c>
      <c r="AK27" s="165"/>
      <c r="AL27" s="165"/>
      <c r="AM27" s="165"/>
      <c r="AN27" s="153"/>
      <c r="AO27" s="169"/>
      <c r="AP27" s="169"/>
      <c r="AQ27" s="169"/>
      <c r="AR27" s="169"/>
      <c r="AS27" s="444"/>
      <c r="AT27" s="463"/>
      <c r="AU27" s="459"/>
      <c r="AV27" s="459"/>
      <c r="AW27" s="302"/>
      <c r="AX27" s="155"/>
      <c r="AY27" s="155"/>
      <c r="AZ27" s="155"/>
      <c r="BA27" s="155"/>
      <c r="BB27" s="257"/>
      <c r="BC27" s="257"/>
      <c r="BD27" s="257"/>
      <c r="BE27" s="257"/>
      <c r="BF27" s="257"/>
      <c r="BG27" s="257"/>
      <c r="BH27" s="257"/>
      <c r="BI27" s="257"/>
      <c r="BJ27" s="257"/>
      <c r="BK27" s="257"/>
      <c r="BL27" s="257"/>
      <c r="BM27" s="464"/>
      <c r="BN27" s="464"/>
      <c r="BO27" s="464"/>
      <c r="BP27" s="464"/>
      <c r="BQ27" s="464"/>
      <c r="BR27" s="248"/>
      <c r="BS27" s="155"/>
      <c r="BT27" s="165"/>
      <c r="BU27" s="465"/>
      <c r="BV27" s="153"/>
      <c r="BW27" s="266"/>
      <c r="BX27" s="248">
        <f t="shared" si="12"/>
        <v>15</v>
      </c>
      <c r="BY27" s="453"/>
      <c r="BZ27" s="467"/>
      <c r="CA27" s="467"/>
      <c r="CB27" s="467"/>
      <c r="CC27" s="467"/>
      <c r="CD27" s="467"/>
      <c r="CE27" s="467"/>
      <c r="CF27" s="467"/>
      <c r="CG27" s="468"/>
      <c r="CH27" s="248">
        <f t="shared" si="13"/>
        <v>15</v>
      </c>
      <c r="CI27" s="453"/>
      <c r="CJ27" s="469"/>
      <c r="CK27" s="468"/>
      <c r="CL27" s="468"/>
      <c r="CM27" s="468"/>
      <c r="CN27" s="468"/>
      <c r="CO27" s="468"/>
      <c r="CP27" s="468"/>
      <c r="CQ27" s="467"/>
      <c r="CR27" s="467"/>
      <c r="CS27" s="248">
        <f t="shared" si="14"/>
        <v>15</v>
      </c>
      <c r="CT27" s="453"/>
      <c r="CU27" s="467"/>
      <c r="CV27" s="467"/>
      <c r="CW27" s="467"/>
    </row>
    <row r="28" spans="1:103" ht="15" customHeight="1" thickBot="1">
      <c r="A28" s="248">
        <f t="shared" si="0"/>
        <v>17</v>
      </c>
      <c r="B28" s="188" t="s">
        <v>226</v>
      </c>
      <c r="C28" s="176"/>
      <c r="D28" s="176"/>
      <c r="E28" s="169"/>
      <c r="F28" s="160"/>
      <c r="G28" s="255">
        <f t="shared" si="16"/>
        <v>17</v>
      </c>
      <c r="H28" s="370" t="s">
        <v>182</v>
      </c>
      <c r="I28" s="436"/>
      <c r="J28" s="437"/>
      <c r="K28" s="379">
        <f>SUM(J26:J27)</f>
        <v>19002.342438690001</v>
      </c>
      <c r="L28" s="248">
        <f t="shared" si="6"/>
        <v>17</v>
      </c>
      <c r="M28" s="260" t="s">
        <v>228</v>
      </c>
      <c r="N28" s="155"/>
      <c r="O28" s="155"/>
      <c r="P28" s="389">
        <f>P15-P22</f>
        <v>20029882.109999996</v>
      </c>
      <c r="Q28" s="248"/>
      <c r="R28" s="354"/>
      <c r="S28" s="438"/>
      <c r="T28" s="456"/>
      <c r="U28" s="248">
        <f t="shared" si="8"/>
        <v>17</v>
      </c>
      <c r="V28" s="162"/>
      <c r="W28" s="447"/>
      <c r="X28" s="266"/>
      <c r="Y28" s="266"/>
      <c r="Z28" s="266"/>
      <c r="AA28" s="266"/>
      <c r="AB28" s="266"/>
      <c r="AC28" s="266"/>
      <c r="AD28" s="269">
        <f t="shared" si="2"/>
        <v>17</v>
      </c>
      <c r="AE28" s="471" t="s">
        <v>169</v>
      </c>
      <c r="AJ28" s="472">
        <f>AJ26-AJ27</f>
        <v>-429552</v>
      </c>
      <c r="AN28" s="153"/>
      <c r="AS28" s="444"/>
      <c r="AT28" s="463"/>
      <c r="AU28" s="459"/>
      <c r="AV28" s="459"/>
      <c r="AW28" s="459"/>
      <c r="AX28" s="156"/>
      <c r="AY28" s="156"/>
      <c r="AZ28" s="156"/>
      <c r="BA28" s="156"/>
      <c r="BB28" s="156"/>
      <c r="BC28" s="156"/>
      <c r="BD28" s="156"/>
      <c r="BE28" s="156"/>
      <c r="BF28" s="156"/>
      <c r="BG28" s="156"/>
      <c r="BH28" s="156"/>
      <c r="BI28" s="156"/>
      <c r="BJ28" s="156"/>
      <c r="BK28" s="156"/>
      <c r="BL28" s="156"/>
      <c r="BM28" s="158"/>
      <c r="BN28" s="158"/>
      <c r="BO28" s="158"/>
      <c r="BP28" s="158"/>
      <c r="BQ28" s="158"/>
      <c r="BR28" s="248"/>
      <c r="BS28" s="155"/>
      <c r="BU28" s="465"/>
      <c r="BV28" s="153"/>
      <c r="BW28" s="473"/>
      <c r="BX28" s="248">
        <f t="shared" si="12"/>
        <v>16</v>
      </c>
      <c r="BY28" s="474" t="s">
        <v>230</v>
      </c>
      <c r="BZ28" s="276">
        <v>1977213.8299999901</v>
      </c>
      <c r="CA28" s="331">
        <v>0</v>
      </c>
      <c r="CB28" s="331">
        <v>0</v>
      </c>
      <c r="CC28" s="331">
        <v>0</v>
      </c>
      <c r="CD28" s="331">
        <v>0</v>
      </c>
      <c r="CE28" s="331">
        <f>X35</f>
        <v>-171075.84</v>
      </c>
      <c r="CF28" s="331"/>
      <c r="CG28" s="331">
        <v>0</v>
      </c>
      <c r="CH28" s="248">
        <f t="shared" si="13"/>
        <v>16</v>
      </c>
      <c r="CI28" s="474" t="s">
        <v>230</v>
      </c>
      <c r="CJ28" s="331">
        <v>0</v>
      </c>
      <c r="CK28" s="156">
        <v>0</v>
      </c>
      <c r="CL28" s="156">
        <v>0</v>
      </c>
      <c r="CM28" s="156">
        <v>0</v>
      </c>
      <c r="CN28" s="156"/>
      <c r="CO28" s="156"/>
      <c r="CP28" s="156"/>
      <c r="CQ28" s="271">
        <f t="shared" ref="CQ28:CQ41" si="21">SUM(CA28:CP28)-CH28</f>
        <v>-171075.84</v>
      </c>
      <c r="CR28" s="271">
        <f t="shared" ref="CR28:CR41" si="22">BZ28+CQ28</f>
        <v>1806137.98999999</v>
      </c>
      <c r="CS28" s="248">
        <f t="shared" si="14"/>
        <v>16</v>
      </c>
      <c r="CT28" s="152" t="s">
        <v>39</v>
      </c>
      <c r="CU28" s="331">
        <f t="shared" ref="CU28:CU41" si="23">BZ28</f>
        <v>1977213.8299999901</v>
      </c>
      <c r="CV28" s="331">
        <f t="shared" ref="CV28:CV41" si="24">CQ28</f>
        <v>-171075.84</v>
      </c>
      <c r="CW28" s="332">
        <f>CU28+CV28</f>
        <v>1806137.98999999</v>
      </c>
    </row>
    <row r="29" spans="1:103" ht="15" customHeight="1" thickTop="1">
      <c r="A29" s="248">
        <f t="shared" si="0"/>
        <v>18</v>
      </c>
      <c r="C29" s="475" t="s">
        <v>231</v>
      </c>
      <c r="D29" s="376"/>
      <c r="E29" s="476">
        <v>8055907</v>
      </c>
      <c r="F29" s="169"/>
      <c r="G29" s="255">
        <f t="shared" si="16"/>
        <v>18</v>
      </c>
      <c r="H29" s="260"/>
      <c r="I29" s="436"/>
      <c r="J29" s="256"/>
      <c r="K29" s="266"/>
      <c r="L29" s="248">
        <f t="shared" si="6"/>
        <v>18</v>
      </c>
      <c r="M29" s="260" t="s">
        <v>232</v>
      </c>
      <c r="P29" s="296">
        <f>P16+P17-P23-P24</f>
        <v>-19273682.560000002</v>
      </c>
      <c r="Q29" s="248"/>
      <c r="S29" s="438"/>
      <c r="T29" s="264"/>
      <c r="U29" s="248">
        <f t="shared" si="8"/>
        <v>18</v>
      </c>
      <c r="V29" s="457" t="s">
        <v>222</v>
      </c>
      <c r="X29" s="266"/>
      <c r="Y29" s="266"/>
      <c r="Z29" s="266"/>
      <c r="AA29" s="266"/>
      <c r="AB29" s="266"/>
      <c r="AC29" s="266"/>
      <c r="AE29" s="154"/>
      <c r="AN29" s="153"/>
      <c r="AO29" s="242"/>
      <c r="AS29" s="444"/>
      <c r="AT29" s="463"/>
      <c r="AU29" s="459"/>
      <c r="AV29" s="459"/>
      <c r="AW29" s="459"/>
      <c r="AX29" s="165"/>
      <c r="AY29" s="165"/>
      <c r="AZ29" s="165"/>
      <c r="BA29" s="165"/>
      <c r="BB29" s="165"/>
      <c r="BC29" s="165"/>
      <c r="BD29" s="165"/>
      <c r="BE29" s="165"/>
      <c r="BF29" s="165"/>
      <c r="BG29" s="165"/>
      <c r="BH29" s="165"/>
      <c r="BI29" s="165"/>
      <c r="BJ29" s="165"/>
      <c r="BK29" s="165"/>
      <c r="BL29" s="165"/>
      <c r="BM29" s="157"/>
      <c r="BN29" s="157"/>
      <c r="BO29" s="157"/>
      <c r="BP29" s="157"/>
      <c r="BQ29" s="157"/>
      <c r="BR29" s="248"/>
      <c r="BV29" s="153"/>
      <c r="BW29" s="331"/>
      <c r="BX29" s="248">
        <f t="shared" si="12"/>
        <v>17</v>
      </c>
      <c r="BY29" s="155" t="s">
        <v>40</v>
      </c>
      <c r="BZ29" s="450">
        <v>27893.159999999902</v>
      </c>
      <c r="CA29" s="266"/>
      <c r="CB29" s="266"/>
      <c r="CC29" s="266"/>
      <c r="CD29" s="266"/>
      <c r="CE29" s="266"/>
      <c r="CF29" s="266"/>
      <c r="CG29" s="266"/>
      <c r="CH29" s="248">
        <f t="shared" si="13"/>
        <v>17</v>
      </c>
      <c r="CI29" s="155" t="s">
        <v>40</v>
      </c>
      <c r="CJ29" s="266"/>
      <c r="CK29" s="266"/>
      <c r="CL29" s="266"/>
      <c r="CM29" s="266"/>
      <c r="CN29" s="266"/>
      <c r="CO29" s="266"/>
      <c r="CP29" s="266"/>
      <c r="CQ29" s="266">
        <f t="shared" si="21"/>
        <v>0</v>
      </c>
      <c r="CR29" s="266">
        <f t="shared" si="22"/>
        <v>27893.159999999902</v>
      </c>
      <c r="CS29" s="248">
        <f t="shared" si="14"/>
        <v>17</v>
      </c>
      <c r="CT29" s="155" t="s">
        <v>40</v>
      </c>
      <c r="CU29" s="266">
        <f t="shared" si="23"/>
        <v>27893.159999999902</v>
      </c>
      <c r="CV29" s="348">
        <f t="shared" si="24"/>
        <v>0</v>
      </c>
      <c r="CW29" s="350">
        <f t="shared" ref="CW29:CW41" si="25">+CU29+CV29</f>
        <v>27893.159999999902</v>
      </c>
    </row>
    <row r="30" spans="1:103" ht="15" customHeight="1">
      <c r="A30" s="248">
        <f t="shared" si="0"/>
        <v>19</v>
      </c>
      <c r="C30" s="475" t="s">
        <v>234</v>
      </c>
      <c r="D30" s="376"/>
      <c r="E30" s="335">
        <v>0</v>
      </c>
      <c r="G30" s="255">
        <f t="shared" si="16"/>
        <v>19</v>
      </c>
      <c r="H30" s="260" t="s">
        <v>220</v>
      </c>
      <c r="I30" s="421">
        <f>BV14</f>
        <v>3.8342000000000001E-2</v>
      </c>
      <c r="J30" s="277">
        <f>+K24*I30</f>
        <v>109942.32892474001</v>
      </c>
      <c r="K30" s="266"/>
      <c r="L30" s="248">
        <f t="shared" si="6"/>
        <v>19</v>
      </c>
      <c r="M30" s="155" t="s">
        <v>235</v>
      </c>
      <c r="P30" s="363">
        <f>+P18-P25</f>
        <v>0</v>
      </c>
      <c r="Q30" s="248"/>
      <c r="S30" s="438"/>
      <c r="T30" s="264"/>
      <c r="U30" s="248">
        <f t="shared" si="8"/>
        <v>19</v>
      </c>
      <c r="V30" s="260" t="s">
        <v>224</v>
      </c>
      <c r="W30" s="354"/>
      <c r="X30" s="279">
        <v>-4922527.72</v>
      </c>
      <c r="Y30" s="479"/>
      <c r="Z30" s="479"/>
      <c r="AA30" s="479"/>
      <c r="AB30" s="479"/>
      <c r="AC30" s="479"/>
      <c r="AK30" s="384"/>
      <c r="AL30" s="384"/>
      <c r="AM30" s="384"/>
      <c r="AN30" s="153"/>
      <c r="AO30" s="242"/>
      <c r="AS30" s="444"/>
      <c r="AT30" s="463"/>
      <c r="AU30" s="459"/>
      <c r="AV30" s="459"/>
      <c r="AW30" s="459"/>
      <c r="AX30" s="165"/>
      <c r="AY30" s="165"/>
      <c r="AZ30" s="165"/>
      <c r="BA30" s="165"/>
      <c r="BB30" s="165"/>
      <c r="BC30" s="165"/>
      <c r="BD30" s="165"/>
      <c r="BE30" s="165"/>
      <c r="BF30" s="165"/>
      <c r="BG30" s="165"/>
      <c r="BH30" s="165"/>
      <c r="BI30" s="165"/>
      <c r="BJ30" s="165"/>
      <c r="BK30" s="165"/>
      <c r="BL30" s="165"/>
      <c r="BM30" s="157"/>
      <c r="BN30" s="157"/>
      <c r="BO30" s="157"/>
      <c r="BP30" s="157"/>
      <c r="BQ30" s="157"/>
      <c r="BR30" s="248"/>
      <c r="BW30" s="331"/>
      <c r="BX30" s="248">
        <f t="shared" si="12"/>
        <v>18</v>
      </c>
      <c r="BY30" s="155" t="s">
        <v>41</v>
      </c>
      <c r="BZ30" s="450">
        <v>50241924.590000004</v>
      </c>
      <c r="CA30" s="266"/>
      <c r="CB30" s="266"/>
      <c r="CC30" s="266"/>
      <c r="CD30" s="266"/>
      <c r="CE30" s="266"/>
      <c r="CF30" s="266"/>
      <c r="CG30" s="266"/>
      <c r="CH30" s="248">
        <f t="shared" si="13"/>
        <v>18</v>
      </c>
      <c r="CI30" s="155" t="s">
        <v>41</v>
      </c>
      <c r="CJ30" s="266"/>
      <c r="CK30" s="266"/>
      <c r="CL30" s="266"/>
      <c r="CM30" s="266"/>
      <c r="CN30" s="266"/>
      <c r="CO30" s="266"/>
      <c r="CP30" s="266"/>
      <c r="CQ30" s="266">
        <f t="shared" si="21"/>
        <v>0</v>
      </c>
      <c r="CR30" s="266">
        <f t="shared" si="22"/>
        <v>50241924.590000004</v>
      </c>
      <c r="CS30" s="248">
        <f t="shared" si="14"/>
        <v>18</v>
      </c>
      <c r="CT30" s="155" t="s">
        <v>41</v>
      </c>
      <c r="CU30" s="266">
        <f t="shared" si="23"/>
        <v>50241924.590000004</v>
      </c>
      <c r="CV30" s="348">
        <f t="shared" si="24"/>
        <v>0</v>
      </c>
      <c r="CW30" s="350">
        <f t="shared" si="25"/>
        <v>50241924.590000004</v>
      </c>
    </row>
    <row r="31" spans="1:103" ht="15" customHeight="1" thickBot="1">
      <c r="A31" s="248">
        <f t="shared" si="0"/>
        <v>20</v>
      </c>
      <c r="C31" s="481" t="s">
        <v>237</v>
      </c>
      <c r="D31" s="266"/>
      <c r="E31" s="335">
        <v>2506415.0227200091</v>
      </c>
      <c r="G31" s="255">
        <f t="shared" si="16"/>
        <v>20</v>
      </c>
      <c r="H31" s="370"/>
      <c r="I31" s="436"/>
      <c r="J31" s="462"/>
      <c r="K31" s="266"/>
      <c r="L31" s="248">
        <f t="shared" si="6"/>
        <v>20</v>
      </c>
      <c r="M31" s="155" t="s">
        <v>238</v>
      </c>
      <c r="N31" s="155"/>
      <c r="O31" s="155"/>
      <c r="P31" s="472">
        <f>-SUM(P28:P30)</f>
        <v>-756199.54999999329</v>
      </c>
      <c r="Q31" s="248"/>
      <c r="S31" s="570"/>
      <c r="T31" s="264"/>
      <c r="U31" s="248">
        <f>+U30+1</f>
        <v>20</v>
      </c>
      <c r="V31" s="260" t="s">
        <v>229</v>
      </c>
      <c r="W31" s="157"/>
      <c r="X31" s="266">
        <v>-13729228.99</v>
      </c>
      <c r="Y31" s="266"/>
      <c r="Z31" s="266"/>
      <c r="AA31" s="266"/>
      <c r="AB31" s="266"/>
      <c r="AC31" s="266"/>
      <c r="AN31" s="153"/>
      <c r="AS31" s="444"/>
      <c r="AT31" s="463"/>
      <c r="AU31" s="459"/>
      <c r="AV31" s="459"/>
      <c r="AW31" s="459"/>
      <c r="AX31" s="170"/>
      <c r="AY31" s="170"/>
      <c r="AZ31" s="170"/>
      <c r="BA31" s="170"/>
      <c r="BB31" s="170"/>
      <c r="BC31" s="170"/>
      <c r="BD31" s="170"/>
      <c r="BE31" s="170"/>
      <c r="BF31" s="170"/>
      <c r="BG31" s="170"/>
      <c r="BH31" s="170"/>
      <c r="BI31" s="170"/>
      <c r="BJ31" s="170"/>
      <c r="BK31" s="170"/>
      <c r="BL31" s="170"/>
      <c r="BM31" s="482"/>
      <c r="BN31" s="482"/>
      <c r="BO31" s="482"/>
      <c r="BP31" s="482"/>
      <c r="BQ31" s="482"/>
      <c r="BU31" s="446" t="s">
        <v>24</v>
      </c>
      <c r="BV31" s="446"/>
      <c r="BW31" s="331"/>
      <c r="BX31" s="248">
        <f t="shared" si="12"/>
        <v>19</v>
      </c>
      <c r="BY31" s="483" t="s">
        <v>239</v>
      </c>
      <c r="BZ31" s="450">
        <v>31145185.826497901</v>
      </c>
      <c r="CA31" s="484">
        <f>+E45</f>
        <v>52598</v>
      </c>
      <c r="CB31" s="484">
        <f>+J26</f>
        <v>13267.517498690002</v>
      </c>
      <c r="CC31" s="484"/>
      <c r="CD31" s="484"/>
      <c r="CE31" s="484">
        <f>X24</f>
        <v>-222796.35675400164</v>
      </c>
      <c r="CF31" s="484"/>
      <c r="CG31" s="266">
        <f>AJ24</f>
        <v>660850</v>
      </c>
      <c r="CH31" s="248">
        <f t="shared" si="13"/>
        <v>19</v>
      </c>
      <c r="CI31" s="483" t="s">
        <v>239</v>
      </c>
      <c r="CJ31" s="484"/>
      <c r="CK31" s="266">
        <f>AR12</f>
        <v>11406.015331858347</v>
      </c>
      <c r="CL31" s="266"/>
      <c r="CM31" s="266"/>
      <c r="CN31" s="266"/>
      <c r="CO31" s="266"/>
      <c r="CP31" s="266"/>
      <c r="CQ31" s="266">
        <f t="shared" si="21"/>
        <v>515325.17607654672</v>
      </c>
      <c r="CR31" s="266">
        <f t="shared" si="22"/>
        <v>31660511.002574448</v>
      </c>
      <c r="CS31" s="248">
        <f t="shared" si="14"/>
        <v>19</v>
      </c>
      <c r="CT31" s="483" t="s">
        <v>42</v>
      </c>
      <c r="CU31" s="266">
        <f t="shared" si="23"/>
        <v>31145185.826497901</v>
      </c>
      <c r="CV31" s="349">
        <f t="shared" si="24"/>
        <v>515325.17607654672</v>
      </c>
      <c r="CW31" s="350">
        <f t="shared" si="25"/>
        <v>31660511.002574448</v>
      </c>
    </row>
    <row r="32" spans="1:103" ht="15" customHeight="1" thickTop="1">
      <c r="A32" s="248">
        <f t="shared" si="0"/>
        <v>21</v>
      </c>
      <c r="B32" s="169"/>
      <c r="C32" s="475" t="s">
        <v>240</v>
      </c>
      <c r="D32" s="266"/>
      <c r="E32" s="335">
        <v>235747.44840000197</v>
      </c>
      <c r="F32" s="169"/>
      <c r="G32" s="255">
        <f t="shared" si="16"/>
        <v>21</v>
      </c>
      <c r="H32" s="370" t="s">
        <v>227</v>
      </c>
      <c r="I32" s="169"/>
      <c r="J32" s="256"/>
      <c r="K32" s="470">
        <f>SUM(J30:J31)</f>
        <v>109942.32892474001</v>
      </c>
      <c r="L32" s="248"/>
      <c r="M32" s="155"/>
      <c r="N32" s="316"/>
      <c r="O32" s="247"/>
      <c r="P32" s="268"/>
      <c r="Q32" s="248"/>
      <c r="S32" s="263" t="s">
        <v>24</v>
      </c>
      <c r="T32" s="264"/>
      <c r="U32" s="248">
        <f t="shared" si="8"/>
        <v>21</v>
      </c>
      <c r="V32" s="297" t="s">
        <v>281</v>
      </c>
      <c r="W32" s="157"/>
      <c r="X32" s="266">
        <v>-4320466.07</v>
      </c>
      <c r="Y32" s="486"/>
      <c r="Z32" s="486"/>
      <c r="AA32" s="486"/>
      <c r="AB32" s="486"/>
      <c r="AC32" s="486"/>
      <c r="AN32" s="153"/>
      <c r="AS32" s="444"/>
      <c r="AT32" s="463"/>
      <c r="AU32" s="459"/>
      <c r="AV32" s="459"/>
      <c r="AW32" s="459"/>
      <c r="BM32" s="487"/>
      <c r="BN32" s="487"/>
      <c r="BO32" s="487"/>
      <c r="BP32" s="487"/>
      <c r="BQ32" s="487"/>
      <c r="BT32" s="154"/>
      <c r="BW32" s="331"/>
      <c r="BX32" s="248">
        <f t="shared" si="12"/>
        <v>20</v>
      </c>
      <c r="BY32" s="155" t="s">
        <v>43</v>
      </c>
      <c r="BZ32" s="450">
        <v>6746445.4672269998</v>
      </c>
      <c r="CA32" s="266"/>
      <c r="CB32" s="266"/>
      <c r="CC32" s="266"/>
      <c r="CD32" s="266"/>
      <c r="CE32" s="266">
        <f>X30</f>
        <v>-4922527.72</v>
      </c>
      <c r="CF32" s="266"/>
      <c r="CG32" s="266"/>
      <c r="CH32" s="248">
        <f t="shared" si="13"/>
        <v>20</v>
      </c>
      <c r="CI32" s="155" t="s">
        <v>43</v>
      </c>
      <c r="CJ32" s="266"/>
      <c r="CK32" s="266"/>
      <c r="CL32" s="266"/>
      <c r="CM32" s="266"/>
      <c r="CN32" s="266"/>
      <c r="CO32" s="266"/>
      <c r="CP32" s="266"/>
      <c r="CQ32" s="266">
        <f t="shared" si="21"/>
        <v>-4922527.72</v>
      </c>
      <c r="CR32" s="266">
        <f t="shared" si="22"/>
        <v>1823917.7472270001</v>
      </c>
      <c r="CS32" s="248">
        <f t="shared" si="14"/>
        <v>20</v>
      </c>
      <c r="CT32" s="155" t="s">
        <v>43</v>
      </c>
      <c r="CU32" s="266">
        <f t="shared" si="23"/>
        <v>6746445.4672269998</v>
      </c>
      <c r="CV32" s="349">
        <f t="shared" si="24"/>
        <v>-4922527.72</v>
      </c>
      <c r="CW32" s="350">
        <f t="shared" si="25"/>
        <v>1823917.7472270001</v>
      </c>
    </row>
    <row r="33" spans="1:101" s="354" customFormat="1" ht="15" customHeight="1">
      <c r="A33" s="248">
        <f t="shared" si="0"/>
        <v>22</v>
      </c>
      <c r="B33" s="169"/>
      <c r="C33" s="475" t="s">
        <v>241</v>
      </c>
      <c r="D33" s="266"/>
      <c r="E33" s="335">
        <v>0</v>
      </c>
      <c r="F33" s="169"/>
      <c r="G33" s="255">
        <f t="shared" si="16"/>
        <v>22</v>
      </c>
      <c r="H33" s="260"/>
      <c r="I33" s="169"/>
      <c r="J33" s="169"/>
      <c r="K33" s="462"/>
      <c r="L33" s="248"/>
      <c r="M33" s="155"/>
      <c r="N33" s="247"/>
      <c r="O33" s="247"/>
      <c r="P33" s="268"/>
      <c r="Q33" s="248"/>
      <c r="R33" s="165"/>
      <c r="S33" s="438"/>
      <c r="T33" s="264"/>
      <c r="U33" s="248">
        <f t="shared" si="8"/>
        <v>22</v>
      </c>
      <c r="V33" s="597" t="s">
        <v>309</v>
      </c>
      <c r="W33" s="157"/>
      <c r="X33" s="266">
        <v>-7787749</v>
      </c>
      <c r="Y33" s="348"/>
      <c r="Z33" s="348"/>
      <c r="AA33" s="348"/>
      <c r="AB33" s="348"/>
      <c r="AC33" s="348"/>
      <c r="AK33" s="165"/>
      <c r="AL33" s="165"/>
      <c r="AM33" s="165"/>
      <c r="AN33" s="153"/>
      <c r="AO33" s="169"/>
      <c r="AP33" s="169"/>
      <c r="AQ33" s="169"/>
      <c r="AR33" s="169"/>
      <c r="AX33" s="176"/>
      <c r="AY33" s="176"/>
      <c r="AZ33" s="176"/>
      <c r="BA33" s="176"/>
      <c r="BB33" s="176"/>
      <c r="BC33" s="176"/>
      <c r="BD33" s="176"/>
      <c r="BE33" s="176"/>
      <c r="BF33" s="176"/>
      <c r="BG33" s="176"/>
      <c r="BH33" s="176"/>
      <c r="BI33" s="176"/>
      <c r="BJ33" s="176"/>
      <c r="BK33" s="176"/>
      <c r="BL33" s="176"/>
      <c r="BM33" s="487"/>
      <c r="BN33" s="487"/>
      <c r="BO33" s="487"/>
      <c r="BP33" s="487"/>
      <c r="BQ33" s="487"/>
      <c r="BR33" s="165"/>
      <c r="BS33" s="165"/>
      <c r="BT33" s="154"/>
      <c r="BU33" s="165"/>
      <c r="BV33" s="165"/>
      <c r="BW33" s="331"/>
      <c r="BX33" s="248">
        <f t="shared" si="12"/>
        <v>21</v>
      </c>
      <c r="BY33" s="155" t="s">
        <v>44</v>
      </c>
      <c r="BZ33" s="450">
        <v>18049695.059999999</v>
      </c>
      <c r="CA33" s="266"/>
      <c r="CB33" s="266"/>
      <c r="CC33" s="266"/>
      <c r="CD33" s="266"/>
      <c r="CE33" s="484">
        <f>X31+X32</f>
        <v>-18049695.060000002</v>
      </c>
      <c r="CF33" s="484"/>
      <c r="CG33" s="484"/>
      <c r="CH33" s="248">
        <f t="shared" si="13"/>
        <v>21</v>
      </c>
      <c r="CI33" s="155" t="s">
        <v>44</v>
      </c>
      <c r="CJ33" s="266"/>
      <c r="CK33" s="484"/>
      <c r="CL33" s="484"/>
      <c r="CM33" s="484"/>
      <c r="CN33" s="484"/>
      <c r="CO33" s="484"/>
      <c r="CP33" s="484"/>
      <c r="CQ33" s="266">
        <f t="shared" si="21"/>
        <v>-18049695.060000002</v>
      </c>
      <c r="CR33" s="266">
        <f t="shared" si="22"/>
        <v>0</v>
      </c>
      <c r="CS33" s="248">
        <f t="shared" si="14"/>
        <v>21</v>
      </c>
      <c r="CT33" s="155" t="s">
        <v>44</v>
      </c>
      <c r="CU33" s="266">
        <f t="shared" si="23"/>
        <v>18049695.059999999</v>
      </c>
      <c r="CV33" s="349">
        <f t="shared" si="24"/>
        <v>-18049695.060000002</v>
      </c>
      <c r="CW33" s="350">
        <f t="shared" si="25"/>
        <v>0</v>
      </c>
    </row>
    <row r="34" spans="1:101" ht="15" customHeight="1">
      <c r="A34" s="248">
        <f t="shared" si="0"/>
        <v>23</v>
      </c>
      <c r="C34" s="475" t="s">
        <v>243</v>
      </c>
      <c r="D34" s="266"/>
      <c r="E34" s="335">
        <v>139299.61742256675</v>
      </c>
      <c r="G34" s="255">
        <f t="shared" si="16"/>
        <v>23</v>
      </c>
      <c r="H34" s="260" t="s">
        <v>180</v>
      </c>
      <c r="I34" s="169"/>
      <c r="J34" s="478"/>
      <c r="K34" s="470">
        <f>K24-K28-K32</f>
        <v>2738467.7986365701</v>
      </c>
      <c r="L34" s="248"/>
      <c r="P34" s="271" t="s">
        <v>24</v>
      </c>
      <c r="Q34" s="248"/>
      <c r="S34" s="438"/>
      <c r="T34" s="264"/>
      <c r="U34" s="248">
        <f t="shared" si="8"/>
        <v>23</v>
      </c>
      <c r="V34" s="260" t="s">
        <v>233</v>
      </c>
      <c r="X34" s="266">
        <v>28760501.289999999</v>
      </c>
      <c r="Y34" s="371"/>
      <c r="Z34" s="371"/>
      <c r="AA34" s="371"/>
      <c r="AB34" s="371"/>
      <c r="AC34" s="371"/>
      <c r="AN34" s="153"/>
      <c r="BM34" s="487"/>
      <c r="BN34" s="487"/>
      <c r="BO34" s="487"/>
      <c r="BP34" s="487"/>
      <c r="BQ34" s="487"/>
      <c r="BR34" s="164"/>
      <c r="BT34" s="154"/>
      <c r="BV34" s="166"/>
      <c r="BW34" s="331"/>
      <c r="BX34" s="248">
        <f t="shared" si="12"/>
        <v>22</v>
      </c>
      <c r="BY34" s="155" t="s">
        <v>45</v>
      </c>
      <c r="BZ34" s="450">
        <v>48818034.726793997</v>
      </c>
      <c r="CA34" s="266">
        <f>+E46</f>
        <v>22735</v>
      </c>
      <c r="CB34" s="266">
        <f>J27</f>
        <v>5734.8249400000004</v>
      </c>
      <c r="CC34" s="266"/>
      <c r="CD34" s="266"/>
      <c r="CE34" s="266">
        <f>X25</f>
        <v>-96302.726066134273</v>
      </c>
      <c r="CF34" s="266">
        <f>AC21</f>
        <v>520000</v>
      </c>
      <c r="CG34" s="266"/>
      <c r="CH34" s="248">
        <f t="shared" si="13"/>
        <v>22</v>
      </c>
      <c r="CI34" s="155" t="s">
        <v>45</v>
      </c>
      <c r="CJ34" s="266">
        <f>AN18</f>
        <v>1.1689800000749528</v>
      </c>
      <c r="CK34" s="266"/>
      <c r="CL34" s="266">
        <f>AW15</f>
        <v>-1403010.4574623364</v>
      </c>
      <c r="CM34" s="266">
        <f>BB14</f>
        <v>1085.8175872224674</v>
      </c>
      <c r="CN34" s="266">
        <f>BG16</f>
        <v>464439.8462583333</v>
      </c>
      <c r="CO34" s="266"/>
      <c r="CP34" s="266">
        <f>BQ13</f>
        <v>-326625.23567504296</v>
      </c>
      <c r="CQ34" s="266">
        <f t="shared" si="21"/>
        <v>-811941.76143795776</v>
      </c>
      <c r="CR34" s="266">
        <f t="shared" si="22"/>
        <v>48006092.965356037</v>
      </c>
      <c r="CS34" s="248">
        <f t="shared" si="14"/>
        <v>22</v>
      </c>
      <c r="CT34" s="155" t="s">
        <v>45</v>
      </c>
      <c r="CU34" s="266">
        <f t="shared" si="23"/>
        <v>48818034.726793997</v>
      </c>
      <c r="CV34" s="349">
        <f t="shared" si="24"/>
        <v>-811941.76143795776</v>
      </c>
      <c r="CW34" s="350">
        <f t="shared" si="25"/>
        <v>48006092.965356037</v>
      </c>
    </row>
    <row r="35" spans="1:101" ht="15" customHeight="1">
      <c r="A35" s="248">
        <f t="shared" si="0"/>
        <v>24</v>
      </c>
      <c r="B35" s="169"/>
      <c r="C35" s="475" t="s">
        <v>245</v>
      </c>
      <c r="E35" s="335">
        <v>200993.89587999973</v>
      </c>
      <c r="F35" s="169"/>
      <c r="G35" s="255">
        <f t="shared" si="16"/>
        <v>24</v>
      </c>
      <c r="H35" s="260" t="s">
        <v>189</v>
      </c>
      <c r="I35" s="393">
        <f>FIT</f>
        <v>0.35</v>
      </c>
      <c r="J35" s="478"/>
      <c r="K35" s="379">
        <f>ROUND(K34*I35,0)</f>
        <v>958464</v>
      </c>
      <c r="P35" s="266"/>
      <c r="Q35" s="248"/>
      <c r="S35" s="438"/>
      <c r="T35" s="264"/>
      <c r="U35" s="248">
        <f t="shared" si="8"/>
        <v>24</v>
      </c>
      <c r="V35" s="297" t="s">
        <v>283</v>
      </c>
      <c r="X35" s="266">
        <v>-171075.84</v>
      </c>
      <c r="AN35" s="153"/>
      <c r="AX35" s="165"/>
      <c r="AY35" s="165"/>
      <c r="AZ35" s="165"/>
      <c r="BA35" s="165"/>
      <c r="BB35" s="165"/>
      <c r="BC35" s="165"/>
      <c r="BD35" s="165"/>
      <c r="BE35" s="165"/>
      <c r="BF35" s="165"/>
      <c r="BG35" s="165"/>
      <c r="BH35" s="165"/>
      <c r="BI35" s="165"/>
      <c r="BJ35" s="165"/>
      <c r="BK35" s="165"/>
      <c r="BL35" s="165"/>
      <c r="BM35" s="487"/>
      <c r="BN35" s="487"/>
      <c r="BO35" s="487"/>
      <c r="BP35" s="487"/>
      <c r="BQ35" s="487"/>
      <c r="BR35" s="164"/>
      <c r="BT35" s="154"/>
      <c r="BV35" s="166"/>
      <c r="BX35" s="248">
        <f t="shared" si="12"/>
        <v>23</v>
      </c>
      <c r="BY35" s="155" t="s">
        <v>47</v>
      </c>
      <c r="BZ35" s="450">
        <v>111068604.664087</v>
      </c>
      <c r="CA35" s="266"/>
      <c r="CB35" s="266"/>
      <c r="CC35" s="266"/>
      <c r="CD35" s="266"/>
      <c r="CG35" s="266"/>
      <c r="CH35" s="248">
        <f t="shared" si="13"/>
        <v>23</v>
      </c>
      <c r="CI35" s="155" t="s">
        <v>47</v>
      </c>
      <c r="CJ35" s="266"/>
      <c r="CK35" s="266"/>
      <c r="CL35" s="266"/>
      <c r="CM35" s="266"/>
      <c r="CN35" s="266"/>
      <c r="CO35" s="266"/>
      <c r="CP35" s="266"/>
      <c r="CQ35" s="266">
        <f t="shared" si="21"/>
        <v>0</v>
      </c>
      <c r="CR35" s="266">
        <f t="shared" si="22"/>
        <v>111068604.664087</v>
      </c>
      <c r="CS35" s="248">
        <f t="shared" si="14"/>
        <v>23</v>
      </c>
      <c r="CT35" s="155" t="s">
        <v>47</v>
      </c>
      <c r="CU35" s="266">
        <f t="shared" si="23"/>
        <v>111068604.664087</v>
      </c>
      <c r="CV35" s="349">
        <f t="shared" si="24"/>
        <v>0</v>
      </c>
      <c r="CW35" s="350">
        <f t="shared" si="25"/>
        <v>111068604.664087</v>
      </c>
    </row>
    <row r="36" spans="1:101" ht="15" customHeight="1" thickBot="1">
      <c r="A36" s="248">
        <f t="shared" si="0"/>
        <v>25</v>
      </c>
      <c r="C36" s="481" t="s">
        <v>246</v>
      </c>
      <c r="E36" s="335">
        <v>220043.05124999955</v>
      </c>
      <c r="G36" s="255">
        <f t="shared" si="16"/>
        <v>25</v>
      </c>
      <c r="H36" s="260" t="s">
        <v>169</v>
      </c>
      <c r="I36" s="169"/>
      <c r="J36" s="478"/>
      <c r="K36" s="485">
        <f>K34-K35</f>
        <v>1780003.7986365701</v>
      </c>
      <c r="P36" s="266"/>
      <c r="Q36" s="248"/>
      <c r="S36" s="438"/>
      <c r="T36" s="264"/>
      <c r="U36" s="248">
        <f t="shared" si="8"/>
        <v>25</v>
      </c>
      <c r="V36" s="260" t="s">
        <v>236</v>
      </c>
      <c r="X36" s="266">
        <v>-44417051.369999997</v>
      </c>
      <c r="AD36" s="165" t="s">
        <v>247</v>
      </c>
      <c r="AK36" s="354"/>
      <c r="AL36" s="354"/>
      <c r="AM36" s="354"/>
      <c r="AN36" s="153"/>
      <c r="AS36" s="165" t="s">
        <v>24</v>
      </c>
      <c r="AX36" s="464"/>
      <c r="AY36" s="464"/>
      <c r="AZ36" s="464"/>
      <c r="BA36" s="464"/>
      <c r="BB36" s="464"/>
      <c r="BC36" s="464"/>
      <c r="BD36" s="464"/>
      <c r="BE36" s="464"/>
      <c r="BF36" s="464"/>
      <c r="BG36" s="464"/>
      <c r="BH36" s="464"/>
      <c r="BI36" s="464"/>
      <c r="BJ36" s="464"/>
      <c r="BK36" s="464"/>
      <c r="BL36" s="464"/>
      <c r="BM36" s="487"/>
      <c r="BN36" s="487"/>
      <c r="BO36" s="487"/>
      <c r="BP36" s="487"/>
      <c r="BQ36" s="487"/>
      <c r="BR36" s="164"/>
      <c r="BT36" s="154"/>
      <c r="BV36" s="166"/>
      <c r="BX36" s="248">
        <f t="shared" si="12"/>
        <v>24</v>
      </c>
      <c r="BY36" s="155" t="s">
        <v>48</v>
      </c>
      <c r="BZ36" s="450">
        <v>12058227.209931999</v>
      </c>
      <c r="CA36" s="266"/>
      <c r="CB36" s="266"/>
      <c r="CC36" s="266"/>
      <c r="CD36" s="266"/>
      <c r="CG36" s="266"/>
      <c r="CH36" s="248">
        <f t="shared" si="13"/>
        <v>24</v>
      </c>
      <c r="CI36" s="155" t="s">
        <v>48</v>
      </c>
      <c r="CK36" s="266"/>
      <c r="CL36" s="266"/>
      <c r="CM36" s="266"/>
      <c r="CN36" s="266"/>
      <c r="CO36" s="266"/>
      <c r="CP36" s="266"/>
      <c r="CQ36" s="266">
        <f t="shared" si="21"/>
        <v>0</v>
      </c>
      <c r="CR36" s="266">
        <f t="shared" si="22"/>
        <v>12058227.209931999</v>
      </c>
      <c r="CS36" s="248">
        <f t="shared" si="14"/>
        <v>24</v>
      </c>
      <c r="CT36" s="155" t="s">
        <v>48</v>
      </c>
      <c r="CU36" s="266">
        <f t="shared" si="23"/>
        <v>12058227.209931999</v>
      </c>
      <c r="CV36" s="348">
        <f>CQ36</f>
        <v>0</v>
      </c>
      <c r="CW36" s="350">
        <f>+CU36+CV36</f>
        <v>12058227.209931999</v>
      </c>
    </row>
    <row r="37" spans="1:101" ht="15" customHeight="1" thickTop="1">
      <c r="A37" s="248">
        <f t="shared" si="0"/>
        <v>26</v>
      </c>
      <c r="B37" s="169"/>
      <c r="C37" s="481" t="s">
        <v>248</v>
      </c>
      <c r="D37" s="266"/>
      <c r="E37" s="335">
        <v>3508.2111200001091</v>
      </c>
      <c r="F37" s="169"/>
      <c r="G37" s="255">
        <f t="shared" si="16"/>
        <v>26</v>
      </c>
      <c r="H37" s="488"/>
      <c r="I37" s="244"/>
      <c r="J37" s="277"/>
      <c r="K37" s="610"/>
      <c r="Q37" s="248"/>
      <c r="S37" s="438"/>
      <c r="T37" s="264"/>
      <c r="U37" s="248">
        <f t="shared" si="8"/>
        <v>26</v>
      </c>
      <c r="V37" s="264" t="s">
        <v>206</v>
      </c>
      <c r="X37" s="439">
        <f>SUM(X30:X36)</f>
        <v>-46587597.700000003</v>
      </c>
      <c r="Y37" s="247"/>
      <c r="Z37" s="247"/>
      <c r="AA37" s="247"/>
      <c r="AB37" s="247"/>
      <c r="AC37" s="247"/>
      <c r="AN37" s="153"/>
      <c r="AX37" s="158"/>
      <c r="AY37" s="158"/>
      <c r="AZ37" s="158"/>
      <c r="BA37" s="158"/>
      <c r="BB37" s="158"/>
      <c r="BC37" s="158"/>
      <c r="BD37" s="158"/>
      <c r="BE37" s="158"/>
      <c r="BF37" s="158"/>
      <c r="BG37" s="158"/>
      <c r="BH37" s="158"/>
      <c r="BI37" s="158"/>
      <c r="BJ37" s="158"/>
      <c r="BK37" s="158"/>
      <c r="BL37" s="158"/>
      <c r="BM37" s="487"/>
      <c r="BN37" s="487"/>
      <c r="BO37" s="487"/>
      <c r="BP37" s="487"/>
      <c r="BQ37" s="487"/>
      <c r="BR37" s="164"/>
      <c r="BT37" s="154"/>
      <c r="BV37" s="166"/>
      <c r="BX37" s="248">
        <f t="shared" si="12"/>
        <v>25</v>
      </c>
      <c r="BY37" s="155" t="s">
        <v>249</v>
      </c>
      <c r="BZ37" s="450">
        <v>0</v>
      </c>
      <c r="CA37" s="266"/>
      <c r="CB37" s="266"/>
      <c r="CC37" s="266"/>
      <c r="CD37" s="266"/>
      <c r="CE37" s="266"/>
      <c r="CF37" s="266"/>
      <c r="CG37" s="266"/>
      <c r="CH37" s="248">
        <f t="shared" si="13"/>
        <v>25</v>
      </c>
      <c r="CI37" s="155" t="s">
        <v>249</v>
      </c>
      <c r="CJ37" s="266"/>
      <c r="CK37" s="266"/>
      <c r="CL37" s="266"/>
      <c r="CM37" s="266"/>
      <c r="CN37" s="266"/>
      <c r="CO37" s="266"/>
      <c r="CP37" s="266"/>
      <c r="CQ37" s="266">
        <f t="shared" si="21"/>
        <v>0</v>
      </c>
      <c r="CR37" s="266">
        <f t="shared" si="22"/>
        <v>0</v>
      </c>
      <c r="CS37" s="248">
        <f t="shared" si="14"/>
        <v>25</v>
      </c>
      <c r="CT37" s="155" t="s">
        <v>249</v>
      </c>
      <c r="CU37" s="266">
        <f t="shared" si="23"/>
        <v>0</v>
      </c>
      <c r="CV37" s="348">
        <f t="shared" si="24"/>
        <v>0</v>
      </c>
      <c r="CW37" s="350">
        <f t="shared" si="25"/>
        <v>0</v>
      </c>
    </row>
    <row r="38" spans="1:101" ht="15" customHeight="1">
      <c r="A38" s="248">
        <f t="shared" si="0"/>
        <v>27</v>
      </c>
      <c r="B38" s="169"/>
      <c r="C38" s="481" t="s">
        <v>250</v>
      </c>
      <c r="D38" s="266"/>
      <c r="E38" s="452">
        <v>5676.0644199999515</v>
      </c>
      <c r="F38" s="169"/>
      <c r="G38" s="255">
        <f t="shared" si="16"/>
        <v>27</v>
      </c>
      <c r="H38" s="866"/>
      <c r="I38" s="866"/>
      <c r="J38" s="866"/>
      <c r="K38" s="611"/>
      <c r="Q38" s="248"/>
      <c r="S38" s="438"/>
      <c r="T38" s="264"/>
      <c r="U38" s="248">
        <f t="shared" si="8"/>
        <v>27</v>
      </c>
      <c r="V38" s="162"/>
      <c r="X38" s="266"/>
      <c r="Y38" s="247"/>
      <c r="Z38" s="247"/>
      <c r="AA38" s="247"/>
      <c r="AB38" s="247"/>
      <c r="AC38" s="247"/>
      <c r="AN38" s="153"/>
      <c r="AX38" s="157"/>
      <c r="AY38" s="157"/>
      <c r="AZ38" s="157"/>
      <c r="BA38" s="157"/>
      <c r="BB38" s="157"/>
      <c r="BC38" s="157"/>
      <c r="BD38" s="157"/>
      <c r="BE38" s="157"/>
      <c r="BF38" s="157"/>
      <c r="BG38" s="157"/>
      <c r="BH38" s="157"/>
      <c r="BI38" s="157"/>
      <c r="BJ38" s="157"/>
      <c r="BK38" s="157"/>
      <c r="BL38" s="157"/>
      <c r="BR38" s="164"/>
      <c r="BT38" s="154"/>
      <c r="BV38" s="166"/>
      <c r="BX38" s="248">
        <f t="shared" si="12"/>
        <v>26</v>
      </c>
      <c r="BY38" s="155" t="s">
        <v>46</v>
      </c>
      <c r="BZ38" s="450">
        <v>-45370.199999999903</v>
      </c>
      <c r="CA38" s="266"/>
      <c r="CB38" s="266"/>
      <c r="CC38" s="266"/>
      <c r="CD38" s="266"/>
      <c r="CE38" s="266"/>
      <c r="CF38" s="266"/>
      <c r="CG38" s="266"/>
      <c r="CH38" s="248">
        <f t="shared" si="13"/>
        <v>26</v>
      </c>
      <c r="CI38" s="155" t="s">
        <v>46</v>
      </c>
      <c r="CJ38" s="266"/>
      <c r="CK38" s="266"/>
      <c r="CL38" s="266"/>
      <c r="CM38" s="266"/>
      <c r="CN38" s="266"/>
      <c r="CO38" s="266">
        <f>BL16</f>
        <v>3182862</v>
      </c>
      <c r="CP38" s="266"/>
      <c r="CQ38" s="266">
        <f t="shared" si="21"/>
        <v>3182862</v>
      </c>
      <c r="CR38" s="266">
        <f t="shared" si="22"/>
        <v>3137491.8000000003</v>
      </c>
      <c r="CS38" s="248">
        <f t="shared" si="14"/>
        <v>26</v>
      </c>
      <c r="CT38" s="155" t="s">
        <v>46</v>
      </c>
      <c r="CU38" s="266">
        <f t="shared" si="23"/>
        <v>-45370.199999999903</v>
      </c>
      <c r="CV38" s="348">
        <f t="shared" si="24"/>
        <v>3182862</v>
      </c>
      <c r="CW38" s="350">
        <f t="shared" si="25"/>
        <v>3137491.8000000003</v>
      </c>
    </row>
    <row r="39" spans="1:101" ht="15" customHeight="1">
      <c r="A39" s="248">
        <f t="shared" si="0"/>
        <v>28</v>
      </c>
      <c r="B39" s="169" t="s">
        <v>251</v>
      </c>
      <c r="C39" s="169"/>
      <c r="D39" s="169"/>
      <c r="E39" s="271"/>
      <c r="F39" s="416">
        <f>SUM(E29:E38)</f>
        <v>11367590.311212575</v>
      </c>
      <c r="G39" s="255"/>
      <c r="H39" s="162"/>
      <c r="I39" s="162"/>
      <c r="J39" s="162"/>
      <c r="K39" s="162"/>
      <c r="Q39" s="248"/>
      <c r="S39" s="438"/>
      <c r="T39" s="264"/>
      <c r="U39" s="248">
        <f t="shared" si="8"/>
        <v>28</v>
      </c>
      <c r="V39" s="259" t="s">
        <v>242</v>
      </c>
      <c r="X39" s="486">
        <f>-X21-X27-X37</f>
        <v>601553.31116686016</v>
      </c>
      <c r="Y39" s="247"/>
      <c r="Z39" s="247"/>
      <c r="AA39" s="247"/>
      <c r="AB39" s="247"/>
      <c r="AC39" s="247"/>
      <c r="AN39" s="153"/>
      <c r="AX39" s="157"/>
      <c r="AY39" s="157"/>
      <c r="AZ39" s="157"/>
      <c r="BA39" s="157"/>
      <c r="BB39" s="157"/>
      <c r="BC39" s="157"/>
      <c r="BD39" s="157"/>
      <c r="BE39" s="157"/>
      <c r="BF39" s="157"/>
      <c r="BG39" s="157"/>
      <c r="BH39" s="157"/>
      <c r="BI39" s="157"/>
      <c r="BJ39" s="157"/>
      <c r="BK39" s="157"/>
      <c r="BL39" s="157"/>
      <c r="BR39" s="164"/>
      <c r="BT39" s="154"/>
      <c r="BV39" s="166"/>
      <c r="BX39" s="248">
        <f t="shared" si="12"/>
        <v>27</v>
      </c>
      <c r="BY39" s="155" t="s">
        <v>252</v>
      </c>
      <c r="BZ39" s="450">
        <v>101993080.096865</v>
      </c>
      <c r="CA39" s="266">
        <f>+E49</f>
        <v>435856</v>
      </c>
      <c r="CB39" s="266">
        <f>+J30</f>
        <v>109942.32892474001</v>
      </c>
      <c r="CC39" s="266"/>
      <c r="CD39" s="266"/>
      <c r="CE39" s="612">
        <f>X26+X36+X33</f>
        <v>-54051019.931413859</v>
      </c>
      <c r="CF39" s="266"/>
      <c r="CG39" s="266"/>
      <c r="CH39" s="248">
        <f t="shared" si="13"/>
        <v>27</v>
      </c>
      <c r="CI39" s="155" t="s">
        <v>252</v>
      </c>
      <c r="CJ39" s="266">
        <f>AN14</f>
        <v>0</v>
      </c>
      <c r="CK39" s="266"/>
      <c r="CL39" s="266"/>
      <c r="CM39" s="266"/>
      <c r="CN39" s="266"/>
      <c r="CO39" s="266"/>
      <c r="CP39" s="266">
        <f>BQ15</f>
        <v>-27745.637630272104</v>
      </c>
      <c r="CQ39" s="266">
        <f t="shared" si="21"/>
        <v>-53532967.24011939</v>
      </c>
      <c r="CR39" s="266">
        <f t="shared" si="22"/>
        <v>48460112.856745608</v>
      </c>
      <c r="CS39" s="248">
        <f t="shared" si="14"/>
        <v>27</v>
      </c>
      <c r="CT39" s="155" t="s">
        <v>252</v>
      </c>
      <c r="CU39" s="266">
        <f t="shared" si="23"/>
        <v>101993080.096865</v>
      </c>
      <c r="CV39" s="349">
        <f t="shared" si="24"/>
        <v>-53532967.24011939</v>
      </c>
      <c r="CW39" s="350">
        <f t="shared" si="25"/>
        <v>48460112.856745608</v>
      </c>
    </row>
    <row r="40" spans="1:101" ht="15" customHeight="1">
      <c r="A40" s="248">
        <f t="shared" si="0"/>
        <v>29</v>
      </c>
      <c r="B40" s="169"/>
      <c r="C40" s="169"/>
      <c r="D40" s="169"/>
      <c r="E40" s="271"/>
      <c r="F40" s="416"/>
      <c r="G40" s="255"/>
      <c r="H40" s="162"/>
      <c r="I40" s="162"/>
      <c r="J40" s="162"/>
      <c r="K40" s="162"/>
      <c r="Q40" s="248"/>
      <c r="S40" s="438"/>
      <c r="T40" s="264"/>
      <c r="U40" s="248">
        <f t="shared" si="8"/>
        <v>29</v>
      </c>
      <c r="V40" s="259" t="s">
        <v>244</v>
      </c>
      <c r="X40" s="348">
        <f>X39*0.35</f>
        <v>210543.65890840103</v>
      </c>
      <c r="Y40" s="157"/>
      <c r="Z40" s="157"/>
      <c r="AA40" s="157"/>
      <c r="AB40" s="157"/>
      <c r="AC40" s="157"/>
      <c r="AN40" s="153"/>
      <c r="AX40" s="482"/>
      <c r="AY40" s="482"/>
      <c r="AZ40" s="482"/>
      <c r="BA40" s="482"/>
      <c r="BB40" s="482"/>
      <c r="BC40" s="482"/>
      <c r="BD40" s="482"/>
      <c r="BE40" s="482"/>
      <c r="BF40" s="482"/>
      <c r="BG40" s="482"/>
      <c r="BH40" s="482"/>
      <c r="BI40" s="482"/>
      <c r="BJ40" s="482"/>
      <c r="BK40" s="482"/>
      <c r="BL40" s="482"/>
      <c r="BR40" s="164"/>
      <c r="BT40" s="154"/>
      <c r="BV40" s="166"/>
      <c r="BX40" s="248">
        <f t="shared" si="12"/>
        <v>28</v>
      </c>
      <c r="BY40" s="155" t="s">
        <v>253</v>
      </c>
      <c r="BZ40" s="450">
        <v>0</v>
      </c>
      <c r="CA40" s="266">
        <f>+F54</f>
        <v>1380817</v>
      </c>
      <c r="CB40" s="266">
        <f>+K35</f>
        <v>958464</v>
      </c>
      <c r="CC40" s="266">
        <f>P28</f>
        <v>20029882.109999996</v>
      </c>
      <c r="CD40" s="266">
        <f>T23</f>
        <v>-18266587.49595568</v>
      </c>
      <c r="CE40" s="266">
        <f>X40</f>
        <v>210543.65890840103</v>
      </c>
      <c r="CF40" s="266">
        <f>AC23</f>
        <v>-182000</v>
      </c>
      <c r="CG40" s="266">
        <f>AJ27</f>
        <v>-231298</v>
      </c>
      <c r="CH40" s="248">
        <f t="shared" si="13"/>
        <v>28</v>
      </c>
      <c r="CI40" s="155" t="s">
        <v>253</v>
      </c>
      <c r="CJ40" s="266">
        <f>AN24</f>
        <v>-0.40914300002623349</v>
      </c>
      <c r="CK40" s="266"/>
      <c r="CL40" s="266">
        <f>AW18</f>
        <v>491053.66011181771</v>
      </c>
      <c r="CM40" s="266">
        <f>BB18</f>
        <v>-380.03615552786357</v>
      </c>
      <c r="CN40" s="266">
        <f>BG17</f>
        <v>-162554</v>
      </c>
      <c r="CO40" s="266">
        <f>BL18</f>
        <v>-1114001.7</v>
      </c>
      <c r="CP40" s="266">
        <f>BQ20</f>
        <v>124030</v>
      </c>
      <c r="CQ40" s="266">
        <f t="shared" si="21"/>
        <v>3237968.7877660068</v>
      </c>
      <c r="CR40" s="266">
        <f t="shared" si="22"/>
        <v>3237968.7877660068</v>
      </c>
      <c r="CS40" s="248">
        <f t="shared" si="14"/>
        <v>28</v>
      </c>
      <c r="CT40" s="155" t="s">
        <v>253</v>
      </c>
      <c r="CU40" s="266">
        <f t="shared" si="23"/>
        <v>0</v>
      </c>
      <c r="CV40" s="349">
        <f t="shared" si="24"/>
        <v>3237968.7877660068</v>
      </c>
      <c r="CW40" s="350">
        <f t="shared" si="25"/>
        <v>3237968.7877660068</v>
      </c>
    </row>
    <row r="41" spans="1:101" ht="15" customHeight="1" thickBot="1">
      <c r="A41" s="248">
        <f t="shared" si="0"/>
        <v>30</v>
      </c>
      <c r="B41" s="188" t="s">
        <v>199</v>
      </c>
      <c r="G41" s="255"/>
      <c r="Q41" s="248"/>
      <c r="S41" s="438"/>
      <c r="T41" s="264"/>
      <c r="U41" s="248">
        <f t="shared" si="8"/>
        <v>30</v>
      </c>
      <c r="V41" s="259" t="s">
        <v>169</v>
      </c>
      <c r="X41" s="489">
        <f>X39-X40</f>
        <v>391009.65225845913</v>
      </c>
      <c r="Y41" s="157"/>
      <c r="Z41" s="157"/>
      <c r="AA41" s="157"/>
      <c r="AB41" s="157"/>
      <c r="AC41" s="157"/>
      <c r="AN41" s="153"/>
      <c r="AX41" s="487"/>
      <c r="AY41" s="487"/>
      <c r="AZ41" s="487"/>
      <c r="BA41" s="487"/>
      <c r="BB41" s="487"/>
      <c r="BC41" s="487"/>
      <c r="BD41" s="487"/>
      <c r="BE41" s="487"/>
      <c r="BF41" s="487"/>
      <c r="BG41" s="487"/>
      <c r="BH41" s="487"/>
      <c r="BI41" s="487"/>
      <c r="BJ41" s="487"/>
      <c r="BK41" s="487"/>
      <c r="BL41" s="487"/>
      <c r="BR41" s="164"/>
      <c r="BT41" s="154"/>
      <c r="BV41" s="166"/>
      <c r="BX41" s="248">
        <f t="shared" si="12"/>
        <v>29</v>
      </c>
      <c r="BY41" s="165" t="s">
        <v>49</v>
      </c>
      <c r="BZ41" s="450">
        <v>57027596.420000002</v>
      </c>
      <c r="CA41" s="266"/>
      <c r="CB41" s="266"/>
      <c r="CC41" s="266">
        <f>P29+P30</f>
        <v>-19273682.560000002</v>
      </c>
      <c r="CD41" s="266"/>
      <c r="CE41" s="266"/>
      <c r="CF41" s="266"/>
      <c r="CG41" s="363"/>
      <c r="CH41" s="248">
        <f t="shared" si="13"/>
        <v>29</v>
      </c>
      <c r="CI41" s="165" t="s">
        <v>49</v>
      </c>
      <c r="CJ41" s="450"/>
      <c r="CK41" s="363"/>
      <c r="CL41" s="379"/>
      <c r="CM41" s="379"/>
      <c r="CN41" s="379"/>
      <c r="CO41" s="379"/>
      <c r="CP41" s="379"/>
      <c r="CQ41" s="266">
        <f t="shared" si="21"/>
        <v>-19273682.560000002</v>
      </c>
      <c r="CR41" s="363">
        <f t="shared" si="22"/>
        <v>37753913.859999999</v>
      </c>
      <c r="CS41" s="248">
        <f t="shared" si="14"/>
        <v>29</v>
      </c>
      <c r="CT41" s="165" t="s">
        <v>49</v>
      </c>
      <c r="CU41" s="363">
        <f t="shared" si="23"/>
        <v>57027596.420000002</v>
      </c>
      <c r="CV41" s="364">
        <f t="shared" si="24"/>
        <v>-19273682.560000002</v>
      </c>
      <c r="CW41" s="365">
        <f t="shared" si="25"/>
        <v>37753913.859999999</v>
      </c>
    </row>
    <row r="42" spans="1:101" ht="15" customHeight="1" thickTop="1">
      <c r="A42" s="248">
        <f t="shared" si="0"/>
        <v>31</v>
      </c>
      <c r="B42" s="169" t="s">
        <v>254</v>
      </c>
      <c r="E42" s="452">
        <v>6911209.5688199997</v>
      </c>
      <c r="F42" s="169"/>
      <c r="G42" s="255"/>
      <c r="H42" s="162"/>
      <c r="I42" s="162"/>
      <c r="J42" s="162"/>
      <c r="K42" s="162"/>
      <c r="Q42" s="248"/>
      <c r="S42" s="438"/>
      <c r="T42" s="264"/>
      <c r="U42" s="248" t="s">
        <v>24</v>
      </c>
      <c r="X42" s="153"/>
      <c r="Y42" s="157"/>
      <c r="Z42" s="157"/>
      <c r="AA42" s="157"/>
      <c r="AB42" s="157"/>
      <c r="AC42" s="157"/>
      <c r="AN42" s="153"/>
      <c r="AX42" s="487"/>
      <c r="AY42" s="487"/>
      <c r="AZ42" s="487"/>
      <c r="BA42" s="487"/>
      <c r="BB42" s="487"/>
      <c r="BC42" s="487"/>
      <c r="BD42" s="487"/>
      <c r="BE42" s="487"/>
      <c r="BF42" s="487"/>
      <c r="BG42" s="487"/>
      <c r="BH42" s="487"/>
      <c r="BI42" s="487"/>
      <c r="BJ42" s="487"/>
      <c r="BK42" s="487"/>
      <c r="BL42" s="487"/>
      <c r="BR42" s="164"/>
      <c r="BT42" s="154"/>
      <c r="BV42" s="166"/>
      <c r="BW42" s="217"/>
      <c r="BX42" s="248">
        <f t="shared" si="12"/>
        <v>30</v>
      </c>
      <c r="BY42" s="155" t="s">
        <v>50</v>
      </c>
      <c r="BZ42" s="461">
        <f>SUM(BZ28:BZ41)</f>
        <v>439108530.85140294</v>
      </c>
      <c r="CA42" s="461">
        <f t="shared" ref="CA42:CG42" si="26">SUM(CA28:CA41)</f>
        <v>1892006</v>
      </c>
      <c r="CB42" s="461">
        <f t="shared" si="26"/>
        <v>1087408.6713634301</v>
      </c>
      <c r="CC42" s="461">
        <f t="shared" si="26"/>
        <v>756199.54999999329</v>
      </c>
      <c r="CD42" s="461">
        <f t="shared" si="26"/>
        <v>-18266587.49595568</v>
      </c>
      <c r="CE42" s="461">
        <f t="shared" si="26"/>
        <v>-77302873.975325599</v>
      </c>
      <c r="CF42" s="461">
        <f t="shared" si="26"/>
        <v>338000</v>
      </c>
      <c r="CG42" s="461">
        <f t="shared" si="26"/>
        <v>429552</v>
      </c>
      <c r="CH42" s="248">
        <f t="shared" si="13"/>
        <v>30</v>
      </c>
      <c r="CI42" s="155" t="s">
        <v>50</v>
      </c>
      <c r="CJ42" s="461">
        <f t="shared" ref="CJ42:CR42" si="27">SUM(CJ28:CJ41)</f>
        <v>0.75983700004871935</v>
      </c>
      <c r="CK42" s="461">
        <f t="shared" si="27"/>
        <v>11406.015331858347</v>
      </c>
      <c r="CL42" s="461">
        <f t="shared" si="27"/>
        <v>-911956.79735051864</v>
      </c>
      <c r="CM42" s="461">
        <f t="shared" si="27"/>
        <v>705.78143169460384</v>
      </c>
      <c r="CN42" s="461">
        <f>SUM(CN28:CN41)</f>
        <v>301885.8462583333</v>
      </c>
      <c r="CO42" s="461">
        <f>SUM(CO28:CO41)</f>
        <v>2068860.3</v>
      </c>
      <c r="CP42" s="461">
        <f t="shared" si="27"/>
        <v>-230340.87330531504</v>
      </c>
      <c r="CQ42" s="461">
        <f t="shared" si="27"/>
        <v>-89825734.217714787</v>
      </c>
      <c r="CR42" s="461">
        <f t="shared" si="27"/>
        <v>349282796.63368809</v>
      </c>
      <c r="CS42" s="248">
        <f t="shared" si="14"/>
        <v>30</v>
      </c>
      <c r="CT42" s="155" t="s">
        <v>50</v>
      </c>
      <c r="CU42" s="461">
        <f>SUM(CU28:CU41)</f>
        <v>439108530.85140294</v>
      </c>
      <c r="CV42" s="461">
        <f>SUM(CV28:CV41)</f>
        <v>-89825734.217714787</v>
      </c>
      <c r="CW42" s="461">
        <f>SUM(CW28:CW41)</f>
        <v>349282796.63368809</v>
      </c>
    </row>
    <row r="43" spans="1:101" ht="15" customHeight="1">
      <c r="A43" s="248">
        <f t="shared" si="0"/>
        <v>32</v>
      </c>
      <c r="E43" s="271"/>
      <c r="F43" s="416">
        <f>SUM(E42:E42)</f>
        <v>6911209.5688199997</v>
      </c>
      <c r="G43" s="255"/>
      <c r="Q43" s="248"/>
      <c r="S43" s="438"/>
      <c r="T43" s="264"/>
      <c r="U43" s="165" t="s">
        <v>24</v>
      </c>
      <c r="X43" s="153"/>
      <c r="Y43" s="157"/>
      <c r="Z43" s="157"/>
      <c r="AA43" s="157"/>
      <c r="AB43" s="157"/>
      <c r="AC43" s="157"/>
      <c r="AN43" s="153"/>
      <c r="AX43" s="487"/>
      <c r="AY43" s="487"/>
      <c r="AZ43" s="487"/>
      <c r="BA43" s="487"/>
      <c r="BB43" s="487"/>
      <c r="BC43" s="487"/>
      <c r="BD43" s="487"/>
      <c r="BE43" s="487"/>
      <c r="BF43" s="487"/>
      <c r="BG43" s="487"/>
      <c r="BH43" s="487"/>
      <c r="BI43" s="487"/>
      <c r="BJ43" s="487"/>
      <c r="BK43" s="487"/>
      <c r="BL43" s="487"/>
      <c r="BR43" s="164"/>
      <c r="BT43" s="154"/>
      <c r="BV43" s="166"/>
      <c r="BW43" s="492"/>
      <c r="BX43" s="248">
        <f t="shared" si="12"/>
        <v>31</v>
      </c>
      <c r="BZ43" s="271"/>
      <c r="CA43" s="271"/>
      <c r="CB43" s="271"/>
      <c r="CC43" s="271"/>
      <c r="CD43" s="271"/>
      <c r="CE43" s="271"/>
      <c r="CF43" s="271"/>
      <c r="CG43" s="271"/>
      <c r="CH43" s="248">
        <f t="shared" si="13"/>
        <v>31</v>
      </c>
      <c r="CJ43" s="271"/>
      <c r="CK43" s="271"/>
      <c r="CL43" s="271"/>
      <c r="CM43" s="271"/>
      <c r="CN43" s="271"/>
      <c r="CO43" s="271"/>
      <c r="CP43" s="271"/>
      <c r="CQ43" s="271"/>
      <c r="CR43" s="271"/>
      <c r="CS43" s="248">
        <f t="shared" si="14"/>
        <v>31</v>
      </c>
      <c r="CU43" s="271"/>
      <c r="CV43" s="271"/>
      <c r="CW43" s="271"/>
    </row>
    <row r="44" spans="1:101" ht="15" customHeight="1">
      <c r="A44" s="248">
        <f t="shared" si="0"/>
        <v>33</v>
      </c>
      <c r="B44" s="491"/>
      <c r="C44" s="866"/>
      <c r="D44" s="866"/>
      <c r="E44" s="866"/>
      <c r="F44" s="169"/>
      <c r="G44" s="255"/>
      <c r="H44" s="162"/>
      <c r="I44" s="162"/>
      <c r="J44" s="162"/>
      <c r="K44" s="162"/>
      <c r="Q44" s="248"/>
      <c r="S44" s="438"/>
      <c r="T44" s="264"/>
      <c r="W44" s="247"/>
      <c r="X44" s="247"/>
      <c r="Y44" s="157"/>
      <c r="Z44" s="157"/>
      <c r="AA44" s="157"/>
      <c r="AB44" s="157"/>
      <c r="AC44" s="157"/>
      <c r="AN44" s="153"/>
      <c r="AX44" s="487"/>
      <c r="AY44" s="487"/>
      <c r="AZ44" s="487"/>
      <c r="BA44" s="487"/>
      <c r="BB44" s="487"/>
      <c r="BC44" s="487"/>
      <c r="BD44" s="487"/>
      <c r="BE44" s="487"/>
      <c r="BF44" s="487"/>
      <c r="BG44" s="487"/>
      <c r="BH44" s="487"/>
      <c r="BI44" s="487"/>
      <c r="BJ44" s="487"/>
      <c r="BK44" s="487"/>
      <c r="BL44" s="487"/>
      <c r="BR44" s="164"/>
      <c r="BT44" s="154"/>
      <c r="BV44" s="166"/>
      <c r="BW44" s="288"/>
      <c r="BX44" s="248">
        <f t="shared" si="12"/>
        <v>32</v>
      </c>
      <c r="BY44" s="155" t="s">
        <v>51</v>
      </c>
      <c r="BZ44" s="276">
        <f t="shared" ref="BZ44:CG44" si="28">BZ17-BZ26-BZ42</f>
        <v>101047061.06859714</v>
      </c>
      <c r="CA44" s="276">
        <f t="shared" si="28"/>
        <v>2564374.7423925754</v>
      </c>
      <c r="CB44" s="276">
        <f t="shared" si="28"/>
        <v>1780003.7986365701</v>
      </c>
      <c r="CC44" s="276">
        <f t="shared" si="28"/>
        <v>-756199.54999999329</v>
      </c>
      <c r="CD44" s="276">
        <f t="shared" si="28"/>
        <v>18266587.49595568</v>
      </c>
      <c r="CE44" s="276">
        <f t="shared" si="28"/>
        <v>391009.65225847065</v>
      </c>
      <c r="CF44" s="276">
        <f t="shared" si="28"/>
        <v>-338000</v>
      </c>
      <c r="CG44" s="276">
        <f t="shared" si="28"/>
        <v>-429552</v>
      </c>
      <c r="CH44" s="248">
        <f t="shared" si="13"/>
        <v>32</v>
      </c>
      <c r="CI44" s="155" t="s">
        <v>51</v>
      </c>
      <c r="CJ44" s="276">
        <f t="shared" ref="CJ44:CR44" si="29">CJ17-CJ26-CJ42</f>
        <v>-0.75983700004871935</v>
      </c>
      <c r="CK44" s="276">
        <f t="shared" si="29"/>
        <v>-11406.015331858347</v>
      </c>
      <c r="CL44" s="276">
        <f>CL17-CL26-CL42</f>
        <v>911956.79735051864</v>
      </c>
      <c r="CM44" s="276">
        <f>CM17-CM26-CM42</f>
        <v>-705.78143169460384</v>
      </c>
      <c r="CN44" s="276">
        <f>CN17-CN26-CN42</f>
        <v>-301885.8462583333</v>
      </c>
      <c r="CO44" s="276">
        <f>CO17-CO26-CO42</f>
        <v>-2068860.3</v>
      </c>
      <c r="CP44" s="276">
        <f>CP17-CP26-CP42</f>
        <v>230340.87330531504</v>
      </c>
      <c r="CQ44" s="276">
        <f t="shared" si="29"/>
        <v>20237663.107040226</v>
      </c>
      <c r="CR44" s="276">
        <f t="shared" si="29"/>
        <v>121284724.17563736</v>
      </c>
      <c r="CS44" s="248">
        <f t="shared" si="14"/>
        <v>32</v>
      </c>
      <c r="CT44" s="165" t="str">
        <f>BY44</f>
        <v>NET OPERATING INCOME</v>
      </c>
      <c r="CU44" s="276">
        <f>CU17-CU26-CU42</f>
        <v>101047061.06859714</v>
      </c>
      <c r="CV44" s="276">
        <f>CV17-CV26-CV42</f>
        <v>20237663.107040226</v>
      </c>
      <c r="CW44" s="276">
        <f>CW17-CW26-CW42</f>
        <v>121284724.17563725</v>
      </c>
    </row>
    <row r="45" spans="1:101" ht="15" customHeight="1">
      <c r="A45" s="248">
        <f t="shared" si="0"/>
        <v>34</v>
      </c>
      <c r="B45" s="260" t="s">
        <v>205</v>
      </c>
      <c r="C45" s="260"/>
      <c r="D45" s="421">
        <f>+BV12</f>
        <v>4.627E-3</v>
      </c>
      <c r="E45" s="332">
        <f>ROUND(F39*D45,0)</f>
        <v>52598</v>
      </c>
      <c r="F45" s="266"/>
      <c r="G45" s="255"/>
      <c r="H45" s="162"/>
      <c r="I45" s="162"/>
      <c r="J45" s="162"/>
      <c r="K45" s="162"/>
      <c r="Q45" s="248"/>
      <c r="S45" s="438"/>
      <c r="T45" s="264"/>
      <c r="W45" s="247"/>
      <c r="X45" s="415"/>
      <c r="Y45" s="157"/>
      <c r="Z45" s="157"/>
      <c r="AA45" s="157"/>
      <c r="AB45" s="157"/>
      <c r="AC45" s="157"/>
      <c r="AN45" s="153"/>
      <c r="AX45" s="487"/>
      <c r="AY45" s="487"/>
      <c r="AZ45" s="487"/>
      <c r="BA45" s="487"/>
      <c r="BB45" s="487"/>
      <c r="BC45" s="487"/>
      <c r="BD45" s="487"/>
      <c r="BE45" s="487"/>
      <c r="BF45" s="487"/>
      <c r="BG45" s="487"/>
      <c r="BH45" s="487"/>
      <c r="BI45" s="487"/>
      <c r="BJ45" s="487"/>
      <c r="BK45" s="487"/>
      <c r="BL45" s="487"/>
      <c r="BR45" s="164"/>
      <c r="BT45" s="154"/>
      <c r="BV45" s="166"/>
      <c r="BW45" s="446"/>
      <c r="BX45" s="248">
        <f t="shared" si="12"/>
        <v>33</v>
      </c>
      <c r="BZ45" s="271"/>
      <c r="CA45" s="271"/>
      <c r="CB45" s="271"/>
      <c r="CC45" s="271"/>
      <c r="CD45" s="271"/>
      <c r="CE45" s="271"/>
      <c r="CF45" s="271"/>
      <c r="CG45" s="493" t="s">
        <v>24</v>
      </c>
      <c r="CH45" s="248">
        <f t="shared" si="13"/>
        <v>33</v>
      </c>
      <c r="CJ45" s="271"/>
      <c r="CK45" s="493"/>
      <c r="CL45" s="493"/>
      <c r="CM45" s="493"/>
      <c r="CN45" s="493"/>
      <c r="CO45" s="493"/>
      <c r="CP45" s="493"/>
      <c r="CQ45" s="311"/>
      <c r="CR45" s="311"/>
      <c r="CS45" s="248">
        <f t="shared" si="14"/>
        <v>33</v>
      </c>
      <c r="CT45" s="155"/>
      <c r="CU45" s="494"/>
      <c r="CV45" s="494"/>
      <c r="CW45" s="494"/>
    </row>
    <row r="46" spans="1:101" ht="15" customHeight="1">
      <c r="A46" s="248">
        <f t="shared" si="0"/>
        <v>35</v>
      </c>
      <c r="B46" s="260" t="s">
        <v>212</v>
      </c>
      <c r="C46" s="260"/>
      <c r="D46" s="427">
        <f>+BV13</f>
        <v>2E-3</v>
      </c>
      <c r="E46" s="365">
        <f>ROUND(F39*D46,0)</f>
        <v>22735</v>
      </c>
      <c r="F46" s="266"/>
      <c r="G46" s="255"/>
      <c r="S46" s="438"/>
      <c r="T46" s="264"/>
      <c r="V46" s="247"/>
      <c r="W46" s="247"/>
      <c r="X46" s="415"/>
      <c r="Y46" s="247"/>
      <c r="Z46" s="247"/>
      <c r="AA46" s="247"/>
      <c r="AB46" s="247"/>
      <c r="AC46" s="247"/>
      <c r="AN46" s="153"/>
      <c r="AX46" s="487"/>
      <c r="AY46" s="487"/>
      <c r="AZ46" s="487"/>
      <c r="BA46" s="487"/>
      <c r="BB46" s="487"/>
      <c r="BC46" s="487"/>
      <c r="BD46" s="487"/>
      <c r="BE46" s="487"/>
      <c r="BF46" s="487"/>
      <c r="BG46" s="487"/>
      <c r="BH46" s="487"/>
      <c r="BI46" s="487"/>
      <c r="BJ46" s="487"/>
      <c r="BK46" s="487"/>
      <c r="BL46" s="487"/>
      <c r="BR46" s="164"/>
      <c r="BT46" s="154"/>
      <c r="BV46" s="166"/>
      <c r="BW46" s="446"/>
      <c r="BX46" s="248">
        <f t="shared" si="12"/>
        <v>34</v>
      </c>
      <c r="BY46" s="155" t="s">
        <v>255</v>
      </c>
      <c r="BZ46" s="276">
        <f>BZ57</f>
        <v>1651590189.5077469</v>
      </c>
      <c r="CA46" s="271"/>
      <c r="CB46" s="271"/>
      <c r="CC46" s="271"/>
      <c r="CD46" s="271"/>
      <c r="CE46" s="271">
        <v>0</v>
      </c>
      <c r="CF46" s="271"/>
      <c r="CG46" s="319"/>
      <c r="CH46" s="248">
        <f t="shared" si="13"/>
        <v>34</v>
      </c>
      <c r="CI46" s="155" t="s">
        <v>255</v>
      </c>
      <c r="CJ46" s="271"/>
      <c r="CK46" s="156"/>
      <c r="CL46" s="156"/>
      <c r="CM46" s="156"/>
      <c r="CN46" s="156"/>
      <c r="CO46" s="156"/>
      <c r="CP46" s="156"/>
      <c r="CQ46" s="271">
        <f>SUM(CA46:CM46)-CH46</f>
        <v>0</v>
      </c>
      <c r="CR46" s="271">
        <f>BZ46+CQ46</f>
        <v>1651590189.5077469</v>
      </c>
      <c r="CS46" s="248">
        <f t="shared" si="14"/>
        <v>34</v>
      </c>
      <c r="CT46" s="155" t="s">
        <v>255</v>
      </c>
      <c r="CU46" s="271">
        <f>BZ46</f>
        <v>1651590189.5077469</v>
      </c>
      <c r="CV46" s="497">
        <f>CQ46</f>
        <v>0</v>
      </c>
      <c r="CW46" s="271">
        <f>+CU46+CV46</f>
        <v>1651590189.5077469</v>
      </c>
    </row>
    <row r="47" spans="1:101" ht="15" customHeight="1">
      <c r="A47" s="248">
        <f t="shared" si="0"/>
        <v>36</v>
      </c>
      <c r="B47" s="370" t="s">
        <v>182</v>
      </c>
      <c r="C47" s="260"/>
      <c r="D47" s="495"/>
      <c r="E47" s="478"/>
      <c r="F47" s="496">
        <f>SUM(E45:E46)</f>
        <v>75333</v>
      </c>
      <c r="G47" s="255"/>
      <c r="H47" s="162"/>
      <c r="I47" s="162"/>
      <c r="J47" s="162"/>
      <c r="K47" s="162"/>
      <c r="S47" s="438"/>
      <c r="T47" s="264"/>
      <c r="U47" s="157"/>
      <c r="V47" s="157"/>
      <c r="W47" s="157"/>
      <c r="X47" s="415"/>
      <c r="Y47" s="247"/>
      <c r="Z47" s="247"/>
      <c r="AA47" s="247"/>
      <c r="AB47" s="247"/>
      <c r="AC47" s="247"/>
      <c r="AN47" s="153"/>
      <c r="BR47" s="164"/>
      <c r="BT47" s="154"/>
      <c r="BV47" s="166"/>
      <c r="BW47" s="446"/>
      <c r="BX47" s="248">
        <f t="shared" si="12"/>
        <v>35</v>
      </c>
      <c r="CG47" s="170"/>
      <c r="CH47" s="248">
        <f t="shared" si="13"/>
        <v>35</v>
      </c>
      <c r="CK47" s="154"/>
      <c r="CL47" s="154"/>
      <c r="CM47" s="154"/>
      <c r="CN47" s="154"/>
      <c r="CO47" s="154"/>
      <c r="CP47" s="154"/>
      <c r="CQ47" s="311"/>
      <c r="CR47" s="311"/>
      <c r="CS47" s="248">
        <f t="shared" si="14"/>
        <v>35</v>
      </c>
    </row>
    <row r="48" spans="1:101" ht="15" customHeight="1">
      <c r="A48" s="248">
        <f t="shared" si="0"/>
        <v>37</v>
      </c>
      <c r="B48" s="260"/>
      <c r="C48" s="260"/>
      <c r="D48" s="498"/>
      <c r="E48" s="256"/>
      <c r="F48" s="266"/>
      <c r="G48" s="255"/>
      <c r="H48" s="162"/>
      <c r="I48" s="162"/>
      <c r="J48" s="162"/>
      <c r="K48" s="162"/>
      <c r="U48" s="157"/>
      <c r="V48" s="157"/>
      <c r="W48" s="157"/>
      <c r="X48" s="415"/>
      <c r="Y48" s="247"/>
      <c r="Z48" s="247"/>
      <c r="AA48" s="247"/>
      <c r="AB48" s="247"/>
      <c r="AC48" s="247"/>
      <c r="AK48" s="248"/>
      <c r="AL48" s="152"/>
      <c r="AM48" s="154"/>
      <c r="AN48" s="153"/>
      <c r="AT48" s="157"/>
      <c r="AU48" s="157"/>
      <c r="AV48" s="157"/>
      <c r="BR48" s="164"/>
      <c r="BT48" s="154"/>
      <c r="BV48" s="166"/>
      <c r="BW48" s="500"/>
      <c r="BX48" s="248">
        <f t="shared" si="12"/>
        <v>36</v>
      </c>
      <c r="BY48" s="155" t="s">
        <v>53</v>
      </c>
      <c r="BZ48" s="501">
        <f>BZ44/BZ46</f>
        <v>6.118167915414538E-2</v>
      </c>
      <c r="CE48" s="298"/>
      <c r="CF48" s="298"/>
      <c r="CG48" s="154"/>
      <c r="CH48" s="248">
        <f t="shared" si="13"/>
        <v>36</v>
      </c>
      <c r="CI48" s="155" t="s">
        <v>53</v>
      </c>
      <c r="CK48" s="154"/>
      <c r="CL48" s="154"/>
      <c r="CM48" s="154"/>
      <c r="CN48" s="154"/>
      <c r="CO48" s="154"/>
      <c r="CP48" s="154"/>
      <c r="CR48" s="446">
        <f>CR44/CR46</f>
        <v>7.3435120253279071E-2</v>
      </c>
      <c r="CS48" s="248">
        <f t="shared" si="14"/>
        <v>36</v>
      </c>
      <c r="CT48" s="155" t="s">
        <v>53</v>
      </c>
      <c r="CU48" s="446">
        <f>BZ48</f>
        <v>6.118167915414538E-2</v>
      </c>
      <c r="CW48" s="446">
        <f>CW44/CW46</f>
        <v>7.3435120253279002E-2</v>
      </c>
    </row>
    <row r="49" spans="1:101" ht="15" customHeight="1">
      <c r="A49" s="248">
        <f t="shared" si="0"/>
        <v>38</v>
      </c>
      <c r="B49" s="260" t="s">
        <v>220</v>
      </c>
      <c r="C49" s="260"/>
      <c r="D49" s="421">
        <f>+BV14</f>
        <v>3.8342000000000001E-2</v>
      </c>
      <c r="E49" s="499">
        <f>ROUND(F39*D49,0)</f>
        <v>435856</v>
      </c>
      <c r="F49" s="266"/>
      <c r="G49" s="255"/>
      <c r="Q49" s="248"/>
      <c r="U49" s="157"/>
      <c r="V49" s="157"/>
      <c r="W49" s="157"/>
      <c r="X49" s="157"/>
      <c r="Y49" s="247"/>
      <c r="Z49" s="247"/>
      <c r="AA49" s="247"/>
      <c r="AB49" s="247"/>
      <c r="AC49" s="247"/>
      <c r="AN49" s="153"/>
      <c r="AT49" s="157"/>
      <c r="AU49" s="157"/>
      <c r="AV49" s="157"/>
      <c r="BR49" s="164"/>
      <c r="BT49" s="154"/>
      <c r="BV49" s="166"/>
      <c r="BX49" s="248">
        <f t="shared" si="12"/>
        <v>37</v>
      </c>
      <c r="CH49" s="248">
        <f t="shared" si="13"/>
        <v>37</v>
      </c>
      <c r="CS49" s="248">
        <f t="shared" si="14"/>
        <v>37</v>
      </c>
      <c r="CU49" s="503"/>
      <c r="CW49" s="503"/>
    </row>
    <row r="50" spans="1:101" ht="15" customHeight="1">
      <c r="A50" s="248">
        <f t="shared" si="0"/>
        <v>39</v>
      </c>
      <c r="B50" s="370" t="s">
        <v>227</v>
      </c>
      <c r="C50" s="260"/>
      <c r="D50" s="169"/>
      <c r="E50" s="256"/>
      <c r="F50" s="502">
        <f>SUM(E49:E49)</f>
        <v>435856</v>
      </c>
      <c r="G50" s="444"/>
      <c r="Q50" s="248"/>
      <c r="U50" s="157"/>
      <c r="V50" s="157"/>
      <c r="W50" s="157"/>
      <c r="X50" s="157"/>
      <c r="Y50" s="247"/>
      <c r="Z50" s="247"/>
      <c r="AA50" s="247"/>
      <c r="AB50" s="247"/>
      <c r="AC50" s="247"/>
      <c r="AK50" s="248"/>
      <c r="AN50" s="153"/>
      <c r="AT50" s="157"/>
      <c r="AU50" s="157"/>
      <c r="AV50" s="157"/>
      <c r="BR50" s="164"/>
      <c r="BT50" s="154"/>
      <c r="BV50" s="166"/>
      <c r="BX50" s="248">
        <f t="shared" si="12"/>
        <v>38</v>
      </c>
      <c r="BY50" s="165" t="s">
        <v>256</v>
      </c>
      <c r="BZ50" s="217"/>
      <c r="CG50" s="154"/>
      <c r="CH50" s="248">
        <f t="shared" si="13"/>
        <v>38</v>
      </c>
      <c r="CI50" s="165" t="s">
        <v>256</v>
      </c>
      <c r="CK50" s="154"/>
      <c r="CL50" s="154"/>
      <c r="CM50" s="154"/>
      <c r="CN50" s="154"/>
      <c r="CO50" s="154"/>
      <c r="CP50" s="154"/>
      <c r="CR50" s="311"/>
      <c r="CS50" s="248">
        <f t="shared" si="14"/>
        <v>38</v>
      </c>
      <c r="CT50" s="165" t="s">
        <v>256</v>
      </c>
    </row>
    <row r="51" spans="1:101" ht="15" customHeight="1">
      <c r="A51" s="248">
        <f t="shared" si="0"/>
        <v>40</v>
      </c>
      <c r="B51" s="260"/>
      <c r="C51" s="260"/>
      <c r="D51" s="169"/>
      <c r="E51" s="169"/>
      <c r="F51" s="266"/>
      <c r="G51" s="444"/>
      <c r="H51" s="162"/>
      <c r="I51" s="162"/>
      <c r="J51" s="162"/>
      <c r="K51" s="162"/>
      <c r="Q51" s="154"/>
      <c r="S51" s="438"/>
      <c r="T51" s="264"/>
      <c r="U51" s="157"/>
      <c r="V51" s="157"/>
      <c r="W51" s="157"/>
      <c r="X51" s="157"/>
      <c r="Y51" s="247"/>
      <c r="Z51" s="247"/>
      <c r="AA51" s="247"/>
      <c r="AB51" s="247"/>
      <c r="AC51" s="247"/>
      <c r="AK51" s="248"/>
      <c r="AN51" s="153"/>
      <c r="BN51" s="504"/>
      <c r="BR51" s="164"/>
      <c r="BT51" s="154"/>
      <c r="BV51" s="166"/>
      <c r="BW51" s="175"/>
      <c r="BX51" s="248">
        <f t="shared" si="12"/>
        <v>39</v>
      </c>
      <c r="BY51" s="505" t="s">
        <v>257</v>
      </c>
      <c r="BZ51" s="276">
        <v>3152000388</v>
      </c>
      <c r="CA51" s="262"/>
      <c r="CB51" s="262">
        <v>0</v>
      </c>
      <c r="CC51" s="262">
        <v>0</v>
      </c>
      <c r="CD51" s="262">
        <v>0</v>
      </c>
      <c r="CE51" s="262">
        <f>+CE46</f>
        <v>0</v>
      </c>
      <c r="CF51" s="262"/>
      <c r="CG51" s="262">
        <v>0</v>
      </c>
      <c r="CH51" s="248">
        <f t="shared" si="13"/>
        <v>39</v>
      </c>
      <c r="CI51" s="505" t="s">
        <v>257</v>
      </c>
      <c r="CJ51" s="262">
        <v>0</v>
      </c>
      <c r="CK51" s="262">
        <v>0</v>
      </c>
      <c r="CL51" s="262">
        <v>0</v>
      </c>
      <c r="CM51" s="262">
        <v>0</v>
      </c>
      <c r="CN51" s="262"/>
      <c r="CO51" s="262"/>
      <c r="CP51" s="262">
        <v>0</v>
      </c>
      <c r="CQ51" s="262">
        <f>SUM(CA51:CM51)-CH51</f>
        <v>0</v>
      </c>
      <c r="CR51" s="262">
        <f>+CQ51+BZ51</f>
        <v>3152000388</v>
      </c>
      <c r="CS51" s="248">
        <f t="shared" si="14"/>
        <v>39</v>
      </c>
      <c r="CT51" s="505" t="s">
        <v>257</v>
      </c>
      <c r="CU51" s="276">
        <f>+BZ51</f>
        <v>3152000388</v>
      </c>
      <c r="CV51" s="506">
        <f>+CQ51</f>
        <v>0</v>
      </c>
      <c r="CW51" s="262">
        <f>+CV51+CU51</f>
        <v>3152000388</v>
      </c>
    </row>
    <row r="52" spans="1:101" ht="15" customHeight="1">
      <c r="A52" s="248">
        <f t="shared" si="0"/>
        <v>41</v>
      </c>
      <c r="B52" s="260" t="s">
        <v>180</v>
      </c>
      <c r="C52" s="260"/>
      <c r="D52" s="169"/>
      <c r="E52" s="478"/>
      <c r="F52" s="470">
        <f>F39-F43-F47-F50</f>
        <v>3945191.7423925754</v>
      </c>
      <c r="G52" s="490"/>
      <c r="Q52" s="154"/>
      <c r="S52" s="438"/>
      <c r="T52" s="264"/>
      <c r="U52" s="157"/>
      <c r="V52" s="157"/>
      <c r="W52" s="157"/>
      <c r="X52" s="157"/>
      <c r="Y52" s="247"/>
      <c r="Z52" s="247"/>
      <c r="AA52" s="247"/>
      <c r="AB52" s="247"/>
      <c r="AC52" s="247"/>
      <c r="AK52" s="248"/>
      <c r="AN52" s="153"/>
      <c r="BR52" s="164"/>
      <c r="BT52" s="154"/>
      <c r="BV52" s="166"/>
      <c r="BW52" s="172"/>
      <c r="BX52" s="248">
        <f t="shared" si="12"/>
        <v>40</v>
      </c>
      <c r="BY52" s="507" t="s">
        <v>258</v>
      </c>
      <c r="BZ52" s="450">
        <v>-1143008342</v>
      </c>
      <c r="CA52" s="508"/>
      <c r="CB52" s="508"/>
      <c r="CC52" s="508"/>
      <c r="CD52" s="508"/>
      <c r="CE52" s="508"/>
      <c r="CF52" s="508"/>
      <c r="CG52" s="508"/>
      <c r="CH52" s="248">
        <f t="shared" si="13"/>
        <v>40</v>
      </c>
      <c r="CI52" s="507" t="s">
        <v>258</v>
      </c>
      <c r="CJ52" s="508"/>
      <c r="CK52" s="508"/>
      <c r="CL52" s="508"/>
      <c r="CM52" s="508"/>
      <c r="CN52" s="508"/>
      <c r="CO52" s="508"/>
      <c r="CP52" s="508"/>
      <c r="CQ52" s="509">
        <f>SUM(CA52:CM52)-CH52</f>
        <v>0</v>
      </c>
      <c r="CR52" s="508">
        <f>+CQ52+BZ52</f>
        <v>-1143008342</v>
      </c>
      <c r="CS52" s="248">
        <f t="shared" si="14"/>
        <v>40</v>
      </c>
      <c r="CT52" s="507" t="s">
        <v>258</v>
      </c>
      <c r="CU52" s="450">
        <f>+BZ52</f>
        <v>-1143008342</v>
      </c>
      <c r="CV52" s="508">
        <f>+CQ52</f>
        <v>0</v>
      </c>
      <c r="CW52" s="508">
        <f>+CV52+CU52</f>
        <v>-1143008342</v>
      </c>
    </row>
    <row r="53" spans="1:101" ht="15" customHeight="1">
      <c r="A53" s="248">
        <f t="shared" si="0"/>
        <v>42</v>
      </c>
      <c r="B53" s="260"/>
      <c r="C53" s="260"/>
      <c r="D53" s="169"/>
      <c r="E53" s="478"/>
      <c r="F53" s="478"/>
      <c r="G53" s="490"/>
      <c r="H53" s="162"/>
      <c r="I53" s="162"/>
      <c r="J53" s="162"/>
      <c r="K53" s="162"/>
      <c r="R53" s="154"/>
      <c r="S53" s="154"/>
      <c r="T53" s="154"/>
      <c r="V53" s="247"/>
      <c r="W53" s="247"/>
      <c r="X53" s="247"/>
      <c r="Y53" s="247"/>
      <c r="Z53" s="247"/>
      <c r="AA53" s="247"/>
      <c r="AB53" s="247"/>
      <c r="AC53" s="247"/>
      <c r="AN53" s="153"/>
      <c r="BR53" s="164"/>
      <c r="BT53" s="154"/>
      <c r="BV53" s="166"/>
      <c r="BW53" s="172"/>
      <c r="BX53" s="248">
        <f t="shared" si="12"/>
        <v>41</v>
      </c>
      <c r="BY53" s="507" t="s">
        <v>259</v>
      </c>
      <c r="BZ53" s="450">
        <v>-394996925.6848346</v>
      </c>
      <c r="CA53" s="511"/>
      <c r="CB53" s="511"/>
      <c r="CC53" s="511"/>
      <c r="CD53" s="511"/>
      <c r="CE53" s="511"/>
      <c r="CF53" s="511"/>
      <c r="CG53" s="511"/>
      <c r="CH53" s="248">
        <f t="shared" si="13"/>
        <v>41</v>
      </c>
      <c r="CI53" s="507" t="s">
        <v>259</v>
      </c>
      <c r="CJ53" s="511"/>
      <c r="CK53" s="511"/>
      <c r="CL53" s="511"/>
      <c r="CM53" s="511"/>
      <c r="CN53" s="511"/>
      <c r="CO53" s="511"/>
      <c r="CP53" s="511"/>
      <c r="CQ53" s="509">
        <f>SUM(CA53:CM53)-CH53</f>
        <v>0</v>
      </c>
      <c r="CR53" s="508">
        <f>+CQ53+BZ53</f>
        <v>-394996925.6848346</v>
      </c>
      <c r="CS53" s="248">
        <f t="shared" si="14"/>
        <v>41</v>
      </c>
      <c r="CT53" s="507" t="s">
        <v>259</v>
      </c>
      <c r="CU53" s="512">
        <f>+BZ53</f>
        <v>-394996925.6848346</v>
      </c>
      <c r="CV53" s="511">
        <f>+CQ53</f>
        <v>0</v>
      </c>
      <c r="CW53" s="511">
        <f>+CV53+CU53</f>
        <v>-394996925.6848346</v>
      </c>
    </row>
    <row r="54" spans="1:101" ht="15" customHeight="1">
      <c r="A54" s="248">
        <f t="shared" si="0"/>
        <v>43</v>
      </c>
      <c r="B54" s="260" t="s">
        <v>189</v>
      </c>
      <c r="C54" s="260"/>
      <c r="D54" s="510">
        <f>FIT</f>
        <v>0.35</v>
      </c>
      <c r="E54" s="478"/>
      <c r="F54" s="379">
        <f>ROUND(F52*D54,0)</f>
        <v>1380817</v>
      </c>
      <c r="G54" s="490"/>
      <c r="L54" s="154"/>
      <c r="R54" s="154"/>
      <c r="S54" s="154"/>
      <c r="T54" s="154"/>
      <c r="V54" s="247"/>
      <c r="W54" s="247"/>
      <c r="X54" s="247"/>
      <c r="Y54" s="247"/>
      <c r="Z54" s="247"/>
      <c r="AA54" s="247"/>
      <c r="AB54" s="247"/>
      <c r="AC54" s="247"/>
      <c r="AK54" s="248"/>
      <c r="AN54" s="153"/>
      <c r="BR54" s="248"/>
      <c r="BT54" s="500"/>
      <c r="BU54" s="446"/>
      <c r="BV54" s="500"/>
      <c r="BW54" s="172"/>
      <c r="BX54" s="248">
        <f t="shared" si="12"/>
        <v>42</v>
      </c>
      <c r="BY54" s="507" t="s">
        <v>260</v>
      </c>
      <c r="BZ54" s="450">
        <v>-30103192</v>
      </c>
      <c r="CA54" s="513"/>
      <c r="CB54" s="513"/>
      <c r="CC54" s="513"/>
      <c r="CD54" s="513"/>
      <c r="CE54" s="513"/>
      <c r="CF54" s="513"/>
      <c r="CG54" s="513"/>
      <c r="CH54" s="248">
        <f t="shared" si="13"/>
        <v>42</v>
      </c>
      <c r="CI54" s="507" t="s">
        <v>260</v>
      </c>
      <c r="CJ54" s="513"/>
      <c r="CK54" s="513"/>
      <c r="CL54" s="513"/>
      <c r="CM54" s="513"/>
      <c r="CN54" s="513"/>
      <c r="CO54" s="513"/>
      <c r="CP54" s="513"/>
      <c r="CQ54" s="514">
        <f>SUM(CA54:CM54)-CH54</f>
        <v>0</v>
      </c>
      <c r="CR54" s="513">
        <f>+CQ54+BZ54</f>
        <v>-30103192</v>
      </c>
      <c r="CS54" s="248">
        <f t="shared" si="14"/>
        <v>42</v>
      </c>
      <c r="CT54" s="507" t="s">
        <v>260</v>
      </c>
      <c r="CU54" s="299">
        <f>+BZ54</f>
        <v>-30103192</v>
      </c>
      <c r="CV54" s="513">
        <f>+CQ54</f>
        <v>0</v>
      </c>
      <c r="CW54" s="513">
        <f>+CV54+CU54</f>
        <v>-30103192</v>
      </c>
    </row>
    <row r="55" spans="1:101" ht="15" customHeight="1" thickBot="1">
      <c r="A55" s="248">
        <f t="shared" si="0"/>
        <v>44</v>
      </c>
      <c r="B55" s="260" t="s">
        <v>169</v>
      </c>
      <c r="C55" s="260"/>
      <c r="D55" s="169"/>
      <c r="E55" s="478"/>
      <c r="F55" s="485">
        <f>F52-F54</f>
        <v>2564374.7423925754</v>
      </c>
      <c r="G55" s="490"/>
      <c r="H55" s="162"/>
      <c r="I55" s="162"/>
      <c r="J55" s="162"/>
      <c r="K55" s="162"/>
      <c r="L55" s="154"/>
      <c r="V55" s="247"/>
      <c r="W55" s="247"/>
      <c r="X55" s="247"/>
      <c r="Y55" s="247"/>
      <c r="Z55" s="247"/>
      <c r="AA55" s="247"/>
      <c r="AB55" s="247"/>
      <c r="AC55" s="247"/>
      <c r="AK55" s="248"/>
      <c r="AL55" s="154"/>
      <c r="AM55" s="154"/>
      <c r="AN55" s="153"/>
      <c r="BR55" s="248"/>
      <c r="BW55" s="172"/>
      <c r="BX55" s="248">
        <f t="shared" si="12"/>
        <v>43</v>
      </c>
      <c r="BY55" s="507" t="s">
        <v>261</v>
      </c>
      <c r="BZ55" s="515">
        <f t="shared" ref="BZ55:CG55" si="30">SUM(BZ51:BZ54)</f>
        <v>1583891928.3151655</v>
      </c>
      <c r="CA55" s="506"/>
      <c r="CB55" s="506">
        <f t="shared" si="30"/>
        <v>0</v>
      </c>
      <c r="CC55" s="506">
        <f t="shared" si="30"/>
        <v>0</v>
      </c>
      <c r="CD55" s="506">
        <f t="shared" si="30"/>
        <v>0</v>
      </c>
      <c r="CE55" s="506">
        <f t="shared" si="30"/>
        <v>0</v>
      </c>
      <c r="CF55" s="506"/>
      <c r="CG55" s="506">
        <f t="shared" si="30"/>
        <v>0</v>
      </c>
      <c r="CH55" s="248">
        <f t="shared" si="13"/>
        <v>43</v>
      </c>
      <c r="CI55" s="507" t="s">
        <v>261</v>
      </c>
      <c r="CJ55" s="506">
        <f t="shared" ref="CJ55:CR55" si="31">SUM(CJ51:CJ54)</f>
        <v>0</v>
      </c>
      <c r="CK55" s="506">
        <f t="shared" si="31"/>
        <v>0</v>
      </c>
      <c r="CL55" s="506">
        <f t="shared" si="31"/>
        <v>0</v>
      </c>
      <c r="CM55" s="506">
        <f t="shared" si="31"/>
        <v>0</v>
      </c>
      <c r="CN55" s="506"/>
      <c r="CO55" s="506"/>
      <c r="CP55" s="506">
        <f t="shared" si="31"/>
        <v>0</v>
      </c>
      <c r="CQ55" s="506">
        <f t="shared" si="31"/>
        <v>0</v>
      </c>
      <c r="CR55" s="506">
        <f t="shared" si="31"/>
        <v>1583891928.3151655</v>
      </c>
      <c r="CS55" s="248">
        <f t="shared" si="14"/>
        <v>43</v>
      </c>
      <c r="CT55" s="507" t="s">
        <v>261</v>
      </c>
      <c r="CU55" s="506">
        <f>SUM(CU51:CU54)</f>
        <v>1583891928.3151655</v>
      </c>
      <c r="CV55" s="506">
        <f>SUM(CV51:CV54)</f>
        <v>0</v>
      </c>
      <c r="CW55" s="506">
        <f>SUM(CW51:CW54)</f>
        <v>1583891928.3151655</v>
      </c>
    </row>
    <row r="56" spans="1:101" ht="15" customHeight="1" thickTop="1">
      <c r="F56" s="379"/>
      <c r="G56" s="490"/>
      <c r="H56" s="162"/>
      <c r="I56" s="162"/>
      <c r="J56" s="162"/>
      <c r="K56" s="162"/>
      <c r="L56" s="154"/>
      <c r="V56" s="247"/>
      <c r="W56" s="247"/>
      <c r="X56" s="247"/>
      <c r="Y56" s="247"/>
      <c r="Z56" s="247"/>
      <c r="AA56" s="247"/>
      <c r="AB56" s="247"/>
      <c r="AC56" s="247"/>
      <c r="AK56" s="248"/>
      <c r="AL56" s="154"/>
      <c r="AM56" s="516"/>
      <c r="AN56" s="153"/>
      <c r="BR56" s="157"/>
      <c r="BS56" s="157"/>
      <c r="BT56" s="157"/>
      <c r="BU56" s="157"/>
      <c r="BV56" s="157"/>
      <c r="BW56" s="172"/>
      <c r="BX56" s="248">
        <f t="shared" si="12"/>
        <v>44</v>
      </c>
      <c r="BY56" s="507" t="s">
        <v>262</v>
      </c>
      <c r="BZ56" s="450">
        <v>67698261.192581519</v>
      </c>
      <c r="CA56" s="513"/>
      <c r="CB56" s="513"/>
      <c r="CC56" s="513"/>
      <c r="CD56" s="513"/>
      <c r="CE56" s="513"/>
      <c r="CF56" s="513"/>
      <c r="CG56" s="513"/>
      <c r="CH56" s="248">
        <f t="shared" si="13"/>
        <v>44</v>
      </c>
      <c r="CI56" s="507" t="s">
        <v>262</v>
      </c>
      <c r="CJ56" s="513"/>
      <c r="CK56" s="513"/>
      <c r="CL56" s="513"/>
      <c r="CM56" s="513"/>
      <c r="CN56" s="513"/>
      <c r="CO56" s="513"/>
      <c r="CP56" s="513"/>
      <c r="CQ56" s="513">
        <f>SUM(CA56:CM56)-CH56</f>
        <v>0</v>
      </c>
      <c r="CR56" s="513">
        <f>+CQ56+BZ56</f>
        <v>67698261.192581519</v>
      </c>
      <c r="CS56" s="248">
        <f t="shared" si="14"/>
        <v>44</v>
      </c>
      <c r="CT56" s="507" t="s">
        <v>262</v>
      </c>
      <c r="CU56" s="299">
        <f>+BZ56</f>
        <v>67698261.192581519</v>
      </c>
      <c r="CV56" s="513">
        <f>+CQ56</f>
        <v>0</v>
      </c>
      <c r="CW56" s="513">
        <f>+CV56+CU56</f>
        <v>67698261.192581519</v>
      </c>
    </row>
    <row r="57" spans="1:101" ht="15" customHeight="1" thickBot="1">
      <c r="G57" s="490"/>
      <c r="H57" s="162"/>
      <c r="I57" s="162"/>
      <c r="J57" s="162"/>
      <c r="K57" s="162"/>
      <c r="L57" s="154"/>
      <c r="V57" s="247"/>
      <c r="W57" s="247"/>
      <c r="X57" s="247"/>
      <c r="Y57" s="247"/>
      <c r="Z57" s="247"/>
      <c r="AA57" s="247"/>
      <c r="AB57" s="247"/>
      <c r="AC57" s="247"/>
      <c r="AK57" s="248"/>
      <c r="AL57" s="154"/>
      <c r="AM57" s="154"/>
      <c r="AN57" s="153"/>
      <c r="BR57" s="157"/>
      <c r="BS57" s="157"/>
      <c r="BT57" s="157"/>
      <c r="BU57" s="157"/>
      <c r="BV57" s="157"/>
      <c r="BX57" s="248">
        <f t="shared" si="12"/>
        <v>45</v>
      </c>
      <c r="BY57" s="505" t="s">
        <v>263</v>
      </c>
      <c r="BZ57" s="517">
        <f t="shared" ref="BZ57:CG57" si="32">SUM(BZ55:BZ56)</f>
        <v>1651590189.5077469</v>
      </c>
      <c r="CA57" s="518"/>
      <c r="CB57" s="518">
        <f t="shared" si="32"/>
        <v>0</v>
      </c>
      <c r="CC57" s="518">
        <f t="shared" si="32"/>
        <v>0</v>
      </c>
      <c r="CD57" s="518">
        <f t="shared" si="32"/>
        <v>0</v>
      </c>
      <c r="CE57" s="518">
        <f t="shared" si="32"/>
        <v>0</v>
      </c>
      <c r="CF57" s="518"/>
      <c r="CG57" s="518">
        <f t="shared" si="32"/>
        <v>0</v>
      </c>
      <c r="CH57" s="248">
        <f t="shared" si="13"/>
        <v>45</v>
      </c>
      <c r="CI57" s="505" t="s">
        <v>263</v>
      </c>
      <c r="CJ57" s="518">
        <f t="shared" ref="CJ57:CR57" si="33">SUM(CJ55:CJ56)</f>
        <v>0</v>
      </c>
      <c r="CK57" s="518">
        <f t="shared" si="33"/>
        <v>0</v>
      </c>
      <c r="CL57" s="518">
        <f t="shared" si="33"/>
        <v>0</v>
      </c>
      <c r="CM57" s="518">
        <f t="shared" si="33"/>
        <v>0</v>
      </c>
      <c r="CN57" s="518"/>
      <c r="CO57" s="518"/>
      <c r="CP57" s="518">
        <f t="shared" si="33"/>
        <v>0</v>
      </c>
      <c r="CQ57" s="518">
        <f t="shared" si="33"/>
        <v>0</v>
      </c>
      <c r="CR57" s="518">
        <f t="shared" si="33"/>
        <v>1651590189.5077469</v>
      </c>
      <c r="CS57" s="248">
        <f t="shared" si="14"/>
        <v>45</v>
      </c>
      <c r="CT57" s="505" t="s">
        <v>263</v>
      </c>
      <c r="CU57" s="518">
        <f>SUM(CU55:CU56)</f>
        <v>1651590189.5077469</v>
      </c>
      <c r="CV57" s="518">
        <f>SUM(CV55:CV56)</f>
        <v>0</v>
      </c>
      <c r="CW57" s="518">
        <f>SUM(CW55:CW56)</f>
        <v>1651590189.5077469</v>
      </c>
    </row>
    <row r="58" spans="1:101" ht="15" customHeight="1" thickTop="1">
      <c r="G58" s="490"/>
      <c r="H58" s="162"/>
      <c r="I58" s="162"/>
      <c r="J58" s="162"/>
      <c r="K58" s="162"/>
      <c r="L58" s="154"/>
      <c r="V58" s="247"/>
      <c r="W58" s="247"/>
      <c r="X58" s="247"/>
      <c r="Y58" s="247"/>
      <c r="Z58" s="247"/>
      <c r="AA58" s="247"/>
      <c r="AB58" s="247"/>
      <c r="AC58" s="247"/>
      <c r="AK58" s="248"/>
      <c r="AL58" s="519"/>
      <c r="AM58" s="516"/>
      <c r="AN58" s="153"/>
      <c r="BR58" s="157"/>
      <c r="BS58" s="157"/>
      <c r="BT58" s="157"/>
      <c r="BU58" s="157"/>
      <c r="BV58" s="157"/>
      <c r="CS58" s="248"/>
    </row>
    <row r="59" spans="1:101" ht="15" customHeight="1">
      <c r="G59" s="490"/>
      <c r="H59" s="162"/>
      <c r="I59" s="162"/>
      <c r="J59" s="162"/>
      <c r="K59" s="162"/>
      <c r="L59" s="154"/>
      <c r="V59" s="247"/>
      <c r="W59" s="247"/>
      <c r="X59" s="247"/>
      <c r="Y59" s="247"/>
      <c r="Z59" s="247"/>
      <c r="AA59" s="247"/>
      <c r="AB59" s="247"/>
      <c r="AC59" s="247"/>
      <c r="AK59" s="248"/>
      <c r="AL59" s="519"/>
      <c r="AM59" s="516"/>
      <c r="AN59" s="153"/>
      <c r="BR59" s="157"/>
      <c r="BS59" s="157"/>
      <c r="BT59" s="157"/>
      <c r="BU59" s="157"/>
      <c r="BV59" s="157"/>
      <c r="BW59" s="520"/>
      <c r="CG59" s="271">
        <f>SUM(CA44:CG44)</f>
        <v>21478224.139243305</v>
      </c>
      <c r="CR59" s="271">
        <f>SUM(CJ44:CP44)</f>
        <v>-1240561.0322030527</v>
      </c>
      <c r="CU59" s="521"/>
      <c r="CV59" s="521"/>
      <c r="CW59" s="521"/>
    </row>
    <row r="60" spans="1:101" ht="15" customHeight="1" thickBot="1">
      <c r="G60" s="490"/>
      <c r="H60" s="162"/>
      <c r="I60" s="162"/>
      <c r="J60" s="162"/>
      <c r="K60" s="162"/>
      <c r="L60" s="154"/>
      <c r="V60" s="247"/>
      <c r="W60" s="247"/>
      <c r="X60" s="247"/>
      <c r="Y60" s="247"/>
      <c r="Z60" s="247"/>
      <c r="AA60" s="247"/>
      <c r="AB60" s="247"/>
      <c r="AC60" s="247"/>
      <c r="AK60" s="164" t="e">
        <f ca="1">CELL("filename",#REF!)</f>
        <v>#REF!</v>
      </c>
      <c r="AL60" s="519"/>
      <c r="AM60" s="516"/>
      <c r="AN60" s="153"/>
      <c r="AY60" s="504"/>
      <c r="BR60" s="157"/>
      <c r="BS60" s="157"/>
      <c r="BT60" s="157"/>
      <c r="BU60" s="157"/>
      <c r="BV60" s="157"/>
      <c r="CR60" s="522">
        <f>BZ44+CG59+CR59-CR44</f>
        <v>0</v>
      </c>
    </row>
    <row r="61" spans="1:101" ht="15" customHeight="1">
      <c r="G61" s="490"/>
      <c r="H61" s="162"/>
      <c r="I61" s="162"/>
      <c r="J61" s="162"/>
      <c r="K61" s="162"/>
      <c r="L61" s="154"/>
      <c r="V61" s="247"/>
      <c r="W61" s="247"/>
      <c r="X61" s="247"/>
      <c r="Y61" s="247"/>
      <c r="Z61" s="247"/>
      <c r="AA61" s="247"/>
      <c r="AB61" s="247"/>
      <c r="AC61" s="247"/>
      <c r="AK61" s="523"/>
      <c r="AL61" s="519"/>
      <c r="AM61" s="524"/>
      <c r="BR61" s="157"/>
      <c r="BS61" s="157"/>
      <c r="BT61" s="157"/>
      <c r="BU61" s="157"/>
      <c r="BV61" s="157"/>
      <c r="BW61" s="525"/>
      <c r="BY61" s="613" t="s">
        <v>51</v>
      </c>
      <c r="BZ61" s="614">
        <v>101047061.06859714</v>
      </c>
      <c r="CA61" s="614">
        <v>2564374.7423925754</v>
      </c>
      <c r="CB61" s="614">
        <v>2050847.6982486595</v>
      </c>
      <c r="CC61" s="614">
        <v>-756199.54999999329</v>
      </c>
      <c r="CD61" s="614">
        <v>18266587.49595568</v>
      </c>
      <c r="CE61" s="614">
        <v>391009.65225847065</v>
      </c>
      <c r="CF61" s="614">
        <v>-338000</v>
      </c>
      <c r="CG61" s="614">
        <v>-429552</v>
      </c>
      <c r="CH61" s="615">
        <v>32</v>
      </c>
      <c r="CI61" s="615" t="s">
        <v>51</v>
      </c>
      <c r="CJ61" s="614">
        <v>-0.75983700004871935</v>
      </c>
      <c r="CK61" s="614">
        <v>-11406.015331858347</v>
      </c>
      <c r="CL61" s="614">
        <v>911956.79735051864</v>
      </c>
      <c r="CM61" s="614">
        <v>-705.78143169460384</v>
      </c>
      <c r="CN61" s="614">
        <v>-301885.8462583333</v>
      </c>
      <c r="CO61" s="614">
        <v>-2068860.3</v>
      </c>
      <c r="CP61" s="614">
        <v>230340.87330531504</v>
      </c>
      <c r="CQ61" s="616">
        <v>20508507.006652325</v>
      </c>
      <c r="CR61" s="165" t="s">
        <v>24</v>
      </c>
    </row>
    <row r="62" spans="1:101" ht="15" customHeight="1">
      <c r="G62" s="490"/>
      <c r="H62" s="162"/>
      <c r="I62" s="162"/>
      <c r="J62" s="162"/>
      <c r="K62" s="162"/>
      <c r="L62" s="154"/>
      <c r="V62" s="247"/>
      <c r="W62" s="247"/>
      <c r="X62" s="247"/>
      <c r="Y62" s="247"/>
      <c r="Z62" s="247"/>
      <c r="AA62" s="247"/>
      <c r="AB62" s="247"/>
      <c r="AC62" s="247"/>
      <c r="AK62" s="523"/>
      <c r="AL62" s="519"/>
      <c r="AM62" s="524"/>
      <c r="BR62" s="157"/>
      <c r="BS62" s="157"/>
      <c r="BT62" s="157"/>
      <c r="BU62" s="157"/>
      <c r="BV62" s="157"/>
      <c r="BW62" s="500"/>
      <c r="BY62" s="617"/>
      <c r="BZ62" s="154"/>
      <c r="CA62" s="154"/>
      <c r="CB62" s="154"/>
      <c r="CC62" s="154"/>
      <c r="CD62" s="154"/>
      <c r="CE62" s="154"/>
      <c r="CF62" s="154"/>
      <c r="CG62" s="154"/>
      <c r="CH62" s="154"/>
      <c r="CI62" s="154"/>
      <c r="CJ62" s="154"/>
      <c r="CK62" s="154"/>
      <c r="CL62" s="154"/>
      <c r="CM62" s="154"/>
      <c r="CN62" s="154"/>
      <c r="CO62" s="154"/>
      <c r="CP62" s="154"/>
      <c r="CQ62" s="618"/>
    </row>
    <row r="63" spans="1:101" ht="15" customHeight="1" thickBot="1">
      <c r="G63" s="490"/>
      <c r="H63" s="162"/>
      <c r="I63" s="162"/>
      <c r="J63" s="162"/>
      <c r="K63" s="162"/>
      <c r="L63" s="526"/>
      <c r="M63" s="526"/>
      <c r="N63" s="526"/>
      <c r="O63" s="526"/>
      <c r="P63" s="526"/>
      <c r="Q63" s="526"/>
      <c r="V63" s="247"/>
      <c r="W63" s="247"/>
      <c r="X63" s="247"/>
      <c r="AK63" s="523"/>
      <c r="AL63" s="519"/>
      <c r="AM63" s="524"/>
      <c r="BR63" s="157"/>
      <c r="BS63" s="157"/>
      <c r="BT63" s="157"/>
      <c r="BU63" s="157"/>
      <c r="BV63" s="157"/>
      <c r="BY63" s="619" t="s">
        <v>310</v>
      </c>
      <c r="BZ63" s="620">
        <f>BZ44-BZ61</f>
        <v>0</v>
      </c>
      <c r="CA63" s="620">
        <f t="shared" ref="CA63:CQ63" si="34">CA44-CA61</f>
        <v>0</v>
      </c>
      <c r="CB63" s="620">
        <f t="shared" si="34"/>
        <v>-270843.89961208939</v>
      </c>
      <c r="CC63" s="620">
        <f t="shared" si="34"/>
        <v>0</v>
      </c>
      <c r="CD63" s="620">
        <f t="shared" si="34"/>
        <v>0</v>
      </c>
      <c r="CE63" s="620">
        <f t="shared" si="34"/>
        <v>0</v>
      </c>
      <c r="CF63" s="620">
        <f t="shared" si="34"/>
        <v>0</v>
      </c>
      <c r="CG63" s="620">
        <f t="shared" si="34"/>
        <v>0</v>
      </c>
      <c r="CH63" s="621"/>
      <c r="CI63" s="621"/>
      <c r="CJ63" s="620">
        <f t="shared" si="34"/>
        <v>0</v>
      </c>
      <c r="CK63" s="620">
        <f t="shared" si="34"/>
        <v>0</v>
      </c>
      <c r="CL63" s="620">
        <f t="shared" si="34"/>
        <v>0</v>
      </c>
      <c r="CM63" s="620">
        <f t="shared" si="34"/>
        <v>0</v>
      </c>
      <c r="CN63" s="620">
        <f t="shared" si="34"/>
        <v>0</v>
      </c>
      <c r="CO63" s="620">
        <f t="shared" si="34"/>
        <v>0</v>
      </c>
      <c r="CP63" s="620">
        <f t="shared" si="34"/>
        <v>0</v>
      </c>
      <c r="CQ63" s="622">
        <f t="shared" si="34"/>
        <v>-270843.89961209893</v>
      </c>
      <c r="CR63" s="271"/>
    </row>
    <row r="64" spans="1:101" ht="15" customHeight="1">
      <c r="A64" s="526"/>
      <c r="B64" s="526"/>
      <c r="C64" s="526"/>
      <c r="D64" s="526"/>
      <c r="E64" s="526"/>
      <c r="F64" s="526"/>
      <c r="G64" s="490"/>
      <c r="H64" s="162"/>
      <c r="I64" s="162"/>
      <c r="J64" s="162"/>
      <c r="K64" s="162"/>
      <c r="L64" s="154"/>
      <c r="V64" s="247"/>
      <c r="W64" s="247"/>
      <c r="X64" s="247"/>
      <c r="AK64" s="523"/>
      <c r="AL64" s="519"/>
      <c r="AM64" s="524"/>
      <c r="BR64" s="157"/>
      <c r="BS64" s="157"/>
      <c r="BT64" s="157"/>
      <c r="BU64" s="157"/>
      <c r="BV64" s="157"/>
      <c r="BW64" s="311"/>
    </row>
    <row r="65" spans="1:95" ht="15" customHeight="1">
      <c r="A65" s="470"/>
      <c r="G65" s="490"/>
      <c r="H65" s="162"/>
      <c r="I65" s="162"/>
      <c r="J65" s="162"/>
      <c r="K65" s="162"/>
      <c r="L65" s="154"/>
      <c r="R65" s="526"/>
      <c r="S65" s="526"/>
      <c r="T65" s="526"/>
      <c r="V65" s="247"/>
      <c r="W65" s="247"/>
      <c r="X65" s="247"/>
      <c r="AK65" s="523"/>
      <c r="AL65" s="519"/>
      <c r="AM65" s="524"/>
      <c r="BR65" s="157"/>
      <c r="BS65" s="157"/>
      <c r="BT65" s="157"/>
      <c r="BU65" s="157"/>
      <c r="BV65" s="157"/>
      <c r="BW65" s="311"/>
    </row>
    <row r="66" spans="1:95" ht="15" customHeight="1">
      <c r="A66" s="470"/>
      <c r="G66" s="490"/>
      <c r="H66" s="162"/>
      <c r="I66" s="162"/>
      <c r="J66" s="162"/>
      <c r="K66" s="162"/>
      <c r="L66" s="154"/>
      <c r="V66" s="247"/>
      <c r="W66" s="247"/>
      <c r="X66" s="247"/>
      <c r="AK66" s="523"/>
      <c r="AL66" s="519"/>
      <c r="AM66" s="524"/>
      <c r="BR66" s="157"/>
      <c r="BS66" s="157"/>
      <c r="BT66" s="157"/>
      <c r="BU66" s="157"/>
      <c r="BV66" s="157"/>
      <c r="BW66" s="170"/>
    </row>
    <row r="67" spans="1:95" ht="15" customHeight="1">
      <c r="A67" s="470"/>
      <c r="G67" s="490"/>
      <c r="H67" s="526"/>
      <c r="I67" s="526"/>
      <c r="J67" s="526"/>
      <c r="K67" s="526"/>
      <c r="L67" s="154"/>
      <c r="V67" s="247"/>
      <c r="W67" s="247"/>
      <c r="X67" s="247"/>
      <c r="AK67" s="523"/>
      <c r="AL67" s="519"/>
      <c r="AM67" s="524"/>
      <c r="BR67" s="157"/>
      <c r="BS67" s="157"/>
      <c r="BT67" s="157"/>
      <c r="BU67" s="157"/>
      <c r="BV67" s="157"/>
      <c r="BW67" s="311"/>
    </row>
    <row r="68" spans="1:95" ht="15" customHeight="1">
      <c r="A68" s="470"/>
      <c r="G68" s="490"/>
      <c r="H68" s="162"/>
      <c r="I68" s="162"/>
      <c r="J68" s="162"/>
      <c r="K68" s="162"/>
      <c r="L68" s="154"/>
      <c r="V68" s="247"/>
      <c r="W68" s="247"/>
      <c r="X68" s="247"/>
      <c r="AK68" s="523"/>
      <c r="AL68" s="519"/>
      <c r="AM68" s="524"/>
      <c r="BR68" s="157"/>
      <c r="BS68" s="157"/>
      <c r="BT68" s="157"/>
      <c r="BU68" s="157"/>
      <c r="BV68" s="157"/>
      <c r="BW68" s="311"/>
    </row>
    <row r="69" spans="1:95" ht="15" customHeight="1">
      <c r="A69" s="470"/>
      <c r="G69" s="490"/>
      <c r="H69" s="162"/>
      <c r="I69" s="162"/>
      <c r="J69" s="162"/>
      <c r="K69" s="162"/>
      <c r="L69" s="154"/>
      <c r="U69" s="526"/>
      <c r="V69" s="526"/>
      <c r="W69" s="526"/>
      <c r="X69" s="247"/>
      <c r="AK69" s="523"/>
      <c r="AL69" s="519"/>
      <c r="AM69" s="524"/>
      <c r="AO69" s="168"/>
      <c r="BR69" s="157"/>
      <c r="BS69" s="157"/>
      <c r="BT69" s="157"/>
      <c r="BU69" s="157"/>
      <c r="BV69" s="157"/>
      <c r="BW69" s="527"/>
    </row>
    <row r="70" spans="1:95" ht="15" customHeight="1">
      <c r="A70" s="470"/>
      <c r="G70" s="490"/>
      <c r="H70" s="162"/>
      <c r="I70" s="162"/>
      <c r="J70" s="162"/>
      <c r="K70" s="162"/>
      <c r="L70" s="154"/>
      <c r="AK70" s="523"/>
      <c r="AL70" s="519"/>
      <c r="AM70" s="524"/>
      <c r="BR70" s="157"/>
      <c r="BS70" s="157"/>
      <c r="BT70" s="157"/>
      <c r="BU70" s="157"/>
      <c r="BV70" s="157"/>
      <c r="BW70" s="528" t="s">
        <v>24</v>
      </c>
    </row>
    <row r="71" spans="1:95" ht="15" customHeight="1">
      <c r="A71" s="470"/>
      <c r="G71" s="490"/>
      <c r="H71" s="162"/>
      <c r="I71" s="162"/>
      <c r="J71" s="162"/>
      <c r="K71" s="162"/>
      <c r="L71" s="154"/>
      <c r="M71" s="470"/>
      <c r="AK71" s="523"/>
      <c r="AL71" s="519"/>
      <c r="AM71" s="524"/>
      <c r="BR71" s="157"/>
      <c r="BS71" s="157"/>
      <c r="BT71" s="157"/>
      <c r="BU71" s="157"/>
      <c r="BV71" s="157"/>
      <c r="BW71" s="529" t="s">
        <v>24</v>
      </c>
      <c r="BX71" s="248"/>
    </row>
    <row r="72" spans="1:95" ht="15" customHeight="1">
      <c r="A72" s="470"/>
      <c r="G72" s="162"/>
      <c r="H72" s="162"/>
      <c r="I72" s="162"/>
      <c r="J72" s="162"/>
      <c r="K72" s="162"/>
      <c r="BR72" s="157"/>
      <c r="BS72" s="157"/>
      <c r="BT72" s="157"/>
      <c r="BU72" s="157"/>
      <c r="BV72" s="157"/>
      <c r="BW72" s="530"/>
      <c r="BX72" s="248"/>
    </row>
    <row r="73" spans="1:95" ht="15" customHeight="1">
      <c r="A73" s="470"/>
      <c r="G73" s="162"/>
      <c r="H73" s="162"/>
      <c r="I73" s="162"/>
      <c r="J73" s="162"/>
      <c r="K73" s="162"/>
      <c r="BR73" s="157"/>
      <c r="BS73" s="157"/>
      <c r="BT73" s="157"/>
      <c r="BU73" s="157"/>
      <c r="BV73" s="157"/>
      <c r="BW73" s="384"/>
      <c r="BX73" s="288"/>
    </row>
    <row r="74" spans="1:95" ht="15" customHeight="1">
      <c r="A74" s="470"/>
      <c r="G74" s="526"/>
      <c r="H74" s="162"/>
      <c r="I74" s="162"/>
      <c r="J74" s="162"/>
      <c r="K74" s="162"/>
      <c r="BR74" s="157"/>
      <c r="BS74" s="157"/>
      <c r="BT74" s="157"/>
      <c r="BU74" s="157"/>
      <c r="BV74" s="157"/>
      <c r="BW74" s="531"/>
      <c r="BY74" s="248"/>
      <c r="BZ74" s="248"/>
      <c r="CA74" s="248"/>
      <c r="CB74" s="248"/>
      <c r="CC74" s="248"/>
      <c r="CD74" s="248"/>
      <c r="CE74" s="248"/>
      <c r="CF74" s="248"/>
      <c r="CG74" s="248"/>
      <c r="CH74" s="248"/>
      <c r="CI74" s="248"/>
    </row>
    <row r="75" spans="1:95" ht="15" customHeight="1">
      <c r="A75" s="470"/>
      <c r="G75" s="162"/>
      <c r="H75" s="162"/>
      <c r="I75" s="162"/>
      <c r="J75" s="162"/>
      <c r="K75" s="162"/>
      <c r="BR75" s="157"/>
      <c r="BS75" s="157"/>
      <c r="BT75" s="157"/>
      <c r="BU75" s="157"/>
      <c r="BV75" s="157"/>
      <c r="BW75" s="384"/>
      <c r="CC75" s="248"/>
      <c r="CD75" s="248"/>
      <c r="CE75" s="248"/>
      <c r="CF75" s="248"/>
      <c r="CG75" s="248"/>
      <c r="CH75" s="248"/>
      <c r="CI75" s="248"/>
      <c r="CJ75" s="248"/>
      <c r="CK75" s="248"/>
      <c r="CL75" s="248"/>
      <c r="CM75" s="248"/>
      <c r="CN75" s="248"/>
      <c r="CO75" s="248"/>
      <c r="CP75" s="248"/>
      <c r="CQ75" s="288"/>
    </row>
    <row r="76" spans="1:95" ht="15" customHeight="1">
      <c r="A76" s="470"/>
      <c r="G76" s="162"/>
      <c r="H76" s="162"/>
      <c r="I76" s="162"/>
      <c r="J76" s="162"/>
      <c r="K76" s="162"/>
      <c r="BR76" s="157"/>
      <c r="BS76" s="157"/>
      <c r="BT76" s="157"/>
      <c r="BU76" s="157"/>
      <c r="BV76" s="157"/>
      <c r="BW76" s="384"/>
      <c r="CC76" s="288"/>
      <c r="CD76" s="288"/>
      <c r="CE76" s="288"/>
      <c r="CF76" s="288"/>
      <c r="CG76" s="288"/>
      <c r="CH76" s="288"/>
      <c r="CI76" s="288"/>
      <c r="CJ76" s="288"/>
      <c r="CK76" s="288"/>
      <c r="CL76" s="288"/>
      <c r="CM76" s="288"/>
      <c r="CN76" s="288"/>
      <c r="CO76" s="288"/>
      <c r="CP76" s="288"/>
      <c r="CQ76" s="248"/>
    </row>
    <row r="77" spans="1:95" ht="15" customHeight="1">
      <c r="A77" s="470"/>
      <c r="G77" s="162"/>
      <c r="H77" s="162"/>
      <c r="I77" s="162"/>
      <c r="J77" s="162"/>
      <c r="K77" s="162"/>
      <c r="BR77" s="157"/>
      <c r="BS77" s="157"/>
      <c r="BT77" s="157"/>
      <c r="BU77" s="157"/>
      <c r="BV77" s="157"/>
      <c r="BW77" s="532"/>
      <c r="CC77" s="248"/>
      <c r="CD77" s="248"/>
      <c r="CE77" s="248"/>
      <c r="CF77" s="248"/>
      <c r="CG77" s="248"/>
      <c r="CH77" s="248"/>
      <c r="CI77" s="248"/>
      <c r="CJ77" s="248"/>
      <c r="CK77" s="248"/>
      <c r="CL77" s="248"/>
      <c r="CM77" s="248"/>
      <c r="CN77" s="248"/>
      <c r="CO77" s="248"/>
      <c r="CP77" s="248"/>
      <c r="CQ77" s="248"/>
    </row>
    <row r="78" spans="1:95" ht="15" customHeight="1">
      <c r="A78" s="470"/>
      <c r="G78" s="162"/>
      <c r="H78" s="162"/>
      <c r="I78" s="162"/>
      <c r="J78" s="162"/>
      <c r="K78" s="162"/>
      <c r="Y78" s="155"/>
      <c r="Z78" s="155"/>
      <c r="AA78" s="155"/>
      <c r="AB78" s="155"/>
      <c r="AC78" s="155"/>
      <c r="BR78" s="157"/>
      <c r="BS78" s="157"/>
      <c r="BT78" s="157"/>
      <c r="BU78" s="157"/>
      <c r="BV78" s="157"/>
      <c r="BW78" s="531"/>
      <c r="CC78" s="248"/>
      <c r="CD78" s="248"/>
      <c r="CE78" s="248"/>
      <c r="CF78" s="248"/>
      <c r="CG78" s="248"/>
      <c r="CH78" s="248"/>
      <c r="CI78" s="248"/>
      <c r="CJ78" s="248"/>
      <c r="CK78" s="248"/>
      <c r="CL78" s="248"/>
      <c r="CM78" s="248"/>
      <c r="CN78" s="248"/>
      <c r="CO78" s="248"/>
      <c r="CP78" s="248"/>
      <c r="CQ78" s="248"/>
    </row>
    <row r="79" spans="1:95" ht="15" customHeight="1">
      <c r="A79" s="470"/>
      <c r="G79" s="162"/>
      <c r="H79" s="162"/>
      <c r="I79" s="162"/>
      <c r="J79" s="162"/>
      <c r="K79" s="162"/>
      <c r="BR79" s="248"/>
      <c r="BV79" s="533" t="s">
        <v>24</v>
      </c>
      <c r="BW79" s="469"/>
      <c r="CC79" s="248"/>
      <c r="CD79" s="248"/>
      <c r="CE79" s="248"/>
      <c r="CF79" s="248"/>
      <c r="CG79" s="248"/>
      <c r="CH79" s="248"/>
      <c r="CI79" s="248"/>
      <c r="CJ79" s="248"/>
      <c r="CK79" s="248"/>
      <c r="CL79" s="248"/>
      <c r="CM79" s="248"/>
      <c r="CN79" s="248"/>
      <c r="CO79" s="248"/>
      <c r="CP79" s="248"/>
      <c r="CQ79" s="248"/>
    </row>
    <row r="80" spans="1:95" ht="15" customHeight="1">
      <c r="A80" s="470"/>
      <c r="G80" s="162"/>
      <c r="H80" s="162"/>
      <c r="I80" s="162"/>
      <c r="J80" s="162"/>
      <c r="K80" s="162"/>
      <c r="BR80" s="248"/>
      <c r="BV80" s="534"/>
      <c r="BW80" s="535"/>
      <c r="CC80" s="248"/>
      <c r="CD80" s="248"/>
      <c r="CE80" s="248"/>
      <c r="CF80" s="248"/>
      <c r="CG80" s="248"/>
      <c r="CH80" s="248"/>
      <c r="CI80" s="248"/>
      <c r="CJ80" s="248"/>
      <c r="CK80" s="248"/>
      <c r="CL80" s="248"/>
      <c r="CM80" s="248"/>
      <c r="CN80" s="248"/>
      <c r="CO80" s="248"/>
      <c r="CP80" s="248"/>
      <c r="CQ80" s="248"/>
    </row>
    <row r="81" spans="1:101" ht="15" customHeight="1">
      <c r="A81" s="470"/>
      <c r="G81" s="162"/>
      <c r="H81" s="162"/>
      <c r="I81" s="162"/>
      <c r="J81" s="162"/>
      <c r="K81" s="162"/>
      <c r="BR81" s="536"/>
      <c r="BV81" s="384"/>
      <c r="BW81" s="535"/>
      <c r="CC81" s="248"/>
      <c r="CD81" s="248"/>
      <c r="CE81" s="248"/>
      <c r="CF81" s="248"/>
      <c r="CG81" s="248"/>
      <c r="CH81" s="248"/>
      <c r="CI81" s="248"/>
      <c r="CJ81" s="248"/>
      <c r="CK81" s="248"/>
      <c r="CL81" s="248"/>
      <c r="CM81" s="248"/>
      <c r="CN81" s="248"/>
      <c r="CO81" s="248"/>
      <c r="CP81" s="248"/>
      <c r="CQ81" s="248"/>
    </row>
    <row r="82" spans="1:101" ht="15" customHeight="1">
      <c r="A82" s="470"/>
      <c r="G82" s="162"/>
      <c r="H82" s="162"/>
      <c r="I82" s="162"/>
      <c r="J82" s="162"/>
      <c r="K82" s="162"/>
      <c r="BR82" s="248"/>
      <c r="BU82" s="257"/>
      <c r="BV82" s="534"/>
      <c r="BW82" s="535"/>
      <c r="CC82" s="248"/>
      <c r="CD82" s="248"/>
      <c r="CE82" s="248"/>
      <c r="CF82" s="248"/>
      <c r="CG82" s="248"/>
      <c r="CH82" s="248"/>
      <c r="CI82" s="248"/>
      <c r="CJ82" s="248"/>
      <c r="CK82" s="248"/>
      <c r="CL82" s="248"/>
      <c r="CM82" s="248"/>
      <c r="CN82" s="248"/>
      <c r="CO82" s="248"/>
      <c r="CP82" s="248"/>
      <c r="CQ82" s="248"/>
    </row>
    <row r="83" spans="1:101" ht="15" customHeight="1">
      <c r="A83" s="470"/>
      <c r="G83" s="162"/>
      <c r="H83" s="162"/>
      <c r="I83" s="162"/>
      <c r="J83" s="162"/>
      <c r="K83" s="162"/>
      <c r="BR83" s="248"/>
      <c r="BV83" s="532"/>
      <c r="BW83" s="535"/>
      <c r="CC83" s="248"/>
      <c r="CD83" s="248"/>
      <c r="CE83" s="248"/>
      <c r="CF83" s="248"/>
      <c r="CG83" s="248"/>
      <c r="CH83" s="248"/>
      <c r="CI83" s="248"/>
      <c r="CJ83" s="248"/>
      <c r="CK83" s="248"/>
      <c r="CL83" s="248"/>
      <c r="CM83" s="248"/>
      <c r="CN83" s="248"/>
      <c r="CO83" s="248"/>
      <c r="CP83" s="248"/>
      <c r="CQ83" s="248"/>
    </row>
    <row r="84" spans="1:101" ht="15" customHeight="1">
      <c r="G84" s="162"/>
      <c r="H84" s="162"/>
      <c r="I84" s="162"/>
      <c r="J84" s="162"/>
      <c r="K84" s="162"/>
      <c r="BR84" s="248"/>
      <c r="BV84" s="384"/>
      <c r="BW84" s="535"/>
      <c r="BX84" s="167"/>
      <c r="CC84" s="248"/>
      <c r="CD84" s="248"/>
      <c r="CE84" s="248"/>
      <c r="CF84" s="248"/>
      <c r="CG84" s="248"/>
      <c r="CH84" s="248"/>
      <c r="CI84" s="248"/>
      <c r="CJ84" s="248"/>
      <c r="CK84" s="248"/>
      <c r="CL84" s="248"/>
      <c r="CM84" s="248"/>
      <c r="CN84" s="248"/>
      <c r="CO84" s="248"/>
      <c r="CP84" s="248"/>
      <c r="CQ84" s="248"/>
    </row>
    <row r="85" spans="1:101" ht="15" customHeight="1">
      <c r="G85" s="162"/>
      <c r="H85" s="162"/>
      <c r="I85" s="162"/>
      <c r="J85" s="162"/>
      <c r="K85" s="162"/>
      <c r="U85" s="155"/>
      <c r="V85" s="155"/>
      <c r="W85" s="155"/>
      <c r="X85" s="155"/>
      <c r="BR85" s="248"/>
      <c r="BS85" s="157"/>
      <c r="BT85" s="157"/>
      <c r="BU85" s="157"/>
      <c r="BV85" s="157"/>
      <c r="BW85" s="157"/>
      <c r="BX85" s="537"/>
      <c r="BY85" s="167"/>
      <c r="BZ85" s="167"/>
      <c r="CA85" s="167"/>
      <c r="CB85" s="167"/>
      <c r="CC85" s="248"/>
      <c r="CD85" s="248"/>
      <c r="CE85" s="248"/>
      <c r="CF85" s="248"/>
      <c r="CG85" s="248"/>
      <c r="CH85" s="248"/>
      <c r="CI85" s="248"/>
      <c r="CJ85" s="248"/>
      <c r="CK85" s="248"/>
      <c r="CL85" s="248"/>
      <c r="CM85" s="248"/>
      <c r="CN85" s="248"/>
      <c r="CO85" s="248"/>
      <c r="CP85" s="248"/>
      <c r="CQ85" s="248"/>
    </row>
    <row r="86" spans="1:101" ht="15" customHeight="1">
      <c r="G86" s="162"/>
      <c r="H86" s="162"/>
      <c r="I86" s="162"/>
      <c r="J86" s="162"/>
      <c r="K86" s="162"/>
      <c r="Y86" s="298"/>
      <c r="Z86" s="298"/>
      <c r="AA86" s="298"/>
      <c r="AB86" s="298"/>
      <c r="AC86" s="298"/>
      <c r="BR86" s="248"/>
      <c r="BS86" s="157"/>
      <c r="BT86" s="157"/>
      <c r="BU86" s="157"/>
      <c r="BV86" s="157"/>
      <c r="BW86" s="157"/>
      <c r="BY86" s="537"/>
      <c r="BZ86" s="537"/>
      <c r="CA86" s="537"/>
      <c r="CB86" s="537"/>
      <c r="CC86" s="248"/>
      <c r="CD86" s="248"/>
      <c r="CE86" s="248"/>
      <c r="CF86" s="248"/>
      <c r="CG86" s="248"/>
      <c r="CH86" s="248"/>
      <c r="CI86" s="248"/>
      <c r="CJ86" s="248"/>
      <c r="CK86" s="248"/>
      <c r="CL86" s="248"/>
      <c r="CM86" s="248"/>
      <c r="CN86" s="248"/>
      <c r="CO86" s="248"/>
      <c r="CP86" s="248"/>
      <c r="CQ86" s="248"/>
    </row>
    <row r="87" spans="1:101" ht="15" customHeight="1">
      <c r="G87" s="162"/>
      <c r="H87" s="162"/>
      <c r="I87" s="162"/>
      <c r="J87" s="162"/>
      <c r="K87" s="162"/>
      <c r="Y87" s="298"/>
      <c r="Z87" s="298"/>
      <c r="AA87" s="298"/>
      <c r="AB87" s="298"/>
      <c r="AC87" s="298"/>
      <c r="BR87" s="248"/>
      <c r="BS87" s="157"/>
      <c r="BT87" s="157"/>
      <c r="BU87" s="157"/>
      <c r="BV87" s="157"/>
      <c r="BW87" s="157"/>
      <c r="CC87" s="248"/>
      <c r="CD87" s="248"/>
      <c r="CE87" s="248"/>
      <c r="CF87" s="248"/>
      <c r="CG87" s="248"/>
      <c r="CH87" s="248"/>
      <c r="CI87" s="248"/>
      <c r="CJ87" s="248"/>
      <c r="CK87" s="248"/>
      <c r="CL87" s="248"/>
      <c r="CM87" s="248"/>
      <c r="CN87" s="248"/>
      <c r="CO87" s="248"/>
      <c r="CP87" s="248"/>
      <c r="CQ87" s="248"/>
    </row>
    <row r="88" spans="1:101" ht="15" customHeight="1">
      <c r="G88" s="162"/>
      <c r="H88" s="162"/>
      <c r="I88" s="162"/>
      <c r="J88" s="162"/>
      <c r="K88" s="162"/>
      <c r="Y88" s="298"/>
      <c r="Z88" s="298"/>
      <c r="AA88" s="298"/>
      <c r="AB88" s="298"/>
      <c r="AC88" s="298"/>
      <c r="BR88" s="248"/>
      <c r="BS88" s="157"/>
      <c r="BT88" s="157"/>
      <c r="BU88" s="157"/>
      <c r="BV88" s="157"/>
      <c r="BW88" s="157"/>
      <c r="CC88" s="248"/>
      <c r="CD88" s="248"/>
      <c r="CE88" s="248"/>
      <c r="CF88" s="248"/>
      <c r="CG88" s="248"/>
      <c r="CH88" s="248"/>
      <c r="CI88" s="248"/>
      <c r="CJ88" s="248"/>
      <c r="CK88" s="248"/>
      <c r="CL88" s="248"/>
      <c r="CM88" s="248"/>
      <c r="CN88" s="248"/>
      <c r="CO88" s="248"/>
      <c r="CP88" s="248"/>
    </row>
    <row r="89" spans="1:101" ht="15" customHeight="1">
      <c r="G89" s="162"/>
      <c r="H89" s="162"/>
      <c r="I89" s="162"/>
      <c r="J89" s="162"/>
      <c r="K89" s="162"/>
      <c r="Y89" s="298"/>
      <c r="Z89" s="298"/>
      <c r="AA89" s="298"/>
      <c r="AB89" s="298"/>
      <c r="AC89" s="298"/>
      <c r="BR89" s="248"/>
      <c r="BS89" s="157"/>
      <c r="BT89" s="157"/>
      <c r="BU89" s="157"/>
      <c r="BV89" s="157"/>
      <c r="BW89" s="157"/>
      <c r="CJ89" s="248"/>
      <c r="CQ89" s="248"/>
      <c r="CR89" s="248"/>
    </row>
    <row r="90" spans="1:101" ht="15" customHeight="1">
      <c r="G90" s="162"/>
      <c r="H90" s="162"/>
      <c r="I90" s="162"/>
      <c r="J90" s="162"/>
      <c r="K90" s="162"/>
      <c r="Y90" s="298"/>
      <c r="Z90" s="298"/>
      <c r="AA90" s="298"/>
      <c r="AB90" s="298"/>
      <c r="AC90" s="298"/>
      <c r="BR90" s="248"/>
      <c r="BS90" s="157"/>
      <c r="BT90" s="157"/>
      <c r="BU90" s="157"/>
      <c r="BV90" s="157"/>
      <c r="BW90" s="157"/>
      <c r="CJ90" s="248"/>
      <c r="CQ90" s="248"/>
      <c r="CR90" s="248"/>
    </row>
    <row r="91" spans="1:101" ht="15" customHeight="1">
      <c r="G91" s="162"/>
      <c r="H91" s="162"/>
      <c r="I91" s="162"/>
      <c r="J91" s="162"/>
      <c r="K91" s="162"/>
      <c r="Y91" s="298"/>
      <c r="Z91" s="298"/>
      <c r="AA91" s="298"/>
      <c r="AB91" s="298"/>
      <c r="AC91" s="298"/>
      <c r="AD91" s="248"/>
      <c r="BR91" s="248"/>
      <c r="BS91" s="157"/>
      <c r="BT91" s="157"/>
      <c r="BU91" s="157"/>
      <c r="BV91" s="157"/>
      <c r="BW91" s="157"/>
      <c r="BX91" s="248"/>
      <c r="CH91" s="248"/>
      <c r="CI91" s="248"/>
      <c r="CJ91" s="248"/>
      <c r="CQ91" s="248"/>
      <c r="CR91" s="248"/>
    </row>
    <row r="92" spans="1:101" ht="15" customHeight="1">
      <c r="G92" s="162"/>
      <c r="H92" s="162"/>
      <c r="I92" s="162"/>
      <c r="J92" s="162"/>
      <c r="K92" s="162"/>
      <c r="Y92" s="298"/>
      <c r="Z92" s="298"/>
      <c r="AA92" s="298"/>
      <c r="AB92" s="298"/>
      <c r="AC92" s="298"/>
      <c r="AD92" s="248"/>
      <c r="BR92" s="248"/>
      <c r="BS92" s="157"/>
      <c r="BT92" s="157"/>
      <c r="BU92" s="157"/>
      <c r="BV92" s="157"/>
      <c r="BW92" s="157"/>
      <c r="BX92" s="248"/>
      <c r="BY92" s="248"/>
      <c r="BZ92" s="248"/>
      <c r="CA92" s="248"/>
      <c r="CB92" s="248"/>
      <c r="CC92" s="248"/>
      <c r="CD92" s="248"/>
      <c r="CE92" s="248"/>
      <c r="CF92" s="248"/>
      <c r="CG92" s="248"/>
      <c r="CH92" s="248"/>
      <c r="CI92" s="248"/>
      <c r="CJ92" s="248"/>
      <c r="CK92" s="248"/>
      <c r="CL92" s="248"/>
      <c r="CM92" s="248"/>
      <c r="CN92" s="248"/>
      <c r="CO92" s="248"/>
      <c r="CP92" s="248"/>
      <c r="CQ92" s="248"/>
      <c r="CR92" s="248"/>
      <c r="CS92" s="248"/>
      <c r="CT92" s="248"/>
      <c r="CU92" s="248"/>
      <c r="CV92" s="248"/>
      <c r="CW92" s="248"/>
    </row>
    <row r="93" spans="1:101" ht="15" customHeight="1">
      <c r="G93" s="162"/>
      <c r="H93" s="162"/>
      <c r="I93" s="162"/>
      <c r="J93" s="162"/>
      <c r="K93" s="162"/>
      <c r="U93" s="298"/>
      <c r="V93" s="298"/>
      <c r="W93" s="298"/>
      <c r="X93" s="298"/>
      <c r="Y93" s="298"/>
      <c r="Z93" s="298"/>
      <c r="AA93" s="298"/>
      <c r="AB93" s="298"/>
      <c r="AC93" s="298"/>
      <c r="AD93" s="248"/>
      <c r="BR93" s="248"/>
      <c r="BS93" s="157"/>
      <c r="BT93" s="157"/>
      <c r="BU93" s="157"/>
      <c r="BV93" s="157"/>
      <c r="BW93" s="157"/>
      <c r="BX93" s="248"/>
      <c r="BY93" s="248"/>
      <c r="BZ93" s="248"/>
      <c r="CA93" s="248"/>
      <c r="CB93" s="248"/>
      <c r="CC93" s="248"/>
      <c r="CD93" s="248"/>
      <c r="CE93" s="248"/>
      <c r="CF93" s="248"/>
      <c r="CG93" s="248"/>
      <c r="CH93" s="248"/>
      <c r="CI93" s="248"/>
      <c r="CJ93" s="248"/>
      <c r="CK93" s="248"/>
      <c r="CL93" s="248"/>
      <c r="CM93" s="248"/>
      <c r="CN93" s="248"/>
      <c r="CO93" s="248"/>
      <c r="CP93" s="248"/>
      <c r="CQ93" s="248"/>
      <c r="CR93" s="248"/>
      <c r="CS93" s="248"/>
      <c r="CT93" s="248"/>
      <c r="CU93" s="248"/>
      <c r="CV93" s="248"/>
      <c r="CW93" s="248"/>
    </row>
    <row r="94" spans="1:101" ht="15" customHeight="1">
      <c r="G94" s="162"/>
      <c r="H94" s="162"/>
      <c r="I94" s="162"/>
      <c r="J94" s="162"/>
      <c r="K94" s="162"/>
      <c r="Q94" s="154"/>
      <c r="U94" s="298"/>
      <c r="V94" s="298"/>
      <c r="W94" s="298"/>
      <c r="X94" s="298"/>
      <c r="Y94" s="298"/>
      <c r="Z94" s="298"/>
      <c r="AA94" s="298"/>
      <c r="AB94" s="298"/>
      <c r="AC94" s="298"/>
      <c r="AD94" s="248"/>
      <c r="BR94" s="248"/>
      <c r="BS94" s="248"/>
      <c r="BT94" s="538"/>
      <c r="BU94" s="539"/>
      <c r="BV94" s="540"/>
      <c r="BW94" s="540"/>
      <c r="BX94" s="248"/>
      <c r="BY94" s="248"/>
      <c r="BZ94" s="248"/>
      <c r="CA94" s="248"/>
      <c r="CB94" s="248"/>
      <c r="CC94" s="248"/>
      <c r="CD94" s="248"/>
      <c r="CE94" s="248"/>
      <c r="CF94" s="248"/>
      <c r="CG94" s="248"/>
      <c r="CH94" s="248"/>
      <c r="CI94" s="248"/>
      <c r="CJ94" s="248"/>
      <c r="CK94" s="248"/>
      <c r="CL94" s="248"/>
      <c r="CM94" s="248"/>
      <c r="CN94" s="248"/>
      <c r="CO94" s="248"/>
      <c r="CP94" s="248"/>
      <c r="CQ94" s="248"/>
      <c r="CR94" s="248"/>
      <c r="CS94" s="248"/>
      <c r="CT94" s="248"/>
      <c r="CU94" s="248"/>
      <c r="CV94" s="248"/>
      <c r="CW94" s="248"/>
    </row>
    <row r="95" spans="1:101" ht="15" customHeight="1">
      <c r="G95" s="162"/>
      <c r="H95" s="162"/>
      <c r="I95" s="162"/>
      <c r="J95" s="162"/>
      <c r="K95" s="162"/>
      <c r="Q95" s="154"/>
      <c r="U95" s="298"/>
      <c r="V95" s="298"/>
      <c r="W95" s="298"/>
      <c r="X95" s="298"/>
      <c r="Y95" s="298"/>
      <c r="Z95" s="298"/>
      <c r="AA95" s="298"/>
      <c r="AB95" s="298"/>
      <c r="AC95" s="298"/>
      <c r="AD95" s="248"/>
      <c r="BR95" s="248"/>
      <c r="BS95" s="248"/>
      <c r="BT95" s="538"/>
      <c r="BU95" s="539"/>
      <c r="BV95" s="540"/>
      <c r="BW95" s="540"/>
      <c r="BX95" s="248"/>
      <c r="BY95" s="248"/>
      <c r="BZ95" s="248"/>
      <c r="CA95" s="248"/>
      <c r="CB95" s="248"/>
      <c r="CC95" s="248"/>
      <c r="CD95" s="248"/>
      <c r="CE95" s="248"/>
      <c r="CF95" s="248"/>
      <c r="CG95" s="248"/>
      <c r="CH95" s="248"/>
      <c r="CI95" s="248"/>
      <c r="CJ95" s="248"/>
      <c r="CK95" s="248"/>
      <c r="CL95" s="248"/>
      <c r="CM95" s="248"/>
      <c r="CN95" s="248"/>
      <c r="CO95" s="248"/>
      <c r="CP95" s="248"/>
      <c r="CQ95" s="248"/>
      <c r="CR95" s="248"/>
      <c r="CS95" s="248"/>
      <c r="CT95" s="248"/>
      <c r="CU95" s="248"/>
      <c r="CV95" s="248"/>
      <c r="CW95" s="248"/>
    </row>
    <row r="96" spans="1:101" ht="15" customHeight="1">
      <c r="G96" s="162"/>
      <c r="H96" s="162"/>
      <c r="I96" s="162"/>
      <c r="J96" s="162"/>
      <c r="K96" s="162"/>
      <c r="Q96" s="154"/>
      <c r="R96" s="154"/>
      <c r="S96" s="154"/>
      <c r="T96" s="154"/>
      <c r="U96" s="298"/>
      <c r="V96" s="298"/>
      <c r="W96" s="298"/>
      <c r="X96" s="298"/>
      <c r="Y96" s="298"/>
      <c r="Z96" s="298"/>
      <c r="AA96" s="298"/>
      <c r="AB96" s="298"/>
      <c r="AC96" s="298"/>
      <c r="BR96" s="248"/>
      <c r="BS96" s="248"/>
      <c r="BT96" s="538"/>
      <c r="BU96" s="539"/>
      <c r="BV96" s="540"/>
      <c r="BW96" s="540"/>
      <c r="BX96" s="248"/>
      <c r="BY96" s="248"/>
      <c r="BZ96" s="248"/>
      <c r="CA96" s="248"/>
      <c r="CB96" s="248"/>
      <c r="CC96" s="248"/>
      <c r="CD96" s="248"/>
      <c r="CE96" s="248"/>
      <c r="CF96" s="248"/>
      <c r="CG96" s="248"/>
      <c r="CH96" s="248"/>
      <c r="CI96" s="248"/>
      <c r="CJ96" s="248"/>
      <c r="CK96" s="248"/>
      <c r="CL96" s="248"/>
      <c r="CM96" s="248"/>
      <c r="CN96" s="248"/>
      <c r="CO96" s="248"/>
      <c r="CP96" s="248"/>
      <c r="CQ96" s="248"/>
      <c r="CR96" s="248"/>
      <c r="CS96" s="248"/>
      <c r="CT96" s="248"/>
      <c r="CU96" s="248"/>
      <c r="CV96" s="248"/>
      <c r="CW96" s="248"/>
    </row>
    <row r="97" spans="7:101" ht="15" customHeight="1">
      <c r="G97" s="162"/>
      <c r="H97" s="162"/>
      <c r="I97" s="162"/>
      <c r="J97" s="162"/>
      <c r="K97" s="162"/>
      <c r="Q97" s="154"/>
      <c r="R97" s="154"/>
      <c r="S97" s="154"/>
      <c r="T97" s="154"/>
      <c r="U97" s="298"/>
      <c r="V97" s="298"/>
      <c r="W97" s="298"/>
      <c r="X97" s="298"/>
      <c r="Y97" s="298"/>
      <c r="Z97" s="298"/>
      <c r="AA97" s="298"/>
      <c r="AB97" s="298"/>
      <c r="AC97" s="298"/>
      <c r="BR97" s="248"/>
      <c r="BS97" s="248"/>
      <c r="BT97" s="538"/>
      <c r="BU97" s="539"/>
      <c r="BV97" s="540"/>
      <c r="BW97" s="540"/>
      <c r="BX97" s="248"/>
      <c r="BY97" s="248"/>
      <c r="BZ97" s="248"/>
      <c r="CA97" s="248"/>
      <c r="CB97" s="248"/>
      <c r="CC97" s="248"/>
      <c r="CD97" s="248"/>
      <c r="CE97" s="248"/>
      <c r="CF97" s="248"/>
      <c r="CG97" s="248"/>
      <c r="CH97" s="248"/>
      <c r="CI97" s="248"/>
      <c r="CJ97" s="248"/>
      <c r="CK97" s="248"/>
      <c r="CL97" s="248"/>
      <c r="CM97" s="248"/>
      <c r="CN97" s="248"/>
      <c r="CO97" s="248"/>
      <c r="CP97" s="248"/>
      <c r="CQ97" s="248"/>
      <c r="CR97" s="248"/>
      <c r="CS97" s="248"/>
      <c r="CT97" s="248"/>
      <c r="CU97" s="248"/>
      <c r="CV97" s="248"/>
      <c r="CW97" s="248"/>
    </row>
    <row r="98" spans="7:101" ht="15" customHeight="1">
      <c r="G98" s="162"/>
      <c r="H98" s="162"/>
      <c r="I98" s="162"/>
      <c r="J98" s="162"/>
      <c r="K98" s="162"/>
      <c r="Q98" s="154"/>
      <c r="R98" s="154"/>
      <c r="S98" s="154"/>
      <c r="T98" s="154"/>
      <c r="U98" s="298"/>
      <c r="V98" s="298"/>
      <c r="W98" s="298"/>
      <c r="X98" s="298"/>
      <c r="BT98" s="538"/>
      <c r="BU98" s="539"/>
      <c r="BV98" s="540"/>
      <c r="BW98" s="540"/>
      <c r="BY98" s="248"/>
      <c r="BZ98" s="248"/>
      <c r="CA98" s="248"/>
      <c r="CB98" s="248"/>
      <c r="CC98" s="248"/>
      <c r="CD98" s="248"/>
      <c r="CE98" s="248"/>
      <c r="CF98" s="248"/>
      <c r="CG98" s="248"/>
      <c r="CH98" s="248"/>
      <c r="CI98" s="248"/>
      <c r="CJ98" s="248"/>
      <c r="CK98" s="248"/>
      <c r="CL98" s="248"/>
      <c r="CM98" s="248"/>
      <c r="CN98" s="248"/>
      <c r="CO98" s="248"/>
      <c r="CP98" s="248"/>
      <c r="CQ98" s="248"/>
      <c r="CR98" s="248"/>
      <c r="CS98" s="248"/>
      <c r="CT98" s="248"/>
      <c r="CU98" s="248"/>
      <c r="CV98" s="248"/>
      <c r="CW98" s="248"/>
    </row>
    <row r="99" spans="7:101" ht="15" customHeight="1">
      <c r="G99" s="162"/>
      <c r="H99" s="162"/>
      <c r="I99" s="162"/>
      <c r="J99" s="162"/>
      <c r="K99" s="162"/>
      <c r="Q99" s="154"/>
      <c r="R99" s="154"/>
      <c r="S99" s="154"/>
      <c r="T99" s="154"/>
      <c r="U99" s="298"/>
      <c r="V99" s="298"/>
      <c r="W99" s="298"/>
      <c r="X99" s="298"/>
      <c r="BT99" s="538"/>
      <c r="BU99" s="539"/>
      <c r="BV99" s="540"/>
      <c r="BW99" s="540"/>
    </row>
    <row r="100" spans="7:101" ht="15" customHeight="1">
      <c r="G100" s="162"/>
      <c r="H100" s="162"/>
      <c r="I100" s="162"/>
      <c r="J100" s="162"/>
      <c r="K100" s="162"/>
      <c r="Q100" s="154"/>
      <c r="R100" s="154"/>
      <c r="S100" s="154"/>
      <c r="T100" s="154"/>
      <c r="U100" s="298"/>
      <c r="V100" s="298"/>
      <c r="W100" s="298"/>
      <c r="X100" s="298"/>
      <c r="BT100" s="538"/>
      <c r="BU100" s="539"/>
      <c r="BV100" s="540"/>
      <c r="BW100" s="540"/>
    </row>
    <row r="101" spans="7:101" ht="15" customHeight="1">
      <c r="G101" s="162"/>
      <c r="H101" s="162"/>
      <c r="I101" s="162"/>
      <c r="J101" s="162"/>
      <c r="K101" s="162"/>
      <c r="Q101" s="154"/>
      <c r="R101" s="154"/>
      <c r="S101" s="154"/>
      <c r="T101" s="154"/>
      <c r="U101" s="298"/>
      <c r="V101" s="298"/>
      <c r="W101" s="298"/>
      <c r="X101" s="298"/>
      <c r="BT101" s="538"/>
      <c r="BU101" s="539"/>
      <c r="BV101" s="540"/>
      <c r="BW101" s="540"/>
    </row>
    <row r="102" spans="7:101" ht="15" customHeight="1">
      <c r="G102" s="162"/>
      <c r="H102" s="162"/>
      <c r="I102" s="162"/>
      <c r="J102" s="162"/>
      <c r="K102" s="162"/>
      <c r="Q102" s="154"/>
      <c r="R102" s="154"/>
      <c r="S102" s="154"/>
      <c r="T102" s="154"/>
      <c r="U102" s="298"/>
      <c r="V102" s="298"/>
      <c r="W102" s="298"/>
      <c r="X102" s="298"/>
      <c r="BT102" s="538"/>
      <c r="BU102" s="539"/>
      <c r="BV102" s="540"/>
      <c r="BW102" s="540"/>
    </row>
    <row r="103" spans="7:101" ht="15" customHeight="1">
      <c r="G103" s="162"/>
      <c r="H103" s="162"/>
      <c r="I103" s="162"/>
      <c r="J103" s="162"/>
      <c r="K103" s="162"/>
      <c r="Q103" s="154"/>
      <c r="R103" s="154"/>
      <c r="S103" s="154"/>
      <c r="T103" s="154"/>
      <c r="U103" s="298"/>
      <c r="V103" s="298"/>
      <c r="W103" s="298"/>
      <c r="X103" s="298"/>
      <c r="BT103" s="538"/>
      <c r="BU103" s="539"/>
      <c r="BV103" s="540"/>
      <c r="BW103" s="540"/>
    </row>
    <row r="104" spans="7:101" ht="15" customHeight="1">
      <c r="G104" s="162"/>
      <c r="H104" s="162"/>
      <c r="I104" s="162"/>
      <c r="J104" s="162"/>
      <c r="K104" s="162"/>
      <c r="Q104" s="154"/>
      <c r="R104" s="154"/>
      <c r="S104" s="154"/>
      <c r="T104" s="154"/>
      <c r="U104" s="298"/>
      <c r="V104" s="298"/>
      <c r="W104" s="298"/>
      <c r="X104" s="298"/>
      <c r="BT104" s="538"/>
      <c r="BU104" s="539"/>
      <c r="BV104" s="540"/>
      <c r="BW104" s="540"/>
    </row>
    <row r="105" spans="7:101" ht="15" customHeight="1">
      <c r="G105" s="162"/>
      <c r="H105" s="162"/>
      <c r="I105" s="162"/>
      <c r="J105" s="162"/>
      <c r="K105" s="162"/>
      <c r="Q105" s="154"/>
      <c r="R105" s="154"/>
      <c r="S105" s="154"/>
      <c r="T105" s="154"/>
      <c r="BT105" s="538"/>
      <c r="BU105" s="539"/>
      <c r="BV105" s="540"/>
      <c r="BW105" s="540"/>
    </row>
    <row r="106" spans="7:101" ht="15" customHeight="1">
      <c r="G106" s="162"/>
      <c r="H106" s="162"/>
      <c r="I106" s="162"/>
      <c r="J106" s="162"/>
      <c r="K106" s="162"/>
      <c r="Q106" s="154"/>
      <c r="R106" s="154"/>
      <c r="S106" s="154"/>
      <c r="T106" s="154"/>
      <c r="BT106" s="538"/>
      <c r="BU106" s="539"/>
      <c r="BV106" s="540"/>
      <c r="BW106" s="540"/>
    </row>
    <row r="107" spans="7:101" ht="15" customHeight="1">
      <c r="G107" s="162"/>
      <c r="H107" s="162"/>
      <c r="I107" s="162"/>
      <c r="J107" s="162"/>
      <c r="K107" s="162"/>
      <c r="Q107" s="154"/>
      <c r="R107" s="154"/>
      <c r="S107" s="154"/>
      <c r="T107" s="154"/>
      <c r="BT107" s="538"/>
      <c r="BU107" s="539"/>
      <c r="BV107" s="540"/>
      <c r="BW107" s="540"/>
    </row>
    <row r="108" spans="7:101" ht="15" customHeight="1">
      <c r="G108" s="162"/>
      <c r="H108" s="162"/>
      <c r="I108" s="162"/>
      <c r="J108" s="162"/>
      <c r="K108" s="162"/>
      <c r="Q108" s="541"/>
      <c r="R108" s="154"/>
      <c r="S108" s="154"/>
      <c r="T108" s="154"/>
      <c r="BT108" s="538"/>
      <c r="BU108" s="539"/>
      <c r="BV108" s="540"/>
      <c r="BW108" s="540"/>
    </row>
    <row r="109" spans="7:101" ht="12.75" customHeight="1">
      <c r="G109" s="162"/>
      <c r="H109" s="162"/>
      <c r="I109" s="162"/>
      <c r="J109" s="162"/>
      <c r="K109" s="162"/>
      <c r="Q109" s="541"/>
      <c r="R109" s="154"/>
      <c r="S109" s="154"/>
      <c r="T109" s="154"/>
      <c r="BT109" s="538"/>
      <c r="BU109" s="539"/>
      <c r="BV109" s="540"/>
      <c r="BW109" s="540"/>
    </row>
    <row r="110" spans="7:101" ht="12.75" customHeight="1">
      <c r="G110" s="162"/>
      <c r="H110" s="162"/>
      <c r="I110" s="162"/>
      <c r="J110" s="162"/>
      <c r="K110" s="162"/>
      <c r="Q110" s="541"/>
      <c r="R110" s="154"/>
      <c r="S110" s="154"/>
      <c r="T110" s="154"/>
      <c r="BT110" s="538"/>
      <c r="BU110" s="539"/>
      <c r="BV110" s="540"/>
      <c r="BW110" s="540"/>
    </row>
    <row r="111" spans="7:101" ht="12.75" customHeight="1">
      <c r="G111" s="162"/>
      <c r="H111" s="162"/>
      <c r="I111" s="162"/>
      <c r="J111" s="162"/>
      <c r="K111" s="162"/>
      <c r="Q111" s="154"/>
      <c r="R111" s="154"/>
      <c r="S111" s="154"/>
      <c r="T111" s="154"/>
      <c r="BT111" s="538"/>
      <c r="BU111" s="539"/>
      <c r="BV111" s="540"/>
      <c r="BW111" s="540"/>
    </row>
    <row r="112" spans="7:101" ht="12.75" customHeight="1">
      <c r="G112" s="162"/>
      <c r="H112" s="162"/>
      <c r="I112" s="162"/>
      <c r="J112" s="162"/>
      <c r="K112" s="162"/>
      <c r="Q112" s="154"/>
      <c r="R112" s="154"/>
      <c r="S112" s="154"/>
      <c r="T112" s="154"/>
    </row>
    <row r="113" spans="7:80" ht="12.75" customHeight="1">
      <c r="G113" s="162"/>
      <c r="H113" s="162"/>
      <c r="I113" s="162"/>
      <c r="J113" s="162"/>
      <c r="K113" s="162"/>
      <c r="Q113" s="154"/>
      <c r="R113" s="154"/>
      <c r="S113" s="154"/>
      <c r="T113" s="154"/>
    </row>
    <row r="114" spans="7:80" ht="12.75" customHeight="1">
      <c r="G114" s="162"/>
      <c r="H114" s="162"/>
      <c r="I114" s="162"/>
      <c r="J114" s="162"/>
      <c r="K114" s="162"/>
      <c r="Q114" s="154"/>
      <c r="R114" s="154"/>
      <c r="S114" s="154"/>
      <c r="T114" s="154"/>
    </row>
    <row r="115" spans="7:80" ht="12.75" customHeight="1">
      <c r="G115" s="162"/>
      <c r="H115" s="162"/>
      <c r="I115" s="162"/>
      <c r="J115" s="162"/>
      <c r="K115" s="162"/>
      <c r="Q115" s="154"/>
      <c r="R115" s="154"/>
      <c r="S115" s="154"/>
      <c r="T115" s="154"/>
    </row>
    <row r="116" spans="7:80" ht="12.75" customHeight="1">
      <c r="G116" s="162"/>
      <c r="H116" s="154"/>
      <c r="I116" s="154"/>
      <c r="J116" s="154"/>
      <c r="K116" s="542"/>
      <c r="Q116" s="154"/>
      <c r="R116" s="154"/>
      <c r="S116" s="154"/>
      <c r="T116" s="154"/>
    </row>
    <row r="117" spans="7:80" ht="12.75" customHeight="1">
      <c r="G117" s="162"/>
      <c r="H117" s="154"/>
      <c r="I117" s="154"/>
      <c r="J117" s="154"/>
      <c r="K117" s="154"/>
      <c r="Q117" s="154"/>
      <c r="R117" s="154"/>
      <c r="S117" s="154"/>
      <c r="T117" s="154"/>
      <c r="BR117" s="167"/>
      <c r="BS117" s="167"/>
      <c r="BT117" s="167"/>
      <c r="BU117" s="167"/>
      <c r="BV117" s="167"/>
      <c r="BW117" s="167"/>
      <c r="BX117" s="167"/>
    </row>
    <row r="118" spans="7:80" ht="12.75" customHeight="1">
      <c r="G118" s="162"/>
      <c r="H118" s="154"/>
      <c r="I118" s="154"/>
      <c r="J118" s="154"/>
      <c r="K118" s="154"/>
      <c r="Q118" s="154"/>
      <c r="R118" s="154"/>
      <c r="S118" s="154"/>
      <c r="T118" s="154"/>
      <c r="BR118" s="537"/>
      <c r="BS118" s="446"/>
      <c r="BT118" s="510"/>
      <c r="BU118" s="510"/>
      <c r="BV118" s="510"/>
      <c r="BW118" s="510"/>
      <c r="BX118" s="510"/>
      <c r="BY118" s="167"/>
      <c r="BZ118" s="167"/>
      <c r="CA118" s="167"/>
      <c r="CB118" s="167"/>
    </row>
    <row r="119" spans="7:80" ht="12.75" customHeight="1">
      <c r="G119" s="162"/>
      <c r="H119" s="154"/>
      <c r="I119" s="154"/>
      <c r="J119" s="154"/>
      <c r="K119" s="154"/>
      <c r="Q119" s="154"/>
      <c r="R119" s="154"/>
      <c r="S119" s="154"/>
      <c r="T119" s="154"/>
      <c r="BS119" s="449"/>
      <c r="BY119" s="510"/>
    </row>
    <row r="120" spans="7:80" ht="12.75" customHeight="1">
      <c r="G120" s="162"/>
      <c r="H120" s="154"/>
      <c r="I120" s="154"/>
      <c r="J120" s="154"/>
      <c r="K120" s="154"/>
      <c r="Q120" s="154"/>
      <c r="R120" s="154"/>
      <c r="S120" s="154"/>
      <c r="T120" s="154"/>
      <c r="BS120" s="449"/>
    </row>
    <row r="121" spans="7:80" ht="12.75" customHeight="1">
      <c r="G121" s="162"/>
      <c r="H121" s="154"/>
      <c r="I121" s="154"/>
      <c r="J121" s="154"/>
      <c r="K121" s="154"/>
      <c r="Q121" s="154"/>
      <c r="R121" s="154"/>
      <c r="S121" s="154"/>
      <c r="T121" s="154"/>
      <c r="BS121" s="449"/>
      <c r="CB121" s="155"/>
    </row>
    <row r="122" spans="7:80" ht="12.75" customHeight="1">
      <c r="G122" s="162"/>
      <c r="H122" s="154"/>
      <c r="I122" s="154"/>
      <c r="J122" s="154"/>
      <c r="K122" s="154"/>
      <c r="Q122" s="154"/>
      <c r="R122" s="154"/>
      <c r="S122" s="154"/>
      <c r="T122" s="154"/>
      <c r="BS122" s="449"/>
    </row>
    <row r="123" spans="7:80" ht="12.75" customHeight="1">
      <c r="G123" s="154"/>
      <c r="H123" s="154"/>
      <c r="I123" s="154"/>
      <c r="J123" s="154"/>
      <c r="K123" s="154"/>
      <c r="Q123" s="154"/>
      <c r="R123" s="154"/>
      <c r="S123" s="154"/>
      <c r="T123" s="154"/>
      <c r="BS123" s="449"/>
    </row>
    <row r="124" spans="7:80" ht="12.75" customHeight="1">
      <c r="G124" s="154"/>
      <c r="H124" s="154"/>
      <c r="I124" s="154"/>
      <c r="J124" s="154"/>
      <c r="K124" s="154"/>
      <c r="Q124" s="154"/>
      <c r="R124" s="154"/>
      <c r="S124" s="154"/>
      <c r="T124" s="154"/>
      <c r="BS124" s="449"/>
    </row>
    <row r="125" spans="7:80" ht="12.75" customHeight="1">
      <c r="G125" s="154"/>
      <c r="H125" s="154"/>
      <c r="I125" s="154"/>
      <c r="J125" s="154"/>
      <c r="K125" s="154"/>
      <c r="Q125" s="154"/>
      <c r="R125" s="154"/>
      <c r="S125" s="154"/>
      <c r="T125" s="154"/>
    </row>
    <row r="126" spans="7:80" ht="12.75" customHeight="1">
      <c r="G126" s="154"/>
      <c r="H126" s="154"/>
      <c r="I126" s="154"/>
      <c r="J126" s="154"/>
      <c r="K126" s="154"/>
      <c r="Q126" s="154"/>
      <c r="R126" s="154"/>
      <c r="S126" s="154"/>
      <c r="T126" s="154"/>
    </row>
    <row r="127" spans="7:80" ht="12.75" customHeight="1">
      <c r="H127" s="154"/>
      <c r="I127" s="154"/>
      <c r="J127" s="154"/>
      <c r="K127" s="154"/>
      <c r="Q127" s="154"/>
      <c r="R127" s="154"/>
      <c r="S127" s="154"/>
      <c r="T127" s="154"/>
    </row>
    <row r="128" spans="7:80" ht="12.75" customHeight="1">
      <c r="H128" s="154"/>
      <c r="I128" s="154"/>
      <c r="J128" s="154"/>
      <c r="K128" s="154"/>
      <c r="Q128" s="154"/>
      <c r="R128" s="154"/>
      <c r="S128" s="154"/>
      <c r="T128" s="154"/>
    </row>
    <row r="129" spans="8:20" ht="12.75" customHeight="1">
      <c r="H129" s="154"/>
      <c r="I129" s="154"/>
      <c r="J129" s="154"/>
      <c r="K129" s="154"/>
      <c r="Q129" s="154"/>
      <c r="R129" s="154"/>
      <c r="S129" s="154"/>
      <c r="T129" s="154"/>
    </row>
    <row r="130" spans="8:20" ht="12.75" customHeight="1">
      <c r="H130" s="154"/>
      <c r="I130" s="154"/>
      <c r="J130" s="154"/>
      <c r="K130" s="154"/>
      <c r="Q130" s="154"/>
      <c r="R130" s="154"/>
      <c r="S130" s="154"/>
      <c r="T130" s="154"/>
    </row>
    <row r="131" spans="8:20" ht="12.75" customHeight="1">
      <c r="H131" s="154"/>
      <c r="I131" s="154"/>
      <c r="J131" s="154"/>
      <c r="K131" s="154"/>
      <c r="Q131" s="154"/>
      <c r="R131" s="154"/>
      <c r="S131" s="154"/>
      <c r="T131" s="154"/>
    </row>
    <row r="132" spans="8:20" ht="12.75" customHeight="1">
      <c r="H132" s="154"/>
      <c r="I132" s="154"/>
      <c r="J132" s="154"/>
      <c r="K132" s="154"/>
      <c r="Q132" s="154"/>
      <c r="R132" s="154"/>
      <c r="S132" s="154"/>
      <c r="T132" s="154"/>
    </row>
    <row r="133" spans="8:20" ht="12.75" customHeight="1">
      <c r="H133" s="154"/>
      <c r="I133" s="154"/>
      <c r="J133" s="154"/>
      <c r="K133" s="154"/>
      <c r="Q133" s="154"/>
      <c r="R133" s="154"/>
      <c r="S133" s="154"/>
      <c r="T133" s="154"/>
    </row>
    <row r="134" spans="8:20" ht="12.75" customHeight="1">
      <c r="H134" s="154"/>
      <c r="I134" s="154"/>
      <c r="J134" s="154"/>
      <c r="K134" s="154"/>
      <c r="Q134" s="154"/>
      <c r="R134" s="154"/>
      <c r="S134" s="154"/>
      <c r="T134" s="154"/>
    </row>
    <row r="135" spans="8:20" ht="12.75" customHeight="1">
      <c r="H135" s="154"/>
      <c r="I135" s="154"/>
      <c r="J135" s="154"/>
      <c r="K135" s="154"/>
      <c r="Q135" s="154"/>
      <c r="R135" s="154"/>
      <c r="S135" s="154"/>
      <c r="T135" s="154"/>
    </row>
    <row r="136" spans="8:20" ht="12.75" customHeight="1">
      <c r="H136" s="154"/>
      <c r="I136" s="154"/>
      <c r="J136" s="154"/>
      <c r="K136" s="154"/>
      <c r="Q136" s="154"/>
      <c r="R136" s="154"/>
      <c r="S136" s="154"/>
      <c r="T136" s="154"/>
    </row>
    <row r="137" spans="8:20" ht="12.75" customHeight="1">
      <c r="H137" s="154"/>
      <c r="I137" s="154"/>
      <c r="J137" s="154"/>
      <c r="K137" s="154"/>
      <c r="Q137" s="154"/>
      <c r="R137" s="154"/>
      <c r="S137" s="154"/>
      <c r="T137" s="154"/>
    </row>
    <row r="138" spans="8:20" ht="12.75" customHeight="1">
      <c r="H138" s="154"/>
      <c r="I138" s="154"/>
      <c r="J138" s="154"/>
      <c r="K138" s="154"/>
      <c r="Q138" s="154"/>
      <c r="R138" s="154"/>
      <c r="S138" s="154"/>
      <c r="T138" s="154"/>
    </row>
    <row r="139" spans="8:20" ht="12.75" customHeight="1">
      <c r="H139" s="154"/>
      <c r="I139" s="154"/>
      <c r="J139" s="154"/>
      <c r="K139" s="154"/>
      <c r="Q139" s="154"/>
      <c r="R139" s="154"/>
      <c r="S139" s="154"/>
      <c r="T139" s="154"/>
    </row>
    <row r="140" spans="8:20" ht="12.75" customHeight="1">
      <c r="H140" s="154"/>
      <c r="I140" s="154"/>
      <c r="J140" s="154"/>
      <c r="K140" s="154"/>
      <c r="Q140" s="154"/>
      <c r="R140" s="154"/>
      <c r="S140" s="154"/>
      <c r="T140" s="154"/>
    </row>
    <row r="141" spans="8:20" ht="12.75" customHeight="1">
      <c r="H141" s="154"/>
      <c r="I141" s="154"/>
      <c r="J141" s="154"/>
      <c r="K141" s="154"/>
      <c r="Q141" s="154"/>
      <c r="R141" s="154"/>
      <c r="S141" s="154"/>
      <c r="T141" s="154"/>
    </row>
    <row r="142" spans="8:20" ht="12.75" customHeight="1">
      <c r="H142" s="154"/>
      <c r="I142" s="154"/>
      <c r="J142" s="154"/>
      <c r="K142" s="154"/>
      <c r="Q142" s="154"/>
      <c r="R142" s="154"/>
      <c r="S142" s="154"/>
      <c r="T142" s="154"/>
    </row>
    <row r="143" spans="8:20" ht="12.75" customHeight="1">
      <c r="H143" s="154"/>
      <c r="I143" s="154"/>
      <c r="J143" s="154"/>
      <c r="K143" s="154"/>
      <c r="Q143" s="154"/>
      <c r="R143" s="154"/>
      <c r="S143" s="154"/>
      <c r="T143" s="154"/>
    </row>
    <row r="144" spans="8:20" ht="12.75" customHeight="1">
      <c r="I144" s="154"/>
      <c r="J144" s="154"/>
      <c r="K144" s="154"/>
      <c r="Q144" s="154"/>
      <c r="R144" s="154"/>
      <c r="S144" s="154"/>
      <c r="T144" s="154"/>
    </row>
    <row r="145" spans="17:20" ht="12.75" customHeight="1">
      <c r="Q145" s="154"/>
      <c r="R145" s="154"/>
      <c r="S145" s="154"/>
      <c r="T145" s="154"/>
    </row>
    <row r="146" spans="17:20" ht="12.75" customHeight="1">
      <c r="Q146" s="154"/>
      <c r="R146" s="154"/>
      <c r="S146" s="154"/>
      <c r="T146" s="154"/>
    </row>
    <row r="147" spans="17:20" ht="12.75" customHeight="1">
      <c r="Q147" s="154"/>
      <c r="R147" s="154"/>
      <c r="S147" s="154"/>
      <c r="T147" s="154"/>
    </row>
    <row r="148" spans="17:20" ht="12.75" customHeight="1">
      <c r="Q148" s="154"/>
      <c r="R148" s="154"/>
      <c r="S148" s="154"/>
      <c r="T148" s="154"/>
    </row>
    <row r="149" spans="17:20" ht="12.75" customHeight="1">
      <c r="Q149" s="154"/>
      <c r="R149" s="154"/>
      <c r="S149" s="154"/>
      <c r="T149" s="154"/>
    </row>
    <row r="150" spans="17:20" ht="12.75" customHeight="1">
      <c r="Q150" s="154"/>
      <c r="R150" s="154"/>
      <c r="S150" s="154"/>
      <c r="T150" s="154"/>
    </row>
    <row r="151" spans="17:20" ht="12.75" customHeight="1">
      <c r="Q151" s="154"/>
      <c r="R151" s="154"/>
      <c r="S151" s="154"/>
      <c r="T151" s="154"/>
    </row>
    <row r="152" spans="17:20" ht="12.75" customHeight="1">
      <c r="Q152" s="154"/>
      <c r="R152" s="154"/>
      <c r="S152" s="154"/>
      <c r="T152" s="154"/>
    </row>
    <row r="153" spans="17:20" ht="12.75" customHeight="1">
      <c r="Q153" s="154"/>
      <c r="R153" s="154"/>
      <c r="S153" s="154"/>
      <c r="T153" s="154"/>
    </row>
    <row r="154" spans="17:20" ht="12.75" customHeight="1">
      <c r="Q154" s="154"/>
      <c r="R154" s="154"/>
      <c r="S154" s="154"/>
      <c r="T154" s="154"/>
    </row>
    <row r="155" spans="17:20" ht="12.75" customHeight="1">
      <c r="Q155" s="154"/>
      <c r="R155" s="154"/>
      <c r="S155" s="154"/>
      <c r="T155" s="154"/>
    </row>
    <row r="156" spans="17:20" ht="12.75" customHeight="1">
      <c r="Q156" s="154"/>
      <c r="R156" s="154"/>
      <c r="S156" s="154"/>
      <c r="T156" s="154"/>
    </row>
    <row r="157" spans="17:20" ht="12.75" customHeight="1">
      <c r="Q157" s="154"/>
      <c r="R157" s="154"/>
      <c r="S157" s="154"/>
      <c r="T157" s="154"/>
    </row>
    <row r="158" spans="17:20" ht="12.75" customHeight="1">
      <c r="Q158" s="154"/>
      <c r="R158" s="154"/>
      <c r="S158" s="154"/>
      <c r="T158" s="154"/>
    </row>
    <row r="159" spans="17:20" ht="12.75" customHeight="1">
      <c r="Q159" s="154"/>
      <c r="R159" s="154"/>
      <c r="S159" s="154"/>
      <c r="T159" s="154"/>
    </row>
    <row r="160" spans="17:20" ht="12.75" customHeight="1">
      <c r="Q160" s="154"/>
      <c r="R160" s="154"/>
      <c r="S160" s="154"/>
      <c r="T160" s="154"/>
    </row>
    <row r="161" spans="7:20" ht="12.75" customHeight="1">
      <c r="Q161" s="154"/>
      <c r="R161" s="154"/>
      <c r="S161" s="154"/>
      <c r="T161" s="154"/>
    </row>
    <row r="162" spans="7:20" ht="12.75" customHeight="1">
      <c r="Q162" s="154"/>
      <c r="R162" s="154"/>
      <c r="S162" s="154"/>
      <c r="T162" s="154"/>
    </row>
    <row r="163" spans="7:20" ht="12.75" customHeight="1">
      <c r="Q163" s="154"/>
      <c r="R163" s="154"/>
      <c r="S163" s="154"/>
      <c r="T163" s="154"/>
    </row>
    <row r="164" spans="7:20" ht="12.75" customHeight="1">
      <c r="Q164" s="154"/>
      <c r="R164" s="154"/>
      <c r="S164" s="154"/>
      <c r="T164" s="154"/>
    </row>
    <row r="165" spans="7:20" ht="12.75" customHeight="1">
      <c r="Q165" s="154"/>
      <c r="R165" s="154"/>
      <c r="S165" s="154"/>
      <c r="T165" s="154"/>
    </row>
    <row r="166" spans="7:20" ht="12.75" customHeight="1">
      <c r="Q166" s="154"/>
      <c r="R166" s="154"/>
      <c r="S166" s="154"/>
      <c r="T166" s="154"/>
    </row>
    <row r="167" spans="7:20" ht="12.75" customHeight="1">
      <c r="Q167" s="154"/>
      <c r="R167" s="154"/>
      <c r="S167" s="154"/>
      <c r="T167" s="154"/>
    </row>
    <row r="168" spans="7:20" ht="12.75" customHeight="1">
      <c r="Q168" s="154"/>
      <c r="R168" s="154"/>
      <c r="S168" s="154"/>
      <c r="T168" s="154"/>
    </row>
    <row r="169" spans="7:20" ht="12.75" customHeight="1">
      <c r="Q169" s="154"/>
      <c r="R169" s="154"/>
      <c r="S169" s="154"/>
      <c r="T169" s="154"/>
    </row>
    <row r="170" spans="7:20" ht="12.75" customHeight="1">
      <c r="G170" s="543"/>
      <c r="Q170" s="154"/>
      <c r="R170" s="154"/>
      <c r="S170" s="154"/>
      <c r="T170" s="154"/>
    </row>
    <row r="171" spans="7:20" ht="12.75" customHeight="1">
      <c r="G171" s="543"/>
      <c r="Q171" s="154"/>
      <c r="R171" s="154"/>
      <c r="S171" s="154"/>
      <c r="T171" s="154"/>
    </row>
    <row r="172" spans="7:20" ht="12.75" customHeight="1">
      <c r="G172" s="543"/>
      <c r="Q172" s="154"/>
      <c r="R172" s="154"/>
      <c r="S172" s="154"/>
      <c r="T172" s="154"/>
    </row>
    <row r="173" spans="7:20" ht="12.75" customHeight="1">
      <c r="G173" s="543"/>
      <c r="Q173" s="154"/>
      <c r="R173" s="154"/>
      <c r="S173" s="154"/>
      <c r="T173" s="154"/>
    </row>
    <row r="174" spans="7:20" ht="12.75" customHeight="1">
      <c r="G174" s="544"/>
      <c r="Q174" s="154"/>
      <c r="R174" s="154"/>
      <c r="S174" s="154"/>
      <c r="T174" s="154"/>
    </row>
    <row r="175" spans="7:20" ht="12.75" customHeight="1">
      <c r="G175" s="544"/>
      <c r="Q175" s="154"/>
      <c r="R175" s="154"/>
      <c r="S175" s="154"/>
      <c r="T175" s="154"/>
    </row>
    <row r="176" spans="7:20" ht="12.75" customHeight="1">
      <c r="G176" s="545"/>
      <c r="Q176" s="154"/>
      <c r="R176" s="154"/>
      <c r="S176" s="154"/>
      <c r="T176" s="154"/>
    </row>
    <row r="177" spans="7:20" ht="12.75" customHeight="1">
      <c r="G177" s="546"/>
      <c r="Q177" s="154"/>
      <c r="R177" s="154"/>
      <c r="S177" s="154"/>
      <c r="T177" s="154"/>
    </row>
    <row r="178" spans="7:20" ht="12.75" customHeight="1">
      <c r="G178" s="546"/>
      <c r="Q178" s="154"/>
      <c r="R178" s="154"/>
      <c r="S178" s="154"/>
      <c r="T178" s="154"/>
    </row>
    <row r="179" spans="7:20" ht="12.75" customHeight="1">
      <c r="G179" s="546"/>
      <c r="Q179" s="154"/>
      <c r="R179" s="154"/>
      <c r="S179" s="154"/>
      <c r="T179" s="154"/>
    </row>
    <row r="180" spans="7:20" ht="12.75" customHeight="1">
      <c r="G180" s="546"/>
      <c r="Q180" s="154"/>
      <c r="R180" s="154"/>
      <c r="S180" s="154"/>
      <c r="T180" s="154"/>
    </row>
    <row r="181" spans="7:20" ht="12.75" customHeight="1">
      <c r="G181" s="546"/>
      <c r="Q181" s="154"/>
      <c r="R181" s="154"/>
      <c r="S181" s="154"/>
      <c r="T181" s="154"/>
    </row>
    <row r="182" spans="7:20" ht="12.75" customHeight="1">
      <c r="G182" s="546"/>
      <c r="Q182" s="154"/>
      <c r="R182" s="154"/>
      <c r="S182" s="154"/>
      <c r="T182" s="154"/>
    </row>
    <row r="183" spans="7:20" ht="12.75" customHeight="1">
      <c r="G183" s="546"/>
      <c r="Q183" s="154"/>
      <c r="R183" s="154"/>
      <c r="S183" s="154"/>
      <c r="T183" s="154"/>
    </row>
    <row r="184" spans="7:20" ht="12.75" customHeight="1">
      <c r="G184" s="546"/>
      <c r="Q184" s="154"/>
      <c r="R184" s="154"/>
      <c r="S184" s="154"/>
      <c r="T184" s="154"/>
    </row>
    <row r="185" spans="7:20" ht="12.75" customHeight="1">
      <c r="G185" s="546"/>
      <c r="Q185" s="154"/>
      <c r="R185" s="154"/>
      <c r="S185" s="154"/>
      <c r="T185" s="154"/>
    </row>
    <row r="186" spans="7:20" ht="12.75" customHeight="1">
      <c r="G186" s="546"/>
      <c r="Q186" s="154"/>
      <c r="R186" s="154"/>
      <c r="S186" s="154"/>
      <c r="T186" s="154"/>
    </row>
    <row r="187" spans="7:20" ht="12.75" customHeight="1">
      <c r="G187" s="546"/>
      <c r="Q187" s="154"/>
      <c r="R187" s="154"/>
      <c r="S187" s="154"/>
      <c r="T187" s="154"/>
    </row>
    <row r="188" spans="7:20" ht="12.75" customHeight="1">
      <c r="G188" s="546"/>
      <c r="K188" s="547"/>
      <c r="Q188" s="154"/>
      <c r="R188" s="154"/>
      <c r="S188" s="154"/>
      <c r="T188" s="154"/>
    </row>
    <row r="189" spans="7:20" ht="12.75" customHeight="1">
      <c r="G189" s="546"/>
      <c r="K189" s="547"/>
      <c r="Q189" s="154"/>
      <c r="R189" s="154"/>
      <c r="S189" s="154"/>
      <c r="T189" s="154"/>
    </row>
    <row r="190" spans="7:20" ht="12.75" customHeight="1">
      <c r="G190" s="545"/>
      <c r="K190" s="547"/>
      <c r="Q190" s="154"/>
      <c r="R190" s="154"/>
      <c r="S190" s="154"/>
      <c r="T190" s="154"/>
    </row>
    <row r="191" spans="7:20" ht="12.75" customHeight="1">
      <c r="G191" s="546"/>
      <c r="H191" s="543"/>
      <c r="K191" s="547"/>
      <c r="Q191" s="154"/>
      <c r="R191" s="154"/>
      <c r="S191" s="154"/>
      <c r="T191" s="154"/>
    </row>
    <row r="192" spans="7:20" ht="12.75" customHeight="1">
      <c r="G192" s="546"/>
      <c r="H192" s="548"/>
      <c r="I192" s="543"/>
      <c r="J192" s="543"/>
      <c r="K192" s="543"/>
      <c r="Q192" s="154"/>
      <c r="R192" s="154"/>
      <c r="S192" s="154"/>
      <c r="T192" s="154"/>
    </row>
    <row r="193" spans="7:20" ht="12.75" customHeight="1">
      <c r="G193" s="545"/>
      <c r="H193" s="549"/>
      <c r="I193" s="548"/>
      <c r="J193" s="548"/>
      <c r="K193" s="548"/>
      <c r="Q193" s="154"/>
      <c r="R193" s="154"/>
      <c r="S193" s="154"/>
      <c r="T193" s="154"/>
    </row>
    <row r="194" spans="7:20" ht="12.75" customHeight="1">
      <c r="G194" s="545"/>
      <c r="H194" s="550"/>
      <c r="I194" s="549"/>
      <c r="J194" s="549"/>
      <c r="K194" s="549"/>
      <c r="Q194" s="154"/>
      <c r="R194" s="154"/>
      <c r="S194" s="154"/>
      <c r="T194" s="154"/>
    </row>
    <row r="195" spans="7:20" ht="12.75" customHeight="1">
      <c r="G195" s="546"/>
      <c r="H195" s="550"/>
      <c r="I195" s="550"/>
      <c r="J195" s="550"/>
      <c r="K195" s="550"/>
      <c r="Q195" s="154"/>
      <c r="R195" s="154"/>
      <c r="S195" s="154"/>
      <c r="T195" s="154"/>
    </row>
    <row r="196" spans="7:20" ht="12.75" customHeight="1">
      <c r="G196" s="546"/>
      <c r="H196" s="550"/>
      <c r="I196" s="550"/>
      <c r="J196" s="550"/>
      <c r="K196" s="550"/>
      <c r="Q196" s="154"/>
      <c r="R196" s="154"/>
      <c r="S196" s="154"/>
      <c r="T196" s="154"/>
    </row>
    <row r="197" spans="7:20" ht="12.75" customHeight="1">
      <c r="G197" s="546"/>
      <c r="H197" s="550"/>
      <c r="I197" s="550"/>
      <c r="J197" s="550"/>
      <c r="K197" s="550"/>
      <c r="Q197" s="154"/>
      <c r="R197" s="154"/>
      <c r="S197" s="154"/>
      <c r="T197" s="154"/>
    </row>
    <row r="198" spans="7:20" ht="12.75" customHeight="1">
      <c r="G198" s="546"/>
      <c r="H198" s="550"/>
      <c r="I198" s="550"/>
      <c r="J198" s="550"/>
      <c r="K198" s="550"/>
      <c r="Q198" s="154"/>
      <c r="R198" s="154"/>
      <c r="S198" s="154"/>
      <c r="T198" s="154"/>
    </row>
    <row r="199" spans="7:20" ht="12.75" customHeight="1">
      <c r="G199" s="546"/>
      <c r="H199" s="550"/>
      <c r="I199" s="550"/>
      <c r="J199" s="550"/>
      <c r="K199" s="550"/>
      <c r="Q199" s="154"/>
      <c r="R199" s="154"/>
      <c r="S199" s="154"/>
      <c r="T199" s="154"/>
    </row>
    <row r="200" spans="7:20" ht="12.75" customHeight="1">
      <c r="G200" s="546"/>
      <c r="H200" s="550"/>
      <c r="I200" s="550"/>
      <c r="J200" s="550"/>
      <c r="K200" s="550"/>
      <c r="Q200" s="154"/>
      <c r="R200" s="154"/>
      <c r="S200" s="154"/>
      <c r="T200" s="154"/>
    </row>
    <row r="201" spans="7:20" ht="12.75" customHeight="1">
      <c r="G201" s="546"/>
      <c r="H201" s="550"/>
      <c r="I201" s="550"/>
      <c r="J201" s="550"/>
      <c r="K201" s="550"/>
      <c r="Q201" s="154"/>
      <c r="R201" s="154"/>
      <c r="S201" s="154"/>
      <c r="T201" s="154"/>
    </row>
    <row r="202" spans="7:20" ht="12.75" customHeight="1">
      <c r="G202" s="546"/>
      <c r="H202" s="550"/>
      <c r="I202" s="550"/>
      <c r="J202" s="550"/>
      <c r="K202" s="550"/>
      <c r="Q202" s="154"/>
      <c r="R202" s="154"/>
      <c r="S202" s="154"/>
      <c r="T202" s="154"/>
    </row>
    <row r="203" spans="7:20" ht="12.75" customHeight="1">
      <c r="G203" s="546"/>
      <c r="H203" s="550"/>
      <c r="I203" s="550"/>
      <c r="J203" s="550"/>
      <c r="K203" s="550"/>
      <c r="Q203" s="154"/>
      <c r="R203" s="154"/>
      <c r="S203" s="154"/>
      <c r="T203" s="154"/>
    </row>
    <row r="204" spans="7:20" ht="12.75" customHeight="1">
      <c r="G204" s="546"/>
      <c r="H204" s="551"/>
      <c r="I204" s="550"/>
      <c r="J204" s="550"/>
      <c r="K204" s="550"/>
      <c r="Q204" s="154"/>
      <c r="R204" s="154"/>
      <c r="S204" s="154"/>
      <c r="T204" s="154"/>
    </row>
    <row r="205" spans="7:20" ht="12.75" customHeight="1">
      <c r="G205" s="546"/>
      <c r="H205" s="551"/>
      <c r="I205" s="551"/>
      <c r="J205" s="551"/>
      <c r="K205" s="552"/>
      <c r="Q205" s="154"/>
      <c r="R205" s="154"/>
      <c r="S205" s="154"/>
      <c r="T205" s="154"/>
    </row>
    <row r="206" spans="7:20" ht="12.75" customHeight="1">
      <c r="G206" s="546"/>
      <c r="H206" s="551"/>
      <c r="I206" s="551"/>
      <c r="J206" s="551"/>
      <c r="K206" s="552"/>
      <c r="Q206" s="154"/>
      <c r="R206" s="154"/>
      <c r="S206" s="154"/>
      <c r="T206" s="154"/>
    </row>
    <row r="207" spans="7:20" ht="12.75" customHeight="1">
      <c r="G207" s="546"/>
      <c r="H207" s="551"/>
      <c r="I207" s="551"/>
      <c r="J207" s="551"/>
      <c r="K207" s="552"/>
      <c r="Q207" s="154"/>
      <c r="R207" s="154"/>
      <c r="S207" s="154"/>
      <c r="T207" s="154"/>
    </row>
    <row r="208" spans="7:20" ht="12.75" customHeight="1">
      <c r="G208" s="546"/>
      <c r="H208" s="552"/>
      <c r="I208" s="551"/>
      <c r="J208" s="551"/>
      <c r="K208" s="552"/>
      <c r="Q208" s="154"/>
      <c r="R208" s="154"/>
      <c r="S208" s="154"/>
      <c r="T208" s="154"/>
    </row>
    <row r="209" spans="7:20" ht="12.75" customHeight="1">
      <c r="G209" s="546"/>
      <c r="H209" s="550"/>
      <c r="I209" s="552"/>
      <c r="J209" s="552"/>
      <c r="K209" s="552"/>
      <c r="Q209" s="154"/>
      <c r="R209" s="154"/>
      <c r="S209" s="154"/>
      <c r="T209" s="154"/>
    </row>
    <row r="210" spans="7:20" ht="12.75" customHeight="1">
      <c r="G210" s="546"/>
      <c r="H210" s="549"/>
      <c r="I210" s="550"/>
      <c r="J210" s="550"/>
      <c r="K210" s="550"/>
      <c r="Q210" s="154"/>
      <c r="R210" s="154"/>
      <c r="S210" s="154"/>
      <c r="T210" s="154"/>
    </row>
    <row r="211" spans="7:20" ht="12.75" customHeight="1">
      <c r="G211" s="546"/>
      <c r="H211" s="549"/>
      <c r="I211" s="549"/>
      <c r="J211" s="549"/>
      <c r="K211" s="549"/>
      <c r="Q211" s="154"/>
      <c r="R211" s="154"/>
      <c r="S211" s="154"/>
      <c r="T211" s="154"/>
    </row>
    <row r="212" spans="7:20" ht="12.75" customHeight="1">
      <c r="G212" s="545"/>
      <c r="H212" s="550"/>
      <c r="I212" s="549"/>
      <c r="J212" s="549"/>
      <c r="K212" s="549"/>
      <c r="Q212" s="154"/>
      <c r="R212" s="154"/>
      <c r="S212" s="154"/>
      <c r="T212" s="154"/>
    </row>
    <row r="213" spans="7:20" ht="12.75" customHeight="1">
      <c r="G213" s="545"/>
      <c r="H213" s="550"/>
      <c r="I213" s="550"/>
      <c r="J213" s="550"/>
      <c r="K213" s="550"/>
      <c r="Q213" s="154"/>
      <c r="R213" s="154"/>
      <c r="S213" s="154"/>
      <c r="T213" s="154"/>
    </row>
    <row r="214" spans="7:20" ht="12.75" customHeight="1">
      <c r="G214" s="154"/>
      <c r="H214" s="550"/>
      <c r="I214" s="550"/>
      <c r="J214" s="550"/>
      <c r="K214" s="550"/>
      <c r="Q214" s="154"/>
      <c r="R214" s="154"/>
      <c r="S214" s="154"/>
      <c r="T214" s="154"/>
    </row>
    <row r="215" spans="7:20" ht="12.75" customHeight="1">
      <c r="G215" s="154"/>
      <c r="H215" s="550"/>
      <c r="I215" s="550"/>
      <c r="J215" s="550"/>
      <c r="K215" s="550"/>
      <c r="Q215" s="154"/>
      <c r="R215" s="154"/>
      <c r="S215" s="154"/>
      <c r="T215" s="154"/>
    </row>
    <row r="216" spans="7:20" ht="12.75" customHeight="1">
      <c r="G216" s="154"/>
      <c r="H216" s="550"/>
      <c r="I216" s="550"/>
      <c r="J216" s="550"/>
      <c r="K216" s="550"/>
      <c r="Q216" s="154"/>
      <c r="R216" s="154"/>
      <c r="S216" s="154"/>
      <c r="T216" s="154"/>
    </row>
    <row r="217" spans="7:20" ht="12.75" customHeight="1">
      <c r="G217" s="154"/>
      <c r="H217" s="550"/>
      <c r="I217" s="550"/>
      <c r="J217" s="550"/>
      <c r="K217" s="550"/>
      <c r="Q217" s="154"/>
      <c r="R217" s="154"/>
      <c r="S217" s="154"/>
      <c r="T217" s="154"/>
    </row>
    <row r="218" spans="7:20" ht="12.75" customHeight="1">
      <c r="G218" s="154"/>
      <c r="H218" s="550"/>
      <c r="I218" s="550"/>
      <c r="J218" s="550"/>
      <c r="K218" s="550"/>
      <c r="Q218" s="154"/>
      <c r="R218" s="154"/>
      <c r="S218" s="154"/>
      <c r="T218" s="154"/>
    </row>
    <row r="219" spans="7:20" ht="12.75" customHeight="1">
      <c r="G219" s="154"/>
      <c r="H219" s="550"/>
      <c r="I219" s="550"/>
      <c r="J219" s="550"/>
      <c r="K219" s="550"/>
      <c r="Q219" s="154"/>
      <c r="R219" s="154"/>
      <c r="S219" s="154"/>
      <c r="T219" s="154"/>
    </row>
    <row r="220" spans="7:20" ht="12.75" customHeight="1">
      <c r="G220" s="553"/>
      <c r="H220" s="550"/>
      <c r="I220" s="550"/>
      <c r="J220" s="550"/>
      <c r="K220" s="550"/>
      <c r="Q220" s="154"/>
      <c r="R220" s="154"/>
      <c r="S220" s="154"/>
      <c r="T220" s="154"/>
    </row>
    <row r="221" spans="7:20" ht="12.75" customHeight="1">
      <c r="G221" s="553"/>
      <c r="H221" s="550"/>
      <c r="I221" s="550"/>
      <c r="J221" s="550"/>
      <c r="K221" s="550"/>
      <c r="Q221" s="154"/>
      <c r="R221" s="154"/>
      <c r="S221" s="154"/>
      <c r="T221" s="154"/>
    </row>
    <row r="222" spans="7:20" ht="12.75" customHeight="1">
      <c r="G222" s="553"/>
      <c r="H222" s="550"/>
      <c r="I222" s="550"/>
      <c r="J222" s="550"/>
      <c r="K222" s="550"/>
      <c r="Q222" s="154"/>
      <c r="R222" s="154"/>
      <c r="S222" s="154"/>
      <c r="T222" s="154"/>
    </row>
    <row r="223" spans="7:20" ht="12.75" customHeight="1">
      <c r="G223" s="553"/>
      <c r="H223" s="550"/>
      <c r="I223" s="550"/>
      <c r="J223" s="550"/>
      <c r="K223" s="550"/>
      <c r="Q223" s="154"/>
      <c r="R223" s="154"/>
      <c r="S223" s="154"/>
      <c r="T223" s="154"/>
    </row>
    <row r="224" spans="7:20" ht="12.75" customHeight="1">
      <c r="G224" s="554"/>
      <c r="H224" s="550"/>
      <c r="I224" s="550"/>
      <c r="J224" s="550"/>
      <c r="K224" s="550"/>
      <c r="Q224" s="154"/>
      <c r="R224" s="154"/>
      <c r="S224" s="154"/>
      <c r="T224" s="154"/>
    </row>
    <row r="225" spans="7:20" ht="12.75" customHeight="1">
      <c r="G225" s="554"/>
      <c r="H225" s="550"/>
      <c r="I225" s="550"/>
      <c r="J225" s="550"/>
      <c r="K225" s="550"/>
      <c r="Q225" s="154"/>
      <c r="R225" s="154"/>
      <c r="S225" s="154"/>
      <c r="T225" s="154"/>
    </row>
    <row r="226" spans="7:20" ht="12.75" customHeight="1">
      <c r="G226" s="545"/>
      <c r="H226" s="550"/>
      <c r="I226" s="550"/>
      <c r="J226" s="550"/>
      <c r="K226" s="550"/>
      <c r="Q226" s="154"/>
      <c r="R226" s="154"/>
      <c r="S226" s="154"/>
      <c r="T226" s="154"/>
    </row>
    <row r="227" spans="7:20" ht="12.75" customHeight="1">
      <c r="G227" s="555"/>
      <c r="H227" s="550"/>
      <c r="I227" s="550"/>
      <c r="J227" s="550"/>
      <c r="K227" s="556"/>
      <c r="Q227" s="154"/>
      <c r="R227" s="154"/>
      <c r="S227" s="154"/>
      <c r="T227" s="154"/>
    </row>
    <row r="228" spans="7:20" ht="12.75" customHeight="1">
      <c r="G228" s="555"/>
      <c r="H228" s="550"/>
      <c r="I228" s="550"/>
      <c r="J228" s="550"/>
      <c r="K228" s="550"/>
      <c r="Q228" s="154"/>
      <c r="R228" s="154"/>
      <c r="S228" s="154"/>
      <c r="T228" s="154"/>
    </row>
    <row r="229" spans="7:20" ht="12.75" customHeight="1">
      <c r="G229" s="555"/>
      <c r="H229" s="550"/>
      <c r="I229" s="550"/>
      <c r="J229" s="550"/>
      <c r="K229" s="550"/>
      <c r="Q229" s="154"/>
      <c r="R229" s="154"/>
      <c r="S229" s="154"/>
      <c r="T229" s="154"/>
    </row>
    <row r="230" spans="7:20" ht="12.75" customHeight="1">
      <c r="G230" s="154"/>
      <c r="H230" s="550"/>
      <c r="I230" s="550"/>
      <c r="J230" s="550"/>
      <c r="K230" s="550"/>
      <c r="Q230" s="154"/>
      <c r="R230" s="154"/>
      <c r="S230" s="154"/>
      <c r="T230" s="154"/>
    </row>
    <row r="231" spans="7:20" ht="12.75" customHeight="1">
      <c r="G231" s="555"/>
      <c r="H231" s="154"/>
      <c r="I231" s="550"/>
      <c r="J231" s="550"/>
      <c r="K231" s="550"/>
      <c r="Q231" s="154"/>
      <c r="R231" s="154"/>
      <c r="S231" s="154"/>
      <c r="T231" s="154"/>
    </row>
    <row r="232" spans="7:20" ht="12.75" customHeight="1">
      <c r="G232" s="555"/>
      <c r="H232" s="154"/>
      <c r="I232" s="154"/>
      <c r="J232" s="154"/>
      <c r="K232" s="154"/>
      <c r="Q232" s="154"/>
      <c r="R232" s="154"/>
      <c r="S232" s="154"/>
      <c r="T232" s="154"/>
    </row>
    <row r="233" spans="7:20" ht="12.75" customHeight="1">
      <c r="G233" s="555"/>
      <c r="H233" s="154"/>
      <c r="I233" s="154"/>
      <c r="J233" s="154"/>
      <c r="K233" s="154"/>
      <c r="Q233" s="154"/>
      <c r="R233" s="154"/>
      <c r="S233" s="154"/>
      <c r="T233" s="154"/>
    </row>
    <row r="234" spans="7:20" ht="12.75" customHeight="1">
      <c r="G234" s="555"/>
      <c r="H234" s="154"/>
      <c r="I234" s="154"/>
      <c r="J234" s="154"/>
      <c r="K234" s="154"/>
      <c r="Q234" s="154"/>
      <c r="R234" s="154"/>
      <c r="S234" s="154"/>
      <c r="T234" s="154"/>
    </row>
    <row r="235" spans="7:20" ht="12.75" customHeight="1">
      <c r="G235" s="555"/>
      <c r="H235" s="154"/>
      <c r="I235" s="154"/>
      <c r="J235" s="154"/>
      <c r="K235" s="154"/>
      <c r="Q235" s="154"/>
      <c r="R235" s="154"/>
      <c r="S235" s="154"/>
      <c r="T235" s="154"/>
    </row>
    <row r="236" spans="7:20" ht="12.75" customHeight="1">
      <c r="G236" s="555"/>
      <c r="H236" s="154"/>
      <c r="I236" s="154"/>
      <c r="J236" s="154"/>
      <c r="K236" s="154"/>
      <c r="Q236" s="154"/>
      <c r="R236" s="154"/>
      <c r="S236" s="154"/>
      <c r="T236" s="154"/>
    </row>
    <row r="237" spans="7:20" ht="12.75" customHeight="1">
      <c r="G237" s="555"/>
      <c r="H237" s="557"/>
      <c r="I237" s="154"/>
      <c r="J237" s="154"/>
      <c r="K237" s="154"/>
      <c r="Q237" s="154"/>
      <c r="R237" s="154"/>
      <c r="S237" s="154"/>
      <c r="T237" s="154"/>
    </row>
    <row r="238" spans="7:20" ht="12.75" customHeight="1">
      <c r="G238" s="555"/>
      <c r="H238" s="557"/>
      <c r="I238" s="557"/>
      <c r="J238" s="557"/>
      <c r="K238" s="553"/>
      <c r="Q238" s="154"/>
      <c r="R238" s="154"/>
      <c r="S238" s="154"/>
      <c r="T238" s="154"/>
    </row>
    <row r="239" spans="7:20" ht="12.75" customHeight="1">
      <c r="G239" s="555"/>
      <c r="H239" s="199"/>
      <c r="I239" s="557"/>
      <c r="J239" s="557"/>
      <c r="K239" s="553"/>
      <c r="Q239" s="154"/>
      <c r="R239" s="154"/>
      <c r="S239" s="154"/>
      <c r="T239" s="154"/>
    </row>
    <row r="240" spans="7:20" ht="12.75" customHeight="1">
      <c r="G240" s="555"/>
      <c r="H240" s="199"/>
      <c r="I240" s="199"/>
      <c r="J240" s="199"/>
      <c r="K240" s="553"/>
      <c r="Q240" s="154"/>
      <c r="R240" s="154"/>
      <c r="S240" s="154"/>
      <c r="T240" s="154"/>
    </row>
    <row r="241" spans="7:20" ht="12.75" customHeight="1">
      <c r="G241" s="555"/>
      <c r="H241" s="558"/>
      <c r="I241" s="199"/>
      <c r="J241" s="199"/>
      <c r="K241" s="553"/>
      <c r="Q241" s="154"/>
      <c r="R241" s="154"/>
      <c r="S241" s="154"/>
      <c r="T241" s="154"/>
    </row>
    <row r="242" spans="7:20" ht="12.75" customHeight="1">
      <c r="G242" s="554"/>
      <c r="H242" s="549"/>
      <c r="I242" s="558"/>
      <c r="J242" s="558"/>
      <c r="K242" s="558"/>
      <c r="Q242" s="154"/>
      <c r="R242" s="154"/>
      <c r="S242" s="154"/>
      <c r="T242" s="154"/>
    </row>
    <row r="243" spans="7:20" ht="12.75" customHeight="1">
      <c r="G243" s="154"/>
      <c r="H243" s="549"/>
      <c r="I243" s="549"/>
      <c r="J243" s="549"/>
      <c r="K243" s="558"/>
      <c r="Q243" s="154"/>
      <c r="R243" s="154"/>
      <c r="S243" s="154"/>
      <c r="T243" s="154"/>
    </row>
    <row r="244" spans="7:20" ht="12.75" customHeight="1">
      <c r="G244" s="154"/>
      <c r="H244" s="558"/>
      <c r="I244" s="549"/>
      <c r="J244" s="549"/>
      <c r="K244" s="549"/>
      <c r="Q244" s="154"/>
      <c r="R244" s="154"/>
      <c r="S244" s="154"/>
      <c r="T244" s="154"/>
    </row>
    <row r="245" spans="7:20" ht="12.75" customHeight="1">
      <c r="G245" s="154"/>
      <c r="H245" s="558"/>
      <c r="I245" s="558"/>
      <c r="J245" s="558"/>
      <c r="K245" s="559"/>
      <c r="Q245" s="154"/>
      <c r="R245" s="154"/>
      <c r="S245" s="154"/>
      <c r="T245" s="154"/>
    </row>
    <row r="246" spans="7:20" ht="12.75" customHeight="1">
      <c r="G246" s="154"/>
      <c r="H246" s="558"/>
      <c r="I246" s="558"/>
      <c r="J246" s="558"/>
      <c r="K246" s="558"/>
      <c r="Q246" s="154"/>
      <c r="R246" s="154"/>
      <c r="S246" s="154"/>
      <c r="T246" s="154"/>
    </row>
    <row r="247" spans="7:20" ht="12.75" customHeight="1">
      <c r="G247" s="154"/>
      <c r="H247" s="558"/>
      <c r="I247" s="558"/>
      <c r="J247" s="558"/>
      <c r="K247" s="560"/>
      <c r="Q247" s="154"/>
      <c r="R247" s="154"/>
      <c r="S247" s="154"/>
      <c r="T247" s="154"/>
    </row>
    <row r="248" spans="7:20" ht="12.75" customHeight="1">
      <c r="G248" s="154"/>
      <c r="H248" s="558"/>
      <c r="I248" s="558"/>
      <c r="J248" s="558"/>
      <c r="K248" s="558"/>
      <c r="Q248" s="154"/>
      <c r="R248" s="154"/>
      <c r="S248" s="154"/>
      <c r="T248" s="154"/>
    </row>
    <row r="249" spans="7:20" ht="12.75" customHeight="1">
      <c r="G249" s="154"/>
      <c r="H249" s="558"/>
      <c r="I249" s="558"/>
      <c r="J249" s="558"/>
      <c r="K249" s="560"/>
      <c r="Q249" s="154"/>
      <c r="R249" s="154"/>
      <c r="S249" s="154"/>
      <c r="T249" s="154"/>
    </row>
    <row r="250" spans="7:20" ht="12.75" customHeight="1">
      <c r="G250" s="154"/>
      <c r="H250" s="558"/>
      <c r="I250" s="558"/>
      <c r="J250" s="558"/>
      <c r="K250" s="560"/>
      <c r="Q250" s="154"/>
      <c r="R250" s="154"/>
      <c r="S250" s="154"/>
      <c r="T250" s="154"/>
    </row>
    <row r="251" spans="7:20" ht="12.75" customHeight="1">
      <c r="G251" s="154"/>
      <c r="H251" s="558"/>
      <c r="I251" s="558"/>
      <c r="J251" s="558"/>
      <c r="K251" s="560"/>
      <c r="Q251" s="154"/>
      <c r="R251" s="154"/>
      <c r="S251" s="154"/>
      <c r="T251" s="154"/>
    </row>
    <row r="252" spans="7:20" ht="12.75" customHeight="1">
      <c r="G252" s="154"/>
      <c r="H252" s="558"/>
      <c r="I252" s="558"/>
      <c r="J252" s="558"/>
      <c r="K252" s="558"/>
      <c r="Q252" s="154"/>
      <c r="R252" s="154"/>
      <c r="S252" s="154"/>
      <c r="T252" s="154"/>
    </row>
    <row r="253" spans="7:20" ht="12.75" customHeight="1">
      <c r="G253" s="154"/>
      <c r="H253" s="558"/>
      <c r="I253" s="558"/>
      <c r="J253" s="558"/>
      <c r="K253" s="559"/>
      <c r="Q253" s="154"/>
      <c r="R253" s="154"/>
      <c r="S253" s="154"/>
      <c r="T253" s="154"/>
    </row>
    <row r="254" spans="7:20" ht="12.75" customHeight="1">
      <c r="G254" s="154"/>
      <c r="H254" s="558"/>
      <c r="I254" s="558"/>
      <c r="J254" s="558"/>
      <c r="K254" s="558"/>
      <c r="Q254" s="154"/>
      <c r="R254" s="154"/>
      <c r="S254" s="154"/>
      <c r="T254" s="154"/>
    </row>
    <row r="255" spans="7:20" ht="12.75" customHeight="1">
      <c r="G255" s="154"/>
      <c r="H255" s="558"/>
      <c r="I255" s="558"/>
      <c r="J255" s="558"/>
      <c r="K255" s="561"/>
      <c r="Q255" s="154"/>
      <c r="R255" s="154"/>
      <c r="S255" s="154"/>
      <c r="T255" s="154"/>
    </row>
    <row r="256" spans="7:20" ht="12.75" customHeight="1">
      <c r="G256" s="154"/>
      <c r="H256" s="558"/>
      <c r="I256" s="558"/>
      <c r="J256" s="558"/>
      <c r="K256" s="558"/>
      <c r="Q256" s="154"/>
      <c r="R256" s="154"/>
      <c r="S256" s="154"/>
      <c r="T256" s="154"/>
    </row>
    <row r="257" spans="7:20" ht="12.75" customHeight="1">
      <c r="G257" s="154"/>
      <c r="H257" s="558"/>
      <c r="I257" s="558"/>
      <c r="J257" s="558"/>
      <c r="K257" s="559"/>
      <c r="Q257" s="154"/>
      <c r="R257" s="154"/>
      <c r="S257" s="154"/>
      <c r="T257" s="154"/>
    </row>
    <row r="258" spans="7:20" ht="12.75" customHeight="1">
      <c r="G258" s="154"/>
      <c r="H258" s="558"/>
      <c r="I258" s="558"/>
      <c r="J258" s="558"/>
      <c r="K258" s="558"/>
      <c r="Q258" s="154"/>
      <c r="R258" s="154"/>
      <c r="S258" s="154"/>
      <c r="T258" s="154"/>
    </row>
    <row r="259" spans="7:20" ht="12.75" customHeight="1">
      <c r="G259" s="154"/>
      <c r="H259" s="558"/>
      <c r="I259" s="558"/>
      <c r="J259" s="558"/>
      <c r="K259" s="562"/>
      <c r="Q259" s="154"/>
      <c r="R259" s="154"/>
      <c r="S259" s="154"/>
      <c r="T259" s="154"/>
    </row>
    <row r="260" spans="7:20" ht="12.75" customHeight="1">
      <c r="G260" s="154"/>
      <c r="H260" s="154"/>
      <c r="I260" s="558"/>
      <c r="J260" s="558"/>
      <c r="K260" s="558"/>
      <c r="Q260" s="154"/>
      <c r="R260" s="154"/>
      <c r="S260" s="154"/>
      <c r="T260" s="154"/>
    </row>
    <row r="261" spans="7:20" ht="12.75" customHeight="1">
      <c r="G261" s="154"/>
      <c r="H261" s="154"/>
      <c r="I261" s="154"/>
      <c r="J261" s="154"/>
      <c r="K261" s="154"/>
      <c r="Q261" s="154"/>
      <c r="R261" s="154"/>
      <c r="S261" s="154"/>
      <c r="T261" s="154"/>
    </row>
    <row r="262" spans="7:20" ht="12.75" customHeight="1">
      <c r="G262" s="154"/>
      <c r="H262" s="154"/>
      <c r="I262" s="154"/>
      <c r="J262" s="154"/>
      <c r="K262" s="154"/>
      <c r="Q262" s="154"/>
      <c r="R262" s="154"/>
      <c r="S262" s="154"/>
      <c r="T262" s="154"/>
    </row>
    <row r="263" spans="7:20" ht="12.75" customHeight="1">
      <c r="G263" s="154"/>
      <c r="H263" s="154"/>
      <c r="I263" s="154"/>
      <c r="J263" s="154"/>
      <c r="K263" s="154"/>
      <c r="Q263" s="154"/>
      <c r="R263" s="154"/>
      <c r="S263" s="154"/>
      <c r="T263" s="154"/>
    </row>
    <row r="264" spans="7:20" ht="12.75" customHeight="1">
      <c r="G264" s="154"/>
      <c r="H264" s="154"/>
      <c r="I264" s="154"/>
      <c r="J264" s="154"/>
      <c r="K264" s="154"/>
      <c r="Q264" s="154"/>
      <c r="R264" s="154"/>
      <c r="S264" s="154"/>
      <c r="T264" s="154"/>
    </row>
    <row r="265" spans="7:20" ht="12.75" customHeight="1">
      <c r="G265" s="154"/>
      <c r="H265" s="154"/>
      <c r="I265" s="154"/>
      <c r="J265" s="154"/>
      <c r="K265" s="154"/>
      <c r="Q265" s="154"/>
      <c r="R265" s="154"/>
      <c r="S265" s="154"/>
      <c r="T265" s="154"/>
    </row>
    <row r="266" spans="7:20" ht="12.75" customHeight="1">
      <c r="G266" s="154"/>
      <c r="H266" s="154"/>
      <c r="I266" s="154"/>
      <c r="J266" s="154"/>
      <c r="K266" s="154"/>
      <c r="Q266" s="154"/>
      <c r="R266" s="154"/>
      <c r="S266" s="154"/>
      <c r="T266" s="154"/>
    </row>
    <row r="267" spans="7:20" ht="12.75" customHeight="1">
      <c r="G267" s="154"/>
      <c r="H267" s="154"/>
      <c r="I267" s="154"/>
      <c r="J267" s="154"/>
      <c r="K267" s="154"/>
      <c r="Q267" s="154"/>
      <c r="R267" s="154"/>
      <c r="S267" s="154"/>
      <c r="T267" s="154"/>
    </row>
    <row r="268" spans="7:20" ht="12.75" customHeight="1">
      <c r="G268" s="154"/>
      <c r="H268" s="154"/>
      <c r="I268" s="154"/>
      <c r="J268" s="154"/>
      <c r="K268" s="154"/>
      <c r="Q268" s="154"/>
      <c r="R268" s="154"/>
      <c r="S268" s="154"/>
      <c r="T268" s="154"/>
    </row>
    <row r="269" spans="7:20" ht="12.75" customHeight="1">
      <c r="G269" s="154"/>
      <c r="H269" s="154"/>
      <c r="I269" s="154"/>
      <c r="J269" s="154"/>
      <c r="K269" s="154"/>
      <c r="Q269" s="154"/>
      <c r="R269" s="154"/>
      <c r="S269" s="154"/>
      <c r="T269" s="154"/>
    </row>
    <row r="270" spans="7:20" ht="12.75" customHeight="1">
      <c r="G270" s="154"/>
      <c r="H270" s="154"/>
      <c r="I270" s="154"/>
      <c r="J270" s="154"/>
      <c r="K270" s="154"/>
      <c r="Q270" s="154"/>
      <c r="R270" s="154"/>
      <c r="S270" s="154"/>
      <c r="T270" s="154"/>
    </row>
    <row r="271" spans="7:20" ht="12.75" customHeight="1">
      <c r="G271" s="154"/>
      <c r="H271" s="154"/>
      <c r="I271" s="154"/>
      <c r="J271" s="154"/>
      <c r="K271" s="154"/>
      <c r="Q271" s="154"/>
      <c r="R271" s="154"/>
      <c r="S271" s="154"/>
      <c r="T271" s="154"/>
    </row>
    <row r="272" spans="7:20" ht="12.75" customHeight="1">
      <c r="G272" s="154"/>
      <c r="H272" s="154"/>
      <c r="I272" s="154"/>
      <c r="J272" s="154"/>
      <c r="K272" s="154"/>
      <c r="Q272" s="154"/>
      <c r="R272" s="154"/>
      <c r="S272" s="154"/>
      <c r="T272" s="154"/>
    </row>
    <row r="273" spans="7:20" ht="12.75" customHeight="1">
      <c r="G273" s="154"/>
      <c r="H273" s="154"/>
      <c r="I273" s="154"/>
      <c r="J273" s="154"/>
      <c r="K273" s="154"/>
      <c r="Q273" s="154"/>
      <c r="R273" s="154"/>
      <c r="S273" s="154"/>
      <c r="T273" s="154"/>
    </row>
    <row r="274" spans="7:20" ht="12.75" customHeight="1">
      <c r="G274" s="154"/>
      <c r="H274" s="154"/>
      <c r="I274" s="154"/>
      <c r="J274" s="154"/>
      <c r="K274" s="154"/>
      <c r="Q274" s="154"/>
      <c r="R274" s="154"/>
      <c r="S274" s="154"/>
      <c r="T274" s="154"/>
    </row>
    <row r="275" spans="7:20" ht="12.75" customHeight="1">
      <c r="G275" s="154"/>
      <c r="H275" s="154"/>
      <c r="I275" s="154"/>
      <c r="J275" s="154"/>
      <c r="K275" s="154"/>
      <c r="Q275" s="154"/>
      <c r="R275" s="154"/>
      <c r="S275" s="154"/>
      <c r="T275" s="154"/>
    </row>
    <row r="276" spans="7:20" ht="12.75" customHeight="1">
      <c r="G276" s="154"/>
      <c r="H276" s="154"/>
      <c r="I276" s="154"/>
      <c r="J276" s="154"/>
      <c r="K276" s="154"/>
      <c r="Q276" s="154"/>
      <c r="R276" s="154"/>
      <c r="S276" s="154"/>
      <c r="T276" s="154"/>
    </row>
    <row r="277" spans="7:20" ht="12.75" customHeight="1">
      <c r="H277" s="154"/>
      <c r="I277" s="154"/>
      <c r="J277" s="154"/>
      <c r="K277" s="154"/>
      <c r="Q277" s="154"/>
      <c r="R277" s="154"/>
      <c r="S277" s="154"/>
      <c r="T277" s="154"/>
    </row>
    <row r="278" spans="7:20" ht="12.75" customHeight="1">
      <c r="H278" s="154"/>
      <c r="I278" s="154"/>
      <c r="J278" s="154"/>
      <c r="K278" s="154"/>
      <c r="Q278" s="154"/>
      <c r="R278" s="154"/>
      <c r="S278" s="154"/>
      <c r="T278" s="154"/>
    </row>
    <row r="279" spans="7:20" ht="12.75" customHeight="1">
      <c r="H279" s="154"/>
      <c r="I279" s="154"/>
      <c r="J279" s="154"/>
      <c r="K279" s="154"/>
      <c r="Q279" s="154"/>
      <c r="R279" s="154"/>
      <c r="S279" s="154"/>
      <c r="T279" s="154"/>
    </row>
    <row r="280" spans="7:20" ht="12.75" customHeight="1">
      <c r="H280" s="154"/>
      <c r="I280" s="154"/>
      <c r="J280" s="154"/>
      <c r="K280" s="154"/>
      <c r="Q280" s="154"/>
      <c r="R280" s="154"/>
      <c r="S280" s="154"/>
      <c r="T280" s="154"/>
    </row>
    <row r="281" spans="7:20" ht="12.75" customHeight="1">
      <c r="H281" s="154"/>
      <c r="I281" s="154"/>
      <c r="J281" s="154"/>
      <c r="K281" s="154"/>
      <c r="Q281" s="154"/>
      <c r="R281" s="154"/>
      <c r="S281" s="154"/>
      <c r="T281" s="154"/>
    </row>
    <row r="282" spans="7:20" ht="12.75" customHeight="1">
      <c r="H282" s="154"/>
      <c r="I282" s="154"/>
      <c r="J282" s="154"/>
      <c r="K282" s="154"/>
      <c r="Q282" s="154"/>
      <c r="R282" s="154"/>
      <c r="S282" s="154"/>
      <c r="T282" s="154"/>
    </row>
    <row r="283" spans="7:20" ht="12.75" customHeight="1">
      <c r="H283" s="154"/>
      <c r="I283" s="154"/>
      <c r="J283" s="154"/>
      <c r="K283" s="154"/>
      <c r="Q283" s="154"/>
      <c r="R283" s="154"/>
      <c r="S283" s="154"/>
      <c r="T283" s="154"/>
    </row>
    <row r="284" spans="7:20" ht="12.75" customHeight="1">
      <c r="H284" s="154"/>
      <c r="I284" s="154"/>
      <c r="J284" s="154"/>
      <c r="K284" s="154"/>
      <c r="Q284" s="154"/>
      <c r="R284" s="154"/>
      <c r="S284" s="154"/>
      <c r="T284" s="154"/>
    </row>
    <row r="285" spans="7:20" ht="12.75" customHeight="1">
      <c r="H285" s="154"/>
      <c r="I285" s="154"/>
      <c r="J285" s="154"/>
      <c r="K285" s="154"/>
      <c r="Q285" s="154"/>
      <c r="R285" s="154"/>
      <c r="S285" s="154"/>
      <c r="T285" s="154"/>
    </row>
    <row r="286" spans="7:20" ht="12.75" customHeight="1">
      <c r="H286" s="154"/>
      <c r="I286" s="154"/>
      <c r="J286" s="154"/>
      <c r="K286" s="154"/>
      <c r="Q286" s="154"/>
      <c r="R286" s="154"/>
      <c r="S286" s="154"/>
      <c r="T286" s="154"/>
    </row>
    <row r="287" spans="7:20" ht="12.75" customHeight="1">
      <c r="H287" s="154"/>
      <c r="I287" s="154"/>
      <c r="J287" s="154"/>
      <c r="K287" s="154"/>
      <c r="Q287" s="154"/>
      <c r="R287" s="154"/>
      <c r="S287" s="154"/>
      <c r="T287" s="154"/>
    </row>
    <row r="288" spans="7:20" ht="12.75" customHeight="1">
      <c r="H288" s="154"/>
      <c r="I288" s="154"/>
      <c r="J288" s="154"/>
      <c r="K288" s="154"/>
      <c r="Q288" s="154"/>
      <c r="R288" s="154"/>
      <c r="S288" s="154"/>
      <c r="T288" s="154"/>
    </row>
    <row r="289" spans="8:20" ht="12.75" customHeight="1">
      <c r="H289" s="154"/>
      <c r="I289" s="154"/>
      <c r="J289" s="154"/>
      <c r="K289" s="154"/>
      <c r="Q289" s="154"/>
      <c r="R289" s="154"/>
      <c r="S289" s="154"/>
      <c r="T289" s="154"/>
    </row>
    <row r="290" spans="8:20" ht="12.75" customHeight="1">
      <c r="H290" s="154"/>
      <c r="I290" s="154"/>
      <c r="J290" s="154"/>
      <c r="K290" s="154"/>
      <c r="Q290" s="154"/>
      <c r="R290" s="154"/>
      <c r="S290" s="154"/>
      <c r="T290" s="154"/>
    </row>
    <row r="291" spans="8:20" ht="12.75" customHeight="1">
      <c r="H291" s="154"/>
      <c r="I291" s="154"/>
      <c r="J291" s="154"/>
      <c r="K291" s="154"/>
      <c r="Q291" s="154"/>
      <c r="R291" s="154"/>
      <c r="S291" s="154"/>
      <c r="T291" s="154"/>
    </row>
    <row r="292" spans="8:20" ht="12.75" customHeight="1">
      <c r="H292" s="154"/>
      <c r="I292" s="154"/>
      <c r="J292" s="154"/>
      <c r="K292" s="154"/>
      <c r="Q292" s="154"/>
      <c r="R292" s="154"/>
      <c r="S292" s="154"/>
      <c r="T292" s="154"/>
    </row>
    <row r="293" spans="8:20" ht="12.75" customHeight="1">
      <c r="H293" s="154"/>
      <c r="I293" s="154"/>
      <c r="J293" s="154"/>
      <c r="K293" s="154"/>
      <c r="Q293" s="154"/>
      <c r="R293" s="154"/>
      <c r="S293" s="154"/>
      <c r="T293" s="154"/>
    </row>
    <row r="294" spans="8:20" ht="12.75" customHeight="1">
      <c r="I294" s="154"/>
      <c r="J294" s="154"/>
      <c r="K294" s="154"/>
      <c r="Q294" s="154"/>
      <c r="R294" s="154"/>
      <c r="S294" s="154"/>
      <c r="T294" s="154"/>
    </row>
    <row r="295" spans="8:20" ht="12.75" customHeight="1">
      <c r="Q295" s="154"/>
      <c r="R295" s="154"/>
      <c r="S295" s="154"/>
      <c r="T295" s="154"/>
    </row>
    <row r="296" spans="8:20" ht="12.75" customHeight="1">
      <c r="Q296" s="154"/>
      <c r="R296" s="154"/>
      <c r="S296" s="154"/>
      <c r="T296" s="154"/>
    </row>
    <row r="297" spans="8:20" ht="12.75" customHeight="1">
      <c r="Q297" s="154"/>
      <c r="R297" s="154"/>
      <c r="S297" s="154"/>
      <c r="T297" s="154"/>
    </row>
    <row r="298" spans="8:20" ht="12.75" customHeight="1">
      <c r="Q298" s="154"/>
      <c r="R298" s="154"/>
      <c r="S298" s="154"/>
      <c r="T298" s="154"/>
    </row>
    <row r="299" spans="8:20" ht="12.75" customHeight="1">
      <c r="Q299" s="154"/>
      <c r="R299" s="154"/>
      <c r="S299" s="154"/>
      <c r="T299" s="154"/>
    </row>
    <row r="300" spans="8:20" ht="12.75" customHeight="1">
      <c r="Q300" s="154"/>
      <c r="R300" s="154"/>
      <c r="S300" s="154"/>
      <c r="T300" s="154"/>
    </row>
    <row r="301" spans="8:20" ht="12.75" customHeight="1">
      <c r="Q301" s="154"/>
      <c r="R301" s="154"/>
      <c r="S301" s="154"/>
      <c r="T301" s="154"/>
    </row>
    <row r="302" spans="8:20" ht="12.75" customHeight="1">
      <c r="Q302" s="154"/>
      <c r="R302" s="154"/>
      <c r="S302" s="154"/>
      <c r="T302" s="154"/>
    </row>
    <row r="303" spans="8:20" ht="12.75" customHeight="1">
      <c r="Q303" s="154"/>
      <c r="R303" s="154"/>
      <c r="S303" s="154"/>
      <c r="T303" s="154"/>
    </row>
    <row r="304" spans="8:20" ht="12.75" customHeight="1">
      <c r="Q304" s="154"/>
      <c r="R304" s="154"/>
      <c r="S304" s="154"/>
      <c r="T304" s="154"/>
    </row>
    <row r="305" spans="17:20" ht="12.75" customHeight="1">
      <c r="Q305" s="154"/>
      <c r="R305" s="154"/>
      <c r="S305" s="154"/>
      <c r="T305" s="154"/>
    </row>
    <row r="306" spans="17:20" ht="12.75" customHeight="1">
      <c r="Q306" s="154"/>
      <c r="R306" s="154"/>
      <c r="S306" s="154"/>
      <c r="T306" s="154"/>
    </row>
    <row r="307" spans="17:20" ht="12.75" customHeight="1">
      <c r="Q307" s="154"/>
      <c r="R307" s="154"/>
      <c r="S307" s="154"/>
      <c r="T307" s="154"/>
    </row>
    <row r="308" spans="17:20" ht="12.75" customHeight="1">
      <c r="Q308" s="154"/>
      <c r="R308" s="154"/>
      <c r="S308" s="154"/>
      <c r="T308" s="154"/>
    </row>
    <row r="309" spans="17:20" ht="12.75" customHeight="1">
      <c r="Q309" s="154"/>
      <c r="R309" s="154"/>
      <c r="S309" s="154"/>
      <c r="T309" s="154"/>
    </row>
    <row r="310" spans="17:20" ht="12.75" customHeight="1">
      <c r="Q310" s="154"/>
      <c r="R310" s="154"/>
      <c r="S310" s="154"/>
      <c r="T310" s="154"/>
    </row>
    <row r="311" spans="17:20" ht="12.75" customHeight="1">
      <c r="Q311" s="154"/>
      <c r="R311" s="154"/>
      <c r="S311" s="154"/>
      <c r="T311" s="154"/>
    </row>
    <row r="312" spans="17:20" ht="12.75" customHeight="1">
      <c r="Q312" s="154"/>
      <c r="R312" s="154"/>
      <c r="S312" s="154"/>
      <c r="T312" s="154"/>
    </row>
    <row r="313" spans="17:20" ht="12.75" customHeight="1">
      <c r="Q313" s="154"/>
      <c r="R313" s="154"/>
      <c r="S313" s="154"/>
      <c r="T313" s="154"/>
    </row>
    <row r="314" spans="17:20" ht="12.75" customHeight="1">
      <c r="Q314" s="154"/>
      <c r="R314" s="154"/>
      <c r="S314" s="154"/>
      <c r="T314" s="154"/>
    </row>
    <row r="315" spans="17:20" ht="12.75" customHeight="1">
      <c r="Q315" s="154"/>
      <c r="R315" s="154"/>
      <c r="S315" s="154"/>
      <c r="T315" s="154"/>
    </row>
    <row r="316" spans="17:20" ht="12.75" customHeight="1">
      <c r="Q316" s="154"/>
      <c r="R316" s="154"/>
      <c r="S316" s="154"/>
      <c r="T316" s="154"/>
    </row>
    <row r="317" spans="17:20" ht="12.75" customHeight="1">
      <c r="Q317" s="154"/>
      <c r="R317" s="154"/>
      <c r="S317" s="154"/>
      <c r="T317" s="154"/>
    </row>
    <row r="318" spans="17:20" ht="12.75" customHeight="1">
      <c r="Q318" s="154"/>
      <c r="R318" s="154"/>
      <c r="S318" s="154"/>
      <c r="T318" s="154"/>
    </row>
    <row r="319" spans="17:20" ht="12.75" customHeight="1">
      <c r="Q319" s="154"/>
      <c r="R319" s="154"/>
      <c r="S319" s="154"/>
      <c r="T319" s="154"/>
    </row>
    <row r="320" spans="17:20" ht="12.75" customHeight="1">
      <c r="Q320" s="154"/>
      <c r="R320" s="154"/>
      <c r="S320" s="154"/>
      <c r="T320" s="154"/>
    </row>
    <row r="321" spans="17:20" ht="12.75" customHeight="1">
      <c r="Q321" s="154"/>
      <c r="R321" s="154"/>
      <c r="S321" s="154"/>
      <c r="T321" s="154"/>
    </row>
    <row r="322" spans="17:20" ht="12.75" customHeight="1">
      <c r="Q322" s="154"/>
      <c r="R322" s="154"/>
      <c r="S322" s="154"/>
      <c r="T322" s="154"/>
    </row>
    <row r="323" spans="17:20" ht="12.75" customHeight="1">
      <c r="Q323" s="154"/>
      <c r="R323" s="154"/>
      <c r="S323" s="154"/>
      <c r="T323" s="154"/>
    </row>
    <row r="324" spans="17:20" ht="12.75" customHeight="1">
      <c r="Q324" s="154"/>
      <c r="R324" s="154"/>
      <c r="S324" s="154"/>
      <c r="T324" s="154"/>
    </row>
    <row r="325" spans="17:20" ht="12.75" customHeight="1">
      <c r="Q325" s="154"/>
      <c r="R325" s="154"/>
      <c r="S325" s="154"/>
      <c r="T325" s="154"/>
    </row>
    <row r="326" spans="17:20" ht="12.75" customHeight="1">
      <c r="Q326" s="154"/>
      <c r="R326" s="154"/>
      <c r="S326" s="154"/>
      <c r="T326" s="154"/>
    </row>
    <row r="327" spans="17:20" ht="12.75" customHeight="1">
      <c r="Q327" s="154"/>
      <c r="R327" s="154"/>
      <c r="S327" s="154"/>
      <c r="T327" s="154"/>
    </row>
    <row r="328" spans="17:20" ht="12.75" customHeight="1">
      <c r="Q328" s="154"/>
      <c r="R328" s="154"/>
      <c r="S328" s="154"/>
      <c r="T328" s="154"/>
    </row>
    <row r="329" spans="17:20" ht="12.75" customHeight="1">
      <c r="Q329" s="154"/>
      <c r="R329" s="154"/>
      <c r="S329" s="154"/>
      <c r="T329" s="154"/>
    </row>
    <row r="330" spans="17:20" ht="12.75" customHeight="1">
      <c r="Q330" s="154"/>
      <c r="R330" s="154"/>
      <c r="S330" s="154"/>
      <c r="T330" s="154"/>
    </row>
    <row r="331" spans="17:20" ht="12.75" customHeight="1">
      <c r="Q331" s="154"/>
      <c r="R331" s="154"/>
      <c r="S331" s="154"/>
      <c r="T331" s="154"/>
    </row>
    <row r="332" spans="17:20" ht="12.75" customHeight="1">
      <c r="Q332" s="154"/>
      <c r="R332" s="154"/>
      <c r="S332" s="154"/>
      <c r="T332" s="154"/>
    </row>
    <row r="333" spans="17:20" ht="12.75" customHeight="1">
      <c r="Q333" s="154"/>
      <c r="R333" s="154"/>
      <c r="S333" s="154"/>
      <c r="T333" s="154"/>
    </row>
    <row r="334" spans="17:20" ht="12.75" customHeight="1">
      <c r="Q334" s="154"/>
      <c r="R334" s="154"/>
      <c r="S334" s="154"/>
      <c r="T334" s="154"/>
    </row>
    <row r="335" spans="17:20" ht="12.75" customHeight="1">
      <c r="Q335" s="154"/>
      <c r="R335" s="154"/>
      <c r="S335" s="154"/>
      <c r="T335" s="154"/>
    </row>
    <row r="336" spans="17:20" ht="12.75" customHeight="1">
      <c r="Q336" s="154"/>
      <c r="R336" s="154"/>
      <c r="S336" s="154"/>
      <c r="T336" s="154"/>
    </row>
    <row r="337" spans="17:20" ht="12.75" customHeight="1">
      <c r="Q337" s="154"/>
      <c r="R337" s="154"/>
      <c r="S337" s="154"/>
      <c r="T337" s="154"/>
    </row>
    <row r="338" spans="17:20" ht="12.75" customHeight="1">
      <c r="Q338" s="154"/>
      <c r="R338" s="154"/>
      <c r="S338" s="154"/>
      <c r="T338" s="154"/>
    </row>
    <row r="339" spans="17:20" ht="12.75" customHeight="1">
      <c r="Q339" s="154"/>
      <c r="R339" s="154"/>
      <c r="S339" s="154"/>
      <c r="T339" s="154"/>
    </row>
    <row r="340" spans="17:20" ht="12.75" customHeight="1">
      <c r="Q340" s="154"/>
      <c r="R340" s="154"/>
      <c r="S340" s="154"/>
      <c r="T340" s="154"/>
    </row>
    <row r="341" spans="17:20" ht="12.75" customHeight="1">
      <c r="Q341" s="154"/>
      <c r="R341" s="154"/>
      <c r="S341" s="154"/>
      <c r="T341" s="154"/>
    </row>
    <row r="342" spans="17:20" ht="12.75" customHeight="1">
      <c r="Q342" s="154"/>
      <c r="R342" s="154"/>
      <c r="S342" s="154"/>
      <c r="T342" s="154"/>
    </row>
    <row r="343" spans="17:20" ht="12.75" customHeight="1">
      <c r="Q343" s="154"/>
      <c r="R343" s="154"/>
      <c r="S343" s="154"/>
      <c r="T343" s="154"/>
    </row>
    <row r="344" spans="17:20" ht="12.75" customHeight="1">
      <c r="Q344" s="154"/>
      <c r="R344" s="154"/>
      <c r="S344" s="154"/>
      <c r="T344" s="154"/>
    </row>
    <row r="345" spans="17:20" ht="12.75" customHeight="1">
      <c r="Q345" s="154"/>
      <c r="R345" s="154"/>
      <c r="S345" s="154"/>
      <c r="T345" s="154"/>
    </row>
    <row r="346" spans="17:20" ht="12.75" customHeight="1">
      <c r="Q346" s="154"/>
      <c r="R346" s="154"/>
      <c r="S346" s="154"/>
      <c r="T346" s="154"/>
    </row>
    <row r="347" spans="17:20" ht="12.75" customHeight="1">
      <c r="Q347" s="154"/>
      <c r="R347" s="154"/>
      <c r="S347" s="154"/>
      <c r="T347" s="154"/>
    </row>
    <row r="348" spans="17:20" ht="12.75" customHeight="1">
      <c r="Q348" s="154"/>
      <c r="R348" s="154"/>
      <c r="S348" s="154"/>
      <c r="T348" s="154"/>
    </row>
    <row r="349" spans="17:20" ht="12.75" customHeight="1">
      <c r="Q349" s="154"/>
      <c r="R349" s="154"/>
      <c r="S349" s="154"/>
      <c r="T349" s="154"/>
    </row>
    <row r="350" spans="17:20" ht="12.75" customHeight="1">
      <c r="Q350" s="154"/>
      <c r="R350" s="154"/>
      <c r="S350" s="154"/>
      <c r="T350" s="154"/>
    </row>
    <row r="351" spans="17:20" ht="12.75" customHeight="1">
      <c r="Q351" s="154"/>
      <c r="R351" s="154"/>
      <c r="S351" s="154"/>
      <c r="T351" s="154"/>
    </row>
    <row r="352" spans="17:20" ht="12.75" customHeight="1">
      <c r="R352" s="154"/>
      <c r="S352" s="154"/>
      <c r="T352" s="154"/>
    </row>
    <row r="353" spans="18:20" ht="12.75" customHeight="1">
      <c r="R353" s="154"/>
      <c r="S353" s="154"/>
      <c r="T353" s="154"/>
    </row>
  </sheetData>
  <mergeCells count="4">
    <mergeCell ref="A4:F4"/>
    <mergeCell ref="C21:E26"/>
    <mergeCell ref="H38:J38"/>
    <mergeCell ref="C44:E44"/>
  </mergeCells>
  <conditionalFormatting sqref="CU59:CW59">
    <cfRule type="cellIs" dxfId="4" priority="2" stopIfTrue="1" operator="equal">
      <formula>"OK"</formula>
    </cfRule>
    <cfRule type="cellIs" dxfId="3" priority="3" stopIfTrue="1" operator="equal">
      <formula>"ERROR"</formula>
    </cfRule>
  </conditionalFormatting>
  <conditionalFormatting sqref="F1 K1 P1 T1 X1 AC1 AJ1 AN1 AR1 AW1 BB1 BG1 BL1 BQ1 BV1 A1">
    <cfRule type="cellIs" dxfId="2" priority="1" stopIfTrue="1" operator="notEqual">
      <formula>0</formula>
    </cfRule>
  </conditionalFormatting>
  <printOptions horizontalCentered="1"/>
  <pageMargins left="0.5" right="0.25" top="0.78" bottom="0.45" header="0.5" footer="0.5"/>
  <pageSetup scale="84" orientation="portrait" r:id="rId1"/>
  <headerFooter alignWithMargins="0"/>
  <colBreaks count="2" manualBreakCount="2">
    <brk id="85" max="57" man="1"/>
    <brk id="96" max="5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8"/>
  <sheetViews>
    <sheetView tabSelected="1" workbookViewId="0">
      <selection activeCell="B40" sqref="B40"/>
    </sheetView>
  </sheetViews>
  <sheetFormatPr defaultRowHeight="13.2"/>
  <cols>
    <col min="1" max="1" width="6.85546875" style="165" customWidth="1"/>
    <col min="2" max="2" width="52.42578125" style="165" bestFit="1" customWidth="1"/>
    <col min="3" max="3" width="19.85546875" style="165" bestFit="1" customWidth="1"/>
    <col min="4" max="4" width="22" style="165" bestFit="1" customWidth="1"/>
    <col min="5" max="5" width="20.42578125" style="165" bestFit="1" customWidth="1"/>
  </cols>
  <sheetData>
    <row r="1" spans="1:5" ht="13.8" thickBot="1">
      <c r="E1" s="166"/>
    </row>
    <row r="2" spans="1:5" ht="14.4" thickTop="1" thickBot="1">
      <c r="A2" s="257"/>
      <c r="B2" s="257"/>
      <c r="C2" s="257"/>
      <c r="D2" s="257"/>
      <c r="E2" s="180" t="s">
        <v>379</v>
      </c>
    </row>
    <row r="3" spans="1:5" ht="13.8" thickTop="1">
      <c r="A3" s="146" t="s">
        <v>58</v>
      </c>
      <c r="B3" s="149"/>
      <c r="C3" s="149"/>
      <c r="D3" s="149"/>
      <c r="E3" s="762"/>
    </row>
    <row r="4" spans="1:5">
      <c r="A4" s="146" t="s">
        <v>60</v>
      </c>
      <c r="B4" s="146"/>
      <c r="C4" s="146"/>
      <c r="D4" s="146"/>
      <c r="E4" s="146"/>
    </row>
    <row r="5" spans="1:5">
      <c r="A5" s="579" t="s">
        <v>376</v>
      </c>
      <c r="B5" s="583"/>
      <c r="C5" s="583"/>
      <c r="D5" s="583"/>
      <c r="E5" s="583"/>
    </row>
    <row r="6" spans="1:5">
      <c r="A6" s="149" t="s">
        <v>77</v>
      </c>
      <c r="B6" s="149"/>
      <c r="C6" s="149"/>
      <c r="D6" s="149"/>
      <c r="E6" s="149"/>
    </row>
    <row r="7" spans="1:5">
      <c r="A7" s="185"/>
      <c r="B7" s="149"/>
      <c r="C7" s="149"/>
      <c r="D7" s="149"/>
      <c r="E7" s="149"/>
    </row>
    <row r="8" spans="1:5">
      <c r="A8" s="185"/>
      <c r="B8" s="185"/>
      <c r="C8" s="185"/>
      <c r="D8" s="185"/>
      <c r="E8" s="185"/>
    </row>
    <row r="9" spans="1:5">
      <c r="A9" s="185"/>
      <c r="B9" s="185"/>
      <c r="C9" s="217" t="s">
        <v>103</v>
      </c>
      <c r="D9" s="217"/>
      <c r="E9" s="217" t="s">
        <v>104</v>
      </c>
    </row>
    <row r="10" spans="1:5">
      <c r="A10" s="217" t="s">
        <v>29</v>
      </c>
      <c r="B10" s="185"/>
      <c r="C10" s="217" t="s">
        <v>30</v>
      </c>
      <c r="D10" s="217" t="s">
        <v>101</v>
      </c>
      <c r="E10" s="217" t="s">
        <v>30</v>
      </c>
    </row>
    <row r="11" spans="1:5">
      <c r="A11" s="229" t="s">
        <v>31</v>
      </c>
      <c r="B11" s="150"/>
      <c r="C11" s="229" t="s">
        <v>32</v>
      </c>
      <c r="D11" s="229" t="s">
        <v>128</v>
      </c>
      <c r="E11" s="229" t="s">
        <v>32</v>
      </c>
    </row>
    <row r="13" spans="1:5">
      <c r="A13" s="248">
        <v>1</v>
      </c>
      <c r="B13" s="151" t="s">
        <v>33</v>
      </c>
      <c r="C13" s="311"/>
    </row>
    <row r="14" spans="1:5">
      <c r="A14" s="248">
        <v>2</v>
      </c>
      <c r="B14" s="155" t="s">
        <v>34</v>
      </c>
      <c r="C14" s="763">
        <v>921613656.06999993</v>
      </c>
      <c r="D14" s="763">
        <v>-28989367.206001986</v>
      </c>
      <c r="E14" s="764">
        <v>892624288.86399794</v>
      </c>
    </row>
    <row r="15" spans="1:5">
      <c r="A15" s="248">
        <v>3</v>
      </c>
      <c r="B15" s="155" t="s">
        <v>172</v>
      </c>
      <c r="C15" s="765">
        <v>44194224.439999998</v>
      </c>
      <c r="D15" s="766">
        <v>-44194224.439999998</v>
      </c>
      <c r="E15" s="350">
        <v>0</v>
      </c>
    </row>
    <row r="16" spans="1:5">
      <c r="A16" s="248">
        <v>4</v>
      </c>
      <c r="B16" s="155" t="s">
        <v>35</v>
      </c>
      <c r="C16" s="767">
        <v>47051248.700000003</v>
      </c>
      <c r="D16" s="768">
        <v>-4850580.6219100095</v>
      </c>
      <c r="E16" s="365">
        <v>42200668.078089997</v>
      </c>
    </row>
    <row r="17" spans="1:5">
      <c r="A17" s="248">
        <v>5</v>
      </c>
      <c r="B17" s="155" t="s">
        <v>36</v>
      </c>
      <c r="C17" s="763">
        <v>1012859129.21</v>
      </c>
      <c r="D17" s="763">
        <v>-78034172.267911986</v>
      </c>
      <c r="E17" s="769">
        <v>934824956.94208789</v>
      </c>
    </row>
    <row r="18" spans="1:5">
      <c r="A18" s="248">
        <v>6</v>
      </c>
    </row>
    <row r="19" spans="1:5">
      <c r="A19" s="248">
        <v>7</v>
      </c>
      <c r="C19" s="311"/>
      <c r="D19" s="311"/>
      <c r="E19" s="311"/>
    </row>
    <row r="20" spans="1:5">
      <c r="A20" s="248">
        <v>8</v>
      </c>
      <c r="B20" s="152" t="s">
        <v>37</v>
      </c>
      <c r="C20" s="311"/>
      <c r="D20" s="311"/>
      <c r="E20" s="311"/>
    </row>
    <row r="21" spans="1:5">
      <c r="A21" s="248">
        <v>9</v>
      </c>
      <c r="C21" s="311"/>
      <c r="D21" s="311"/>
      <c r="E21" s="311"/>
    </row>
    <row r="22" spans="1:5">
      <c r="A22" s="248">
        <v>10</v>
      </c>
      <c r="B22" s="155" t="s">
        <v>211</v>
      </c>
      <c r="C22" s="311"/>
      <c r="D22" s="311"/>
      <c r="E22" s="311"/>
    </row>
    <row r="23" spans="1:5">
      <c r="A23" s="248">
        <v>11</v>
      </c>
      <c r="B23" s="155"/>
      <c r="C23" s="770"/>
      <c r="D23" s="770"/>
      <c r="E23" s="771"/>
    </row>
    <row r="24" spans="1:5">
      <c r="A24" s="248">
        <v>12</v>
      </c>
      <c r="B24" s="155" t="s">
        <v>219</v>
      </c>
      <c r="C24" s="763">
        <v>458690776.02999902</v>
      </c>
      <c r="D24" s="763">
        <v>944470.71048809006</v>
      </c>
      <c r="E24" s="764">
        <v>459635246.7404871</v>
      </c>
    </row>
    <row r="25" spans="1:5">
      <c r="A25" s="248">
        <v>13</v>
      </c>
      <c r="B25" s="155"/>
      <c r="C25" s="363"/>
      <c r="D25" s="266"/>
      <c r="E25" s="350"/>
    </row>
    <row r="26" spans="1:5">
      <c r="A26" s="248">
        <v>14</v>
      </c>
      <c r="B26" s="155" t="s">
        <v>38</v>
      </c>
      <c r="C26" s="772">
        <v>458690776.02999902</v>
      </c>
      <c r="D26" s="772">
        <v>944470.71048809006</v>
      </c>
      <c r="E26" s="772">
        <v>459635246.7404871</v>
      </c>
    </row>
    <row r="27" spans="1:5">
      <c r="A27" s="248">
        <v>15</v>
      </c>
      <c r="B27" s="453"/>
      <c r="C27" s="467"/>
      <c r="D27" s="467"/>
      <c r="E27" s="467"/>
    </row>
    <row r="28" spans="1:5">
      <c r="A28" s="248">
        <v>16</v>
      </c>
      <c r="B28" s="152" t="s">
        <v>39</v>
      </c>
      <c r="C28" s="763">
        <v>1981080</v>
      </c>
      <c r="D28" s="763">
        <v>-93973.35</v>
      </c>
      <c r="E28" s="764">
        <v>1887106.65</v>
      </c>
    </row>
    <row r="29" spans="1:5">
      <c r="A29" s="248">
        <v>17</v>
      </c>
      <c r="B29" s="155" t="s">
        <v>40</v>
      </c>
      <c r="C29" s="266">
        <v>334.94</v>
      </c>
      <c r="D29" s="765">
        <v>0</v>
      </c>
      <c r="E29" s="350">
        <v>334.94</v>
      </c>
    </row>
    <row r="30" spans="1:5">
      <c r="A30" s="248">
        <v>18</v>
      </c>
      <c r="B30" s="155" t="s">
        <v>41</v>
      </c>
      <c r="C30" s="266">
        <v>51905731.789999999</v>
      </c>
      <c r="D30" s="765">
        <v>0</v>
      </c>
      <c r="E30" s="350">
        <v>51905731.789999999</v>
      </c>
    </row>
    <row r="31" spans="1:5">
      <c r="A31" s="248">
        <v>19</v>
      </c>
      <c r="B31" s="483" t="s">
        <v>42</v>
      </c>
      <c r="C31" s="266">
        <v>33604632.771006003</v>
      </c>
      <c r="D31" s="777">
        <v>-1973295.8585002648</v>
      </c>
      <c r="E31" s="350">
        <v>31631336.912505738</v>
      </c>
    </row>
    <row r="32" spans="1:5">
      <c r="A32" s="248">
        <v>20</v>
      </c>
      <c r="B32" s="155" t="s">
        <v>43</v>
      </c>
      <c r="C32" s="266">
        <v>7976370.6502299998</v>
      </c>
      <c r="D32" s="766">
        <v>-4948688.5999999996</v>
      </c>
      <c r="E32" s="350">
        <v>3027682.0502300002</v>
      </c>
    </row>
    <row r="33" spans="1:5">
      <c r="A33" s="248">
        <v>21</v>
      </c>
      <c r="B33" s="155" t="s">
        <v>44</v>
      </c>
      <c r="C33" s="266">
        <v>9975772.3199999891</v>
      </c>
      <c r="D33" s="766">
        <v>-9975772.3200000003</v>
      </c>
      <c r="E33" s="350">
        <v>0</v>
      </c>
    </row>
    <row r="34" spans="1:5">
      <c r="A34" s="248">
        <v>22</v>
      </c>
      <c r="B34" s="155" t="s">
        <v>45</v>
      </c>
      <c r="C34" s="266">
        <v>48525783.374747001</v>
      </c>
      <c r="D34" s="766">
        <v>335939.66156727681</v>
      </c>
      <c r="E34" s="350">
        <v>48861723.036314279</v>
      </c>
    </row>
    <row r="35" spans="1:5">
      <c r="A35" s="248">
        <v>23</v>
      </c>
      <c r="B35" s="155" t="s">
        <v>47</v>
      </c>
      <c r="C35" s="266">
        <v>112188311.09626999</v>
      </c>
      <c r="D35" s="766">
        <v>0</v>
      </c>
      <c r="E35" s="350">
        <v>112188311.09626999</v>
      </c>
    </row>
    <row r="36" spans="1:5">
      <c r="A36" s="248">
        <v>24</v>
      </c>
      <c r="B36" s="155" t="s">
        <v>48</v>
      </c>
      <c r="C36" s="266">
        <v>11788164.304105001</v>
      </c>
      <c r="D36" s="765">
        <v>0</v>
      </c>
      <c r="E36" s="350">
        <v>11788164.304105001</v>
      </c>
    </row>
    <row r="37" spans="1:5">
      <c r="A37" s="248">
        <v>25</v>
      </c>
      <c r="B37" s="155" t="s">
        <v>249</v>
      </c>
      <c r="C37" s="266">
        <v>0</v>
      </c>
      <c r="D37" s="765">
        <v>0</v>
      </c>
      <c r="E37" s="350">
        <v>0</v>
      </c>
    </row>
    <row r="38" spans="1:5">
      <c r="A38" s="248">
        <v>26</v>
      </c>
      <c r="B38" s="155" t="s">
        <v>46</v>
      </c>
      <c r="C38" s="266">
        <v>-45370.199999999903</v>
      </c>
      <c r="D38" s="765">
        <v>0</v>
      </c>
      <c r="E38" s="350">
        <v>-45370.199999999903</v>
      </c>
    </row>
    <row r="39" spans="1:5">
      <c r="A39" s="248">
        <v>27</v>
      </c>
      <c r="B39" s="155" t="s">
        <v>252</v>
      </c>
      <c r="C39" s="266">
        <v>102842763.43042</v>
      </c>
      <c r="D39" s="766">
        <v>-64419203.831473827</v>
      </c>
      <c r="E39" s="350">
        <v>38423559.598946169</v>
      </c>
    </row>
    <row r="40" spans="1:5">
      <c r="A40" s="248">
        <v>28</v>
      </c>
      <c r="B40" s="155" t="s">
        <v>253</v>
      </c>
      <c r="C40" s="266">
        <v>2.2737367544323201E-13</v>
      </c>
      <c r="D40" s="766">
        <v>4484681.9556958992</v>
      </c>
      <c r="E40" s="350">
        <v>4484681.9556958992</v>
      </c>
    </row>
    <row r="41" spans="1:5">
      <c r="A41" s="248">
        <v>29</v>
      </c>
      <c r="B41" s="165" t="s">
        <v>49</v>
      </c>
      <c r="C41" s="363">
        <v>61510614.280000001</v>
      </c>
      <c r="D41" s="768">
        <v>-22273289.399999931</v>
      </c>
      <c r="E41" s="365">
        <v>39237324.88000007</v>
      </c>
    </row>
    <row r="42" spans="1:5">
      <c r="A42" s="248">
        <v>30</v>
      </c>
      <c r="B42" s="155" t="s">
        <v>50</v>
      </c>
      <c r="C42" s="772">
        <v>442254188.756778</v>
      </c>
      <c r="D42" s="772">
        <v>-98863601.742710844</v>
      </c>
      <c r="E42" s="772">
        <v>343390587.01406717</v>
      </c>
    </row>
    <row r="43" spans="1:5">
      <c r="A43" s="248">
        <v>31</v>
      </c>
      <c r="C43" s="271"/>
      <c r="D43" s="271"/>
      <c r="E43" s="271"/>
    </row>
    <row r="44" spans="1:5">
      <c r="A44" s="248">
        <v>32</v>
      </c>
      <c r="B44" s="165" t="s">
        <v>51</v>
      </c>
      <c r="C44" s="773">
        <v>111914164.42322302</v>
      </c>
      <c r="D44" s="773">
        <v>19884958.764310762</v>
      </c>
      <c r="E44" s="773">
        <v>131799123.18753362</v>
      </c>
    </row>
    <row r="45" spans="1:5">
      <c r="A45" s="248">
        <v>33</v>
      </c>
      <c r="B45" s="155"/>
      <c r="C45" s="494"/>
      <c r="D45" s="494"/>
      <c r="E45" s="494"/>
    </row>
    <row r="46" spans="1:5">
      <c r="A46" s="248">
        <v>34</v>
      </c>
      <c r="B46" s="155" t="s">
        <v>255</v>
      </c>
      <c r="C46" s="271">
        <v>1675371022.5149949</v>
      </c>
      <c r="D46" s="497">
        <v>0</v>
      </c>
      <c r="E46" s="271">
        <v>1675371022.5149949</v>
      </c>
    </row>
    <row r="47" spans="1:5">
      <c r="A47" s="248">
        <v>35</v>
      </c>
    </row>
    <row r="48" spans="1:5">
      <c r="A48" s="248">
        <v>36</v>
      </c>
      <c r="B48" s="155" t="s">
        <v>53</v>
      </c>
      <c r="C48" s="501">
        <v>6.6799630003879548E-2</v>
      </c>
      <c r="E48" s="446">
        <v>7.8668618124767636E-2</v>
      </c>
    </row>
    <row r="49" spans="1:5">
      <c r="A49" s="248">
        <v>37</v>
      </c>
      <c r="C49" s="503"/>
      <c r="E49" s="503"/>
    </row>
    <row r="50" spans="1:5">
      <c r="A50" s="248">
        <v>38</v>
      </c>
      <c r="B50" s="165" t="s">
        <v>256</v>
      </c>
    </row>
    <row r="51" spans="1:5">
      <c r="A51" s="248">
        <v>39</v>
      </c>
      <c r="B51" s="505" t="s">
        <v>257</v>
      </c>
      <c r="C51" s="773">
        <v>3292737688</v>
      </c>
      <c r="D51" s="774">
        <v>0</v>
      </c>
      <c r="E51" s="775">
        <v>3292737688</v>
      </c>
    </row>
    <row r="52" spans="1:5">
      <c r="A52" s="248">
        <v>40</v>
      </c>
      <c r="B52" s="507" t="s">
        <v>258</v>
      </c>
      <c r="C52" s="450">
        <v>-1217779480</v>
      </c>
      <c r="D52" s="508">
        <v>0</v>
      </c>
      <c r="E52" s="508">
        <v>-1217779480</v>
      </c>
    </row>
    <row r="53" spans="1:5">
      <c r="A53" s="248">
        <v>41</v>
      </c>
      <c r="B53" s="507" t="s">
        <v>259</v>
      </c>
      <c r="C53" s="512">
        <v>-461380912</v>
      </c>
      <c r="D53" s="511">
        <v>0</v>
      </c>
      <c r="E53" s="511">
        <v>-461380912</v>
      </c>
    </row>
    <row r="54" spans="1:5">
      <c r="A54" s="248">
        <v>42</v>
      </c>
      <c r="B54" s="507" t="s">
        <v>260</v>
      </c>
      <c r="C54" s="299">
        <v>1351968.8265220076</v>
      </c>
      <c r="D54" s="513">
        <v>0</v>
      </c>
      <c r="E54" s="513">
        <v>1351968.8265220076</v>
      </c>
    </row>
    <row r="55" spans="1:5">
      <c r="A55" s="248">
        <v>43</v>
      </c>
      <c r="B55" s="507" t="s">
        <v>261</v>
      </c>
      <c r="C55" s="774">
        <v>1614929264.8265221</v>
      </c>
      <c r="D55" s="774">
        <v>0</v>
      </c>
      <c r="E55" s="774">
        <v>1614929264.8265221</v>
      </c>
    </row>
    <row r="56" spans="1:5">
      <c r="A56" s="248">
        <v>44</v>
      </c>
      <c r="B56" s="507" t="s">
        <v>262</v>
      </c>
      <c r="C56" s="299">
        <v>60441757.688472785</v>
      </c>
      <c r="D56" s="513">
        <v>0</v>
      </c>
      <c r="E56" s="513">
        <v>60441757.688472785</v>
      </c>
    </row>
    <row r="57" spans="1:5" ht="13.8" thickBot="1">
      <c r="A57" s="248">
        <v>45</v>
      </c>
      <c r="B57" s="505" t="s">
        <v>263</v>
      </c>
      <c r="C57" s="776">
        <v>1675371022.5149949</v>
      </c>
      <c r="D57" s="776">
        <v>0</v>
      </c>
      <c r="E57" s="776">
        <v>1675371022.5149949</v>
      </c>
    </row>
    <row r="58" spans="1:5" ht="13.8" thickTop="1">
      <c r="A58" s="248"/>
    </row>
    <row r="59" spans="1:5">
      <c r="C59" s="521"/>
      <c r="D59" s="521"/>
      <c r="E59" s="521"/>
    </row>
    <row r="92" spans="1:5">
      <c r="A92" s="248"/>
      <c r="B92" s="248"/>
      <c r="C92" s="248"/>
      <c r="D92" s="248"/>
      <c r="E92" s="248"/>
    </row>
    <row r="93" spans="1:5">
      <c r="A93" s="248"/>
      <c r="B93" s="248"/>
      <c r="C93" s="248"/>
      <c r="D93" s="248"/>
      <c r="E93" s="248"/>
    </row>
    <row r="94" spans="1:5">
      <c r="A94" s="248"/>
      <c r="B94" s="248"/>
      <c r="C94" s="248"/>
      <c r="D94" s="248"/>
      <c r="E94" s="248"/>
    </row>
    <row r="95" spans="1:5">
      <c r="A95" s="248"/>
      <c r="B95" s="248"/>
      <c r="C95" s="248"/>
      <c r="D95" s="248"/>
      <c r="E95" s="248"/>
    </row>
    <row r="96" spans="1:5">
      <c r="A96" s="248"/>
      <c r="B96" s="248"/>
      <c r="C96" s="248"/>
      <c r="D96" s="248"/>
      <c r="E96" s="248"/>
    </row>
    <row r="97" spans="1:5">
      <c r="A97" s="248"/>
      <c r="B97" s="248"/>
      <c r="C97" s="248"/>
      <c r="D97" s="248"/>
      <c r="E97" s="248"/>
    </row>
    <row r="98" spans="1:5">
      <c r="A98" s="248"/>
      <c r="B98" s="248"/>
      <c r="C98" s="248"/>
      <c r="D98" s="248"/>
      <c r="E98" s="248"/>
    </row>
  </sheetData>
  <conditionalFormatting sqref="C59:E59">
    <cfRule type="cellIs" dxfId="1" priority="1" stopIfTrue="1" operator="equal">
      <formula>"OK"</formula>
    </cfRule>
    <cfRule type="cellIs" dxfId="0" priority="2" stopIfTrue="1" operator="equal">
      <formula>"ERROR"</formula>
    </cfRule>
  </conditionalFormatting>
  <pageMargins left="0.7" right="0.7" top="0.75" bottom="0.75" header="0.3" footer="0.3"/>
  <pageSetup scale="94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1"/>
  <sheetViews>
    <sheetView tabSelected="1" topLeftCell="D31" zoomScale="88" zoomScaleNormal="88" workbookViewId="0">
      <selection activeCell="B40" sqref="B40"/>
    </sheetView>
  </sheetViews>
  <sheetFormatPr defaultColWidth="11.7109375" defaultRowHeight="14.4" outlineLevelRow="1"/>
  <cols>
    <col min="1" max="1" width="4.42578125" style="668" bestFit="1" customWidth="1"/>
    <col min="2" max="2" width="44.140625" style="668" customWidth="1"/>
    <col min="3" max="7" width="19.42578125" style="668" bestFit="1" customWidth="1"/>
    <col min="8" max="8" width="2" style="668" customWidth="1"/>
    <col min="9" max="12" width="13.42578125" style="668" bestFit="1" customWidth="1"/>
    <col min="13" max="16384" width="11.7109375" style="671"/>
  </cols>
  <sheetData>
    <row r="1" spans="1:12" s="664" customFormat="1" ht="15" customHeight="1">
      <c r="A1" s="661" t="s">
        <v>23</v>
      </c>
      <c r="B1" s="661"/>
      <c r="C1" s="661"/>
      <c r="D1" s="661"/>
      <c r="E1" s="661"/>
      <c r="F1" s="661"/>
      <c r="G1" s="661"/>
      <c r="H1" s="661"/>
      <c r="I1" s="661"/>
      <c r="J1" s="662"/>
      <c r="K1" s="663"/>
      <c r="L1" s="663"/>
    </row>
    <row r="2" spans="1:12" s="664" customFormat="1" ht="15" customHeight="1">
      <c r="A2" s="661" t="s">
        <v>314</v>
      </c>
      <c r="B2" s="661"/>
      <c r="C2" s="661"/>
      <c r="D2" s="661"/>
      <c r="E2" s="661"/>
      <c r="F2" s="661"/>
      <c r="G2" s="661"/>
      <c r="H2" s="661"/>
      <c r="I2" s="661"/>
      <c r="J2" s="662"/>
      <c r="K2" s="663"/>
      <c r="L2" s="663"/>
    </row>
    <row r="3" spans="1:12" s="667" customFormat="1" ht="15" customHeight="1">
      <c r="A3" s="661" t="s">
        <v>315</v>
      </c>
      <c r="B3" s="661"/>
      <c r="C3" s="661"/>
      <c r="D3" s="661"/>
      <c r="E3" s="661"/>
      <c r="F3" s="661"/>
      <c r="G3" s="661"/>
      <c r="H3" s="661"/>
      <c r="I3" s="661"/>
      <c r="J3" s="665"/>
      <c r="K3" s="666"/>
      <c r="L3" s="666"/>
    </row>
    <row r="5" spans="1:12" ht="15" customHeight="1">
      <c r="C5" s="669" t="s">
        <v>316</v>
      </c>
      <c r="D5" s="669" t="s">
        <v>317</v>
      </c>
      <c r="E5" s="669" t="s">
        <v>318</v>
      </c>
      <c r="F5" s="669" t="s">
        <v>319</v>
      </c>
      <c r="G5" s="669" t="s">
        <v>320</v>
      </c>
      <c r="H5" s="669"/>
      <c r="I5" s="670" t="s">
        <v>321</v>
      </c>
      <c r="J5" s="670"/>
      <c r="K5" s="670"/>
      <c r="L5" s="670"/>
    </row>
    <row r="6" spans="1:12" ht="28.8">
      <c r="A6" s="668">
        <v>1</v>
      </c>
      <c r="B6" s="672" t="s">
        <v>322</v>
      </c>
      <c r="C6" s="673">
        <v>37894</v>
      </c>
      <c r="D6" s="673">
        <v>38625</v>
      </c>
      <c r="E6" s="673">
        <v>39355</v>
      </c>
      <c r="F6" s="673">
        <v>39813</v>
      </c>
      <c r="G6" s="673">
        <v>40543</v>
      </c>
      <c r="H6" s="673"/>
      <c r="I6" s="674" t="s">
        <v>323</v>
      </c>
      <c r="J6" s="674" t="s">
        <v>324</v>
      </c>
      <c r="K6" s="674" t="s">
        <v>325</v>
      </c>
      <c r="L6" s="674" t="s">
        <v>326</v>
      </c>
    </row>
    <row r="7" spans="1:12">
      <c r="A7" s="668">
        <v>2</v>
      </c>
      <c r="B7" s="675" t="s">
        <v>24</v>
      </c>
      <c r="C7" s="676"/>
      <c r="D7" s="676"/>
      <c r="E7" s="676"/>
      <c r="F7" s="676"/>
      <c r="G7" s="676"/>
      <c r="H7" s="676"/>
      <c r="I7" s="677">
        <f>ROUND(($G$6-C6)/365,2)-0.01</f>
        <v>7.25</v>
      </c>
      <c r="J7" s="677">
        <f>ROUND(($G$6-D6)/365,2)</f>
        <v>5.25</v>
      </c>
      <c r="K7" s="677">
        <f>ROUND(($G$6-E6)/365,2)</f>
        <v>3.25</v>
      </c>
      <c r="L7" s="678">
        <f>ROUND(($G$6-F6)/365,2)</f>
        <v>2</v>
      </c>
    </row>
    <row r="8" spans="1:12">
      <c r="A8" s="668">
        <v>3</v>
      </c>
      <c r="B8" s="675" t="s">
        <v>327</v>
      </c>
      <c r="C8" s="679"/>
      <c r="D8" s="679"/>
      <c r="E8" s="679"/>
      <c r="F8" s="679"/>
      <c r="G8" s="679"/>
      <c r="H8" s="679"/>
    </row>
    <row r="9" spans="1:12">
      <c r="A9" s="668">
        <v>4</v>
      </c>
      <c r="B9" s="680" t="s">
        <v>328</v>
      </c>
      <c r="C9" s="681">
        <v>1033465074</v>
      </c>
      <c r="D9" s="681">
        <v>1038450901</v>
      </c>
      <c r="E9" s="681">
        <v>1084208169</v>
      </c>
      <c r="F9" s="681">
        <v>1120309121</v>
      </c>
      <c r="G9" s="681">
        <v>1072668096.2091</v>
      </c>
      <c r="H9" s="681"/>
      <c r="I9" s="682">
        <f>+IFERROR(($G9/C9)^(1/I$7)-1,0)</f>
        <v>5.1486277526857638E-3</v>
      </c>
      <c r="J9" s="682">
        <f>+IFERROR(($G9/D9)^(1/J$7)-1,0)</f>
        <v>6.1941540922889615E-3</v>
      </c>
      <c r="K9" s="682">
        <f>+IFERROR(($G9/E9)^(1/K$7)-1,0)</f>
        <v>-3.2871484747923896E-3</v>
      </c>
      <c r="L9" s="682">
        <f>+IFERROR(($G9/F9)^(1/L$7)-1,0)</f>
        <v>-2.1493429950174892E-2</v>
      </c>
    </row>
    <row r="10" spans="1:12">
      <c r="A10" s="668">
        <v>5</v>
      </c>
    </row>
    <row r="11" spans="1:12">
      <c r="A11" s="668">
        <v>6</v>
      </c>
      <c r="B11" s="675" t="s">
        <v>329</v>
      </c>
      <c r="C11" s="681"/>
      <c r="D11" s="681"/>
      <c r="E11" s="681"/>
      <c r="F11" s="681"/>
      <c r="G11" s="681"/>
      <c r="H11" s="681"/>
    </row>
    <row r="12" spans="1:12" ht="15" thickBot="1">
      <c r="A12" s="668">
        <v>7</v>
      </c>
      <c r="B12" s="668" t="s">
        <v>330</v>
      </c>
      <c r="C12" s="681">
        <v>1162087.23102391</v>
      </c>
      <c r="D12" s="681">
        <v>1555800</v>
      </c>
      <c r="E12" s="681">
        <v>1769111</v>
      </c>
      <c r="F12" s="681">
        <v>1881592.13</v>
      </c>
      <c r="G12" s="681">
        <v>1959232.4173895554</v>
      </c>
      <c r="H12" s="681"/>
      <c r="I12" s="682">
        <f t="shared" ref="I12:L17" si="0">+IFERROR(($G12/C12)^(1/I$7)-1,0)</f>
        <v>7.4705008728225941E-2</v>
      </c>
      <c r="J12" s="682">
        <f t="shared" si="0"/>
        <v>4.4895354267960208E-2</v>
      </c>
      <c r="K12" s="682">
        <f t="shared" si="0"/>
        <v>3.1906312716615481E-2</v>
      </c>
      <c r="L12" s="682">
        <f t="shared" si="0"/>
        <v>2.0422990933775642E-2</v>
      </c>
    </row>
    <row r="13" spans="1:12" ht="15" thickBot="1">
      <c r="A13" s="668">
        <v>8</v>
      </c>
      <c r="B13" s="668" t="s">
        <v>331</v>
      </c>
      <c r="C13" s="681">
        <v>26259234.219071619</v>
      </c>
      <c r="D13" s="681">
        <v>34532486</v>
      </c>
      <c r="E13" s="681">
        <v>43207192</v>
      </c>
      <c r="F13" s="681">
        <v>52101244.130000003</v>
      </c>
      <c r="G13" s="681">
        <v>49783566.245295428</v>
      </c>
      <c r="H13" s="681"/>
      <c r="I13" s="682">
        <f t="shared" si="0"/>
        <v>9.2239267135071801E-2</v>
      </c>
      <c r="J13" s="683">
        <f t="shared" si="0"/>
        <v>7.2157769459183729E-2</v>
      </c>
      <c r="K13" s="682">
        <f t="shared" si="0"/>
        <v>4.4557365538945737E-2</v>
      </c>
      <c r="L13" s="682">
        <f t="shared" si="0"/>
        <v>-2.2495073088284023E-2</v>
      </c>
    </row>
    <row r="14" spans="1:12" ht="15.75" customHeight="1" thickBot="1">
      <c r="A14" s="668">
        <v>9</v>
      </c>
      <c r="B14" s="668" t="s">
        <v>332</v>
      </c>
      <c r="C14" s="681">
        <v>23088163.564465072</v>
      </c>
      <c r="D14" s="681">
        <v>25038278.271535747</v>
      </c>
      <c r="E14" s="681">
        <v>27397682.917555034</v>
      </c>
      <c r="F14" s="681">
        <v>29110812.126501776</v>
      </c>
      <c r="G14" s="681">
        <v>31704843.562035087</v>
      </c>
      <c r="H14" s="681"/>
      <c r="I14" s="682">
        <f t="shared" si="0"/>
        <v>4.4715648400750485E-2</v>
      </c>
      <c r="J14" s="683">
        <f t="shared" si="0"/>
        <v>4.5990737182685981E-2</v>
      </c>
      <c r="K14" s="682">
        <f t="shared" si="0"/>
        <v>4.5950945315174963E-2</v>
      </c>
      <c r="L14" s="682">
        <f t="shared" si="0"/>
        <v>4.3603787490700929E-2</v>
      </c>
    </row>
    <row r="15" spans="1:12">
      <c r="A15" s="668">
        <v>10</v>
      </c>
      <c r="B15" s="668" t="s">
        <v>333</v>
      </c>
      <c r="C15" s="681">
        <v>32698303.409523841</v>
      </c>
      <c r="D15" s="681">
        <v>41714839.783563927</v>
      </c>
      <c r="E15" s="681">
        <v>40022534.132049099</v>
      </c>
      <c r="F15" s="681">
        <v>43076878.571713902</v>
      </c>
      <c r="G15" s="681">
        <v>43995145.612271227</v>
      </c>
      <c r="H15" s="681"/>
      <c r="I15" s="682">
        <f t="shared" si="0"/>
        <v>4.1781133804608128E-2</v>
      </c>
      <c r="J15" s="682">
        <f t="shared" si="0"/>
        <v>1.0189152859379158E-2</v>
      </c>
      <c r="K15" s="682">
        <f t="shared" si="0"/>
        <v>2.9547072260989626E-2</v>
      </c>
      <c r="L15" s="682">
        <f t="shared" si="0"/>
        <v>1.0602263734473594E-2</v>
      </c>
    </row>
    <row r="16" spans="1:12">
      <c r="A16" s="668">
        <v>11</v>
      </c>
      <c r="B16" s="668" t="s">
        <v>334</v>
      </c>
      <c r="C16" s="684">
        <f>SUM(C12:C15)</f>
        <v>83207788.42408444</v>
      </c>
      <c r="D16" s="684">
        <f>SUM(D12:D15)</f>
        <v>102841404.05509967</v>
      </c>
      <c r="E16" s="684">
        <f>SUM(E12:E15)</f>
        <v>112396520.04960413</v>
      </c>
      <c r="F16" s="684">
        <f>SUM(F12:F15)</f>
        <v>126170526.95821568</v>
      </c>
      <c r="G16" s="684">
        <f>SUM(G12:G15)</f>
        <v>127442787.83699131</v>
      </c>
      <c r="H16" s="684"/>
      <c r="I16" s="685">
        <f t="shared" si="0"/>
        <v>6.0566996141912854E-2</v>
      </c>
      <c r="J16" s="685">
        <f t="shared" si="0"/>
        <v>4.1699213742217411E-2</v>
      </c>
      <c r="K16" s="685">
        <f t="shared" si="0"/>
        <v>3.9413684287731732E-2</v>
      </c>
      <c r="L16" s="685">
        <f t="shared" si="0"/>
        <v>5.0291843770955413E-3</v>
      </c>
    </row>
    <row r="17" spans="1:12">
      <c r="B17" s="668" t="s">
        <v>335</v>
      </c>
      <c r="C17" s="686">
        <f>C13+C14+C15</f>
        <v>82045701.193060532</v>
      </c>
      <c r="D17" s="686">
        <f>D13+D14+D15</f>
        <v>101285604.05509967</v>
      </c>
      <c r="E17" s="686">
        <f>E13+E14+E15</f>
        <v>110627409.04960413</v>
      </c>
      <c r="F17" s="686">
        <f>F13+F14+F15</f>
        <v>124288934.82821569</v>
      </c>
      <c r="G17" s="686">
        <f>G13+G14+G15</f>
        <v>125483555.41960174</v>
      </c>
      <c r="H17" s="686"/>
      <c r="I17" s="685">
        <f t="shared" si="0"/>
        <v>6.035807874843746E-2</v>
      </c>
      <c r="J17" s="687">
        <f t="shared" si="0"/>
        <v>4.1649793207929386E-2</v>
      </c>
      <c r="K17" s="685">
        <f t="shared" si="0"/>
        <v>3.953275136623291E-2</v>
      </c>
      <c r="L17" s="685">
        <f t="shared" si="0"/>
        <v>4.794327588967251E-3</v>
      </c>
    </row>
    <row r="18" spans="1:12">
      <c r="A18" s="671">
        <v>12</v>
      </c>
      <c r="B18" s="688"/>
      <c r="C18" s="689"/>
      <c r="D18" s="689"/>
      <c r="E18" s="689"/>
      <c r="F18" s="689"/>
      <c r="G18" s="689"/>
      <c r="H18" s="689"/>
      <c r="I18" s="690"/>
      <c r="J18" s="690"/>
      <c r="K18" s="690"/>
      <c r="L18" s="690"/>
    </row>
    <row r="19" spans="1:12">
      <c r="A19" s="668">
        <v>13</v>
      </c>
      <c r="B19" s="675" t="s">
        <v>336</v>
      </c>
      <c r="C19" s="691"/>
      <c r="D19" s="691"/>
      <c r="E19" s="691"/>
      <c r="F19" s="691"/>
      <c r="G19" s="691"/>
      <c r="H19" s="691"/>
      <c r="I19" s="682"/>
      <c r="J19" s="682"/>
      <c r="K19" s="682"/>
      <c r="L19" s="682"/>
    </row>
    <row r="20" spans="1:12">
      <c r="A20" s="668">
        <v>14</v>
      </c>
      <c r="B20" s="668" t="s">
        <v>337</v>
      </c>
      <c r="C20" s="692">
        <v>1076351.25</v>
      </c>
      <c r="D20" s="692">
        <v>1294251.22</v>
      </c>
      <c r="E20" s="692">
        <v>934364.74</v>
      </c>
      <c r="F20" s="692">
        <v>1011472.6699999999</v>
      </c>
      <c r="G20" s="692">
        <v>1278336.7499999998</v>
      </c>
      <c r="H20" s="692"/>
      <c r="I20" s="682">
        <f t="shared" ref="I20:L25" si="1">+IFERROR(($G20/C20)^(1/I$7)-1,0)</f>
        <v>2.4005388645825798E-2</v>
      </c>
      <c r="J20" s="682">
        <f t="shared" si="1"/>
        <v>-2.3538920089861692E-3</v>
      </c>
      <c r="K20" s="682">
        <f t="shared" si="1"/>
        <v>0.10124967897451542</v>
      </c>
      <c r="L20" s="682">
        <f t="shared" si="1"/>
        <v>0.12420512509586823</v>
      </c>
    </row>
    <row r="21" spans="1:12">
      <c r="A21" s="668">
        <v>15</v>
      </c>
      <c r="B21" s="668" t="s">
        <v>338</v>
      </c>
      <c r="C21" s="692">
        <v>52617413.920000002</v>
      </c>
      <c r="D21" s="692">
        <v>59340713.050000004</v>
      </c>
      <c r="E21" s="692">
        <v>75944262.109999999</v>
      </c>
      <c r="F21" s="692">
        <v>80729161.210000008</v>
      </c>
      <c r="G21" s="692">
        <v>85358207.340000004</v>
      </c>
      <c r="H21" s="692"/>
      <c r="I21" s="682">
        <f t="shared" si="1"/>
        <v>6.9009310694090775E-2</v>
      </c>
      <c r="J21" s="682">
        <f t="shared" si="1"/>
        <v>7.1703790272012569E-2</v>
      </c>
      <c r="K21" s="682">
        <f t="shared" si="1"/>
        <v>3.6610211566675765E-2</v>
      </c>
      <c r="L21" s="682">
        <f t="shared" si="1"/>
        <v>2.8270609450783635E-2</v>
      </c>
    </row>
    <row r="22" spans="1:12">
      <c r="A22" s="668">
        <v>16</v>
      </c>
      <c r="B22" s="668" t="s">
        <v>339</v>
      </c>
      <c r="C22" s="693">
        <v>4182552.9545839997</v>
      </c>
      <c r="D22" s="693">
        <v>4321029.6346439999</v>
      </c>
      <c r="E22" s="693">
        <v>10051695.905850001</v>
      </c>
      <c r="F22" s="693">
        <v>7109187.3178620003</v>
      </c>
      <c r="G22" s="693">
        <v>9195127.8898589909</v>
      </c>
      <c r="H22" s="693"/>
      <c r="I22" s="694">
        <f t="shared" si="1"/>
        <v>0.1147781780062167</v>
      </c>
      <c r="J22" s="694">
        <f t="shared" si="1"/>
        <v>0.15470375201304121</v>
      </c>
      <c r="K22" s="694">
        <f t="shared" si="1"/>
        <v>-2.703329427545742E-2</v>
      </c>
      <c r="L22" s="694">
        <f t="shared" si="1"/>
        <v>0.13728394494969143</v>
      </c>
    </row>
    <row r="23" spans="1:12">
      <c r="A23" s="668">
        <v>17</v>
      </c>
      <c r="B23" s="668" t="s">
        <v>340</v>
      </c>
      <c r="C23" s="691">
        <f>SUM(C20:C22)</f>
        <v>57876318.124584004</v>
      </c>
      <c r="D23" s="691">
        <f>SUM(D20:D22)</f>
        <v>64955993.904644005</v>
      </c>
      <c r="E23" s="691">
        <f>SUM(E20:E22)</f>
        <v>86930322.755849987</v>
      </c>
      <c r="F23" s="691">
        <f>SUM(F20:F22)</f>
        <v>88849821.197862014</v>
      </c>
      <c r="G23" s="691">
        <f>SUM(G20:G22)</f>
        <v>95831671.979858994</v>
      </c>
      <c r="H23" s="691"/>
      <c r="I23" s="682">
        <f t="shared" si="1"/>
        <v>7.2032677103911924E-2</v>
      </c>
      <c r="J23" s="682">
        <f t="shared" si="1"/>
        <v>7.6885407424994501E-2</v>
      </c>
      <c r="K23" s="682">
        <f t="shared" si="1"/>
        <v>3.0450198332453438E-2</v>
      </c>
      <c r="L23" s="682">
        <f t="shared" si="1"/>
        <v>3.8547234491763449E-2</v>
      </c>
    </row>
    <row r="24" spans="1:12" ht="15" thickBot="1">
      <c r="A24" s="668">
        <v>18</v>
      </c>
      <c r="B24" s="668" t="s">
        <v>341</v>
      </c>
      <c r="C24" s="692">
        <f>C20</f>
        <v>1076351.25</v>
      </c>
      <c r="D24" s="692">
        <f>D20</f>
        <v>1294251.22</v>
      </c>
      <c r="E24" s="692">
        <f>E20</f>
        <v>934364.74</v>
      </c>
      <c r="F24" s="692">
        <f>F20</f>
        <v>1011472.6699999999</v>
      </c>
      <c r="G24" s="692">
        <f>G20</f>
        <v>1278336.7499999998</v>
      </c>
      <c r="H24" s="693"/>
      <c r="I24" s="694">
        <f t="shared" si="1"/>
        <v>2.4005388645825798E-2</v>
      </c>
      <c r="J24" s="694">
        <f t="shared" si="1"/>
        <v>-2.3538920089861692E-3</v>
      </c>
      <c r="K24" s="694">
        <f t="shared" si="1"/>
        <v>0.10124967897451542</v>
      </c>
      <c r="L24" s="694">
        <f t="shared" si="1"/>
        <v>0.12420512509586823</v>
      </c>
    </row>
    <row r="25" spans="1:12" ht="15" thickBot="1">
      <c r="A25" s="668">
        <v>19</v>
      </c>
      <c r="B25" s="668" t="s">
        <v>342</v>
      </c>
      <c r="C25" s="695">
        <f>C23-C24</f>
        <v>56799966.874584004</v>
      </c>
      <c r="D25" s="695">
        <f>D23-D24</f>
        <v>63661742.684644006</v>
      </c>
      <c r="E25" s="695">
        <f>E23-E24</f>
        <v>85995958.015849993</v>
      </c>
      <c r="F25" s="695">
        <f>F23-F24</f>
        <v>87838348.527862012</v>
      </c>
      <c r="G25" s="695">
        <f>G23-G24</f>
        <v>94553335.229858994</v>
      </c>
      <c r="H25" s="695"/>
      <c r="I25" s="685">
        <f t="shared" si="1"/>
        <v>7.2823075448060548E-2</v>
      </c>
      <c r="J25" s="683">
        <f t="shared" si="1"/>
        <v>7.8259992042138071E-2</v>
      </c>
      <c r="K25" s="685">
        <f t="shared" si="1"/>
        <v>2.9619023286628909E-2</v>
      </c>
      <c r="L25" s="685">
        <f t="shared" si="1"/>
        <v>3.7519684849833146E-2</v>
      </c>
    </row>
    <row r="26" spans="1:12">
      <c r="A26" s="668">
        <v>21</v>
      </c>
      <c r="C26" s="691"/>
      <c r="D26" s="691"/>
      <c r="E26" s="691"/>
      <c r="F26" s="691"/>
      <c r="G26" s="691"/>
      <c r="H26" s="691"/>
      <c r="I26" s="682"/>
      <c r="J26" s="682"/>
      <c r="K26" s="682"/>
      <c r="L26" s="682"/>
    </row>
    <row r="27" spans="1:12">
      <c r="A27" s="668">
        <v>22</v>
      </c>
      <c r="B27" s="675" t="s">
        <v>343</v>
      </c>
      <c r="C27" s="691"/>
      <c r="D27" s="691"/>
      <c r="E27" s="691"/>
      <c r="F27" s="691"/>
      <c r="G27" s="691"/>
      <c r="H27" s="691"/>
      <c r="I27" s="682"/>
      <c r="J27" s="682"/>
      <c r="K27" s="682"/>
      <c r="L27" s="682"/>
    </row>
    <row r="28" spans="1:12">
      <c r="A28" s="668">
        <v>23</v>
      </c>
      <c r="B28" s="668" t="s">
        <v>337</v>
      </c>
      <c r="C28" s="692">
        <v>0</v>
      </c>
      <c r="D28" s="692">
        <v>0</v>
      </c>
      <c r="E28" s="692">
        <v>0</v>
      </c>
      <c r="F28" s="692">
        <v>0</v>
      </c>
      <c r="G28" s="692">
        <v>0</v>
      </c>
      <c r="H28" s="692"/>
      <c r="I28" s="682">
        <f t="shared" ref="I28:L31" si="2">+IFERROR(($G28/C28)^(1/I$7)-1,0)</f>
        <v>0</v>
      </c>
      <c r="J28" s="682">
        <f t="shared" si="2"/>
        <v>0</v>
      </c>
      <c r="K28" s="682">
        <f t="shared" si="2"/>
        <v>0</v>
      </c>
      <c r="L28" s="682">
        <f t="shared" si="2"/>
        <v>0</v>
      </c>
    </row>
    <row r="29" spans="1:12">
      <c r="A29" s="668">
        <v>24</v>
      </c>
      <c r="B29" s="668" t="s">
        <v>338</v>
      </c>
      <c r="C29" s="692">
        <v>21162</v>
      </c>
      <c r="D29" s="692">
        <v>82646.070000000007</v>
      </c>
      <c r="E29" s="692">
        <v>303738.25</v>
      </c>
      <c r="F29" s="692">
        <v>403916.77</v>
      </c>
      <c r="G29" s="692">
        <v>219231.59</v>
      </c>
      <c r="H29" s="692"/>
      <c r="I29" s="682">
        <f t="shared" si="2"/>
        <v>0.38053614755346943</v>
      </c>
      <c r="J29" s="682">
        <f t="shared" si="2"/>
        <v>0.20420694875257617</v>
      </c>
      <c r="K29" s="682">
        <f t="shared" si="2"/>
        <v>-9.5451429870278215E-2</v>
      </c>
      <c r="L29" s="682">
        <f t="shared" si="2"/>
        <v>-0.26327463190472944</v>
      </c>
    </row>
    <row r="30" spans="1:12" ht="15" thickBot="1">
      <c r="A30" s="668">
        <v>25</v>
      </c>
      <c r="B30" s="668" t="s">
        <v>344</v>
      </c>
      <c r="C30" s="693">
        <v>9579621.7147359997</v>
      </c>
      <c r="D30" s="693">
        <v>11220066.394334</v>
      </c>
      <c r="E30" s="693">
        <v>13783888.86272</v>
      </c>
      <c r="F30" s="693">
        <v>15214871.37222</v>
      </c>
      <c r="G30" s="693">
        <v>12558888.686430965</v>
      </c>
      <c r="H30" s="693"/>
      <c r="I30" s="694">
        <f t="shared" si="2"/>
        <v>3.8056716885917607E-2</v>
      </c>
      <c r="J30" s="694">
        <f t="shared" si="2"/>
        <v>2.1703570982041009E-2</v>
      </c>
      <c r="K30" s="694">
        <f t="shared" si="2"/>
        <v>-2.8231298748827682E-2</v>
      </c>
      <c r="L30" s="694">
        <f t="shared" si="2"/>
        <v>-9.1465417409449246E-2</v>
      </c>
    </row>
    <row r="31" spans="1:12" ht="15" thickBot="1">
      <c r="A31" s="668">
        <v>26</v>
      </c>
      <c r="B31" s="668" t="s">
        <v>343</v>
      </c>
      <c r="C31" s="691">
        <f>SUM(C28:C30)</f>
        <v>9600783.7147359997</v>
      </c>
      <c r="D31" s="691">
        <f>SUM(D28:D30)</f>
        <v>11302712.464334</v>
      </c>
      <c r="E31" s="691">
        <f>SUM(E28:E30)</f>
        <v>14087627.11272</v>
      </c>
      <c r="F31" s="691">
        <f>SUM(F28:F30)</f>
        <v>15618788.14222</v>
      </c>
      <c r="G31" s="691">
        <f>SUM(G28:G30)</f>
        <v>12778120.276430964</v>
      </c>
      <c r="H31" s="691"/>
      <c r="I31" s="682">
        <f t="shared" si="2"/>
        <v>4.0220855247707465E-2</v>
      </c>
      <c r="J31" s="683">
        <f t="shared" si="2"/>
        <v>2.3645046032331418E-2</v>
      </c>
      <c r="K31" s="682">
        <f t="shared" si="2"/>
        <v>-2.9573142869516622E-2</v>
      </c>
      <c r="L31" s="682">
        <f t="shared" si="2"/>
        <v>-9.549740158179687E-2</v>
      </c>
    </row>
    <row r="32" spans="1:12" ht="15" thickBot="1">
      <c r="A32" s="668">
        <v>27</v>
      </c>
      <c r="C32" s="691"/>
      <c r="D32" s="691"/>
      <c r="E32" s="691"/>
      <c r="F32" s="691"/>
      <c r="G32" s="691"/>
      <c r="H32" s="691"/>
      <c r="I32" s="682"/>
      <c r="J32" s="691"/>
      <c r="K32" s="682"/>
      <c r="L32" s="682"/>
    </row>
    <row r="33" spans="1:12" ht="21.75" customHeight="1" thickBot="1">
      <c r="A33" s="668">
        <v>28</v>
      </c>
      <c r="B33" s="696" t="s">
        <v>345</v>
      </c>
      <c r="C33" s="697">
        <f>+C31+C25</f>
        <v>66400750.589320004</v>
      </c>
      <c r="D33" s="697">
        <f>+D31+D25</f>
        <v>74964455.14897801</v>
      </c>
      <c r="E33" s="697">
        <f>+E31+E25</f>
        <v>100083585.12856999</v>
      </c>
      <c r="F33" s="697">
        <f>+F31+F25</f>
        <v>103457136.67008202</v>
      </c>
      <c r="G33" s="697">
        <f>+G31+G25</f>
        <v>107331455.50628996</v>
      </c>
      <c r="H33" s="697"/>
      <c r="I33" s="698">
        <f>+IFERROR(($G33/C33)^(1/I$7)-1,0)</f>
        <v>6.8479202267288208E-2</v>
      </c>
      <c r="J33" s="699">
        <f>+IFERROR(($G33/D33)^(1/J$7)-1,0)</f>
        <v>7.0754317608572759E-2</v>
      </c>
      <c r="K33" s="698">
        <f>+IFERROR(($G33/E33)^(1/K$7)-1,0)</f>
        <v>2.1745703013722695E-2</v>
      </c>
      <c r="L33" s="698">
        <f>+IFERROR(($G33/F33)^(1/L$7)-1,0)</f>
        <v>1.8552178886673154E-2</v>
      </c>
    </row>
    <row r="34" spans="1:12">
      <c r="A34" s="668">
        <v>29</v>
      </c>
      <c r="C34" s="691"/>
      <c r="D34" s="691"/>
      <c r="E34" s="691"/>
      <c r="F34" s="691"/>
      <c r="G34" s="691"/>
      <c r="H34" s="691"/>
      <c r="I34" s="682"/>
      <c r="J34" s="682"/>
      <c r="K34" s="682"/>
      <c r="L34" s="682"/>
    </row>
    <row r="35" spans="1:12">
      <c r="A35" s="668">
        <v>30</v>
      </c>
      <c r="B35" s="672" t="s">
        <v>346</v>
      </c>
      <c r="C35" s="692"/>
      <c r="D35" s="692"/>
      <c r="E35" s="692"/>
      <c r="F35" s="692"/>
      <c r="G35" s="692"/>
      <c r="H35" s="692"/>
      <c r="I35" s="682"/>
      <c r="J35" s="682"/>
      <c r="K35" s="682"/>
      <c r="L35" s="682"/>
    </row>
    <row r="36" spans="1:12">
      <c r="A36" s="668">
        <v>31</v>
      </c>
      <c r="B36" s="668" t="s">
        <v>337</v>
      </c>
      <c r="C36" s="692">
        <v>22042681.058844037</v>
      </c>
      <c r="D36" s="692">
        <v>25973805.178550698</v>
      </c>
      <c r="E36" s="692">
        <v>27896986.347378608</v>
      </c>
      <c r="F36" s="692">
        <v>27244684.536758866</v>
      </c>
      <c r="G36" s="692">
        <v>39751534.717988379</v>
      </c>
      <c r="H36" s="692"/>
      <c r="I36" s="682">
        <f t="shared" ref="I36:L40" si="3">+IFERROR(($G36/C36)^(1/I$7)-1,0)</f>
        <v>8.473258747684298E-2</v>
      </c>
      <c r="J36" s="682">
        <f t="shared" si="3"/>
        <v>8.4434909920673595E-2</v>
      </c>
      <c r="K36" s="682">
        <f t="shared" si="3"/>
        <v>0.11512110136650899</v>
      </c>
      <c r="L36" s="682">
        <f t="shared" si="3"/>
        <v>0.20791412112423013</v>
      </c>
    </row>
    <row r="37" spans="1:12">
      <c r="A37" s="668">
        <v>32</v>
      </c>
      <c r="B37" s="668" t="s">
        <v>338</v>
      </c>
      <c r="C37" s="692">
        <v>925750507.42313075</v>
      </c>
      <c r="D37" s="692">
        <v>1037271754.5640886</v>
      </c>
      <c r="E37" s="692">
        <v>1191070429.2462025</v>
      </c>
      <c r="F37" s="692">
        <v>1301847808.8018916</v>
      </c>
      <c r="G37" s="692">
        <v>1414064871.2673702</v>
      </c>
      <c r="H37" s="692"/>
      <c r="I37" s="682">
        <f t="shared" si="3"/>
        <v>6.0170983956810531E-2</v>
      </c>
      <c r="J37" s="682">
        <f t="shared" si="3"/>
        <v>6.080039473572274E-2</v>
      </c>
      <c r="K37" s="682">
        <f t="shared" si="3"/>
        <v>5.4223977131796053E-2</v>
      </c>
      <c r="L37" s="682">
        <f t="shared" si="3"/>
        <v>4.2208374446320418E-2</v>
      </c>
    </row>
    <row r="38" spans="1:12">
      <c r="A38" s="668">
        <v>33</v>
      </c>
      <c r="B38" s="668" t="s">
        <v>339</v>
      </c>
      <c r="C38" s="700">
        <v>118543577.79241851</v>
      </c>
      <c r="D38" s="700">
        <v>106130160.8466529</v>
      </c>
      <c r="E38" s="700">
        <v>90793405.459807023</v>
      </c>
      <c r="F38" s="700">
        <v>85446598.529895961</v>
      </c>
      <c r="G38" s="700">
        <v>101077864.3393466</v>
      </c>
      <c r="H38" s="700"/>
      <c r="I38" s="701">
        <f t="shared" si="3"/>
        <v>-2.174485297007489E-2</v>
      </c>
      <c r="J38" s="701">
        <f t="shared" si="3"/>
        <v>-9.2474755982584478E-3</v>
      </c>
      <c r="K38" s="701">
        <f t="shared" si="3"/>
        <v>3.3567870598740557E-2</v>
      </c>
      <c r="L38" s="701">
        <f t="shared" si="3"/>
        <v>8.7628649996521535E-2</v>
      </c>
    </row>
    <row r="39" spans="1:12">
      <c r="A39" s="668">
        <v>34</v>
      </c>
      <c r="B39" s="668" t="s">
        <v>347</v>
      </c>
      <c r="C39" s="693">
        <v>1345790</v>
      </c>
      <c r="D39" s="693">
        <v>10976022</v>
      </c>
      <c r="E39" s="693">
        <v>37506872.130232185</v>
      </c>
      <c r="F39" s="693">
        <v>52980351.588905446</v>
      </c>
      <c r="G39" s="693">
        <v>78334207.689908102</v>
      </c>
      <c r="H39" s="693"/>
      <c r="I39" s="694">
        <f t="shared" si="3"/>
        <v>0.75163942487438828</v>
      </c>
      <c r="J39" s="694">
        <f t="shared" si="3"/>
        <v>0.45402764612679625</v>
      </c>
      <c r="K39" s="694">
        <f t="shared" si="3"/>
        <v>0.25433197859776779</v>
      </c>
      <c r="L39" s="694">
        <f t="shared" si="3"/>
        <v>0.21595725850047587</v>
      </c>
    </row>
    <row r="40" spans="1:12">
      <c r="A40" s="668">
        <v>35</v>
      </c>
      <c r="B40" s="668" t="s">
        <v>346</v>
      </c>
      <c r="C40" s="692">
        <f>SUM(C36:C39)</f>
        <v>1067682556.2743933</v>
      </c>
      <c r="D40" s="692">
        <f>SUM(D36:D39)</f>
        <v>1180351742.5892923</v>
      </c>
      <c r="E40" s="692">
        <f>SUM(E36:E39)</f>
        <v>1347267693.18362</v>
      </c>
      <c r="F40" s="692">
        <f>SUM(F36:F39)</f>
        <v>1467519443.4574518</v>
      </c>
      <c r="G40" s="692">
        <f>SUM(G36:G39)</f>
        <v>1633228478.0146134</v>
      </c>
      <c r="H40" s="692"/>
      <c r="I40" s="682">
        <f t="shared" si="3"/>
        <v>6.0382936613937011E-2</v>
      </c>
      <c r="J40" s="682">
        <f t="shared" si="3"/>
        <v>6.3809598314227722E-2</v>
      </c>
      <c r="K40" s="682">
        <f t="shared" si="3"/>
        <v>6.1013568772144922E-2</v>
      </c>
      <c r="L40" s="682">
        <f t="shared" si="3"/>
        <v>5.4949182607513025E-2</v>
      </c>
    </row>
    <row r="41" spans="1:12">
      <c r="A41" s="668">
        <v>36</v>
      </c>
      <c r="B41" s="668" t="s">
        <v>348</v>
      </c>
      <c r="C41" s="692">
        <f>-C36</f>
        <v>-22042681.058844037</v>
      </c>
      <c r="D41" s="692">
        <f>-D36</f>
        <v>-25973805.178550698</v>
      </c>
      <c r="E41" s="692">
        <f>-E36</f>
        <v>-27896986.347378608</v>
      </c>
      <c r="F41" s="692">
        <f>-F36</f>
        <v>-27244684.536758866</v>
      </c>
      <c r="G41" s="692">
        <f>-G36</f>
        <v>-39751534.717988379</v>
      </c>
      <c r="H41" s="692"/>
      <c r="I41" s="682"/>
      <c r="J41" s="682"/>
      <c r="K41" s="682"/>
      <c r="L41" s="682"/>
    </row>
    <row r="42" spans="1:12" ht="15" thickBot="1">
      <c r="A42" s="668">
        <v>37</v>
      </c>
      <c r="B42" s="668" t="s">
        <v>349</v>
      </c>
      <c r="C42" s="692">
        <f>-C39</f>
        <v>-1345790</v>
      </c>
      <c r="D42" s="692">
        <f>-D39</f>
        <v>-10976022</v>
      </c>
      <c r="E42" s="692">
        <f>-E39</f>
        <v>-37506872.130232185</v>
      </c>
      <c r="F42" s="692">
        <f>-F39</f>
        <v>-52980351.588905446</v>
      </c>
      <c r="G42" s="692">
        <f>-G39</f>
        <v>-78334207.689908102</v>
      </c>
      <c r="H42" s="692"/>
      <c r="I42" s="682"/>
      <c r="J42" s="682"/>
      <c r="K42" s="682"/>
      <c r="L42" s="682"/>
    </row>
    <row r="43" spans="1:12" ht="15" thickBot="1">
      <c r="A43" s="668">
        <v>38</v>
      </c>
      <c r="B43" s="702" t="s">
        <v>350</v>
      </c>
      <c r="C43" s="697">
        <f>SUM(C40:C42)</f>
        <v>1044294085.2155492</v>
      </c>
      <c r="D43" s="697">
        <f>SUM(D40:D42)</f>
        <v>1143401915.4107416</v>
      </c>
      <c r="E43" s="697">
        <f>SUM(E40:E42)</f>
        <v>1281863834.7060094</v>
      </c>
      <c r="F43" s="697">
        <f>SUM(F40:F42)</f>
        <v>1387294407.3317876</v>
      </c>
      <c r="G43" s="697">
        <f>SUM(G40:G42)</f>
        <v>1515142735.6067169</v>
      </c>
      <c r="H43" s="697"/>
      <c r="I43" s="698">
        <f t="shared" ref="I43:L45" si="4">+IFERROR(($G43/C43)^(1/I$7)-1,0)</f>
        <v>5.2673993525722329E-2</v>
      </c>
      <c r="J43" s="699">
        <f t="shared" si="4"/>
        <v>5.5082929884051168E-2</v>
      </c>
      <c r="K43" s="698">
        <f t="shared" si="4"/>
        <v>5.2790717455287295E-2</v>
      </c>
      <c r="L43" s="698">
        <f t="shared" si="4"/>
        <v>4.5062962022416331E-2</v>
      </c>
    </row>
    <row r="44" spans="1:12" hidden="1" outlineLevel="1">
      <c r="A44" s="668">
        <v>36</v>
      </c>
      <c r="B44" s="668" t="s">
        <v>351</v>
      </c>
      <c r="C44" s="703">
        <v>0</v>
      </c>
      <c r="D44" s="703">
        <v>0</v>
      </c>
      <c r="E44" s="703">
        <v>0</v>
      </c>
      <c r="F44" s="703">
        <v>0</v>
      </c>
      <c r="G44" s="703">
        <v>0</v>
      </c>
      <c r="H44" s="703"/>
      <c r="I44" s="694">
        <f t="shared" si="4"/>
        <v>0</v>
      </c>
      <c r="J44" s="704">
        <f t="shared" si="4"/>
        <v>0</v>
      </c>
      <c r="K44" s="694">
        <f t="shared" si="4"/>
        <v>0</v>
      </c>
      <c r="L44" s="694">
        <f t="shared" si="4"/>
        <v>0</v>
      </c>
    </row>
    <row r="45" spans="1:12" ht="15" hidden="1" outlineLevel="1" thickBot="1">
      <c r="A45" s="668">
        <v>37</v>
      </c>
      <c r="B45" s="668" t="s">
        <v>352</v>
      </c>
      <c r="C45" s="695">
        <f>C43-C44</f>
        <v>1044294085.2155492</v>
      </c>
      <c r="D45" s="695">
        <f>D43-D44</f>
        <v>1143401915.4107416</v>
      </c>
      <c r="E45" s="695">
        <f>E43-E44</f>
        <v>1281863834.7060094</v>
      </c>
      <c r="F45" s="695">
        <f>F43-F44</f>
        <v>1387294407.3317876</v>
      </c>
      <c r="G45" s="695">
        <f>G43-G44</f>
        <v>1515142735.6067169</v>
      </c>
      <c r="H45" s="691"/>
      <c r="I45" s="701">
        <f t="shared" si="4"/>
        <v>5.2673993525722329E-2</v>
      </c>
      <c r="J45" s="705">
        <f t="shared" si="4"/>
        <v>5.5082929884051168E-2</v>
      </c>
      <c r="K45" s="701">
        <f t="shared" si="4"/>
        <v>5.2790717455287295E-2</v>
      </c>
      <c r="L45" s="701">
        <f t="shared" si="4"/>
        <v>4.5062962022416331E-2</v>
      </c>
    </row>
    <row r="46" spans="1:12" collapsed="1">
      <c r="C46" s="706"/>
      <c r="D46" s="707"/>
      <c r="E46" s="707"/>
      <c r="F46" s="707"/>
      <c r="G46" s="707"/>
      <c r="H46" s="707"/>
      <c r="I46" s="707"/>
      <c r="J46" s="707"/>
      <c r="K46" s="707"/>
      <c r="L46" s="708"/>
    </row>
    <row r="47" spans="1:12">
      <c r="B47" s="709" t="s">
        <v>353</v>
      </c>
      <c r="C47" s="706"/>
      <c r="D47" s="707"/>
      <c r="E47" s="707"/>
      <c r="F47" s="707"/>
      <c r="G47" s="707"/>
      <c r="H47" s="707"/>
      <c r="I47" s="707"/>
      <c r="J47" s="707"/>
      <c r="K47" s="707"/>
      <c r="L47" s="707"/>
    </row>
    <row r="48" spans="1:12">
      <c r="B48" s="709" t="s">
        <v>354</v>
      </c>
      <c r="C48" s="706"/>
      <c r="D48" s="707"/>
      <c r="E48" s="707"/>
      <c r="F48" s="707"/>
      <c r="G48" s="707"/>
      <c r="H48" s="707"/>
      <c r="I48" s="707"/>
      <c r="J48" s="707"/>
      <c r="K48" s="707"/>
      <c r="L48" s="707"/>
    </row>
    <row r="49" spans="1:12">
      <c r="B49" s="707"/>
      <c r="C49" s="707"/>
      <c r="D49" s="707"/>
      <c r="E49" s="707"/>
      <c r="F49" s="707"/>
      <c r="G49" s="707"/>
      <c r="H49" s="707"/>
      <c r="I49" s="707"/>
      <c r="J49" s="707"/>
      <c r="K49" s="707"/>
      <c r="L49" s="707"/>
    </row>
    <row r="50" spans="1:12">
      <c r="B50" s="709" t="s">
        <v>355</v>
      </c>
      <c r="C50" s="710">
        <f>+D25</f>
        <v>63661742.684644006</v>
      </c>
      <c r="D50" s="707"/>
      <c r="E50" s="707"/>
      <c r="F50" s="707"/>
      <c r="G50" s="707"/>
      <c r="H50" s="707"/>
      <c r="I50" s="707"/>
      <c r="J50" s="707"/>
      <c r="K50" s="707"/>
      <c r="L50" s="707"/>
    </row>
    <row r="51" spans="1:12">
      <c r="B51" s="709" t="s">
        <v>356</v>
      </c>
      <c r="C51" s="710">
        <v>9262448</v>
      </c>
      <c r="D51" s="707"/>
      <c r="E51" s="707"/>
      <c r="F51" s="707"/>
      <c r="G51" s="707"/>
      <c r="H51" s="707"/>
      <c r="I51" s="707"/>
      <c r="J51" s="707"/>
      <c r="K51" s="707"/>
      <c r="L51" s="707"/>
    </row>
    <row r="52" spans="1:12">
      <c r="B52" s="707"/>
      <c r="C52" s="710">
        <f>+C51+C50</f>
        <v>72924190.684644014</v>
      </c>
      <c r="D52" s="682">
        <f>+IFERROR((G25/C52)^(1/J$7)-1,0)</f>
        <v>5.0719304185390612E-2</v>
      </c>
      <c r="E52" s="707"/>
      <c r="F52" s="707"/>
      <c r="G52" s="707"/>
      <c r="H52" s="707"/>
      <c r="I52" s="707"/>
      <c r="J52" s="707"/>
      <c r="K52" s="707"/>
      <c r="L52" s="707"/>
    </row>
    <row r="53" spans="1:12">
      <c r="B53" s="707"/>
      <c r="C53" s="707"/>
      <c r="D53" s="707"/>
      <c r="E53" s="707"/>
      <c r="F53" s="707"/>
      <c r="G53" s="707"/>
      <c r="H53" s="707"/>
      <c r="I53" s="707"/>
      <c r="J53" s="707"/>
      <c r="K53" s="707"/>
      <c r="L53" s="707"/>
    </row>
    <row r="54" spans="1:12" ht="15" thickBot="1">
      <c r="B54" s="707"/>
      <c r="C54" s="707"/>
      <c r="D54" s="707"/>
      <c r="E54" s="707"/>
      <c r="F54" s="707"/>
      <c r="G54" s="707"/>
      <c r="H54" s="707"/>
      <c r="I54" s="707"/>
      <c r="J54" s="707"/>
      <c r="K54" s="707"/>
      <c r="L54" s="707"/>
    </row>
    <row r="55" spans="1:12" ht="15" thickBot="1">
      <c r="A55" s="711"/>
      <c r="B55" s="712"/>
      <c r="C55" s="712"/>
      <c r="D55" s="712"/>
      <c r="E55" s="712"/>
      <c r="F55" s="712"/>
      <c r="G55" s="712"/>
      <c r="H55" s="712"/>
      <c r="I55" s="712"/>
      <c r="J55" s="712"/>
      <c r="K55" s="713"/>
      <c r="L55" s="707"/>
    </row>
    <row r="56" spans="1:12" ht="15" thickBot="1">
      <c r="A56" s="714"/>
      <c r="B56" s="715" t="s">
        <v>357</v>
      </c>
      <c r="C56" s="716"/>
      <c r="D56" s="717">
        <v>678712.41666666674</v>
      </c>
      <c r="E56" s="717">
        <v>717732.25</v>
      </c>
      <c r="F56" s="717">
        <v>737835.75</v>
      </c>
      <c r="G56" s="717">
        <v>750799.75</v>
      </c>
      <c r="H56" s="718"/>
      <c r="I56" s="719"/>
      <c r="J56" s="699">
        <f>+IFERROR(($G56/D56)^(1/J$7)-1,0)</f>
        <v>1.9412975406269739E-2</v>
      </c>
      <c r="K56" s="720"/>
      <c r="L56" s="721"/>
    </row>
    <row r="57" spans="1:12" ht="15" thickBot="1">
      <c r="A57" s="714"/>
      <c r="B57" s="715" t="s">
        <v>358</v>
      </c>
      <c r="C57" s="716"/>
      <c r="D57" s="716"/>
      <c r="E57" s="716"/>
      <c r="F57" s="716"/>
      <c r="G57" s="716"/>
      <c r="H57" s="716"/>
      <c r="I57" s="719"/>
      <c r="J57" s="716"/>
      <c r="K57" s="722"/>
      <c r="L57" s="719"/>
    </row>
    <row r="58" spans="1:12" ht="15" thickBot="1">
      <c r="A58" s="714">
        <v>39</v>
      </c>
      <c r="B58" s="715" t="s">
        <v>359</v>
      </c>
      <c r="C58" s="716"/>
      <c r="D58" s="723">
        <f>C52/D56</f>
        <v>107.44490434224511</v>
      </c>
      <c r="E58" s="723">
        <f>E25/E56</f>
        <v>119.81621003633317</v>
      </c>
      <c r="F58" s="723">
        <f>F25/F56</f>
        <v>119.04864806003506</v>
      </c>
      <c r="G58" s="723">
        <f>G25/G56</f>
        <v>125.93682300754494</v>
      </c>
      <c r="H58" s="716"/>
      <c r="I58" s="690"/>
      <c r="J58" s="699">
        <f>+IFERROR(($G58/D58)^(1/J$7)-1,0)</f>
        <v>3.0710153327844436E-2</v>
      </c>
      <c r="K58" s="720"/>
      <c r="L58" s="721"/>
    </row>
    <row r="59" spans="1:12" ht="15" thickBot="1">
      <c r="A59" s="714">
        <v>40</v>
      </c>
      <c r="B59" s="715" t="s">
        <v>360</v>
      </c>
      <c r="C59" s="716"/>
      <c r="D59" s="723">
        <f>D43/D56</f>
        <v>1684.6633232765739</v>
      </c>
      <c r="E59" s="723">
        <f>E43/E56</f>
        <v>1785.9916907816382</v>
      </c>
      <c r="F59" s="723">
        <f>F43/F56</f>
        <v>1880.2211838228056</v>
      </c>
      <c r="G59" s="723">
        <f>G43/G56</f>
        <v>2018.0384125150772</v>
      </c>
      <c r="H59" s="716"/>
      <c r="I59" s="690"/>
      <c r="J59" s="699">
        <f>+IFERROR(($G59/D59)^(1/J$7)-1,0)</f>
        <v>3.4990681243355581E-2</v>
      </c>
      <c r="K59" s="720"/>
      <c r="L59" s="721"/>
    </row>
    <row r="60" spans="1:12" ht="15" thickBot="1">
      <c r="A60" s="714">
        <v>41</v>
      </c>
      <c r="B60" s="715" t="s">
        <v>361</v>
      </c>
      <c r="C60" s="716"/>
      <c r="D60" s="723">
        <f>D17/D56</f>
        <v>149.23198923122641</v>
      </c>
      <c r="E60" s="723">
        <f>E17/E56</f>
        <v>154.13464986365616</v>
      </c>
      <c r="F60" s="723">
        <f>F17/F56</f>
        <v>168.4506813721288</v>
      </c>
      <c r="G60" s="723">
        <f>G17/G56</f>
        <v>167.13318753715853</v>
      </c>
      <c r="H60" s="716"/>
      <c r="I60" s="690"/>
      <c r="J60" s="699">
        <f>+IFERROR(($G60/D60)^(1/J$7)-1,0)</f>
        <v>2.1813355664614065E-2</v>
      </c>
      <c r="K60" s="720"/>
      <c r="L60" s="721"/>
    </row>
    <row r="61" spans="1:12" ht="15" thickBot="1">
      <c r="A61" s="714"/>
      <c r="B61" s="716"/>
      <c r="C61" s="716"/>
      <c r="D61" s="716"/>
      <c r="E61" s="716"/>
      <c r="F61" s="716"/>
      <c r="G61" s="716"/>
      <c r="H61" s="716"/>
      <c r="I61" s="719"/>
      <c r="J61" s="716"/>
      <c r="K61" s="722"/>
      <c r="L61" s="719"/>
    </row>
    <row r="62" spans="1:12" ht="15" thickBot="1">
      <c r="A62" s="714"/>
      <c r="B62" s="715" t="s">
        <v>362</v>
      </c>
      <c r="C62" s="716"/>
      <c r="D62" s="723">
        <f>+D40/D56</f>
        <v>1739.1043888460251</v>
      </c>
      <c r="E62" s="723">
        <f>+E40/E56</f>
        <v>1877.1173974467777</v>
      </c>
      <c r="F62" s="723">
        <f>+F40/F56</f>
        <v>1988.9513939348315</v>
      </c>
      <c r="G62" s="723">
        <f>+G40/G56</f>
        <v>2175.3183562123099</v>
      </c>
      <c r="H62" s="716"/>
      <c r="I62" s="719"/>
      <c r="J62" s="699">
        <f>+IFERROR(($G62/D62)^(1/J$7)-1,0)</f>
        <v>4.3551165208844056E-2</v>
      </c>
      <c r="K62" s="722"/>
      <c r="L62" s="719"/>
    </row>
    <row r="63" spans="1:12" ht="15" thickBot="1">
      <c r="A63" s="724"/>
      <c r="B63" s="725"/>
      <c r="C63" s="726"/>
      <c r="D63" s="727"/>
      <c r="E63" s="727"/>
      <c r="F63" s="727"/>
      <c r="G63" s="727"/>
      <c r="H63" s="728"/>
      <c r="I63" s="729"/>
      <c r="J63" s="729"/>
      <c r="K63" s="730"/>
      <c r="L63" s="719"/>
    </row>
    <row r="64" spans="1:12">
      <c r="B64" s="731"/>
      <c r="C64" s="707"/>
      <c r="D64" s="732"/>
      <c r="E64" s="732"/>
      <c r="F64" s="732"/>
      <c r="G64" s="732"/>
      <c r="I64" s="733"/>
      <c r="J64" s="707"/>
      <c r="K64" s="719"/>
      <c r="L64" s="719"/>
    </row>
    <row r="65" spans="2:12">
      <c r="B65" s="731"/>
      <c r="C65" s="710"/>
      <c r="D65" s="710"/>
      <c r="E65" s="710"/>
      <c r="F65" s="710"/>
      <c r="H65" s="707"/>
      <c r="I65" s="707"/>
      <c r="J65" s="710"/>
      <c r="K65" s="707"/>
      <c r="L65" s="707"/>
    </row>
    <row r="66" spans="2:12">
      <c r="B66" s="709" t="s">
        <v>363</v>
      </c>
      <c r="C66" s="710"/>
      <c r="D66" s="710"/>
      <c r="E66" s="710"/>
      <c r="F66" s="710"/>
      <c r="H66" s="707"/>
      <c r="I66" s="707"/>
      <c r="J66" s="710"/>
      <c r="K66" s="707"/>
      <c r="L66" s="707"/>
    </row>
    <row r="67" spans="2:12">
      <c r="B67" s="707"/>
      <c r="C67" s="707"/>
      <c r="D67" s="707"/>
      <c r="E67" s="707"/>
      <c r="F67" s="707"/>
      <c r="G67" s="707"/>
      <c r="H67" s="707"/>
      <c r="I67" s="707"/>
      <c r="J67" s="707"/>
      <c r="K67" s="707"/>
      <c r="L67" s="707"/>
    </row>
    <row r="68" spans="2:12">
      <c r="B68" s="707"/>
      <c r="C68" s="707"/>
      <c r="D68" s="707"/>
      <c r="E68" s="707"/>
      <c r="F68" s="707"/>
      <c r="G68" s="707"/>
      <c r="H68" s="707"/>
      <c r="I68" s="707"/>
      <c r="J68" s="707"/>
      <c r="K68" s="707"/>
      <c r="L68" s="707"/>
    </row>
    <row r="69" spans="2:12">
      <c r="B69" s="707"/>
      <c r="C69" s="707"/>
      <c r="D69" s="707"/>
      <c r="E69" s="734"/>
      <c r="F69" s="707"/>
      <c r="G69" s="707"/>
      <c r="H69" s="707"/>
      <c r="I69" s="707"/>
      <c r="J69" s="707"/>
      <c r="K69" s="707"/>
      <c r="L69" s="707"/>
    </row>
    <row r="70" spans="2:12">
      <c r="B70" s="707"/>
      <c r="C70" s="707"/>
      <c r="D70" s="707"/>
      <c r="E70" s="707"/>
      <c r="F70" s="707"/>
      <c r="G70" s="707"/>
      <c r="H70" s="707"/>
      <c r="I70" s="707"/>
      <c r="J70" s="707"/>
      <c r="K70" s="707"/>
      <c r="L70" s="707"/>
    </row>
    <row r="71" spans="2:12">
      <c r="B71" s="707"/>
      <c r="C71" s="707"/>
      <c r="D71" s="707"/>
      <c r="E71" s="707"/>
      <c r="F71" s="707"/>
      <c r="G71" s="707"/>
      <c r="H71" s="707"/>
      <c r="I71" s="707"/>
      <c r="J71" s="707"/>
      <c r="K71" s="707"/>
      <c r="L71" s="707"/>
    </row>
    <row r="72" spans="2:12">
      <c r="B72" s="707"/>
      <c r="C72" s="707"/>
      <c r="D72" s="707"/>
      <c r="E72" s="707"/>
      <c r="F72" s="707"/>
      <c r="G72" s="707"/>
      <c r="H72" s="707"/>
      <c r="I72" s="707"/>
      <c r="J72" s="707"/>
      <c r="K72" s="707"/>
      <c r="L72" s="707"/>
    </row>
    <row r="73" spans="2:12">
      <c r="B73" s="707"/>
      <c r="C73" s="707"/>
      <c r="D73" s="707"/>
      <c r="E73" s="707"/>
      <c r="F73" s="707"/>
      <c r="G73" s="707"/>
      <c r="H73" s="707"/>
      <c r="I73" s="707"/>
      <c r="J73" s="707"/>
      <c r="K73" s="707"/>
      <c r="L73" s="707"/>
    </row>
    <row r="74" spans="2:12">
      <c r="B74" s="707"/>
      <c r="C74" s="707"/>
      <c r="D74" s="707"/>
      <c r="E74" s="707"/>
      <c r="F74" s="707"/>
      <c r="G74" s="707"/>
      <c r="H74" s="707"/>
      <c r="I74" s="707"/>
      <c r="J74" s="707"/>
      <c r="K74" s="707"/>
      <c r="L74" s="707"/>
    </row>
    <row r="75" spans="2:12">
      <c r="B75" s="707"/>
      <c r="C75" s="707"/>
      <c r="D75" s="707"/>
      <c r="E75" s="707"/>
      <c r="F75" s="707"/>
      <c r="G75" s="707"/>
      <c r="H75" s="707"/>
      <c r="I75" s="707"/>
      <c r="J75" s="707"/>
      <c r="K75" s="707"/>
      <c r="L75" s="707"/>
    </row>
    <row r="76" spans="2:12">
      <c r="B76" s="707"/>
      <c r="C76" s="707"/>
      <c r="D76" s="707"/>
      <c r="E76" s="707"/>
      <c r="F76" s="707"/>
      <c r="G76" s="707"/>
      <c r="H76" s="707"/>
      <c r="I76" s="707"/>
      <c r="J76" s="707"/>
      <c r="K76" s="707"/>
      <c r="L76" s="707"/>
    </row>
    <row r="77" spans="2:12">
      <c r="B77" s="707"/>
      <c r="C77" s="707"/>
      <c r="D77" s="707"/>
      <c r="E77" s="707"/>
      <c r="F77" s="707"/>
      <c r="G77" s="707"/>
      <c r="H77" s="707"/>
      <c r="I77" s="707"/>
      <c r="J77" s="707"/>
      <c r="K77" s="707"/>
      <c r="L77" s="707"/>
    </row>
    <row r="78" spans="2:12">
      <c r="B78" s="707"/>
      <c r="C78" s="707"/>
      <c r="D78" s="707"/>
      <c r="E78" s="707"/>
      <c r="F78" s="707"/>
      <c r="G78" s="707"/>
      <c r="H78" s="707"/>
      <c r="I78" s="707"/>
      <c r="J78" s="707"/>
      <c r="K78" s="707"/>
      <c r="L78" s="707"/>
    </row>
    <row r="79" spans="2:12">
      <c r="B79" s="707"/>
      <c r="C79" s="707"/>
      <c r="D79" s="707"/>
      <c r="E79" s="707"/>
      <c r="F79" s="707"/>
      <c r="G79" s="707"/>
      <c r="H79" s="707"/>
      <c r="I79" s="707"/>
      <c r="J79" s="707"/>
      <c r="K79" s="707"/>
      <c r="L79" s="707"/>
    </row>
    <row r="80" spans="2:12">
      <c r="B80" s="707"/>
      <c r="C80" s="707"/>
      <c r="D80" s="707"/>
      <c r="E80" s="707"/>
      <c r="F80" s="707"/>
      <c r="G80" s="707"/>
      <c r="H80" s="707"/>
      <c r="I80" s="707"/>
      <c r="J80" s="707"/>
      <c r="K80" s="707"/>
      <c r="L80" s="707"/>
    </row>
    <row r="81" spans="2:12">
      <c r="B81" s="707"/>
      <c r="C81" s="707"/>
      <c r="D81" s="707"/>
      <c r="E81" s="707"/>
      <c r="F81" s="707"/>
      <c r="G81" s="707"/>
      <c r="H81" s="707"/>
      <c r="I81" s="707"/>
      <c r="J81" s="707"/>
      <c r="K81" s="707"/>
      <c r="L81" s="707"/>
    </row>
    <row r="82" spans="2:12">
      <c r="B82" s="707"/>
      <c r="C82" s="707"/>
      <c r="D82" s="707"/>
      <c r="E82" s="707"/>
      <c r="F82" s="707"/>
      <c r="G82" s="707"/>
      <c r="H82" s="707"/>
      <c r="I82" s="707"/>
      <c r="J82" s="707"/>
      <c r="K82" s="707"/>
      <c r="L82" s="707"/>
    </row>
    <row r="83" spans="2:12">
      <c r="B83" s="707"/>
      <c r="C83" s="707"/>
      <c r="D83" s="707"/>
      <c r="E83" s="707"/>
      <c r="F83" s="707"/>
      <c r="G83" s="707"/>
      <c r="H83" s="707"/>
      <c r="I83" s="707"/>
      <c r="J83" s="707"/>
      <c r="K83" s="707"/>
      <c r="L83" s="707"/>
    </row>
    <row r="84" spans="2:12">
      <c r="B84" s="707"/>
      <c r="C84" s="707"/>
      <c r="D84" s="707"/>
      <c r="E84" s="707"/>
      <c r="F84" s="707"/>
      <c r="G84" s="707"/>
      <c r="H84" s="707"/>
      <c r="I84" s="707"/>
      <c r="J84" s="707"/>
      <c r="K84" s="707"/>
      <c r="L84" s="707"/>
    </row>
    <row r="85" spans="2:12">
      <c r="B85" s="707"/>
      <c r="C85" s="707"/>
      <c r="D85" s="707"/>
      <c r="E85" s="707"/>
      <c r="F85" s="707"/>
      <c r="G85" s="707"/>
      <c r="H85" s="707"/>
      <c r="I85" s="707"/>
      <c r="J85" s="707"/>
      <c r="K85" s="707"/>
      <c r="L85" s="707"/>
    </row>
    <row r="86" spans="2:12">
      <c r="B86" s="707"/>
      <c r="C86" s="707"/>
      <c r="D86" s="707"/>
      <c r="E86" s="707"/>
      <c r="F86" s="707"/>
      <c r="G86" s="707"/>
      <c r="H86" s="707"/>
      <c r="I86" s="707"/>
      <c r="J86" s="707"/>
      <c r="K86" s="707"/>
      <c r="L86" s="707"/>
    </row>
    <row r="87" spans="2:12">
      <c r="B87" s="707"/>
      <c r="C87" s="707"/>
      <c r="D87" s="707"/>
      <c r="E87" s="707"/>
      <c r="F87" s="707"/>
      <c r="G87" s="707"/>
      <c r="H87" s="707"/>
      <c r="I87" s="707"/>
      <c r="J87" s="707"/>
      <c r="K87" s="707"/>
      <c r="L87" s="707"/>
    </row>
    <row r="88" spans="2:12">
      <c r="B88" s="707"/>
      <c r="C88" s="707"/>
      <c r="D88" s="707"/>
      <c r="E88" s="707"/>
      <c r="F88" s="707"/>
      <c r="G88" s="707"/>
      <c r="H88" s="707"/>
      <c r="I88" s="707"/>
      <c r="J88" s="707"/>
      <c r="K88" s="707"/>
      <c r="L88" s="707"/>
    </row>
    <row r="89" spans="2:12">
      <c r="B89" s="707"/>
      <c r="C89" s="707"/>
      <c r="D89" s="707"/>
      <c r="E89" s="707"/>
      <c r="F89" s="707"/>
      <c r="G89" s="707"/>
      <c r="H89" s="707"/>
      <c r="I89" s="707"/>
      <c r="J89" s="707"/>
      <c r="K89" s="707"/>
      <c r="L89" s="707"/>
    </row>
    <row r="90" spans="2:12">
      <c r="B90" s="707"/>
      <c r="C90" s="707"/>
      <c r="D90" s="707"/>
      <c r="E90" s="707"/>
      <c r="F90" s="707"/>
      <c r="G90" s="707"/>
      <c r="H90" s="707"/>
      <c r="I90" s="707"/>
      <c r="J90" s="707"/>
      <c r="K90" s="707"/>
      <c r="L90" s="707"/>
    </row>
    <row r="91" spans="2:12">
      <c r="B91" s="707"/>
      <c r="C91" s="707"/>
      <c r="D91" s="707"/>
      <c r="E91" s="707"/>
      <c r="F91" s="707"/>
      <c r="G91" s="707"/>
      <c r="H91" s="707"/>
      <c r="I91" s="707"/>
      <c r="J91" s="707"/>
      <c r="K91" s="707"/>
      <c r="L91" s="707"/>
    </row>
    <row r="92" spans="2:12">
      <c r="B92" s="707"/>
      <c r="C92" s="707"/>
      <c r="D92" s="707"/>
      <c r="E92" s="707"/>
      <c r="F92" s="707"/>
      <c r="G92" s="707"/>
      <c r="H92" s="707"/>
      <c r="I92" s="707"/>
      <c r="J92" s="707"/>
      <c r="K92" s="707"/>
      <c r="L92" s="707"/>
    </row>
    <row r="93" spans="2:12">
      <c r="B93" s="707"/>
      <c r="C93" s="707"/>
      <c r="D93" s="707"/>
      <c r="E93" s="707"/>
      <c r="F93" s="707"/>
      <c r="G93" s="707"/>
      <c r="H93" s="707"/>
      <c r="I93" s="707"/>
      <c r="J93" s="707"/>
      <c r="K93" s="707"/>
      <c r="L93" s="707"/>
    </row>
    <row r="94" spans="2:12">
      <c r="B94" s="707"/>
      <c r="C94" s="707"/>
      <c r="D94" s="707"/>
      <c r="E94" s="707"/>
      <c r="F94" s="707"/>
      <c r="G94" s="707"/>
      <c r="H94" s="707"/>
      <c r="I94" s="707"/>
      <c r="J94" s="707"/>
      <c r="K94" s="707"/>
      <c r="L94" s="707"/>
    </row>
    <row r="95" spans="2:12">
      <c r="B95" s="707"/>
      <c r="C95" s="707"/>
      <c r="D95" s="707"/>
      <c r="E95" s="707"/>
      <c r="F95" s="707"/>
      <c r="G95" s="707"/>
      <c r="H95" s="707"/>
      <c r="I95" s="707"/>
      <c r="J95" s="707"/>
      <c r="K95" s="707"/>
      <c r="L95" s="707"/>
    </row>
    <row r="96" spans="2:12">
      <c r="B96" s="707"/>
      <c r="C96" s="707"/>
      <c r="D96" s="707"/>
      <c r="E96" s="707"/>
      <c r="F96" s="707"/>
      <c r="G96" s="707"/>
      <c r="H96" s="707"/>
      <c r="I96" s="707"/>
      <c r="J96" s="707"/>
      <c r="K96" s="707"/>
      <c r="L96" s="707"/>
    </row>
    <row r="97" spans="2:12">
      <c r="B97" s="707"/>
      <c r="C97" s="707"/>
      <c r="D97" s="707"/>
      <c r="E97" s="707"/>
      <c r="F97" s="707"/>
      <c r="G97" s="707"/>
      <c r="H97" s="707"/>
      <c r="I97" s="707"/>
      <c r="J97" s="707"/>
      <c r="K97" s="707"/>
      <c r="L97" s="707"/>
    </row>
    <row r="98" spans="2:12">
      <c r="B98" s="707"/>
      <c r="C98" s="707"/>
      <c r="D98" s="707"/>
      <c r="E98" s="707"/>
      <c r="F98" s="707"/>
      <c r="G98" s="707"/>
      <c r="H98" s="707"/>
      <c r="I98" s="707"/>
      <c r="J98" s="707"/>
      <c r="K98" s="707"/>
      <c r="L98" s="707"/>
    </row>
    <row r="99" spans="2:12">
      <c r="B99" s="707"/>
      <c r="C99" s="707"/>
      <c r="D99" s="707"/>
      <c r="E99" s="707"/>
      <c r="F99" s="707"/>
      <c r="G99" s="707"/>
      <c r="H99" s="707"/>
      <c r="I99" s="707"/>
      <c r="J99" s="707"/>
      <c r="K99" s="707"/>
      <c r="L99" s="707"/>
    </row>
    <row r="100" spans="2:12">
      <c r="B100" s="707"/>
      <c r="C100" s="707"/>
      <c r="D100" s="707"/>
      <c r="E100" s="707"/>
      <c r="F100" s="707"/>
      <c r="G100" s="707"/>
      <c r="H100" s="707"/>
      <c r="I100" s="707"/>
      <c r="J100" s="707"/>
      <c r="K100" s="707"/>
      <c r="L100" s="707"/>
    </row>
    <row r="101" spans="2:12">
      <c r="B101" s="707"/>
      <c r="C101" s="707"/>
      <c r="D101" s="707"/>
      <c r="E101" s="707"/>
      <c r="F101" s="707"/>
      <c r="G101" s="707"/>
      <c r="H101" s="707"/>
      <c r="I101" s="707"/>
      <c r="J101" s="707"/>
      <c r="K101" s="707"/>
      <c r="L101" s="707"/>
    </row>
    <row r="102" spans="2:12">
      <c r="B102" s="707"/>
      <c r="C102" s="707"/>
      <c r="D102" s="707"/>
      <c r="E102" s="707"/>
      <c r="F102" s="707"/>
      <c r="G102" s="707"/>
      <c r="H102" s="707"/>
      <c r="I102" s="707"/>
      <c r="J102" s="707"/>
      <c r="K102" s="707"/>
      <c r="L102" s="707"/>
    </row>
    <row r="103" spans="2:12">
      <c r="B103" s="707"/>
      <c r="C103" s="707"/>
      <c r="D103" s="707"/>
      <c r="E103" s="707"/>
      <c r="F103" s="707"/>
      <c r="G103" s="707"/>
      <c r="H103" s="707"/>
      <c r="I103" s="707"/>
      <c r="J103" s="707"/>
      <c r="K103" s="707"/>
      <c r="L103" s="707"/>
    </row>
    <row r="104" spans="2:12">
      <c r="B104" s="707"/>
      <c r="C104" s="707"/>
      <c r="D104" s="707"/>
      <c r="E104" s="707"/>
      <c r="F104" s="707"/>
      <c r="G104" s="707"/>
      <c r="H104" s="707"/>
      <c r="I104" s="707"/>
      <c r="J104" s="707"/>
      <c r="K104" s="707"/>
      <c r="L104" s="707"/>
    </row>
    <row r="105" spans="2:12">
      <c r="B105" s="707"/>
      <c r="C105" s="707"/>
      <c r="D105" s="707"/>
      <c r="E105" s="707"/>
      <c r="F105" s="707"/>
      <c r="G105" s="707"/>
      <c r="H105" s="707"/>
      <c r="I105" s="707"/>
      <c r="J105" s="707"/>
      <c r="K105" s="707"/>
      <c r="L105" s="707"/>
    </row>
    <row r="106" spans="2:12">
      <c r="B106" s="707"/>
      <c r="C106" s="707"/>
      <c r="D106" s="707"/>
      <c r="E106" s="707"/>
      <c r="F106" s="707"/>
      <c r="G106" s="707"/>
      <c r="H106" s="707"/>
      <c r="I106" s="707"/>
      <c r="J106" s="707"/>
      <c r="K106" s="707"/>
      <c r="L106" s="707"/>
    </row>
    <row r="107" spans="2:12">
      <c r="B107" s="707"/>
      <c r="C107" s="707"/>
      <c r="D107" s="707"/>
      <c r="E107" s="707"/>
      <c r="F107" s="707"/>
      <c r="G107" s="707"/>
      <c r="H107" s="707"/>
      <c r="I107" s="707"/>
      <c r="J107" s="707"/>
      <c r="K107" s="707"/>
      <c r="L107" s="707"/>
    </row>
    <row r="108" spans="2:12">
      <c r="B108" s="707"/>
      <c r="C108" s="707"/>
      <c r="D108" s="707"/>
      <c r="E108" s="707"/>
      <c r="F108" s="707"/>
      <c r="G108" s="707"/>
      <c r="H108" s="707"/>
      <c r="I108" s="707"/>
      <c r="J108" s="707"/>
      <c r="K108" s="707"/>
      <c r="L108" s="707"/>
    </row>
    <row r="109" spans="2:12">
      <c r="B109" s="707"/>
      <c r="C109" s="707"/>
      <c r="D109" s="707"/>
      <c r="E109" s="707"/>
      <c r="F109" s="707"/>
      <c r="G109" s="707"/>
      <c r="H109" s="707"/>
      <c r="I109" s="707"/>
      <c r="J109" s="707"/>
      <c r="K109" s="707"/>
      <c r="L109" s="707"/>
    </row>
    <row r="110" spans="2:12">
      <c r="B110" s="707"/>
      <c r="C110" s="707"/>
      <c r="D110" s="707"/>
      <c r="E110" s="707"/>
      <c r="F110" s="707"/>
      <c r="G110" s="707"/>
      <c r="H110" s="707"/>
      <c r="I110" s="707"/>
      <c r="J110" s="707"/>
      <c r="K110" s="707"/>
      <c r="L110" s="707"/>
    </row>
    <row r="111" spans="2:12">
      <c r="B111" s="707"/>
      <c r="C111" s="707"/>
      <c r="D111" s="707"/>
      <c r="E111" s="707"/>
      <c r="F111" s="707"/>
      <c r="G111" s="707"/>
      <c r="H111" s="707"/>
      <c r="I111" s="707"/>
      <c r="J111" s="707"/>
      <c r="K111" s="707"/>
      <c r="L111" s="707"/>
    </row>
    <row r="112" spans="2:12">
      <c r="B112" s="707"/>
      <c r="C112" s="707"/>
      <c r="D112" s="707"/>
      <c r="E112" s="707"/>
      <c r="F112" s="707"/>
      <c r="G112" s="707"/>
      <c r="H112" s="707"/>
      <c r="I112" s="707"/>
      <c r="J112" s="707"/>
      <c r="K112" s="707"/>
      <c r="L112" s="707"/>
    </row>
    <row r="113" spans="2:12">
      <c r="B113" s="707"/>
      <c r="C113" s="707"/>
      <c r="D113" s="707"/>
      <c r="E113" s="707"/>
      <c r="F113" s="707"/>
      <c r="G113" s="707"/>
      <c r="H113" s="707"/>
      <c r="I113" s="707"/>
      <c r="J113" s="707"/>
      <c r="K113" s="707"/>
      <c r="L113" s="707"/>
    </row>
    <row r="114" spans="2:12">
      <c r="B114" s="707"/>
      <c r="C114" s="707"/>
      <c r="D114" s="707"/>
      <c r="E114" s="707"/>
      <c r="F114" s="707"/>
      <c r="G114" s="707"/>
      <c r="H114" s="707"/>
      <c r="I114" s="707"/>
      <c r="J114" s="707"/>
      <c r="K114" s="707"/>
      <c r="L114" s="707"/>
    </row>
    <row r="115" spans="2:12">
      <c r="B115" s="707"/>
      <c r="C115" s="707"/>
      <c r="D115" s="707"/>
      <c r="E115" s="707"/>
      <c r="F115" s="707"/>
      <c r="G115" s="707"/>
      <c r="H115" s="707"/>
      <c r="I115" s="707"/>
      <c r="J115" s="707"/>
      <c r="K115" s="707"/>
      <c r="L115" s="707"/>
    </row>
    <row r="116" spans="2:12">
      <c r="B116" s="707"/>
      <c r="C116" s="707"/>
      <c r="D116" s="707"/>
      <c r="E116" s="707"/>
      <c r="F116" s="707"/>
      <c r="G116" s="707"/>
      <c r="H116" s="707"/>
      <c r="I116" s="707"/>
      <c r="J116" s="707"/>
      <c r="K116" s="707"/>
      <c r="L116" s="707"/>
    </row>
    <row r="117" spans="2:12">
      <c r="B117" s="707"/>
      <c r="C117" s="707"/>
      <c r="D117" s="707"/>
      <c r="E117" s="707"/>
      <c r="F117" s="707"/>
      <c r="G117" s="707"/>
      <c r="H117" s="707"/>
      <c r="I117" s="707"/>
      <c r="J117" s="707"/>
      <c r="K117" s="707"/>
      <c r="L117" s="707"/>
    </row>
    <row r="118" spans="2:12">
      <c r="B118" s="707"/>
      <c r="C118" s="707"/>
      <c r="D118" s="707"/>
      <c r="E118" s="707"/>
      <c r="F118" s="707"/>
      <c r="G118" s="707"/>
      <c r="H118" s="707"/>
      <c r="I118" s="707"/>
      <c r="J118" s="707"/>
      <c r="K118" s="707"/>
      <c r="L118" s="707"/>
    </row>
    <row r="119" spans="2:12">
      <c r="B119" s="707"/>
      <c r="C119" s="707"/>
      <c r="D119" s="707"/>
      <c r="E119" s="707"/>
      <c r="F119" s="707"/>
      <c r="G119" s="707"/>
      <c r="H119" s="707"/>
      <c r="I119" s="707"/>
      <c r="J119" s="707"/>
      <c r="K119" s="707"/>
      <c r="L119" s="707"/>
    </row>
    <row r="120" spans="2:12">
      <c r="B120" s="707"/>
      <c r="C120" s="707"/>
      <c r="D120" s="707"/>
      <c r="E120" s="707"/>
      <c r="F120" s="707"/>
      <c r="G120" s="707"/>
      <c r="H120" s="707"/>
      <c r="I120" s="707"/>
      <c r="J120" s="707"/>
      <c r="K120" s="707"/>
      <c r="L120" s="707"/>
    </row>
    <row r="121" spans="2:12">
      <c r="B121" s="707"/>
      <c r="C121" s="707"/>
      <c r="D121" s="707"/>
      <c r="E121" s="707"/>
      <c r="F121" s="707"/>
      <c r="G121" s="707"/>
      <c r="H121" s="707"/>
      <c r="I121" s="707"/>
      <c r="J121" s="707"/>
      <c r="K121" s="707"/>
      <c r="L121" s="707"/>
    </row>
    <row r="122" spans="2:12">
      <c r="B122" s="707"/>
      <c r="C122" s="707"/>
      <c r="D122" s="707"/>
      <c r="E122" s="707"/>
      <c r="F122" s="707"/>
      <c r="G122" s="707"/>
      <c r="H122" s="707"/>
      <c r="I122" s="707"/>
      <c r="J122" s="707"/>
      <c r="K122" s="707"/>
      <c r="L122" s="707"/>
    </row>
    <row r="123" spans="2:12">
      <c r="B123" s="707"/>
      <c r="C123" s="707"/>
      <c r="D123" s="707"/>
      <c r="E123" s="707"/>
      <c r="F123" s="707"/>
      <c r="G123" s="707"/>
      <c r="H123" s="707"/>
      <c r="I123" s="707"/>
      <c r="J123" s="707"/>
      <c r="K123" s="707"/>
      <c r="L123" s="707"/>
    </row>
    <row r="124" spans="2:12">
      <c r="B124" s="707"/>
      <c r="C124" s="707"/>
      <c r="D124" s="707"/>
      <c r="E124" s="707"/>
      <c r="F124" s="707"/>
      <c r="G124" s="707"/>
      <c r="H124" s="707"/>
      <c r="I124" s="707"/>
      <c r="J124" s="707"/>
      <c r="K124" s="707"/>
      <c r="L124" s="707"/>
    </row>
    <row r="125" spans="2:12">
      <c r="B125" s="707"/>
      <c r="C125" s="707"/>
      <c r="D125" s="707"/>
      <c r="E125" s="707"/>
      <c r="F125" s="707"/>
      <c r="G125" s="707"/>
      <c r="H125" s="707"/>
      <c r="I125" s="707"/>
      <c r="J125" s="707"/>
      <c r="K125" s="707"/>
      <c r="L125" s="707"/>
    </row>
    <row r="126" spans="2:12">
      <c r="B126" s="707"/>
      <c r="C126" s="707"/>
      <c r="D126" s="707"/>
      <c r="E126" s="707"/>
      <c r="F126" s="707"/>
      <c r="G126" s="707"/>
      <c r="H126" s="707"/>
      <c r="I126" s="707"/>
      <c r="J126" s="707"/>
      <c r="K126" s="707"/>
      <c r="L126" s="707"/>
    </row>
    <row r="127" spans="2:12">
      <c r="B127" s="707"/>
      <c r="C127" s="707"/>
      <c r="D127" s="707"/>
      <c r="E127" s="707"/>
      <c r="F127" s="707"/>
      <c r="G127" s="707"/>
      <c r="H127" s="707"/>
      <c r="I127" s="707"/>
      <c r="J127" s="707"/>
      <c r="K127" s="707"/>
      <c r="L127" s="707"/>
    </row>
    <row r="128" spans="2:12">
      <c r="B128" s="707"/>
      <c r="C128" s="707"/>
      <c r="D128" s="707"/>
      <c r="E128" s="707"/>
      <c r="F128" s="707"/>
      <c r="G128" s="707"/>
      <c r="H128" s="707"/>
      <c r="I128" s="707"/>
      <c r="J128" s="707"/>
      <c r="K128" s="707"/>
      <c r="L128" s="707"/>
    </row>
    <row r="129" spans="2:12">
      <c r="B129" s="707"/>
      <c r="C129" s="707"/>
      <c r="D129" s="707"/>
      <c r="E129" s="707"/>
      <c r="F129" s="707"/>
      <c r="G129" s="707"/>
      <c r="H129" s="707"/>
      <c r="I129" s="707"/>
      <c r="J129" s="707"/>
      <c r="K129" s="707"/>
      <c r="L129" s="707"/>
    </row>
    <row r="130" spans="2:12">
      <c r="B130" s="707"/>
      <c r="C130" s="707"/>
      <c r="D130" s="707"/>
      <c r="E130" s="707"/>
      <c r="F130" s="707"/>
      <c r="G130" s="707"/>
      <c r="H130" s="707"/>
      <c r="I130" s="707"/>
      <c r="J130" s="707"/>
      <c r="K130" s="707"/>
      <c r="L130" s="707"/>
    </row>
    <row r="131" spans="2:12">
      <c r="B131" s="707"/>
      <c r="C131" s="707"/>
      <c r="D131" s="707"/>
      <c r="E131" s="707"/>
      <c r="F131" s="707"/>
      <c r="G131" s="707"/>
      <c r="H131" s="707"/>
      <c r="I131" s="707"/>
      <c r="J131" s="707"/>
      <c r="K131" s="707"/>
      <c r="L131" s="707"/>
    </row>
    <row r="132" spans="2:12">
      <c r="B132" s="707"/>
      <c r="C132" s="707"/>
      <c r="D132" s="707"/>
      <c r="E132" s="707"/>
      <c r="F132" s="707"/>
      <c r="G132" s="707"/>
      <c r="H132" s="707"/>
      <c r="I132" s="707"/>
      <c r="J132" s="707"/>
      <c r="K132" s="707"/>
      <c r="L132" s="707"/>
    </row>
    <row r="133" spans="2:12">
      <c r="B133" s="707"/>
      <c r="C133" s="707"/>
      <c r="D133" s="707"/>
      <c r="E133" s="707"/>
      <c r="F133" s="707"/>
      <c r="G133" s="707"/>
      <c r="H133" s="707"/>
      <c r="I133" s="707"/>
      <c r="J133" s="707"/>
      <c r="K133" s="707"/>
      <c r="L133" s="707"/>
    </row>
    <row r="134" spans="2:12">
      <c r="B134" s="707"/>
      <c r="C134" s="707"/>
      <c r="D134" s="707"/>
      <c r="E134" s="707"/>
      <c r="F134" s="707"/>
      <c r="G134" s="707"/>
      <c r="H134" s="707"/>
      <c r="I134" s="707"/>
      <c r="J134" s="707"/>
      <c r="K134" s="707"/>
      <c r="L134" s="707"/>
    </row>
    <row r="135" spans="2:12">
      <c r="B135" s="707"/>
      <c r="C135" s="707"/>
      <c r="D135" s="707"/>
      <c r="E135" s="707"/>
      <c r="F135" s="707"/>
      <c r="G135" s="707"/>
      <c r="H135" s="707"/>
      <c r="I135" s="707"/>
      <c r="J135" s="707"/>
      <c r="K135" s="707"/>
      <c r="L135" s="707"/>
    </row>
    <row r="136" spans="2:12">
      <c r="B136" s="707"/>
      <c r="C136" s="707"/>
      <c r="D136" s="707"/>
      <c r="E136" s="707"/>
      <c r="F136" s="707"/>
      <c r="G136" s="707"/>
      <c r="H136" s="707"/>
      <c r="I136" s="707"/>
      <c r="J136" s="707"/>
      <c r="K136" s="707"/>
      <c r="L136" s="707"/>
    </row>
    <row r="137" spans="2:12">
      <c r="B137" s="707"/>
      <c r="C137" s="707"/>
      <c r="D137" s="707"/>
      <c r="E137" s="707"/>
      <c r="F137" s="707"/>
      <c r="G137" s="707"/>
      <c r="H137" s="707"/>
      <c r="I137" s="707"/>
      <c r="J137" s="707"/>
      <c r="K137" s="707"/>
      <c r="L137" s="707"/>
    </row>
    <row r="138" spans="2:12">
      <c r="B138" s="707"/>
      <c r="C138" s="707"/>
      <c r="D138" s="707"/>
      <c r="E138" s="707"/>
      <c r="F138" s="707"/>
      <c r="G138" s="707"/>
      <c r="H138" s="707"/>
      <c r="I138" s="707"/>
      <c r="J138" s="707"/>
      <c r="K138" s="707"/>
      <c r="L138" s="707"/>
    </row>
    <row r="139" spans="2:12">
      <c r="B139" s="707"/>
      <c r="C139" s="707"/>
      <c r="D139" s="707"/>
      <c r="E139" s="707"/>
      <c r="F139" s="707"/>
      <c r="G139" s="707"/>
      <c r="H139" s="707"/>
      <c r="I139" s="707"/>
      <c r="J139" s="707"/>
      <c r="K139" s="707"/>
      <c r="L139" s="707"/>
    </row>
    <row r="140" spans="2:12">
      <c r="B140" s="707"/>
      <c r="C140" s="707"/>
      <c r="D140" s="707"/>
      <c r="E140" s="707"/>
      <c r="F140" s="707"/>
      <c r="G140" s="707"/>
      <c r="H140" s="707"/>
      <c r="I140" s="707"/>
      <c r="J140" s="707"/>
      <c r="K140" s="707"/>
      <c r="L140" s="707"/>
    </row>
    <row r="141" spans="2:12">
      <c r="B141" s="707"/>
      <c r="C141" s="707"/>
      <c r="D141" s="707"/>
      <c r="E141" s="707"/>
      <c r="F141" s="707"/>
      <c r="G141" s="707"/>
      <c r="H141" s="707"/>
      <c r="I141" s="707"/>
      <c r="J141" s="707"/>
      <c r="K141" s="707"/>
      <c r="L141" s="707"/>
    </row>
    <row r="142" spans="2:12">
      <c r="B142" s="707"/>
      <c r="C142" s="707"/>
      <c r="D142" s="707"/>
      <c r="E142" s="707"/>
      <c r="F142" s="707"/>
      <c r="G142" s="707"/>
      <c r="H142" s="707"/>
      <c r="I142" s="707"/>
      <c r="J142" s="707"/>
      <c r="K142" s="707"/>
      <c r="L142" s="707"/>
    </row>
    <row r="143" spans="2:12">
      <c r="B143" s="707"/>
      <c r="C143" s="707"/>
      <c r="D143" s="707"/>
      <c r="E143" s="707"/>
      <c r="F143" s="707"/>
      <c r="G143" s="707"/>
      <c r="H143" s="707"/>
      <c r="I143" s="707"/>
      <c r="J143" s="707"/>
      <c r="K143" s="707"/>
      <c r="L143" s="707"/>
    </row>
    <row r="144" spans="2:12">
      <c r="B144" s="707"/>
      <c r="C144" s="707"/>
      <c r="D144" s="707"/>
      <c r="E144" s="707"/>
      <c r="F144" s="707"/>
      <c r="G144" s="707"/>
      <c r="H144" s="707"/>
      <c r="I144" s="707"/>
      <c r="J144" s="707"/>
      <c r="K144" s="707"/>
      <c r="L144" s="707"/>
    </row>
    <row r="145" spans="2:12">
      <c r="B145" s="707"/>
      <c r="C145" s="707"/>
      <c r="D145" s="707"/>
      <c r="E145" s="707"/>
      <c r="F145" s="707"/>
      <c r="G145" s="707"/>
      <c r="H145" s="707"/>
      <c r="I145" s="707"/>
      <c r="J145" s="707"/>
      <c r="K145" s="707"/>
      <c r="L145" s="707"/>
    </row>
    <row r="146" spans="2:12">
      <c r="B146" s="707"/>
      <c r="C146" s="707"/>
      <c r="D146" s="707"/>
      <c r="E146" s="707"/>
      <c r="F146" s="707"/>
      <c r="G146" s="707"/>
      <c r="H146" s="707"/>
      <c r="I146" s="707"/>
      <c r="J146" s="707"/>
      <c r="K146" s="707"/>
      <c r="L146" s="707"/>
    </row>
    <row r="147" spans="2:12">
      <c r="B147" s="707"/>
      <c r="C147" s="707"/>
      <c r="D147" s="707"/>
      <c r="E147" s="707"/>
      <c r="F147" s="707"/>
      <c r="G147" s="707"/>
      <c r="H147" s="707"/>
      <c r="I147" s="707"/>
      <c r="J147" s="707"/>
      <c r="K147" s="707"/>
      <c r="L147" s="707"/>
    </row>
    <row r="148" spans="2:12">
      <c r="B148" s="707"/>
      <c r="C148" s="707"/>
      <c r="D148" s="707"/>
      <c r="E148" s="707"/>
      <c r="F148" s="707"/>
      <c r="G148" s="707"/>
      <c r="H148" s="707"/>
      <c r="I148" s="707"/>
      <c r="J148" s="707"/>
      <c r="K148" s="707"/>
      <c r="L148" s="707"/>
    </row>
    <row r="149" spans="2:12">
      <c r="B149" s="707"/>
      <c r="C149" s="707"/>
      <c r="D149" s="707"/>
      <c r="E149" s="707"/>
      <c r="F149" s="707"/>
      <c r="G149" s="707"/>
      <c r="H149" s="707"/>
      <c r="I149" s="707"/>
      <c r="J149" s="707"/>
      <c r="K149" s="707"/>
      <c r="L149" s="707"/>
    </row>
    <row r="150" spans="2:12">
      <c r="B150" s="707"/>
      <c r="C150" s="707"/>
      <c r="D150" s="707"/>
      <c r="E150" s="707"/>
      <c r="F150" s="707"/>
      <c r="G150" s="707"/>
      <c r="H150" s="707"/>
      <c r="I150" s="707"/>
      <c r="J150" s="707"/>
      <c r="K150" s="707"/>
      <c r="L150" s="707"/>
    </row>
    <row r="151" spans="2:12">
      <c r="B151" s="707"/>
      <c r="C151" s="707"/>
      <c r="D151" s="707"/>
      <c r="E151" s="707"/>
      <c r="F151" s="707"/>
      <c r="G151" s="707"/>
      <c r="H151" s="707"/>
      <c r="I151" s="707"/>
      <c r="J151" s="707"/>
      <c r="K151" s="707"/>
      <c r="L151" s="707"/>
    </row>
    <row r="152" spans="2:12">
      <c r="B152" s="707"/>
      <c r="C152" s="707"/>
      <c r="D152" s="707"/>
      <c r="E152" s="707"/>
      <c r="F152" s="707"/>
      <c r="G152" s="707"/>
      <c r="H152" s="707"/>
      <c r="I152" s="707"/>
      <c r="J152" s="707"/>
      <c r="K152" s="707"/>
      <c r="L152" s="707"/>
    </row>
    <row r="153" spans="2:12">
      <c r="B153" s="707"/>
      <c r="C153" s="707"/>
      <c r="D153" s="707"/>
      <c r="E153" s="707"/>
      <c r="F153" s="707"/>
      <c r="G153" s="707"/>
      <c r="H153" s="707"/>
      <c r="I153" s="707"/>
      <c r="J153" s="707"/>
      <c r="K153" s="707"/>
      <c r="L153" s="707"/>
    </row>
    <row r="154" spans="2:12">
      <c r="B154" s="707"/>
      <c r="C154" s="707"/>
      <c r="D154" s="707"/>
      <c r="E154" s="707"/>
      <c r="F154" s="707"/>
      <c r="G154" s="707"/>
      <c r="H154" s="707"/>
      <c r="I154" s="707"/>
      <c r="J154" s="707"/>
      <c r="K154" s="707"/>
      <c r="L154" s="707"/>
    </row>
    <row r="155" spans="2:12">
      <c r="B155" s="707"/>
      <c r="C155" s="707"/>
      <c r="D155" s="707"/>
      <c r="E155" s="707"/>
      <c r="F155" s="707"/>
      <c r="G155" s="707"/>
      <c r="H155" s="707"/>
      <c r="I155" s="707"/>
      <c r="J155" s="707"/>
      <c r="K155" s="707"/>
      <c r="L155" s="707"/>
    </row>
    <row r="156" spans="2:12">
      <c r="B156" s="707"/>
      <c r="C156" s="707"/>
      <c r="D156" s="707"/>
      <c r="E156" s="707"/>
      <c r="F156" s="707"/>
      <c r="G156" s="707"/>
      <c r="H156" s="707"/>
      <c r="I156" s="707"/>
      <c r="J156" s="707"/>
      <c r="K156" s="707"/>
      <c r="L156" s="707"/>
    </row>
    <row r="157" spans="2:12">
      <c r="B157" s="707"/>
      <c r="C157" s="707"/>
      <c r="D157" s="707"/>
      <c r="E157" s="707"/>
      <c r="F157" s="707"/>
      <c r="G157" s="707"/>
      <c r="H157" s="707"/>
      <c r="I157" s="707"/>
      <c r="J157" s="707"/>
      <c r="K157" s="707"/>
      <c r="L157" s="707"/>
    </row>
    <row r="158" spans="2:12">
      <c r="B158" s="707"/>
      <c r="C158" s="707"/>
      <c r="D158" s="707"/>
      <c r="E158" s="707"/>
      <c r="F158" s="707"/>
      <c r="G158" s="707"/>
      <c r="H158" s="707"/>
      <c r="I158" s="707"/>
      <c r="J158" s="707"/>
      <c r="K158" s="707"/>
      <c r="L158" s="707"/>
    </row>
    <row r="159" spans="2:12">
      <c r="B159" s="707"/>
      <c r="C159" s="707"/>
      <c r="D159" s="707"/>
      <c r="E159" s="707"/>
      <c r="F159" s="707"/>
      <c r="G159" s="707"/>
      <c r="H159" s="707"/>
      <c r="I159" s="707"/>
      <c r="J159" s="707"/>
      <c r="K159" s="707"/>
      <c r="L159" s="707"/>
    </row>
    <row r="160" spans="2:12">
      <c r="B160" s="707"/>
      <c r="C160" s="707"/>
      <c r="D160" s="707"/>
      <c r="E160" s="707"/>
      <c r="F160" s="707"/>
      <c r="G160" s="707"/>
      <c r="H160" s="707"/>
      <c r="I160" s="707"/>
      <c r="J160" s="707"/>
      <c r="K160" s="707"/>
      <c r="L160" s="707"/>
    </row>
    <row r="161" spans="2:12">
      <c r="B161" s="707"/>
      <c r="C161" s="707"/>
      <c r="D161" s="707"/>
      <c r="E161" s="707"/>
      <c r="F161" s="707"/>
      <c r="G161" s="707"/>
      <c r="H161" s="707"/>
      <c r="I161" s="707"/>
      <c r="J161" s="707"/>
      <c r="K161" s="707"/>
      <c r="L161" s="707"/>
    </row>
    <row r="162" spans="2:12">
      <c r="B162" s="707"/>
      <c r="C162" s="707"/>
      <c r="D162" s="707"/>
      <c r="E162" s="707"/>
      <c r="F162" s="707"/>
      <c r="G162" s="707"/>
      <c r="H162" s="707"/>
      <c r="I162" s="707"/>
      <c r="J162" s="707"/>
      <c r="K162" s="707"/>
      <c r="L162" s="707"/>
    </row>
    <row r="163" spans="2:12">
      <c r="B163" s="707"/>
      <c r="C163" s="707"/>
      <c r="D163" s="707"/>
      <c r="E163" s="707"/>
      <c r="F163" s="707"/>
      <c r="G163" s="707"/>
      <c r="H163" s="707"/>
      <c r="I163" s="707"/>
      <c r="J163" s="707"/>
      <c r="K163" s="707"/>
      <c r="L163" s="707"/>
    </row>
    <row r="164" spans="2:12">
      <c r="B164" s="707"/>
      <c r="C164" s="707"/>
      <c r="D164" s="707"/>
      <c r="E164" s="707"/>
      <c r="F164" s="707"/>
      <c r="G164" s="707"/>
      <c r="H164" s="707"/>
      <c r="I164" s="707"/>
      <c r="J164" s="707"/>
      <c r="K164" s="707"/>
      <c r="L164" s="707"/>
    </row>
    <row r="165" spans="2:12">
      <c r="B165" s="707"/>
      <c r="C165" s="707"/>
      <c r="D165" s="707"/>
      <c r="E165" s="707"/>
      <c r="F165" s="707"/>
      <c r="G165" s="707"/>
      <c r="H165" s="707"/>
      <c r="I165" s="707"/>
      <c r="J165" s="707"/>
      <c r="K165" s="707"/>
      <c r="L165" s="707"/>
    </row>
    <row r="166" spans="2:12">
      <c r="B166" s="707"/>
      <c r="C166" s="707"/>
      <c r="D166" s="707"/>
      <c r="E166" s="707"/>
      <c r="F166" s="707"/>
      <c r="G166" s="707"/>
      <c r="H166" s="707"/>
      <c r="I166" s="707"/>
      <c r="J166" s="707"/>
      <c r="K166" s="707"/>
      <c r="L166" s="707"/>
    </row>
    <row r="167" spans="2:12">
      <c r="B167" s="707"/>
      <c r="C167" s="707"/>
      <c r="D167" s="707"/>
      <c r="E167" s="707"/>
      <c r="F167" s="707"/>
      <c r="G167" s="707"/>
      <c r="H167" s="707"/>
      <c r="I167" s="707"/>
      <c r="J167" s="707"/>
      <c r="K167" s="707"/>
      <c r="L167" s="707"/>
    </row>
    <row r="168" spans="2:12">
      <c r="B168" s="707"/>
      <c r="C168" s="707"/>
      <c r="D168" s="707"/>
      <c r="E168" s="707"/>
      <c r="F168" s="707"/>
      <c r="G168" s="707"/>
      <c r="H168" s="707"/>
      <c r="I168" s="707"/>
      <c r="J168" s="707"/>
      <c r="K168" s="707"/>
      <c r="L168" s="707"/>
    </row>
    <row r="169" spans="2:12">
      <c r="B169" s="707"/>
      <c r="C169" s="707"/>
      <c r="D169" s="707"/>
      <c r="E169" s="707"/>
      <c r="F169" s="707"/>
      <c r="G169" s="707"/>
      <c r="H169" s="707"/>
      <c r="I169" s="707"/>
      <c r="J169" s="707"/>
      <c r="K169" s="707"/>
      <c r="L169" s="707"/>
    </row>
    <row r="170" spans="2:12">
      <c r="B170" s="707"/>
      <c r="C170" s="707"/>
      <c r="D170" s="707"/>
      <c r="E170" s="707"/>
      <c r="F170" s="707"/>
      <c r="G170" s="707"/>
      <c r="H170" s="707"/>
      <c r="I170" s="707"/>
      <c r="J170" s="707"/>
      <c r="K170" s="707"/>
      <c r="L170" s="707"/>
    </row>
    <row r="171" spans="2:12">
      <c r="B171" s="707"/>
      <c r="C171" s="707"/>
      <c r="D171" s="707"/>
      <c r="E171" s="707"/>
      <c r="F171" s="707"/>
      <c r="G171" s="707"/>
      <c r="H171" s="707"/>
      <c r="I171" s="707"/>
      <c r="J171" s="707"/>
      <c r="K171" s="707"/>
      <c r="L171" s="707"/>
    </row>
    <row r="172" spans="2:12">
      <c r="B172" s="707"/>
      <c r="C172" s="707"/>
      <c r="D172" s="707"/>
      <c r="E172" s="707"/>
      <c r="F172" s="707"/>
      <c r="G172" s="707"/>
      <c r="H172" s="707"/>
      <c r="I172" s="707"/>
      <c r="J172" s="707"/>
      <c r="K172" s="707"/>
      <c r="L172" s="707"/>
    </row>
    <row r="173" spans="2:12">
      <c r="B173" s="707"/>
      <c r="C173" s="707"/>
      <c r="D173" s="707"/>
      <c r="E173" s="707"/>
      <c r="F173" s="707"/>
      <c r="G173" s="707"/>
      <c r="H173" s="707"/>
      <c r="I173" s="707"/>
      <c r="J173" s="707"/>
      <c r="K173" s="707"/>
      <c r="L173" s="707"/>
    </row>
    <row r="174" spans="2:12">
      <c r="B174" s="707"/>
      <c r="C174" s="707"/>
      <c r="D174" s="707"/>
      <c r="E174" s="707"/>
      <c r="F174" s="707"/>
      <c r="G174" s="707"/>
      <c r="H174" s="707"/>
      <c r="I174" s="707"/>
      <c r="J174" s="707"/>
      <c r="K174" s="707"/>
      <c r="L174" s="707"/>
    </row>
    <row r="175" spans="2:12">
      <c r="B175" s="707"/>
      <c r="C175" s="707"/>
      <c r="D175" s="707"/>
      <c r="E175" s="707"/>
      <c r="F175" s="707"/>
      <c r="G175" s="707"/>
      <c r="H175" s="707"/>
      <c r="I175" s="707"/>
      <c r="J175" s="707"/>
      <c r="K175" s="707"/>
      <c r="L175" s="707"/>
    </row>
    <row r="176" spans="2:12">
      <c r="B176" s="707"/>
      <c r="C176" s="707"/>
      <c r="D176" s="707"/>
      <c r="E176" s="707"/>
      <c r="F176" s="707"/>
      <c r="G176" s="707"/>
      <c r="H176" s="707"/>
      <c r="I176" s="707"/>
      <c r="J176" s="707"/>
      <c r="K176" s="707"/>
      <c r="L176" s="707"/>
    </row>
    <row r="177" spans="2:12">
      <c r="B177" s="707"/>
      <c r="C177" s="707"/>
      <c r="D177" s="707"/>
      <c r="E177" s="707"/>
      <c r="F177" s="707"/>
      <c r="G177" s="707"/>
      <c r="H177" s="707"/>
      <c r="I177" s="707"/>
      <c r="J177" s="707"/>
      <c r="K177" s="707"/>
      <c r="L177" s="707"/>
    </row>
    <row r="178" spans="2:12">
      <c r="B178" s="707"/>
      <c r="C178" s="707"/>
      <c r="D178" s="707"/>
      <c r="E178" s="707"/>
      <c r="F178" s="707"/>
      <c r="G178" s="707"/>
      <c r="H178" s="707"/>
      <c r="I178" s="707"/>
      <c r="J178" s="707"/>
      <c r="K178" s="707"/>
      <c r="L178" s="707"/>
    </row>
    <row r="179" spans="2:12">
      <c r="B179" s="707"/>
      <c r="C179" s="707"/>
      <c r="D179" s="707"/>
      <c r="E179" s="707"/>
      <c r="F179" s="707"/>
      <c r="G179" s="707"/>
      <c r="H179" s="707"/>
      <c r="I179" s="707"/>
      <c r="J179" s="707"/>
      <c r="K179" s="707"/>
      <c r="L179" s="707"/>
    </row>
    <row r="180" spans="2:12">
      <c r="B180" s="707"/>
      <c r="C180" s="707"/>
      <c r="D180" s="707"/>
      <c r="E180" s="707"/>
      <c r="F180" s="707"/>
      <c r="G180" s="707"/>
      <c r="H180" s="707"/>
      <c r="I180" s="707"/>
      <c r="J180" s="707"/>
      <c r="K180" s="707"/>
      <c r="L180" s="707"/>
    </row>
    <row r="181" spans="2:12">
      <c r="B181" s="707"/>
      <c r="C181" s="707"/>
      <c r="D181" s="707"/>
      <c r="E181" s="707"/>
      <c r="F181" s="707"/>
      <c r="G181" s="707"/>
      <c r="H181" s="707"/>
      <c r="I181" s="707"/>
      <c r="J181" s="707"/>
      <c r="K181" s="707"/>
      <c r="L181" s="707"/>
    </row>
    <row r="182" spans="2:12">
      <c r="B182" s="707"/>
      <c r="C182" s="707"/>
      <c r="D182" s="707"/>
      <c r="E182" s="707"/>
      <c r="F182" s="707"/>
      <c r="G182" s="707"/>
      <c r="H182" s="707"/>
      <c r="I182" s="707"/>
      <c r="J182" s="707"/>
      <c r="K182" s="707"/>
      <c r="L182" s="707"/>
    </row>
    <row r="183" spans="2:12">
      <c r="B183" s="707"/>
      <c r="C183" s="707"/>
      <c r="D183" s="707"/>
      <c r="E183" s="707"/>
      <c r="F183" s="707"/>
      <c r="G183" s="707"/>
      <c r="H183" s="707"/>
      <c r="I183" s="707"/>
      <c r="J183" s="707"/>
      <c r="K183" s="707"/>
      <c r="L183" s="707"/>
    </row>
    <row r="184" spans="2:12">
      <c r="B184" s="707"/>
      <c r="C184" s="707"/>
      <c r="D184" s="707"/>
      <c r="E184" s="707"/>
      <c r="F184" s="707"/>
      <c r="G184" s="707"/>
      <c r="H184" s="707"/>
      <c r="I184" s="707"/>
      <c r="J184" s="707"/>
      <c r="K184" s="707"/>
      <c r="L184" s="707"/>
    </row>
    <row r="185" spans="2:12">
      <c r="B185" s="707"/>
      <c r="C185" s="707"/>
      <c r="D185" s="707"/>
      <c r="E185" s="707"/>
      <c r="F185" s="707"/>
      <c r="G185" s="707"/>
      <c r="H185" s="707"/>
      <c r="I185" s="707"/>
      <c r="J185" s="707"/>
      <c r="K185" s="707"/>
      <c r="L185" s="707"/>
    </row>
    <row r="186" spans="2:12">
      <c r="B186" s="707"/>
      <c r="C186" s="707"/>
      <c r="D186" s="707"/>
      <c r="E186" s="707"/>
      <c r="F186" s="707"/>
      <c r="G186" s="707"/>
      <c r="H186" s="707"/>
      <c r="I186" s="707"/>
      <c r="J186" s="707"/>
      <c r="K186" s="707"/>
      <c r="L186" s="707"/>
    </row>
    <row r="187" spans="2:12">
      <c r="B187" s="707"/>
      <c r="C187" s="707"/>
      <c r="D187" s="707"/>
      <c r="E187" s="707"/>
      <c r="F187" s="707"/>
      <c r="G187" s="707"/>
      <c r="H187" s="707"/>
      <c r="I187" s="707"/>
      <c r="J187" s="707"/>
      <c r="K187" s="707"/>
      <c r="L187" s="707"/>
    </row>
    <row r="188" spans="2:12">
      <c r="B188" s="707"/>
      <c r="C188" s="707"/>
      <c r="D188" s="707"/>
      <c r="E188" s="707"/>
      <c r="F188" s="707"/>
      <c r="G188" s="707"/>
      <c r="H188" s="707"/>
      <c r="I188" s="707"/>
      <c r="J188" s="707"/>
      <c r="K188" s="707"/>
      <c r="L188" s="707"/>
    </row>
    <row r="189" spans="2:12">
      <c r="B189" s="707"/>
      <c r="C189" s="707"/>
      <c r="D189" s="707"/>
      <c r="E189" s="707"/>
      <c r="F189" s="707"/>
      <c r="G189" s="707"/>
      <c r="H189" s="707"/>
      <c r="I189" s="707"/>
      <c r="J189" s="707"/>
      <c r="K189" s="707"/>
      <c r="L189" s="707"/>
    </row>
    <row r="190" spans="2:12">
      <c r="B190" s="707"/>
      <c r="C190" s="707"/>
      <c r="D190" s="707"/>
      <c r="E190" s="707"/>
      <c r="F190" s="707"/>
      <c r="G190" s="707"/>
      <c r="H190" s="707"/>
      <c r="I190" s="707"/>
      <c r="J190" s="707"/>
      <c r="K190" s="707"/>
      <c r="L190" s="707"/>
    </row>
    <row r="191" spans="2:12">
      <c r="B191" s="707"/>
      <c r="C191" s="707"/>
      <c r="D191" s="707"/>
      <c r="E191" s="707"/>
      <c r="F191" s="707"/>
      <c r="G191" s="707"/>
      <c r="H191" s="707"/>
      <c r="I191" s="707"/>
      <c r="J191" s="707"/>
      <c r="K191" s="707"/>
      <c r="L191" s="707"/>
    </row>
    <row r="192" spans="2:12">
      <c r="B192" s="707"/>
      <c r="C192" s="707"/>
      <c r="D192" s="707"/>
      <c r="E192" s="707"/>
      <c r="F192" s="707"/>
      <c r="G192" s="707"/>
      <c r="H192" s="707"/>
      <c r="I192" s="707"/>
      <c r="J192" s="707"/>
      <c r="K192" s="707"/>
      <c r="L192" s="707"/>
    </row>
    <row r="193" spans="2:12">
      <c r="B193" s="707"/>
      <c r="C193" s="707"/>
      <c r="D193" s="707"/>
      <c r="E193" s="707"/>
      <c r="F193" s="707"/>
      <c r="G193" s="707"/>
      <c r="H193" s="707"/>
      <c r="I193" s="707"/>
      <c r="J193" s="707"/>
      <c r="K193" s="707"/>
      <c r="L193" s="707"/>
    </row>
    <row r="194" spans="2:12">
      <c r="B194" s="707"/>
      <c r="C194" s="707"/>
      <c r="D194" s="707"/>
      <c r="E194" s="707"/>
      <c r="F194" s="707"/>
      <c r="G194" s="707"/>
      <c r="H194" s="707"/>
      <c r="I194" s="707"/>
      <c r="J194" s="707"/>
      <c r="K194" s="707"/>
      <c r="L194" s="707"/>
    </row>
    <row r="195" spans="2:12">
      <c r="B195" s="707"/>
      <c r="C195" s="707"/>
      <c r="D195" s="707"/>
      <c r="E195" s="707"/>
      <c r="F195" s="707"/>
      <c r="G195" s="707"/>
      <c r="H195" s="707"/>
      <c r="I195" s="707"/>
      <c r="J195" s="707"/>
      <c r="K195" s="707"/>
      <c r="L195" s="707"/>
    </row>
    <row r="196" spans="2:12">
      <c r="B196" s="707"/>
      <c r="C196" s="707"/>
      <c r="D196" s="707"/>
      <c r="E196" s="707"/>
      <c r="F196" s="707"/>
      <c r="G196" s="707"/>
      <c r="H196" s="707"/>
      <c r="I196" s="707"/>
      <c r="J196" s="707"/>
      <c r="K196" s="707"/>
      <c r="L196" s="707"/>
    </row>
    <row r="197" spans="2:12">
      <c r="B197" s="707"/>
      <c r="C197" s="707"/>
      <c r="D197" s="707"/>
      <c r="E197" s="707"/>
      <c r="F197" s="707"/>
      <c r="G197" s="707"/>
      <c r="H197" s="707"/>
      <c r="I197" s="707"/>
      <c r="J197" s="707"/>
      <c r="K197" s="707"/>
      <c r="L197" s="707"/>
    </row>
    <row r="198" spans="2:12">
      <c r="B198" s="707"/>
      <c r="C198" s="707"/>
      <c r="D198" s="707"/>
      <c r="E198" s="707"/>
      <c r="F198" s="707"/>
      <c r="G198" s="707"/>
      <c r="H198" s="707"/>
      <c r="I198" s="707"/>
      <c r="J198" s="707"/>
      <c r="K198" s="707"/>
      <c r="L198" s="707"/>
    </row>
    <row r="199" spans="2:12">
      <c r="B199" s="707"/>
      <c r="C199" s="707"/>
      <c r="D199" s="707"/>
      <c r="E199" s="707"/>
      <c r="F199" s="707"/>
      <c r="G199" s="707"/>
      <c r="H199" s="707"/>
      <c r="I199" s="707"/>
      <c r="J199" s="707"/>
      <c r="K199" s="707"/>
      <c r="L199" s="707"/>
    </row>
    <row r="200" spans="2:12">
      <c r="B200" s="707"/>
      <c r="C200" s="707"/>
      <c r="D200" s="707"/>
      <c r="E200" s="707"/>
      <c r="F200" s="707"/>
      <c r="G200" s="707"/>
      <c r="H200" s="707"/>
      <c r="I200" s="707"/>
      <c r="J200" s="707"/>
      <c r="K200" s="707"/>
      <c r="L200" s="707"/>
    </row>
    <row r="201" spans="2:12">
      <c r="B201" s="707"/>
      <c r="C201" s="707"/>
      <c r="D201" s="707"/>
      <c r="E201" s="707"/>
      <c r="F201" s="707"/>
      <c r="G201" s="707"/>
      <c r="H201" s="707"/>
      <c r="I201" s="707"/>
      <c r="J201" s="707"/>
      <c r="K201" s="707"/>
      <c r="L201" s="707"/>
    </row>
  </sheetData>
  <printOptions horizontalCentered="1"/>
  <pageMargins left="0.5" right="0.5" top="1.25" bottom="0.5" header="0.7" footer="0.3"/>
  <pageSetup scale="60" orientation="portrait" r:id="rId1"/>
  <headerFooter>
    <oddHeader>&amp;R&amp;"Times New Roman,Regular"&amp;12EXHIBIT NO.___(KJB-16)
Page 3 of 5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tabSelected="1" topLeftCell="A12" zoomScale="70" zoomScaleNormal="85" workbookViewId="0">
      <selection activeCell="B40" sqref="B40"/>
    </sheetView>
  </sheetViews>
  <sheetFormatPr defaultColWidth="10.28515625" defaultRowHeight="14.4"/>
  <cols>
    <col min="1" max="1" width="4.7109375" style="56" customWidth="1"/>
    <col min="2" max="2" width="42.85546875" style="87" customWidth="1"/>
    <col min="3" max="3" width="1.28515625" style="87" customWidth="1"/>
    <col min="4" max="4" width="24.42578125" style="87" customWidth="1"/>
    <col min="5" max="5" width="24" style="87" customWidth="1"/>
    <col min="6" max="6" width="22" style="87" customWidth="1"/>
    <col min="7" max="7" width="25.140625" style="87" customWidth="1"/>
    <col min="8" max="8" width="17.28515625" style="59" bestFit="1" customWidth="1"/>
    <col min="9" max="16384" width="10.28515625" style="56"/>
  </cols>
  <sheetData>
    <row r="1" spans="1:8">
      <c r="B1" s="57"/>
      <c r="C1" s="57"/>
      <c r="D1" s="58"/>
      <c r="E1" s="58"/>
      <c r="F1" s="58"/>
      <c r="G1" s="58"/>
    </row>
    <row r="2" spans="1:8" ht="21">
      <c r="B2" s="870" t="s">
        <v>0</v>
      </c>
      <c r="C2" s="870"/>
      <c r="D2" s="870"/>
      <c r="E2" s="870"/>
      <c r="F2" s="870"/>
      <c r="G2" s="870"/>
      <c r="H2" s="870"/>
    </row>
    <row r="3" spans="1:8" ht="21">
      <c r="B3" s="870" t="s">
        <v>2</v>
      </c>
      <c r="C3" s="870"/>
      <c r="D3" s="870"/>
      <c r="E3" s="870"/>
      <c r="F3" s="870"/>
      <c r="G3" s="870"/>
      <c r="H3" s="870"/>
    </row>
    <row r="4" spans="1:8" ht="21">
      <c r="B4" s="871">
        <v>40908</v>
      </c>
      <c r="C4" s="871"/>
      <c r="D4" s="871"/>
      <c r="E4" s="871"/>
      <c r="F4" s="871"/>
      <c r="G4" s="871"/>
      <c r="H4" s="871"/>
    </row>
    <row r="5" spans="1:8" ht="15.6">
      <c r="B5" s="7"/>
      <c r="C5" s="7"/>
      <c r="D5" s="60"/>
      <c r="E5" s="60"/>
      <c r="F5" s="60"/>
      <c r="G5" s="60"/>
      <c r="H5" s="61"/>
    </row>
    <row r="6" spans="1:8" ht="17.399999999999999">
      <c r="B6" s="872" t="s">
        <v>3</v>
      </c>
      <c r="C6" s="872"/>
      <c r="D6" s="872"/>
      <c r="E6" s="872"/>
      <c r="F6" s="872"/>
      <c r="G6" s="872"/>
      <c r="H6" s="872"/>
    </row>
    <row r="8" spans="1:8" s="63" customFormat="1" ht="18">
      <c r="A8" s="62"/>
      <c r="B8" s="873" t="s">
        <v>4</v>
      </c>
      <c r="C8" s="873"/>
      <c r="D8" s="873"/>
      <c r="E8" s="873"/>
      <c r="F8" s="873"/>
      <c r="G8" s="873"/>
      <c r="H8" s="873"/>
    </row>
    <row r="9" spans="1:8" s="63" customFormat="1" ht="18">
      <c r="A9" s="62"/>
      <c r="B9" s="64"/>
      <c r="C9" s="64"/>
      <c r="D9" s="64"/>
      <c r="E9" s="869" t="s">
        <v>5</v>
      </c>
      <c r="F9" s="869"/>
      <c r="G9" s="869"/>
      <c r="H9" s="62"/>
    </row>
    <row r="10" spans="1:8" s="63" customFormat="1" ht="18">
      <c r="A10" s="62"/>
      <c r="B10" s="65" t="s">
        <v>6</v>
      </c>
      <c r="C10" s="65"/>
      <c r="D10" s="15" t="s">
        <v>7</v>
      </c>
      <c r="E10" s="16" t="s">
        <v>8</v>
      </c>
      <c r="F10" s="15" t="s">
        <v>9</v>
      </c>
      <c r="G10" s="15" t="s">
        <v>10</v>
      </c>
      <c r="H10" s="62"/>
    </row>
    <row r="11" spans="1:8" ht="18">
      <c r="A11" s="66"/>
      <c r="B11" s="67" t="s">
        <v>11</v>
      </c>
      <c r="C11" s="67"/>
      <c r="D11" s="19">
        <v>704134</v>
      </c>
      <c r="E11" s="20">
        <v>696988</v>
      </c>
      <c r="F11" s="19">
        <f t="shared" ref="F11:F16" si="0">+D11-E11</f>
        <v>7146</v>
      </c>
      <c r="G11" s="21">
        <f t="shared" ref="G11:G17" si="1">+F11/E11</f>
        <v>1.025268727725585E-2</v>
      </c>
      <c r="H11" s="68"/>
    </row>
    <row r="12" spans="1:8" ht="18">
      <c r="A12" s="66"/>
      <c r="B12" s="67" t="s">
        <v>12</v>
      </c>
      <c r="C12" s="67"/>
      <c r="D12" s="19">
        <v>53776</v>
      </c>
      <c r="E12" s="20">
        <v>53628</v>
      </c>
      <c r="F12" s="19">
        <f t="shared" si="0"/>
        <v>148</v>
      </c>
      <c r="G12" s="21">
        <f t="shared" si="1"/>
        <v>2.7597523681658835E-3</v>
      </c>
      <c r="H12" s="68"/>
    </row>
    <row r="13" spans="1:8" ht="18">
      <c r="A13" s="66"/>
      <c r="B13" s="67" t="s">
        <v>13</v>
      </c>
      <c r="C13" s="67"/>
      <c r="D13" s="19">
        <v>330</v>
      </c>
      <c r="E13" s="20">
        <v>353</v>
      </c>
      <c r="F13" s="19">
        <f t="shared" si="0"/>
        <v>-23</v>
      </c>
      <c r="G13" s="21">
        <f t="shared" si="1"/>
        <v>-6.5155807365439092E-2</v>
      </c>
      <c r="H13" s="68"/>
    </row>
    <row r="14" spans="1:8" ht="18">
      <c r="A14" s="66"/>
      <c r="B14" s="67" t="s">
        <v>14</v>
      </c>
      <c r="C14" s="67"/>
      <c r="D14" s="19">
        <v>2461</v>
      </c>
      <c r="E14" s="20">
        <v>2480</v>
      </c>
      <c r="F14" s="19">
        <f t="shared" si="0"/>
        <v>-19</v>
      </c>
      <c r="G14" s="21">
        <f t="shared" si="1"/>
        <v>-7.6612903225806448E-3</v>
      </c>
      <c r="H14" s="68"/>
    </row>
    <row r="15" spans="1:8" ht="18">
      <c r="A15" s="66"/>
      <c r="B15" s="67" t="s">
        <v>15</v>
      </c>
      <c r="C15" s="67"/>
      <c r="D15" s="19">
        <v>14</v>
      </c>
      <c r="E15" s="20">
        <v>18</v>
      </c>
      <c r="F15" s="19">
        <f t="shared" si="0"/>
        <v>-4</v>
      </c>
      <c r="G15" s="21">
        <f t="shared" si="1"/>
        <v>-0.22222222222222221</v>
      </c>
      <c r="H15" s="68"/>
    </row>
    <row r="16" spans="1:8" ht="18">
      <c r="A16" s="66"/>
      <c r="B16" s="67" t="s">
        <v>16</v>
      </c>
      <c r="C16" s="67"/>
      <c r="D16" s="24">
        <v>180</v>
      </c>
      <c r="E16" s="25">
        <v>169</v>
      </c>
      <c r="F16" s="24">
        <f t="shared" si="0"/>
        <v>11</v>
      </c>
      <c r="G16" s="26">
        <f t="shared" si="1"/>
        <v>6.5088757396449703E-2</v>
      </c>
      <c r="H16" s="68"/>
    </row>
    <row r="17" spans="1:8" ht="35.4">
      <c r="A17" s="66"/>
      <c r="B17" s="67" t="s">
        <v>17</v>
      </c>
      <c r="C17" s="67"/>
      <c r="D17" s="623">
        <f>SUM(D11:D16)</f>
        <v>760895</v>
      </c>
      <c r="E17" s="624">
        <f>SUM(E11:E16)</f>
        <v>753636</v>
      </c>
      <c r="F17" s="623">
        <f>SUM(F11:F16)</f>
        <v>7259</v>
      </c>
      <c r="G17" s="625">
        <f t="shared" si="1"/>
        <v>9.6319708718797942E-3</v>
      </c>
      <c r="H17" s="68"/>
    </row>
    <row r="18" spans="1:8" ht="18">
      <c r="A18" s="66"/>
      <c r="B18" s="69"/>
      <c r="C18" s="69"/>
      <c r="D18" s="69"/>
      <c r="E18" s="70"/>
      <c r="F18" s="69"/>
      <c r="G18" s="71"/>
      <c r="H18" s="72"/>
    </row>
    <row r="19" spans="1:8" ht="18">
      <c r="A19" s="66"/>
      <c r="B19" s="73"/>
      <c r="C19" s="73"/>
      <c r="D19" s="73"/>
      <c r="E19" s="74"/>
      <c r="F19" s="73"/>
      <c r="G19" s="75"/>
      <c r="H19" s="72"/>
    </row>
    <row r="20" spans="1:8" ht="17.25" customHeight="1">
      <c r="A20" s="66"/>
      <c r="B20" s="874" t="s">
        <v>18</v>
      </c>
      <c r="C20" s="874"/>
      <c r="D20" s="874"/>
      <c r="E20" s="874"/>
      <c r="F20" s="874"/>
      <c r="G20" s="874"/>
      <c r="H20" s="874"/>
    </row>
    <row r="21" spans="1:8" ht="17.25" customHeight="1">
      <c r="A21" s="66"/>
      <c r="B21" s="76"/>
      <c r="C21" s="76"/>
      <c r="D21" s="76"/>
      <c r="E21" s="77"/>
      <c r="F21" s="869" t="s">
        <v>5</v>
      </c>
      <c r="G21" s="869"/>
    </row>
    <row r="22" spans="1:8" ht="17.25" customHeight="1">
      <c r="A22" s="66"/>
      <c r="B22" s="65" t="s">
        <v>6</v>
      </c>
      <c r="C22" s="65"/>
      <c r="D22" s="15" t="s">
        <v>7</v>
      </c>
      <c r="E22" s="16" t="s">
        <v>8</v>
      </c>
      <c r="F22" s="15" t="s">
        <v>9</v>
      </c>
      <c r="G22" s="15" t="s">
        <v>10</v>
      </c>
    </row>
    <row r="23" spans="1:8" ht="17.25" customHeight="1">
      <c r="A23" s="66"/>
      <c r="B23" s="67" t="s">
        <v>11</v>
      </c>
      <c r="C23" s="73"/>
      <c r="D23" s="19">
        <v>702458</v>
      </c>
      <c r="E23" s="20">
        <v>695594</v>
      </c>
      <c r="F23" s="19">
        <f t="shared" ref="F23:F28" si="2">+D23-E23</f>
        <v>6864</v>
      </c>
      <c r="G23" s="21">
        <f t="shared" ref="G23:G29" si="3">+F23/E23</f>
        <v>9.867825196882089E-3</v>
      </c>
    </row>
    <row r="24" spans="1:8" ht="17.25" customHeight="1">
      <c r="A24" s="66"/>
      <c r="B24" s="67" t="s">
        <v>12</v>
      </c>
      <c r="C24" s="73"/>
      <c r="D24" s="19">
        <v>53638</v>
      </c>
      <c r="E24" s="20">
        <v>53472</v>
      </c>
      <c r="F24" s="19">
        <f t="shared" si="2"/>
        <v>166</v>
      </c>
      <c r="G24" s="21">
        <f t="shared" si="3"/>
        <v>3.1044284859365651E-3</v>
      </c>
    </row>
    <row r="25" spans="1:8" ht="17.25" customHeight="1">
      <c r="A25" s="66"/>
      <c r="B25" s="67" t="s">
        <v>13</v>
      </c>
      <c r="C25" s="73"/>
      <c r="D25" s="19">
        <v>333</v>
      </c>
      <c r="E25" s="20">
        <v>354</v>
      </c>
      <c r="F25" s="19">
        <f t="shared" si="2"/>
        <v>-21</v>
      </c>
      <c r="G25" s="21">
        <f t="shared" si="3"/>
        <v>-5.9322033898305086E-2</v>
      </c>
    </row>
    <row r="26" spans="1:8" ht="17.25" customHeight="1">
      <c r="A26" s="66"/>
      <c r="B26" s="67" t="s">
        <v>14</v>
      </c>
      <c r="C26" s="73"/>
      <c r="D26" s="19">
        <v>2452</v>
      </c>
      <c r="E26" s="20">
        <v>2473</v>
      </c>
      <c r="F26" s="19">
        <f t="shared" si="2"/>
        <v>-21</v>
      </c>
      <c r="G26" s="21">
        <f t="shared" si="3"/>
        <v>-8.491710473109584E-3</v>
      </c>
    </row>
    <row r="27" spans="1:8" ht="17.25" customHeight="1">
      <c r="A27" s="66"/>
      <c r="B27" s="67" t="s">
        <v>15</v>
      </c>
      <c r="C27" s="73"/>
      <c r="D27" s="19">
        <v>14</v>
      </c>
      <c r="E27" s="20">
        <v>18</v>
      </c>
      <c r="F27" s="19">
        <f t="shared" si="2"/>
        <v>-4</v>
      </c>
      <c r="G27" s="21">
        <f t="shared" si="3"/>
        <v>-0.22222222222222221</v>
      </c>
    </row>
    <row r="28" spans="1:8" ht="17.25" customHeight="1">
      <c r="A28" s="66"/>
      <c r="B28" s="67" t="s">
        <v>16</v>
      </c>
      <c r="C28" s="73"/>
      <c r="D28" s="24">
        <v>180</v>
      </c>
      <c r="E28" s="25">
        <v>160</v>
      </c>
      <c r="F28" s="24">
        <f t="shared" si="2"/>
        <v>20</v>
      </c>
      <c r="G28" s="26">
        <f t="shared" si="3"/>
        <v>0.125</v>
      </c>
    </row>
    <row r="29" spans="1:8" ht="17.25" customHeight="1">
      <c r="A29" s="66"/>
      <c r="B29" s="67" t="s">
        <v>17</v>
      </c>
      <c r="C29" s="73"/>
      <c r="D29" s="626">
        <f>SUM(D23:D28)</f>
        <v>759075</v>
      </c>
      <c r="E29" s="627">
        <f>SUM(E23:E28)</f>
        <v>752071</v>
      </c>
      <c r="F29" s="628">
        <f>SUM(F23:F28)</f>
        <v>7004</v>
      </c>
      <c r="G29" s="21">
        <f t="shared" si="3"/>
        <v>9.3129505060027575E-3</v>
      </c>
    </row>
    <row r="30" spans="1:8" ht="17.25" customHeight="1">
      <c r="A30" s="66"/>
      <c r="B30" s="69"/>
      <c r="C30" s="69"/>
      <c r="D30" s="78"/>
      <c r="E30" s="79"/>
      <c r="F30" s="78"/>
      <c r="G30" s="78"/>
      <c r="H30" s="80"/>
    </row>
    <row r="31" spans="1:8" ht="17.25" customHeight="1">
      <c r="A31" s="66"/>
      <c r="B31" s="81"/>
      <c r="C31" s="67"/>
      <c r="D31" s="67"/>
      <c r="E31" s="82"/>
      <c r="F31" s="67"/>
      <c r="G31" s="67"/>
      <c r="H31" s="83"/>
    </row>
    <row r="32" spans="1:8" ht="17.25" customHeight="1">
      <c r="A32" s="66"/>
      <c r="B32" s="875" t="s">
        <v>19</v>
      </c>
      <c r="C32" s="875"/>
      <c r="D32" s="875"/>
      <c r="E32" s="875"/>
      <c r="F32" s="875"/>
      <c r="G32" s="875"/>
      <c r="H32" s="875"/>
    </row>
    <row r="33" spans="1:10" s="63" customFormat="1" ht="18">
      <c r="A33" s="62"/>
      <c r="B33" s="76"/>
      <c r="C33" s="76"/>
      <c r="D33" s="76"/>
      <c r="E33" s="84"/>
      <c r="F33" s="869" t="s">
        <v>5</v>
      </c>
      <c r="G33" s="869"/>
      <c r="H33" s="62"/>
      <c r="I33" s="85"/>
      <c r="J33" s="85"/>
    </row>
    <row r="34" spans="1:10" s="63" customFormat="1" ht="18">
      <c r="A34" s="62"/>
      <c r="B34" s="65" t="s">
        <v>6</v>
      </c>
      <c r="C34" s="65"/>
      <c r="D34" s="15" t="s">
        <v>7</v>
      </c>
      <c r="E34" s="16" t="s">
        <v>8</v>
      </c>
      <c r="F34" s="15" t="s">
        <v>9</v>
      </c>
      <c r="G34" s="15" t="s">
        <v>10</v>
      </c>
      <c r="H34" s="62"/>
    </row>
    <row r="35" spans="1:10" ht="18">
      <c r="A35" s="66"/>
      <c r="B35" s="67" t="s">
        <v>11</v>
      </c>
      <c r="C35" s="67"/>
      <c r="D35" s="19">
        <v>700039</v>
      </c>
      <c r="E35" s="20">
        <v>694086</v>
      </c>
      <c r="F35" s="19">
        <f t="shared" ref="F35:F40" si="4">+D35-E35</f>
        <v>5953</v>
      </c>
      <c r="G35" s="21">
        <f t="shared" ref="G35:G40" si="5">+F35/E35</f>
        <v>8.5767469737179549E-3</v>
      </c>
      <c r="H35" s="68"/>
    </row>
    <row r="36" spans="1:10" ht="18">
      <c r="A36" s="66"/>
      <c r="B36" s="67" t="s">
        <v>12</v>
      </c>
      <c r="C36" s="67"/>
      <c r="D36" s="19">
        <v>53676</v>
      </c>
      <c r="E36" s="20">
        <v>53703</v>
      </c>
      <c r="F36" s="19">
        <f t="shared" si="4"/>
        <v>-27</v>
      </c>
      <c r="G36" s="21">
        <f t="shared" si="5"/>
        <v>-5.0276520864756154E-4</v>
      </c>
      <c r="H36" s="68"/>
    </row>
    <row r="37" spans="1:10" ht="18">
      <c r="A37" s="66"/>
      <c r="B37" s="67" t="s">
        <v>13</v>
      </c>
      <c r="C37" s="67"/>
      <c r="D37" s="19">
        <v>341</v>
      </c>
      <c r="E37" s="20">
        <v>363</v>
      </c>
      <c r="F37" s="19">
        <f t="shared" si="4"/>
        <v>-22</v>
      </c>
      <c r="G37" s="21">
        <f>+F37/E37</f>
        <v>-6.0606060606060608E-2</v>
      </c>
      <c r="H37" s="68"/>
    </row>
    <row r="38" spans="1:10" ht="18">
      <c r="A38" s="66"/>
      <c r="B38" s="67" t="s">
        <v>14</v>
      </c>
      <c r="C38" s="67"/>
      <c r="D38" s="19">
        <v>2465</v>
      </c>
      <c r="E38" s="20">
        <v>2489</v>
      </c>
      <c r="F38" s="19">
        <f t="shared" si="4"/>
        <v>-24</v>
      </c>
      <c r="G38" s="21">
        <f>+F38/E38</f>
        <v>-9.6424266773804737E-3</v>
      </c>
      <c r="H38" s="68"/>
    </row>
    <row r="39" spans="1:10" ht="18">
      <c r="A39" s="66"/>
      <c r="B39" s="67" t="s">
        <v>15</v>
      </c>
      <c r="C39" s="67"/>
      <c r="D39" s="19">
        <v>15</v>
      </c>
      <c r="E39" s="20">
        <v>18</v>
      </c>
      <c r="F39" s="19">
        <f t="shared" si="4"/>
        <v>-3</v>
      </c>
      <c r="G39" s="21">
        <f t="shared" si="5"/>
        <v>-0.16666666666666666</v>
      </c>
      <c r="H39" s="68"/>
    </row>
    <row r="40" spans="1:10" ht="18">
      <c r="A40" s="66"/>
      <c r="B40" s="67" t="s">
        <v>16</v>
      </c>
      <c r="C40" s="67"/>
      <c r="D40" s="24">
        <v>175</v>
      </c>
      <c r="E40" s="25">
        <v>152</v>
      </c>
      <c r="F40" s="24">
        <f t="shared" si="4"/>
        <v>23</v>
      </c>
      <c r="G40" s="26">
        <f t="shared" si="5"/>
        <v>0.15131578947368421</v>
      </c>
      <c r="H40" s="68"/>
    </row>
    <row r="41" spans="1:10" ht="18">
      <c r="A41" s="66"/>
      <c r="B41" s="67" t="s">
        <v>17</v>
      </c>
      <c r="C41" s="67"/>
      <c r="D41" s="628">
        <f>SUM(D35:D40)</f>
        <v>756711</v>
      </c>
      <c r="E41" s="627">
        <f>SUM(E35:E40)</f>
        <v>750811</v>
      </c>
      <c r="F41" s="628">
        <f>SUM(F35:F40)</f>
        <v>5900</v>
      </c>
      <c r="G41" s="21">
        <f>+F41/E41</f>
        <v>7.8581693661920245E-3</v>
      </c>
      <c r="H41" s="629"/>
      <c r="I41" s="630"/>
    </row>
    <row r="42" spans="1:10" ht="18">
      <c r="A42" s="66"/>
      <c r="B42" s="69"/>
      <c r="C42" s="69"/>
      <c r="D42" s="69"/>
      <c r="E42" s="70"/>
      <c r="F42" s="69"/>
      <c r="G42" s="69"/>
      <c r="H42" s="72"/>
    </row>
    <row r="43" spans="1:10" ht="18">
      <c r="A43" s="66"/>
      <c r="B43" s="67"/>
      <c r="C43" s="67"/>
      <c r="D43" s="81"/>
      <c r="E43" s="86"/>
      <c r="F43" s="81"/>
      <c r="G43" s="81"/>
      <c r="H43" s="68"/>
    </row>
    <row r="44" spans="1:10" ht="18">
      <c r="A44" s="66"/>
      <c r="B44" s="875" t="s">
        <v>20</v>
      </c>
      <c r="C44" s="875"/>
      <c r="D44" s="875"/>
      <c r="E44" s="875"/>
      <c r="F44" s="875"/>
      <c r="G44" s="875"/>
      <c r="H44" s="875"/>
    </row>
    <row r="45" spans="1:10" s="63" customFormat="1" ht="18">
      <c r="A45" s="62"/>
      <c r="B45" s="76"/>
      <c r="C45" s="76"/>
      <c r="D45" s="76"/>
      <c r="E45" s="84"/>
      <c r="F45" s="869" t="s">
        <v>5</v>
      </c>
      <c r="G45" s="869"/>
      <c r="H45" s="62"/>
    </row>
    <row r="46" spans="1:10" s="63" customFormat="1" ht="18">
      <c r="A46" s="62"/>
      <c r="B46" s="65" t="s">
        <v>6</v>
      </c>
      <c r="C46" s="65"/>
      <c r="D46" s="15" t="s">
        <v>7</v>
      </c>
      <c r="E46" s="16" t="s">
        <v>8</v>
      </c>
      <c r="F46" s="15" t="s">
        <v>9</v>
      </c>
      <c r="G46" s="15" t="s">
        <v>10</v>
      </c>
      <c r="H46" s="62"/>
    </row>
    <row r="47" spans="1:10" ht="18">
      <c r="A47" s="66"/>
      <c r="B47" s="67" t="s">
        <v>11</v>
      </c>
      <c r="C47" s="67"/>
      <c r="D47" s="19">
        <v>700039</v>
      </c>
      <c r="E47" s="20">
        <v>694086</v>
      </c>
      <c r="F47" s="19">
        <f t="shared" ref="F47:F52" si="6">+D47-E47</f>
        <v>5953</v>
      </c>
      <c r="G47" s="21">
        <f t="shared" ref="G47:G53" si="7">+F47/E47</f>
        <v>8.5767469737179549E-3</v>
      </c>
      <c r="H47" s="68"/>
    </row>
    <row r="48" spans="1:10" ht="18">
      <c r="A48" s="66"/>
      <c r="B48" s="67" t="s">
        <v>12</v>
      </c>
      <c r="C48" s="67"/>
      <c r="D48" s="19">
        <v>53676</v>
      </c>
      <c r="E48" s="20">
        <v>53703</v>
      </c>
      <c r="F48" s="19">
        <f t="shared" si="6"/>
        <v>-27</v>
      </c>
      <c r="G48" s="21">
        <f t="shared" si="7"/>
        <v>-5.0276520864756154E-4</v>
      </c>
      <c r="H48" s="68"/>
    </row>
    <row r="49" spans="1:8" ht="18">
      <c r="A49" s="66"/>
      <c r="B49" s="67" t="s">
        <v>13</v>
      </c>
      <c r="C49" s="67"/>
      <c r="D49" s="19">
        <v>341</v>
      </c>
      <c r="E49" s="20">
        <v>363</v>
      </c>
      <c r="F49" s="19">
        <f t="shared" si="6"/>
        <v>-22</v>
      </c>
      <c r="G49" s="21">
        <f t="shared" si="7"/>
        <v>-6.0606060606060608E-2</v>
      </c>
      <c r="H49" s="68"/>
    </row>
    <row r="50" spans="1:8" ht="18">
      <c r="A50" s="66"/>
      <c r="B50" s="67" t="s">
        <v>14</v>
      </c>
      <c r="C50" s="67"/>
      <c r="D50" s="19">
        <v>2465</v>
      </c>
      <c r="E50" s="20">
        <v>2489</v>
      </c>
      <c r="F50" s="19">
        <f t="shared" si="6"/>
        <v>-24</v>
      </c>
      <c r="G50" s="21">
        <f t="shared" si="7"/>
        <v>-9.6424266773804737E-3</v>
      </c>
      <c r="H50" s="68"/>
    </row>
    <row r="51" spans="1:8" ht="18">
      <c r="A51" s="66"/>
      <c r="B51" s="67" t="s">
        <v>15</v>
      </c>
      <c r="C51" s="67"/>
      <c r="D51" s="19">
        <v>15</v>
      </c>
      <c r="E51" s="20">
        <v>18</v>
      </c>
      <c r="F51" s="19">
        <f t="shared" si="6"/>
        <v>-3</v>
      </c>
      <c r="G51" s="21">
        <f t="shared" si="7"/>
        <v>-0.16666666666666666</v>
      </c>
      <c r="H51" s="68"/>
    </row>
    <row r="52" spans="1:8" ht="18">
      <c r="A52" s="66"/>
      <c r="B52" s="67" t="s">
        <v>16</v>
      </c>
      <c r="C52" s="67"/>
      <c r="D52" s="24">
        <v>175</v>
      </c>
      <c r="E52" s="25">
        <v>152</v>
      </c>
      <c r="F52" s="24">
        <f t="shared" si="6"/>
        <v>23</v>
      </c>
      <c r="G52" s="26">
        <f t="shared" si="7"/>
        <v>0.15131578947368421</v>
      </c>
      <c r="H52" s="68"/>
    </row>
    <row r="53" spans="1:8" ht="18">
      <c r="A53" s="66"/>
      <c r="B53" s="67" t="s">
        <v>17</v>
      </c>
      <c r="C53" s="67"/>
      <c r="D53" s="628">
        <f>SUM(D47:D52)</f>
        <v>756711</v>
      </c>
      <c r="E53" s="627">
        <f>SUM(E47:E52)</f>
        <v>750811</v>
      </c>
      <c r="F53" s="628">
        <f>SUM(F47:F52)</f>
        <v>5900</v>
      </c>
      <c r="G53" s="21">
        <f t="shared" si="7"/>
        <v>7.8581693661920245E-3</v>
      </c>
      <c r="H53" s="68"/>
    </row>
    <row r="54" spans="1:8">
      <c r="E54" s="88"/>
    </row>
    <row r="55" spans="1:8">
      <c r="E55" s="88"/>
    </row>
    <row r="56" spans="1:8">
      <c r="E56" s="88"/>
    </row>
    <row r="57" spans="1:8">
      <c r="E57" s="88"/>
    </row>
    <row r="58" spans="1:8">
      <c r="E58" s="88"/>
    </row>
    <row r="59" spans="1:8">
      <c r="E59" s="88"/>
    </row>
    <row r="62" spans="1:8">
      <c r="B62" s="89"/>
      <c r="D62" s="90"/>
    </row>
    <row r="63" spans="1:8">
      <c r="B63" s="89"/>
      <c r="D63" s="91"/>
    </row>
    <row r="64" spans="1:8">
      <c r="C64" s="92"/>
    </row>
    <row r="67" spans="2:2">
      <c r="B67" s="93"/>
    </row>
  </sheetData>
  <mergeCells count="12">
    <mergeCell ref="F45:G45"/>
    <mergeCell ref="B2:H2"/>
    <mergeCell ref="B3:H3"/>
    <mergeCell ref="B4:H4"/>
    <mergeCell ref="B6:H6"/>
    <mergeCell ref="B8:H8"/>
    <mergeCell ref="E9:G9"/>
    <mergeCell ref="B20:H20"/>
    <mergeCell ref="F21:G21"/>
    <mergeCell ref="B32:H32"/>
    <mergeCell ref="F33:G33"/>
    <mergeCell ref="B44:H44"/>
  </mergeCells>
  <pageMargins left="0.96" right="0.75" top="1" bottom="1" header="0.5" footer="0.5"/>
  <pageSetup scale="60" orientation="portrait" r:id="rId1"/>
  <headerFooter alignWithMargins="0">
    <oddFooter xml:space="preserve">&amp;C&amp;14 6b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7"/>
  <sheetViews>
    <sheetView tabSelected="1" topLeftCell="A43" zoomScale="70" zoomScaleNormal="85" workbookViewId="0">
      <selection activeCell="B40" sqref="B40"/>
    </sheetView>
  </sheetViews>
  <sheetFormatPr defaultColWidth="10.28515625" defaultRowHeight="14.4"/>
  <cols>
    <col min="1" max="1" width="4.7109375" style="1" customWidth="1"/>
    <col min="2" max="2" width="42.85546875" style="1" customWidth="1"/>
    <col min="3" max="3" width="1.28515625" style="1" customWidth="1"/>
    <col min="4" max="4" width="17.85546875" style="1" customWidth="1"/>
    <col min="5" max="5" width="18.28515625" style="1" customWidth="1"/>
    <col min="6" max="6" width="18.140625" style="1" customWidth="1"/>
    <col min="7" max="7" width="20.7109375" style="1" customWidth="1"/>
    <col min="8" max="8" width="17.28515625" style="4" bestFit="1" customWidth="1"/>
    <col min="9" max="10" width="14.7109375" style="1" hidden="1" customWidth="1"/>
    <col min="11" max="11" width="13.28515625" style="1" hidden="1" customWidth="1"/>
    <col min="12" max="12" width="24.7109375" style="1" hidden="1" customWidth="1"/>
    <col min="13" max="16384" width="10.28515625" style="1"/>
  </cols>
  <sheetData>
    <row r="1" spans="1:12" ht="15" thickBot="1">
      <c r="B1" s="2"/>
      <c r="C1" s="2"/>
      <c r="D1" s="3"/>
      <c r="E1" s="3"/>
      <c r="F1" s="3"/>
      <c r="G1" s="3"/>
    </row>
    <row r="2" spans="1:12" ht="21.6" thickBot="1">
      <c r="B2" s="877" t="s">
        <v>0</v>
      </c>
      <c r="C2" s="877"/>
      <c r="D2" s="877"/>
      <c r="E2" s="877"/>
      <c r="F2" s="877"/>
      <c r="G2" s="877"/>
      <c r="H2" s="877"/>
      <c r="I2" s="1" t="s">
        <v>1</v>
      </c>
      <c r="J2" s="5">
        <v>12</v>
      </c>
      <c r="L2" s="6">
        <v>40939</v>
      </c>
    </row>
    <row r="3" spans="1:12" ht="21">
      <c r="B3" s="877" t="s">
        <v>2</v>
      </c>
      <c r="C3" s="877"/>
      <c r="D3" s="877"/>
      <c r="E3" s="877"/>
      <c r="F3" s="877"/>
      <c r="G3" s="877"/>
      <c r="H3" s="877"/>
      <c r="L3" s="6">
        <v>40968</v>
      </c>
    </row>
    <row r="4" spans="1:12" ht="21">
      <c r="B4" s="878">
        <v>41274</v>
      </c>
      <c r="C4" s="878"/>
      <c r="D4" s="878"/>
      <c r="E4" s="878"/>
      <c r="F4" s="878"/>
      <c r="G4" s="878"/>
      <c r="H4" s="878"/>
      <c r="L4" s="6">
        <v>40999</v>
      </c>
    </row>
    <row r="5" spans="1:12" ht="15.6">
      <c r="B5" s="7"/>
      <c r="C5" s="7"/>
      <c r="D5" s="8"/>
      <c r="E5" s="8"/>
      <c r="F5" s="8"/>
      <c r="G5" s="8"/>
      <c r="H5" s="9"/>
      <c r="L5" s="6">
        <v>41029</v>
      </c>
    </row>
    <row r="6" spans="1:12" ht="17.399999999999999">
      <c r="B6" s="879" t="s">
        <v>3</v>
      </c>
      <c r="C6" s="879"/>
      <c r="D6" s="879"/>
      <c r="E6" s="879"/>
      <c r="F6" s="879"/>
      <c r="G6" s="879"/>
      <c r="H6" s="879"/>
      <c r="L6" s="6">
        <v>41060</v>
      </c>
    </row>
    <row r="7" spans="1:12">
      <c r="L7" s="6">
        <v>41090</v>
      </c>
    </row>
    <row r="8" spans="1:12" s="12" customFormat="1" ht="18">
      <c r="A8" s="10"/>
      <c r="B8" s="880" t="s">
        <v>4</v>
      </c>
      <c r="C8" s="880"/>
      <c r="D8" s="880"/>
      <c r="E8" s="880"/>
      <c r="F8" s="880"/>
      <c r="G8" s="880"/>
      <c r="H8" s="880"/>
      <c r="I8" s="11"/>
      <c r="L8" s="6">
        <v>40755</v>
      </c>
    </row>
    <row r="9" spans="1:12" s="12" customFormat="1" ht="18">
      <c r="A9" s="10"/>
      <c r="B9" s="13"/>
      <c r="C9" s="13"/>
      <c r="D9" s="13"/>
      <c r="E9" s="876" t="s">
        <v>5</v>
      </c>
      <c r="F9" s="876"/>
      <c r="G9" s="876"/>
      <c r="H9" s="10"/>
      <c r="I9" s="11"/>
      <c r="L9" s="6">
        <v>41152</v>
      </c>
    </row>
    <row r="10" spans="1:12" s="12" customFormat="1" ht="18">
      <c r="A10" s="10"/>
      <c r="B10" s="14" t="s">
        <v>6</v>
      </c>
      <c r="C10" s="14"/>
      <c r="D10" s="15" t="s">
        <v>7</v>
      </c>
      <c r="E10" s="16" t="s">
        <v>8</v>
      </c>
      <c r="F10" s="15" t="s">
        <v>9</v>
      </c>
      <c r="G10" s="15" t="s">
        <v>10</v>
      </c>
      <c r="H10" s="10"/>
      <c r="I10" s="11"/>
      <c r="L10" s="6">
        <v>41182</v>
      </c>
    </row>
    <row r="11" spans="1:12" ht="18">
      <c r="A11" s="17"/>
      <c r="B11" s="18" t="s">
        <v>11</v>
      </c>
      <c r="C11" s="18"/>
      <c r="D11" s="19">
        <v>710926</v>
      </c>
      <c r="E11" s="20">
        <v>704134</v>
      </c>
      <c r="F11" s="19">
        <v>6792</v>
      </c>
      <c r="G11" s="21">
        <v>9.6458912650148974E-3</v>
      </c>
      <c r="H11" s="22"/>
      <c r="I11" s="11"/>
      <c r="J11" s="12"/>
      <c r="L11" s="6">
        <v>41213</v>
      </c>
    </row>
    <row r="12" spans="1:12" ht="18">
      <c r="A12" s="17"/>
      <c r="B12" s="18" t="s">
        <v>12</v>
      </c>
      <c r="C12" s="18"/>
      <c r="D12" s="19">
        <v>53730</v>
      </c>
      <c r="E12" s="20">
        <v>53776</v>
      </c>
      <c r="F12" s="19">
        <v>-46</v>
      </c>
      <c r="G12" s="21">
        <v>-8.554001785182981E-4</v>
      </c>
      <c r="H12" s="22"/>
      <c r="I12" s="11"/>
      <c r="J12" s="12"/>
      <c r="L12" s="6">
        <v>41243</v>
      </c>
    </row>
    <row r="13" spans="1:12" ht="18">
      <c r="A13" s="17"/>
      <c r="B13" s="18" t="s">
        <v>13</v>
      </c>
      <c r="C13" s="18"/>
      <c r="D13" s="19">
        <v>319</v>
      </c>
      <c r="E13" s="20">
        <v>330</v>
      </c>
      <c r="F13" s="19">
        <v>-11</v>
      </c>
      <c r="G13" s="21">
        <v>-3.3333333333333333E-2</v>
      </c>
      <c r="H13" s="22"/>
      <c r="I13" s="11"/>
      <c r="J13" s="12"/>
      <c r="L13" s="6">
        <v>41274</v>
      </c>
    </row>
    <row r="14" spans="1:12" ht="18">
      <c r="A14" s="17"/>
      <c r="B14" s="18" t="s">
        <v>14</v>
      </c>
      <c r="C14" s="18"/>
      <c r="D14" s="19">
        <v>2409</v>
      </c>
      <c r="E14" s="20">
        <v>2461</v>
      </c>
      <c r="F14" s="19">
        <v>-52</v>
      </c>
      <c r="G14" s="21">
        <v>-2.1129622104835433E-2</v>
      </c>
      <c r="H14" s="22"/>
      <c r="I14" s="11"/>
      <c r="J14" s="12"/>
      <c r="L14" s="23"/>
    </row>
    <row r="15" spans="1:12" ht="18">
      <c r="A15" s="17"/>
      <c r="B15" s="18" t="s">
        <v>15</v>
      </c>
      <c r="C15" s="18"/>
      <c r="D15" s="19">
        <v>14</v>
      </c>
      <c r="E15" s="20">
        <v>14</v>
      </c>
      <c r="F15" s="19">
        <v>0</v>
      </c>
      <c r="G15" s="21">
        <v>0</v>
      </c>
      <c r="H15" s="22"/>
      <c r="I15" s="11"/>
      <c r="J15" s="12"/>
      <c r="L15" s="23"/>
    </row>
    <row r="16" spans="1:12" ht="18">
      <c r="A16" s="17"/>
      <c r="B16" s="18" t="s">
        <v>16</v>
      </c>
      <c r="C16" s="18"/>
      <c r="D16" s="24">
        <v>203</v>
      </c>
      <c r="E16" s="25">
        <v>180</v>
      </c>
      <c r="F16" s="24">
        <v>23</v>
      </c>
      <c r="G16" s="26">
        <v>0.12777777777777777</v>
      </c>
      <c r="H16" s="22"/>
      <c r="I16" s="11"/>
      <c r="J16" s="12"/>
      <c r="L16" s="23"/>
    </row>
    <row r="17" spans="1:12" ht="18">
      <c r="A17" s="17"/>
      <c r="B17" s="18" t="s">
        <v>17</v>
      </c>
      <c r="C17" s="18"/>
      <c r="D17" s="27">
        <v>767601</v>
      </c>
      <c r="E17" s="28">
        <v>760895</v>
      </c>
      <c r="F17" s="27">
        <v>6706</v>
      </c>
      <c r="G17" s="21">
        <v>8.8133053837914557E-3</v>
      </c>
      <c r="H17" s="22"/>
      <c r="I17" s="11"/>
      <c r="J17" s="12"/>
      <c r="K17" s="29"/>
      <c r="L17" s="23"/>
    </row>
    <row r="18" spans="1:12" ht="18">
      <c r="A18" s="17"/>
      <c r="B18" s="30"/>
      <c r="C18" s="30"/>
      <c r="D18" s="30"/>
      <c r="E18" s="31"/>
      <c r="F18" s="30"/>
      <c r="G18" s="32"/>
      <c r="H18" s="33"/>
      <c r="I18" s="11"/>
      <c r="J18" s="12"/>
      <c r="K18" s="34"/>
      <c r="L18" s="4"/>
    </row>
    <row r="19" spans="1:12" ht="18">
      <c r="A19" s="17"/>
      <c r="B19" s="35"/>
      <c r="C19" s="35"/>
      <c r="D19" s="35"/>
      <c r="E19" s="33"/>
      <c r="F19" s="35"/>
      <c r="G19" s="36"/>
      <c r="H19" s="33"/>
      <c r="I19" s="11"/>
      <c r="J19" s="12"/>
      <c r="K19" s="34"/>
      <c r="L19" s="4"/>
    </row>
    <row r="20" spans="1:12" ht="17.25" customHeight="1">
      <c r="A20" s="17"/>
      <c r="B20" s="881" t="s">
        <v>18</v>
      </c>
      <c r="C20" s="881"/>
      <c r="D20" s="881"/>
      <c r="E20" s="881"/>
      <c r="F20" s="881"/>
      <c r="G20" s="881"/>
      <c r="H20" s="881"/>
      <c r="I20" s="37"/>
      <c r="K20" s="34"/>
      <c r="L20" s="4"/>
    </row>
    <row r="21" spans="1:12" ht="17.25" customHeight="1">
      <c r="A21" s="17"/>
      <c r="B21" s="13"/>
      <c r="C21" s="13"/>
      <c r="D21" s="13"/>
      <c r="E21" s="38"/>
      <c r="F21" s="876" t="s">
        <v>5</v>
      </c>
      <c r="G21" s="876"/>
      <c r="I21" s="37"/>
      <c r="K21" s="34"/>
      <c r="L21" s="4"/>
    </row>
    <row r="22" spans="1:12" ht="17.25" customHeight="1">
      <c r="A22" s="17"/>
      <c r="B22" s="14" t="s">
        <v>6</v>
      </c>
      <c r="C22" s="14"/>
      <c r="D22" s="15" t="s">
        <v>7</v>
      </c>
      <c r="E22" s="16" t="s">
        <v>8</v>
      </c>
      <c r="F22" s="15" t="s">
        <v>9</v>
      </c>
      <c r="G22" s="15" t="s">
        <v>10</v>
      </c>
      <c r="I22" s="37"/>
      <c r="K22" s="34"/>
      <c r="L22" s="4"/>
    </row>
    <row r="23" spans="1:12" ht="17.25" customHeight="1">
      <c r="A23" s="17"/>
      <c r="B23" s="18" t="s">
        <v>11</v>
      </c>
      <c r="C23" s="35"/>
      <c r="D23" s="19">
        <v>709263</v>
      </c>
      <c r="E23" s="20">
        <v>702458</v>
      </c>
      <c r="F23" s="19">
        <v>6805</v>
      </c>
      <c r="G23" s="21">
        <v>9.6874119164419795E-3</v>
      </c>
      <c r="I23" s="37"/>
      <c r="K23" s="34"/>
      <c r="L23" s="4"/>
    </row>
    <row r="24" spans="1:12" ht="17.25" customHeight="1">
      <c r="A24" s="17"/>
      <c r="B24" s="18" t="s">
        <v>12</v>
      </c>
      <c r="C24" s="35"/>
      <c r="D24" s="19">
        <v>53636</v>
      </c>
      <c r="E24" s="20">
        <v>53638</v>
      </c>
      <c r="F24" s="19">
        <v>-2</v>
      </c>
      <c r="G24" s="21">
        <v>-3.7286998023789102E-5</v>
      </c>
      <c r="I24" s="37"/>
      <c r="K24" s="34"/>
      <c r="L24" s="4"/>
    </row>
    <row r="25" spans="1:12" ht="17.25" customHeight="1">
      <c r="A25" s="17"/>
      <c r="B25" s="18" t="s">
        <v>13</v>
      </c>
      <c r="C25" s="35"/>
      <c r="D25" s="19">
        <v>320</v>
      </c>
      <c r="E25" s="20">
        <v>333</v>
      </c>
      <c r="F25" s="19">
        <v>-13</v>
      </c>
      <c r="G25" s="21">
        <v>-3.903903903903904E-2</v>
      </c>
      <c r="I25" s="37"/>
      <c r="K25" s="34"/>
      <c r="L25" s="4"/>
    </row>
    <row r="26" spans="1:12" ht="17.25" customHeight="1">
      <c r="A26" s="17"/>
      <c r="B26" s="18" t="s">
        <v>14</v>
      </c>
      <c r="C26" s="35"/>
      <c r="D26" s="19">
        <v>2409</v>
      </c>
      <c r="E26" s="20">
        <v>2452</v>
      </c>
      <c r="F26" s="19">
        <v>-43</v>
      </c>
      <c r="G26" s="21">
        <v>-1.7536704730831975E-2</v>
      </c>
      <c r="I26" s="37"/>
      <c r="K26" s="34"/>
      <c r="L26" s="4"/>
    </row>
    <row r="27" spans="1:12" ht="17.25" customHeight="1">
      <c r="A27" s="17"/>
      <c r="B27" s="18" t="s">
        <v>15</v>
      </c>
      <c r="C27" s="35"/>
      <c r="D27" s="19">
        <v>13</v>
      </c>
      <c r="E27" s="20">
        <v>14</v>
      </c>
      <c r="F27" s="19">
        <v>-1</v>
      </c>
      <c r="G27" s="21">
        <v>-7.1428571428571425E-2</v>
      </c>
      <c r="I27" s="37"/>
      <c r="K27" s="34"/>
      <c r="L27" s="4"/>
    </row>
    <row r="28" spans="1:12" ht="17.25" customHeight="1">
      <c r="A28" s="17"/>
      <c r="B28" s="18" t="s">
        <v>16</v>
      </c>
      <c r="C28" s="35"/>
      <c r="D28" s="24">
        <v>201</v>
      </c>
      <c r="E28" s="25">
        <v>180</v>
      </c>
      <c r="F28" s="24">
        <v>21</v>
      </c>
      <c r="G28" s="26">
        <v>0.11666666666666667</v>
      </c>
      <c r="I28" s="37"/>
      <c r="K28" s="34"/>
      <c r="L28" s="4"/>
    </row>
    <row r="29" spans="1:12" ht="17.25" customHeight="1">
      <c r="A29" s="17"/>
      <c r="B29" s="18" t="s">
        <v>17</v>
      </c>
      <c r="C29" s="35"/>
      <c r="D29" s="39">
        <v>765842</v>
      </c>
      <c r="E29" s="28">
        <v>759075</v>
      </c>
      <c r="F29" s="27">
        <v>6767</v>
      </c>
      <c r="G29" s="21">
        <v>8.9147976155188879E-3</v>
      </c>
      <c r="I29" s="37"/>
      <c r="J29" s="40"/>
      <c r="K29" s="41"/>
      <c r="L29" s="4"/>
    </row>
    <row r="30" spans="1:12" ht="17.25" customHeight="1">
      <c r="A30" s="17"/>
      <c r="B30" s="30"/>
      <c r="C30" s="30"/>
      <c r="D30" s="42"/>
      <c r="E30" s="43"/>
      <c r="F30" s="42"/>
      <c r="G30" s="42"/>
      <c r="H30" s="44"/>
      <c r="I30" s="37"/>
      <c r="J30" s="40"/>
      <c r="K30" s="45"/>
      <c r="L30" s="23"/>
    </row>
    <row r="31" spans="1:12" ht="17.25" customHeight="1">
      <c r="A31" s="17"/>
      <c r="B31" s="17"/>
      <c r="C31" s="18"/>
      <c r="D31" s="18"/>
      <c r="E31" s="46"/>
      <c r="F31" s="18"/>
      <c r="G31" s="18"/>
      <c r="H31" s="46"/>
      <c r="I31" s="37"/>
      <c r="J31" s="40"/>
      <c r="K31" s="40"/>
      <c r="L31" s="23"/>
    </row>
    <row r="32" spans="1:12" ht="17.25" customHeight="1">
      <c r="A32" s="17"/>
      <c r="B32" s="880" t="s">
        <v>19</v>
      </c>
      <c r="C32" s="880"/>
      <c r="D32" s="880"/>
      <c r="E32" s="880"/>
      <c r="F32" s="880"/>
      <c r="G32" s="880"/>
      <c r="H32" s="880"/>
      <c r="I32" s="37"/>
      <c r="L32" s="23"/>
    </row>
    <row r="33" spans="1:15" s="12" customFormat="1" ht="18">
      <c r="A33" s="10"/>
      <c r="B33" s="13"/>
      <c r="C33" s="13"/>
      <c r="D33" s="13"/>
      <c r="E33" s="47"/>
      <c r="F33" s="876" t="s">
        <v>5</v>
      </c>
      <c r="G33" s="876"/>
      <c r="H33" s="10"/>
      <c r="I33" s="37"/>
      <c r="J33" s="48"/>
      <c r="K33" s="48"/>
      <c r="L33" s="48"/>
      <c r="M33" s="48"/>
      <c r="N33" s="48"/>
      <c r="O33" s="48"/>
    </row>
    <row r="34" spans="1:15" s="12" customFormat="1" ht="18">
      <c r="A34" s="10"/>
      <c r="B34" s="14" t="s">
        <v>6</v>
      </c>
      <c r="C34" s="14"/>
      <c r="D34" s="15" t="s">
        <v>7</v>
      </c>
      <c r="E34" s="16" t="s">
        <v>8</v>
      </c>
      <c r="F34" s="15" t="s">
        <v>9</v>
      </c>
      <c r="G34" s="15" t="s">
        <v>10</v>
      </c>
      <c r="H34" s="10"/>
      <c r="I34" s="11"/>
      <c r="L34" s="49"/>
    </row>
    <row r="35" spans="1:15" ht="18">
      <c r="A35" s="17"/>
      <c r="B35" s="18" t="s">
        <v>11</v>
      </c>
      <c r="C35" s="18"/>
      <c r="D35" s="19">
        <v>706965</v>
      </c>
      <c r="E35" s="20">
        <v>700039</v>
      </c>
      <c r="F35" s="19">
        <v>6926</v>
      </c>
      <c r="G35" s="21">
        <v>9.8937344919354485E-3</v>
      </c>
      <c r="H35" s="22"/>
      <c r="I35" s="37"/>
      <c r="L35" s="23"/>
    </row>
    <row r="36" spans="1:15" ht="18">
      <c r="A36" s="17"/>
      <c r="B36" s="18" t="s">
        <v>12</v>
      </c>
      <c r="C36" s="18"/>
      <c r="D36" s="19">
        <v>53728</v>
      </c>
      <c r="E36" s="20">
        <v>53676</v>
      </c>
      <c r="F36" s="19">
        <v>52</v>
      </c>
      <c r="G36" s="21">
        <v>9.6877561666294061E-4</v>
      </c>
      <c r="H36" s="22"/>
      <c r="I36" s="37"/>
      <c r="L36" s="23"/>
    </row>
    <row r="37" spans="1:15" ht="18">
      <c r="A37" s="17"/>
      <c r="B37" s="18" t="s">
        <v>13</v>
      </c>
      <c r="C37" s="18"/>
      <c r="D37" s="19">
        <v>323</v>
      </c>
      <c r="E37" s="20">
        <v>341</v>
      </c>
      <c r="F37" s="19">
        <v>-18</v>
      </c>
      <c r="G37" s="21">
        <v>-5.2785923753665691E-2</v>
      </c>
      <c r="H37" s="22"/>
      <c r="I37" s="37"/>
      <c r="L37" s="23"/>
    </row>
    <row r="38" spans="1:15" ht="18">
      <c r="A38" s="17"/>
      <c r="B38" s="18" t="s">
        <v>14</v>
      </c>
      <c r="C38" s="18"/>
      <c r="D38" s="19">
        <v>2431</v>
      </c>
      <c r="E38" s="20">
        <v>2465</v>
      </c>
      <c r="F38" s="19">
        <v>-34</v>
      </c>
      <c r="G38" s="21">
        <v>-1.3793103448275862E-2</v>
      </c>
      <c r="H38" s="22"/>
      <c r="I38" s="37"/>
      <c r="L38" s="23"/>
    </row>
    <row r="39" spans="1:15" ht="18">
      <c r="A39" s="17"/>
      <c r="B39" s="18" t="s">
        <v>15</v>
      </c>
      <c r="C39" s="18"/>
      <c r="D39" s="19">
        <v>14</v>
      </c>
      <c r="E39" s="20">
        <v>15</v>
      </c>
      <c r="F39" s="19">
        <v>-1</v>
      </c>
      <c r="G39" s="21">
        <v>-6.6666666666666666E-2</v>
      </c>
      <c r="H39" s="22"/>
      <c r="I39" s="37"/>
    </row>
    <row r="40" spans="1:15" ht="18">
      <c r="A40" s="17"/>
      <c r="B40" s="18" t="s">
        <v>16</v>
      </c>
      <c r="C40" s="18"/>
      <c r="D40" s="24">
        <v>194</v>
      </c>
      <c r="E40" s="25">
        <v>175</v>
      </c>
      <c r="F40" s="24">
        <v>19</v>
      </c>
      <c r="G40" s="26">
        <v>0.10857142857142857</v>
      </c>
      <c r="H40" s="22"/>
      <c r="I40" s="37"/>
      <c r="K40" s="40"/>
    </row>
    <row r="41" spans="1:15" ht="18">
      <c r="A41" s="17"/>
      <c r="B41" s="18" t="s">
        <v>17</v>
      </c>
      <c r="C41" s="18"/>
      <c r="D41" s="27">
        <v>763655</v>
      </c>
      <c r="E41" s="28">
        <v>756711</v>
      </c>
      <c r="F41" s="27">
        <v>6944</v>
      </c>
      <c r="G41" s="21">
        <v>9.1765548538345551E-3</v>
      </c>
      <c r="H41" s="22"/>
      <c r="I41" s="50"/>
      <c r="J41" s="50"/>
      <c r="K41" s="45"/>
    </row>
    <row r="42" spans="1:15" ht="18">
      <c r="A42" s="17"/>
      <c r="B42" s="30"/>
      <c r="C42" s="30"/>
      <c r="D42" s="30"/>
      <c r="E42" s="31"/>
      <c r="F42" s="30"/>
      <c r="G42" s="30"/>
      <c r="H42" s="33"/>
      <c r="I42" s="37"/>
      <c r="K42" s="41"/>
      <c r="L42" s="4"/>
    </row>
    <row r="43" spans="1:15" ht="18">
      <c r="A43" s="17"/>
      <c r="B43" s="18"/>
      <c r="C43" s="18"/>
      <c r="D43" s="17"/>
      <c r="E43" s="22"/>
      <c r="F43" s="17"/>
      <c r="G43" s="17"/>
      <c r="H43" s="22"/>
      <c r="I43" s="37"/>
      <c r="K43" s="45"/>
    </row>
    <row r="44" spans="1:15" ht="18">
      <c r="A44" s="17"/>
      <c r="B44" s="880" t="s">
        <v>20</v>
      </c>
      <c r="C44" s="880"/>
      <c r="D44" s="880"/>
      <c r="E44" s="880"/>
      <c r="F44" s="880"/>
      <c r="G44" s="880"/>
      <c r="H44" s="880"/>
      <c r="I44" s="37"/>
    </row>
    <row r="45" spans="1:15" s="12" customFormat="1" ht="18">
      <c r="A45" s="10"/>
      <c r="B45" s="13"/>
      <c r="C45" s="13"/>
      <c r="D45" s="13"/>
      <c r="E45" s="47"/>
      <c r="F45" s="876" t="s">
        <v>5</v>
      </c>
      <c r="G45" s="876"/>
      <c r="H45" s="10"/>
      <c r="I45" s="11"/>
    </row>
    <row r="46" spans="1:15" s="12" customFormat="1" ht="18">
      <c r="A46" s="10"/>
      <c r="B46" s="14" t="s">
        <v>6</v>
      </c>
      <c r="C46" s="14"/>
      <c r="D46" s="15" t="s">
        <v>7</v>
      </c>
      <c r="E46" s="16" t="s">
        <v>8</v>
      </c>
      <c r="F46" s="15" t="s">
        <v>9</v>
      </c>
      <c r="G46" s="15" t="s">
        <v>10</v>
      </c>
      <c r="H46" s="10"/>
      <c r="I46" s="11"/>
    </row>
    <row r="47" spans="1:15" ht="18">
      <c r="A47" s="17"/>
      <c r="B47" s="18" t="s">
        <v>11</v>
      </c>
      <c r="C47" s="18"/>
      <c r="D47" s="19">
        <v>706965</v>
      </c>
      <c r="E47" s="20">
        <v>700039</v>
      </c>
      <c r="F47" s="19">
        <v>6926</v>
      </c>
      <c r="G47" s="21">
        <v>9.8937344919354485E-3</v>
      </c>
      <c r="H47" s="22"/>
      <c r="I47" s="37"/>
    </row>
    <row r="48" spans="1:15" ht="18">
      <c r="A48" s="17"/>
      <c r="B48" s="18" t="s">
        <v>12</v>
      </c>
      <c r="C48" s="18"/>
      <c r="D48" s="19">
        <v>53728</v>
      </c>
      <c r="E48" s="20">
        <v>53676</v>
      </c>
      <c r="F48" s="19">
        <v>52</v>
      </c>
      <c r="G48" s="21">
        <v>9.6877561666294061E-4</v>
      </c>
      <c r="H48" s="22"/>
      <c r="I48" s="37"/>
    </row>
    <row r="49" spans="1:11" ht="18">
      <c r="A49" s="17"/>
      <c r="B49" s="18" t="s">
        <v>13</v>
      </c>
      <c r="C49" s="18"/>
      <c r="D49" s="19">
        <v>323</v>
      </c>
      <c r="E49" s="20">
        <v>341</v>
      </c>
      <c r="F49" s="19">
        <v>-18</v>
      </c>
      <c r="G49" s="21">
        <v>-5.2785923753665691E-2</v>
      </c>
      <c r="H49" s="22"/>
      <c r="I49" s="37"/>
    </row>
    <row r="50" spans="1:11" ht="18">
      <c r="A50" s="17"/>
      <c r="B50" s="18" t="s">
        <v>14</v>
      </c>
      <c r="C50" s="18"/>
      <c r="D50" s="19">
        <v>2431</v>
      </c>
      <c r="E50" s="20">
        <v>2465</v>
      </c>
      <c r="F50" s="19">
        <v>-34</v>
      </c>
      <c r="G50" s="21">
        <v>-1.3793103448275862E-2</v>
      </c>
      <c r="H50" s="22"/>
      <c r="I50" s="37"/>
    </row>
    <row r="51" spans="1:11" ht="18">
      <c r="A51" s="17"/>
      <c r="B51" s="18" t="s">
        <v>15</v>
      </c>
      <c r="C51" s="18"/>
      <c r="D51" s="19">
        <v>14</v>
      </c>
      <c r="E51" s="20">
        <v>15</v>
      </c>
      <c r="F51" s="19">
        <v>-1</v>
      </c>
      <c r="G51" s="21">
        <v>-6.6666666666666666E-2</v>
      </c>
      <c r="H51" s="22"/>
      <c r="I51" s="37"/>
    </row>
    <row r="52" spans="1:11" ht="18">
      <c r="A52" s="17"/>
      <c r="B52" s="18" t="s">
        <v>16</v>
      </c>
      <c r="C52" s="18"/>
      <c r="D52" s="24">
        <v>194</v>
      </c>
      <c r="E52" s="25">
        <v>175</v>
      </c>
      <c r="F52" s="24">
        <v>19</v>
      </c>
      <c r="G52" s="26">
        <v>0.10857142857142857</v>
      </c>
      <c r="H52" s="22"/>
      <c r="I52" s="37"/>
      <c r="K52" s="40"/>
    </row>
    <row r="53" spans="1:11" ht="18">
      <c r="A53" s="17"/>
      <c r="B53" s="18" t="s">
        <v>17</v>
      </c>
      <c r="C53" s="18"/>
      <c r="D53" s="27">
        <v>763655</v>
      </c>
      <c r="E53" s="28">
        <v>756711</v>
      </c>
      <c r="F53" s="27">
        <v>6944</v>
      </c>
      <c r="G53" s="21">
        <v>9.1765548538345551E-3</v>
      </c>
      <c r="H53" s="22"/>
      <c r="I53" s="50"/>
      <c r="J53" s="50"/>
      <c r="K53" s="45"/>
    </row>
    <row r="54" spans="1:11">
      <c r="E54" s="4"/>
      <c r="I54" s="37"/>
      <c r="J54" s="4"/>
      <c r="K54" s="41"/>
    </row>
    <row r="55" spans="1:11">
      <c r="E55" s="4"/>
      <c r="I55" s="37"/>
      <c r="K55" s="45"/>
    </row>
    <row r="56" spans="1:11">
      <c r="E56" s="4"/>
    </row>
    <row r="57" spans="1:11">
      <c r="E57" s="4"/>
    </row>
    <row r="58" spans="1:11">
      <c r="E58" s="4"/>
    </row>
    <row r="59" spans="1:11">
      <c r="E59" s="4"/>
    </row>
    <row r="62" spans="1:11">
      <c r="B62" s="51"/>
      <c r="D62" s="52"/>
    </row>
    <row r="63" spans="1:11">
      <c r="B63" s="51"/>
      <c r="D63" s="53"/>
    </row>
    <row r="64" spans="1:11">
      <c r="C64" s="54"/>
    </row>
    <row r="67" spans="2:2">
      <c r="B67" s="55"/>
    </row>
  </sheetData>
  <mergeCells count="12">
    <mergeCell ref="F45:G45"/>
    <mergeCell ref="B2:H2"/>
    <mergeCell ref="B3:H3"/>
    <mergeCell ref="B4:H4"/>
    <mergeCell ref="B6:H6"/>
    <mergeCell ref="B8:H8"/>
    <mergeCell ref="E9:G9"/>
    <mergeCell ref="B20:H20"/>
    <mergeCell ref="F21:G21"/>
    <mergeCell ref="B32:H32"/>
    <mergeCell ref="F33:G33"/>
    <mergeCell ref="B44:H44"/>
  </mergeCells>
  <pageMargins left="0.96" right="0.75" top="1" bottom="1" header="0.5" footer="0.5"/>
  <pageSetup scale="60" orientation="portrait" r:id="rId1"/>
  <headerFooter alignWithMargins="0">
    <oddFooter xml:space="preserve">&amp;C&amp;14 6b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7"/>
  <sheetViews>
    <sheetView tabSelected="1" zoomScale="70" zoomScaleNormal="85" workbookViewId="0">
      <pane ySplit="5" topLeftCell="A25" activePane="bottomLeft" state="frozen"/>
      <selection activeCell="B40" sqref="B40"/>
      <selection pane="bottomLeft" activeCell="B40" sqref="B40"/>
    </sheetView>
  </sheetViews>
  <sheetFormatPr defaultColWidth="10.28515625" defaultRowHeight="14.4"/>
  <cols>
    <col min="1" max="1" width="4.7109375" style="1" customWidth="1"/>
    <col min="2" max="2" width="42.85546875" style="1" customWidth="1"/>
    <col min="3" max="3" width="15.42578125" style="1" bestFit="1" customWidth="1"/>
    <col min="4" max="4" width="17.85546875" style="1" customWidth="1"/>
    <col min="5" max="5" width="18.28515625" style="1" customWidth="1"/>
    <col min="6" max="6" width="18.140625" style="1" customWidth="1"/>
    <col min="7" max="7" width="20.7109375" style="1" customWidth="1"/>
    <col min="8" max="8" width="17.28515625" style="4" bestFit="1" customWidth="1"/>
    <col min="9" max="10" width="14.7109375" style="1" hidden="1" customWidth="1"/>
    <col min="11" max="11" width="13.28515625" style="1" hidden="1" customWidth="1"/>
    <col min="12" max="12" width="24.7109375" style="1" hidden="1" customWidth="1"/>
    <col min="13" max="16384" width="10.28515625" style="1"/>
  </cols>
  <sheetData>
    <row r="1" spans="1:12">
      <c r="A1" s="97"/>
      <c r="B1" s="97"/>
      <c r="C1" s="98"/>
      <c r="D1" s="98"/>
      <c r="E1" s="98"/>
      <c r="F1" s="98"/>
      <c r="G1" s="98"/>
      <c r="H1" s="98"/>
      <c r="I1" s="98"/>
      <c r="J1" s="98"/>
    </row>
    <row r="2" spans="1:12" ht="21">
      <c r="A2" s="883" t="s">
        <v>0</v>
      </c>
      <c r="B2" s="883"/>
      <c r="C2" s="883"/>
      <c r="D2" s="883"/>
      <c r="E2" s="883"/>
      <c r="F2" s="883"/>
      <c r="G2" s="883"/>
      <c r="H2" s="883"/>
      <c r="I2" s="883"/>
      <c r="J2" s="99"/>
      <c r="L2" s="6"/>
    </row>
    <row r="3" spans="1:12" ht="21">
      <c r="A3" s="883" t="s">
        <v>2</v>
      </c>
      <c r="B3" s="883"/>
      <c r="C3" s="883"/>
      <c r="D3" s="883"/>
      <c r="E3" s="883"/>
      <c r="F3" s="883"/>
      <c r="G3" s="883"/>
      <c r="H3" s="883"/>
      <c r="I3" s="883"/>
      <c r="J3" s="99"/>
      <c r="L3" s="6"/>
    </row>
    <row r="4" spans="1:12" ht="21">
      <c r="A4" s="884">
        <v>41639</v>
      </c>
      <c r="B4" s="884"/>
      <c r="C4" s="884"/>
      <c r="D4" s="884"/>
      <c r="E4" s="884"/>
      <c r="F4" s="884"/>
      <c r="G4" s="884"/>
      <c r="H4" s="884"/>
      <c r="I4" s="884"/>
      <c r="J4" s="100"/>
      <c r="L4" s="6"/>
    </row>
    <row r="5" spans="1:12" ht="15.6">
      <c r="A5" s="101"/>
      <c r="B5" s="101"/>
      <c r="C5" s="102"/>
      <c r="D5" s="102"/>
      <c r="E5" s="102"/>
      <c r="F5" s="102"/>
      <c r="G5" s="102"/>
      <c r="H5" s="102"/>
      <c r="I5" s="102"/>
      <c r="J5" s="102"/>
      <c r="L5" s="6"/>
    </row>
    <row r="6" spans="1:12" ht="17.399999999999999">
      <c r="A6" s="885" t="s">
        <v>3</v>
      </c>
      <c r="B6" s="885"/>
      <c r="C6" s="885"/>
      <c r="D6" s="885"/>
      <c r="E6" s="885"/>
      <c r="F6" s="885"/>
      <c r="G6" s="885"/>
      <c r="H6" s="885"/>
      <c r="I6" s="885"/>
      <c r="J6" s="103"/>
      <c r="L6" s="6"/>
    </row>
    <row r="7" spans="1:12">
      <c r="L7" s="6"/>
    </row>
    <row r="8" spans="1:12" s="12" customFormat="1" ht="17.399999999999999">
      <c r="A8" s="886" t="s">
        <v>4</v>
      </c>
      <c r="B8" s="886"/>
      <c r="C8" s="886"/>
      <c r="D8" s="886"/>
      <c r="E8" s="886"/>
      <c r="F8" s="886"/>
      <c r="G8" s="886"/>
      <c r="H8" s="886"/>
      <c r="I8" s="886"/>
      <c r="J8" s="104"/>
      <c r="L8" s="6"/>
    </row>
    <row r="9" spans="1:12" s="12" customFormat="1" ht="17.399999999999999">
      <c r="A9" s="105"/>
      <c r="B9" s="105"/>
      <c r="C9" s="105"/>
      <c r="D9" s="106"/>
      <c r="E9" s="107" t="s">
        <v>21</v>
      </c>
      <c r="F9" s="106"/>
      <c r="G9" s="882" t="s">
        <v>5</v>
      </c>
      <c r="H9" s="882"/>
      <c r="I9" s="882"/>
      <c r="J9" s="108"/>
      <c r="L9" s="6"/>
    </row>
    <row r="10" spans="1:12" s="12" customFormat="1" ht="17.399999999999999">
      <c r="A10" s="107" t="s">
        <v>6</v>
      </c>
      <c r="B10" s="107"/>
      <c r="C10" s="109" t="s">
        <v>7</v>
      </c>
      <c r="D10" s="109" t="s">
        <v>22</v>
      </c>
      <c r="E10" s="109" t="s">
        <v>9</v>
      </c>
      <c r="F10" s="109" t="s">
        <v>10</v>
      </c>
      <c r="G10" s="110" t="s">
        <v>8</v>
      </c>
      <c r="H10" s="109" t="s">
        <v>9</v>
      </c>
      <c r="I10" s="109" t="s">
        <v>10</v>
      </c>
      <c r="J10" s="109"/>
      <c r="L10" s="6"/>
    </row>
    <row r="11" spans="1:12" ht="17.399999999999999">
      <c r="A11" s="111" t="s">
        <v>11</v>
      </c>
      <c r="B11" s="111"/>
      <c r="C11" s="96">
        <v>722680</v>
      </c>
      <c r="D11" s="96">
        <v>721673</v>
      </c>
      <c r="E11" s="96">
        <v>1007</v>
      </c>
      <c r="F11" s="112">
        <v>1.395368816624704E-3</v>
      </c>
      <c r="G11" s="94">
        <v>710926</v>
      </c>
      <c r="H11" s="96">
        <v>11754</v>
      </c>
      <c r="I11" s="113">
        <v>1.6533366341925884E-2</v>
      </c>
      <c r="J11" s="113"/>
      <c r="L11" s="6"/>
    </row>
    <row r="12" spans="1:12" ht="17.399999999999999">
      <c r="A12" s="111" t="s">
        <v>12</v>
      </c>
      <c r="B12" s="111"/>
      <c r="C12" s="96">
        <v>54125</v>
      </c>
      <c r="D12" s="96">
        <v>55118</v>
      </c>
      <c r="E12" s="96">
        <v>-993</v>
      </c>
      <c r="F12" s="112">
        <v>-1.8015893174643492E-2</v>
      </c>
      <c r="G12" s="94">
        <v>53730</v>
      </c>
      <c r="H12" s="96">
        <v>395</v>
      </c>
      <c r="I12" s="113">
        <v>7.3515726782058437E-3</v>
      </c>
      <c r="J12" s="113"/>
      <c r="L12" s="6"/>
    </row>
    <row r="13" spans="1:12" ht="17.399999999999999">
      <c r="A13" s="111" t="s">
        <v>13</v>
      </c>
      <c r="B13" s="111"/>
      <c r="C13" s="96">
        <v>444</v>
      </c>
      <c r="D13" s="96">
        <v>325</v>
      </c>
      <c r="E13" s="96">
        <v>119</v>
      </c>
      <c r="F13" s="112">
        <v>0.36615384615384616</v>
      </c>
      <c r="G13" s="94">
        <v>319</v>
      </c>
      <c r="H13" s="96">
        <v>125</v>
      </c>
      <c r="I13" s="113">
        <v>0.39184952978056425</v>
      </c>
      <c r="J13" s="113"/>
      <c r="L13" s="6"/>
    </row>
    <row r="14" spans="1:12" ht="17.399999999999999">
      <c r="A14" s="111" t="s">
        <v>14</v>
      </c>
      <c r="B14" s="111"/>
      <c r="C14" s="96">
        <v>2396</v>
      </c>
      <c r="D14" s="96">
        <v>2386</v>
      </c>
      <c r="E14" s="96">
        <v>10</v>
      </c>
      <c r="F14" s="112">
        <v>4.1911148365465214E-3</v>
      </c>
      <c r="G14" s="94">
        <v>2409</v>
      </c>
      <c r="H14" s="96">
        <v>-13</v>
      </c>
      <c r="I14" s="113">
        <v>-5.3964300539643007E-3</v>
      </c>
      <c r="J14" s="113"/>
      <c r="L14" s="23"/>
    </row>
    <row r="15" spans="1:12" ht="17.399999999999999">
      <c r="A15" s="111" t="s">
        <v>15</v>
      </c>
      <c r="B15" s="111"/>
      <c r="C15" s="96">
        <v>13</v>
      </c>
      <c r="D15" s="96">
        <v>14</v>
      </c>
      <c r="E15" s="96">
        <v>-1</v>
      </c>
      <c r="F15" s="112">
        <v>-7.1428571428571425E-2</v>
      </c>
      <c r="G15" s="94">
        <v>14</v>
      </c>
      <c r="H15" s="96">
        <v>-1</v>
      </c>
      <c r="I15" s="113">
        <v>-7.1428571428571425E-2</v>
      </c>
      <c r="J15" s="113"/>
      <c r="L15" s="23"/>
    </row>
    <row r="16" spans="1:12" ht="17.399999999999999">
      <c r="A16" s="111" t="s">
        <v>16</v>
      </c>
      <c r="B16" s="111"/>
      <c r="C16" s="114">
        <v>208</v>
      </c>
      <c r="D16" s="114">
        <v>203</v>
      </c>
      <c r="E16" s="114">
        <v>5</v>
      </c>
      <c r="F16" s="115">
        <v>2.4630541871921183E-2</v>
      </c>
      <c r="G16" s="95">
        <v>203</v>
      </c>
      <c r="H16" s="114">
        <v>5</v>
      </c>
      <c r="I16" s="116">
        <v>2.4630541871921183E-2</v>
      </c>
      <c r="J16" s="117"/>
      <c r="L16" s="23"/>
    </row>
    <row r="17" spans="1:12" ht="17.399999999999999">
      <c r="A17" s="111" t="s">
        <v>17</v>
      </c>
      <c r="B17" s="111"/>
      <c r="C17" s="118">
        <v>779866</v>
      </c>
      <c r="D17" s="118">
        <v>779719</v>
      </c>
      <c r="E17" s="118">
        <v>147</v>
      </c>
      <c r="F17" s="112">
        <v>1.8852945740709153E-4</v>
      </c>
      <c r="G17" s="119">
        <v>767601</v>
      </c>
      <c r="H17" s="118">
        <v>12265</v>
      </c>
      <c r="I17" s="113">
        <v>1.5978353337215558E-2</v>
      </c>
      <c r="J17" s="113"/>
      <c r="K17" s="29"/>
      <c r="L17" s="23"/>
    </row>
    <row r="18" spans="1:12" ht="17.399999999999999">
      <c r="A18" s="120"/>
      <c r="B18" s="120"/>
      <c r="C18" s="120"/>
      <c r="D18" s="120"/>
      <c r="E18" s="120"/>
      <c r="F18" s="120"/>
      <c r="G18" s="121"/>
      <c r="H18" s="120"/>
      <c r="I18" s="122"/>
      <c r="J18" s="123"/>
      <c r="K18" s="34"/>
      <c r="L18" s="4"/>
    </row>
    <row r="19" spans="1:12" ht="17.399999999999999">
      <c r="A19" s="124"/>
      <c r="B19" s="124"/>
      <c r="C19" s="124"/>
      <c r="D19" s="124"/>
      <c r="E19" s="124"/>
      <c r="F19" s="124"/>
      <c r="G19" s="125"/>
      <c r="H19" s="124"/>
      <c r="I19" s="123"/>
      <c r="J19" s="123"/>
      <c r="K19" s="34"/>
      <c r="L19" s="4"/>
    </row>
    <row r="20" spans="1:12" ht="17.25" customHeight="1">
      <c r="A20" s="887" t="s">
        <v>18</v>
      </c>
      <c r="B20" s="887"/>
      <c r="C20" s="887"/>
      <c r="D20" s="887"/>
      <c r="E20" s="887"/>
      <c r="F20" s="887"/>
      <c r="G20" s="887"/>
      <c r="H20" s="887"/>
      <c r="I20" s="887"/>
      <c r="J20" s="126"/>
      <c r="K20" s="34"/>
      <c r="L20" s="4"/>
    </row>
    <row r="21" spans="1:12" ht="17.25" customHeight="1">
      <c r="A21" s="105"/>
      <c r="B21" s="105"/>
      <c r="C21" s="105"/>
      <c r="D21" s="106"/>
      <c r="E21" s="107" t="s">
        <v>21</v>
      </c>
      <c r="F21" s="106"/>
      <c r="G21" s="882" t="s">
        <v>5</v>
      </c>
      <c r="H21" s="882"/>
      <c r="I21" s="882"/>
      <c r="J21" s="108"/>
      <c r="K21" s="34"/>
      <c r="L21" s="4"/>
    </row>
    <row r="22" spans="1:12" ht="17.25" customHeight="1">
      <c r="A22" s="107" t="s">
        <v>6</v>
      </c>
      <c r="B22" s="107"/>
      <c r="C22" s="109" t="s">
        <v>7</v>
      </c>
      <c r="D22" s="109" t="s">
        <v>22</v>
      </c>
      <c r="E22" s="109" t="s">
        <v>9</v>
      </c>
      <c r="F22" s="109" t="s">
        <v>10</v>
      </c>
      <c r="G22" s="110" t="s">
        <v>8</v>
      </c>
      <c r="H22" s="109" t="s">
        <v>9</v>
      </c>
      <c r="I22" s="109" t="s">
        <v>10</v>
      </c>
      <c r="J22" s="109"/>
      <c r="K22" s="34"/>
      <c r="L22" s="4"/>
    </row>
    <row r="23" spans="1:12" ht="17.25" customHeight="1">
      <c r="A23" s="111" t="s">
        <v>11</v>
      </c>
      <c r="B23" s="124"/>
      <c r="C23" s="96">
        <v>720450</v>
      </c>
      <c r="D23" s="96">
        <v>720029</v>
      </c>
      <c r="E23" s="96">
        <v>421</v>
      </c>
      <c r="F23" s="112">
        <v>5.8469867185905009E-4</v>
      </c>
      <c r="G23" s="94">
        <v>709263</v>
      </c>
      <c r="H23" s="96">
        <v>11187</v>
      </c>
      <c r="I23" s="113">
        <v>1.5772710546017487E-2</v>
      </c>
      <c r="J23" s="113"/>
      <c r="K23" s="34"/>
      <c r="L23" s="4"/>
    </row>
    <row r="24" spans="1:12" ht="17.25" customHeight="1">
      <c r="A24" s="111" t="s">
        <v>12</v>
      </c>
      <c r="B24" s="124"/>
      <c r="C24" s="96">
        <v>53904</v>
      </c>
      <c r="D24" s="96">
        <v>54938</v>
      </c>
      <c r="E24" s="96">
        <v>-1034</v>
      </c>
      <c r="F24" s="112">
        <v>-1.8821216644217119E-2</v>
      </c>
      <c r="G24" s="94">
        <v>53636</v>
      </c>
      <c r="H24" s="96">
        <v>268</v>
      </c>
      <c r="I24" s="113">
        <v>4.9966440450443734E-3</v>
      </c>
      <c r="J24" s="113"/>
      <c r="K24" s="34"/>
      <c r="L24" s="4"/>
    </row>
    <row r="25" spans="1:12" ht="17.25" customHeight="1">
      <c r="A25" s="111" t="s">
        <v>13</v>
      </c>
      <c r="B25" s="124"/>
      <c r="C25" s="96">
        <v>444</v>
      </c>
      <c r="D25" s="96">
        <v>326</v>
      </c>
      <c r="E25" s="96">
        <v>118</v>
      </c>
      <c r="F25" s="112">
        <v>0.3619631901840491</v>
      </c>
      <c r="G25" s="94">
        <v>320</v>
      </c>
      <c r="H25" s="96">
        <v>124</v>
      </c>
      <c r="I25" s="113">
        <v>0.38750000000000001</v>
      </c>
      <c r="J25" s="113"/>
      <c r="K25" s="34"/>
      <c r="L25" s="4"/>
    </row>
    <row r="26" spans="1:12" ht="17.25" customHeight="1">
      <c r="A26" s="111" t="s">
        <v>14</v>
      </c>
      <c r="B26" s="124"/>
      <c r="C26" s="96">
        <v>2389</v>
      </c>
      <c r="D26" s="96">
        <v>2389</v>
      </c>
      <c r="E26" s="96">
        <v>0</v>
      </c>
      <c r="F26" s="112">
        <v>0</v>
      </c>
      <c r="G26" s="94">
        <v>2409</v>
      </c>
      <c r="H26" s="96">
        <v>-20</v>
      </c>
      <c r="I26" s="113">
        <v>-8.3022000830220016E-3</v>
      </c>
      <c r="J26" s="113"/>
      <c r="K26" s="34"/>
      <c r="L26" s="4"/>
    </row>
    <row r="27" spans="1:12" ht="17.25" customHeight="1">
      <c r="A27" s="111" t="s">
        <v>15</v>
      </c>
      <c r="B27" s="124"/>
      <c r="C27" s="96">
        <v>13</v>
      </c>
      <c r="D27" s="96">
        <v>14</v>
      </c>
      <c r="E27" s="96">
        <v>-1</v>
      </c>
      <c r="F27" s="112">
        <v>-7.1428571428571425E-2</v>
      </c>
      <c r="G27" s="94">
        <v>13</v>
      </c>
      <c r="H27" s="96">
        <v>0</v>
      </c>
      <c r="I27" s="113">
        <v>0</v>
      </c>
      <c r="J27" s="113"/>
      <c r="K27" s="34"/>
      <c r="L27" s="4"/>
    </row>
    <row r="28" spans="1:12" ht="17.25" customHeight="1">
      <c r="A28" s="111" t="s">
        <v>16</v>
      </c>
      <c r="B28" s="124"/>
      <c r="C28" s="114">
        <v>207</v>
      </c>
      <c r="D28" s="114">
        <v>203</v>
      </c>
      <c r="E28" s="114">
        <v>4</v>
      </c>
      <c r="F28" s="115">
        <v>1.9704433497536946E-2</v>
      </c>
      <c r="G28" s="95">
        <v>201</v>
      </c>
      <c r="H28" s="114">
        <v>6</v>
      </c>
      <c r="I28" s="116">
        <v>2.9850746268656716E-2</v>
      </c>
      <c r="J28" s="117"/>
      <c r="K28" s="34"/>
      <c r="L28" s="4"/>
    </row>
    <row r="29" spans="1:12" ht="17.25" customHeight="1">
      <c r="A29" s="111" t="s">
        <v>17</v>
      </c>
      <c r="B29" s="124"/>
      <c r="C29" s="127">
        <v>777407</v>
      </c>
      <c r="D29" s="118">
        <v>777899</v>
      </c>
      <c r="E29" s="118">
        <v>-492</v>
      </c>
      <c r="F29" s="112">
        <v>-6.3247285315960039E-4</v>
      </c>
      <c r="G29" s="119">
        <v>765842</v>
      </c>
      <c r="H29" s="118">
        <v>11565</v>
      </c>
      <c r="I29" s="113">
        <v>1.510102606020563E-2</v>
      </c>
      <c r="J29" s="113"/>
      <c r="K29" s="41"/>
      <c r="L29" s="4"/>
    </row>
    <row r="30" spans="1:12" ht="17.25" customHeight="1">
      <c r="A30" s="120"/>
      <c r="B30" s="120"/>
      <c r="C30" s="128"/>
      <c r="D30" s="128"/>
      <c r="E30" s="128"/>
      <c r="F30" s="128"/>
      <c r="G30" s="129"/>
      <c r="H30" s="128"/>
      <c r="I30" s="128"/>
      <c r="J30" s="130"/>
      <c r="K30" s="45"/>
      <c r="L30" s="23"/>
    </row>
    <row r="31" spans="1:12" ht="17.25" customHeight="1">
      <c r="A31" s="131"/>
      <c r="B31" s="111"/>
      <c r="C31" s="111"/>
      <c r="D31" s="111"/>
      <c r="E31" s="111"/>
      <c r="F31" s="111"/>
      <c r="G31" s="132"/>
      <c r="H31" s="111"/>
      <c r="I31" s="111"/>
      <c r="J31" s="111"/>
      <c r="K31" s="40"/>
      <c r="L31" s="23"/>
    </row>
    <row r="32" spans="1:12" ht="17.25" customHeight="1">
      <c r="A32" s="888" t="s">
        <v>19</v>
      </c>
      <c r="B32" s="888"/>
      <c r="C32" s="888"/>
      <c r="D32" s="888"/>
      <c r="E32" s="888"/>
      <c r="F32" s="888"/>
      <c r="G32" s="888"/>
      <c r="H32" s="888"/>
      <c r="I32" s="888"/>
      <c r="J32" s="133"/>
      <c r="L32" s="23"/>
    </row>
    <row r="33" spans="1:15" s="12" customFormat="1" ht="17.399999999999999">
      <c r="A33" s="106"/>
      <c r="B33" s="106"/>
      <c r="C33" s="106"/>
      <c r="D33" s="106"/>
      <c r="E33" s="107" t="s">
        <v>21</v>
      </c>
      <c r="F33" s="106"/>
      <c r="G33" s="134"/>
      <c r="H33" s="882" t="s">
        <v>5</v>
      </c>
      <c r="I33" s="882"/>
      <c r="J33" s="108"/>
      <c r="K33" s="135"/>
      <c r="L33" s="135"/>
      <c r="M33" s="48"/>
      <c r="N33" s="48"/>
      <c r="O33" s="48"/>
    </row>
    <row r="34" spans="1:15" s="12" customFormat="1" ht="17.399999999999999">
      <c r="A34" s="107" t="s">
        <v>6</v>
      </c>
      <c r="B34" s="107"/>
      <c r="C34" s="109" t="s">
        <v>7</v>
      </c>
      <c r="D34" s="109" t="s">
        <v>22</v>
      </c>
      <c r="E34" s="109" t="s">
        <v>9</v>
      </c>
      <c r="F34" s="109" t="s">
        <v>10</v>
      </c>
      <c r="G34" s="110" t="s">
        <v>8</v>
      </c>
      <c r="H34" s="109" t="s">
        <v>9</v>
      </c>
      <c r="I34" s="109" t="s">
        <v>10</v>
      </c>
      <c r="J34" s="109"/>
      <c r="K34" s="136"/>
      <c r="L34" s="136"/>
    </row>
    <row r="35" spans="1:15" ht="17.399999999999999">
      <c r="A35" s="111" t="s">
        <v>11</v>
      </c>
      <c r="B35" s="111"/>
      <c r="C35" s="96">
        <v>716518</v>
      </c>
      <c r="D35" s="96">
        <v>716262</v>
      </c>
      <c r="E35" s="96">
        <v>256</v>
      </c>
      <c r="F35" s="112">
        <v>3.5741111492721935E-4</v>
      </c>
      <c r="G35" s="94">
        <v>706965</v>
      </c>
      <c r="H35" s="96">
        <v>9553</v>
      </c>
      <c r="I35" s="113">
        <v>1.3512691575962035E-2</v>
      </c>
      <c r="J35" s="113"/>
      <c r="K35" s="137"/>
      <c r="L35" s="137"/>
    </row>
    <row r="36" spans="1:15" ht="17.399999999999999">
      <c r="A36" s="111" t="s">
        <v>12</v>
      </c>
      <c r="B36" s="111"/>
      <c r="C36" s="96">
        <v>53840</v>
      </c>
      <c r="D36" s="96">
        <v>54616</v>
      </c>
      <c r="E36" s="96">
        <v>-776</v>
      </c>
      <c r="F36" s="112">
        <v>-1.4208290610810019E-2</v>
      </c>
      <c r="G36" s="94">
        <v>53728</v>
      </c>
      <c r="H36" s="96">
        <v>112</v>
      </c>
      <c r="I36" s="113">
        <v>2.0845741512805242E-3</v>
      </c>
      <c r="J36" s="113"/>
      <c r="K36" s="137"/>
      <c r="L36" s="137"/>
    </row>
    <row r="37" spans="1:15" ht="17.399999999999999">
      <c r="A37" s="111" t="s">
        <v>13</v>
      </c>
      <c r="B37" s="111"/>
      <c r="C37" s="96">
        <v>415</v>
      </c>
      <c r="D37" s="96">
        <v>331</v>
      </c>
      <c r="E37" s="96">
        <v>84</v>
      </c>
      <c r="F37" s="112">
        <v>0.25377643504531722</v>
      </c>
      <c r="G37" s="94">
        <v>323</v>
      </c>
      <c r="H37" s="96">
        <v>92</v>
      </c>
      <c r="I37" s="113">
        <v>0.28482972136222912</v>
      </c>
      <c r="J37" s="113"/>
      <c r="K37" s="137"/>
      <c r="L37" s="137"/>
    </row>
    <row r="38" spans="1:15" ht="17.399999999999999">
      <c r="A38" s="111" t="s">
        <v>14</v>
      </c>
      <c r="B38" s="111"/>
      <c r="C38" s="96">
        <v>2394</v>
      </c>
      <c r="D38" s="96">
        <v>2402</v>
      </c>
      <c r="E38" s="96">
        <v>-8</v>
      </c>
      <c r="F38" s="112">
        <v>-3.3305578684429643E-3</v>
      </c>
      <c r="G38" s="94">
        <v>2431</v>
      </c>
      <c r="H38" s="96">
        <v>-37</v>
      </c>
      <c r="I38" s="113">
        <v>-1.5220074043603456E-2</v>
      </c>
      <c r="J38" s="113"/>
      <c r="K38" s="137"/>
      <c r="L38" s="137"/>
    </row>
    <row r="39" spans="1:15" ht="17.399999999999999">
      <c r="A39" s="111" t="s">
        <v>15</v>
      </c>
      <c r="B39" s="111"/>
      <c r="C39" s="96">
        <v>14</v>
      </c>
      <c r="D39" s="96">
        <v>14</v>
      </c>
      <c r="E39" s="96">
        <v>0</v>
      </c>
      <c r="F39" s="112">
        <v>0</v>
      </c>
      <c r="G39" s="94">
        <v>14</v>
      </c>
      <c r="H39" s="96">
        <v>0</v>
      </c>
      <c r="I39" s="113">
        <v>0</v>
      </c>
      <c r="J39" s="113"/>
      <c r="K39" s="137"/>
      <c r="L39" s="137"/>
    </row>
    <row r="40" spans="1:15" ht="17.399999999999999">
      <c r="A40" s="111" t="s">
        <v>16</v>
      </c>
      <c r="B40" s="111"/>
      <c r="C40" s="114">
        <v>204</v>
      </c>
      <c r="D40" s="114">
        <v>203</v>
      </c>
      <c r="E40" s="114">
        <v>1</v>
      </c>
      <c r="F40" s="115">
        <v>4.9261083743842365E-3</v>
      </c>
      <c r="G40" s="95">
        <v>194</v>
      </c>
      <c r="H40" s="114">
        <v>10</v>
      </c>
      <c r="I40" s="116">
        <v>5.1546391752577317E-2</v>
      </c>
      <c r="J40" s="117"/>
      <c r="K40" s="137"/>
      <c r="L40" s="137"/>
    </row>
    <row r="41" spans="1:15" ht="17.399999999999999">
      <c r="A41" s="111" t="s">
        <v>17</v>
      </c>
      <c r="B41" s="111"/>
      <c r="C41" s="118">
        <v>773385</v>
      </c>
      <c r="D41" s="118">
        <v>773828</v>
      </c>
      <c r="E41" s="118">
        <v>-443</v>
      </c>
      <c r="F41" s="112">
        <v>-5.724786386638891E-4</v>
      </c>
      <c r="G41" s="119">
        <v>763655</v>
      </c>
      <c r="H41" s="118">
        <v>9730</v>
      </c>
      <c r="I41" s="113">
        <v>1.2741355716914052E-2</v>
      </c>
      <c r="J41" s="113"/>
      <c r="K41" s="137"/>
      <c r="L41" s="137"/>
    </row>
    <row r="42" spans="1:15" ht="17.399999999999999">
      <c r="A42" s="120"/>
      <c r="B42" s="120"/>
      <c r="C42" s="120"/>
      <c r="D42" s="120"/>
      <c r="E42" s="120"/>
      <c r="F42" s="120"/>
      <c r="G42" s="121"/>
      <c r="H42" s="120"/>
      <c r="I42" s="120"/>
      <c r="J42" s="124"/>
      <c r="K42" s="137"/>
      <c r="L42" s="137"/>
    </row>
    <row r="43" spans="1:15" ht="18">
      <c r="A43" s="111"/>
      <c r="B43" s="111"/>
      <c r="C43" s="131"/>
      <c r="D43" s="131"/>
      <c r="E43" s="131"/>
      <c r="F43" s="131"/>
      <c r="G43" s="138"/>
      <c r="H43" s="131"/>
      <c r="I43" s="131"/>
      <c r="J43" s="131"/>
      <c r="K43" s="137"/>
      <c r="L43" s="137"/>
    </row>
    <row r="44" spans="1:15" ht="17.399999999999999">
      <c r="A44" s="888" t="s">
        <v>20</v>
      </c>
      <c r="B44" s="888"/>
      <c r="C44" s="888"/>
      <c r="D44" s="888"/>
      <c r="E44" s="888"/>
      <c r="F44" s="888"/>
      <c r="G44" s="888"/>
      <c r="H44" s="888"/>
      <c r="I44" s="888"/>
      <c r="J44" s="133"/>
      <c r="K44" s="137"/>
      <c r="L44" s="137"/>
    </row>
    <row r="45" spans="1:15" s="12" customFormat="1" ht="17.399999999999999">
      <c r="A45" s="106"/>
      <c r="B45" s="106"/>
      <c r="C45" s="106"/>
      <c r="D45" s="106"/>
      <c r="E45" s="107" t="s">
        <v>21</v>
      </c>
      <c r="F45" s="106"/>
      <c r="G45" s="134"/>
      <c r="H45" s="882" t="s">
        <v>5</v>
      </c>
      <c r="I45" s="882"/>
      <c r="J45" s="108"/>
      <c r="K45" s="136"/>
      <c r="L45" s="136"/>
    </row>
    <row r="46" spans="1:15" s="12" customFormat="1" ht="17.399999999999999">
      <c r="A46" s="107" t="s">
        <v>6</v>
      </c>
      <c r="B46" s="107"/>
      <c r="C46" s="109" t="s">
        <v>7</v>
      </c>
      <c r="D46" s="109" t="s">
        <v>22</v>
      </c>
      <c r="E46" s="109" t="s">
        <v>9</v>
      </c>
      <c r="F46" s="109" t="s">
        <v>10</v>
      </c>
      <c r="G46" s="110" t="s">
        <v>8</v>
      </c>
      <c r="H46" s="109" t="s">
        <v>9</v>
      </c>
      <c r="I46" s="109" t="s">
        <v>10</v>
      </c>
      <c r="J46" s="109"/>
      <c r="K46" s="136"/>
      <c r="L46" s="136"/>
    </row>
    <row r="47" spans="1:15" ht="17.399999999999999">
      <c r="A47" s="111" t="s">
        <v>11</v>
      </c>
      <c r="B47" s="111"/>
      <c r="C47" s="96">
        <v>716518</v>
      </c>
      <c r="D47" s="96">
        <v>716262</v>
      </c>
      <c r="E47" s="96">
        <v>256</v>
      </c>
      <c r="F47" s="112">
        <v>3.5741111492721935E-4</v>
      </c>
      <c r="G47" s="94">
        <v>706965</v>
      </c>
      <c r="H47" s="96">
        <v>9553</v>
      </c>
      <c r="I47" s="113">
        <v>1.3512691575962035E-2</v>
      </c>
      <c r="J47" s="113"/>
      <c r="K47" s="137"/>
      <c r="L47" s="137"/>
    </row>
    <row r="48" spans="1:15" ht="17.399999999999999">
      <c r="A48" s="111" t="s">
        <v>12</v>
      </c>
      <c r="B48" s="111"/>
      <c r="C48" s="96">
        <v>53840</v>
      </c>
      <c r="D48" s="96">
        <v>54616</v>
      </c>
      <c r="E48" s="96">
        <v>-776</v>
      </c>
      <c r="F48" s="112">
        <v>-1.4208290610810019E-2</v>
      </c>
      <c r="G48" s="94">
        <v>53728</v>
      </c>
      <c r="H48" s="96">
        <v>112</v>
      </c>
      <c r="I48" s="113">
        <v>2.0845741512805242E-3</v>
      </c>
      <c r="J48" s="113"/>
      <c r="K48" s="137"/>
      <c r="L48" s="137"/>
    </row>
    <row r="49" spans="1:11" ht="17.399999999999999">
      <c r="A49" s="111" t="s">
        <v>13</v>
      </c>
      <c r="B49" s="111"/>
      <c r="C49" s="96">
        <v>415</v>
      </c>
      <c r="D49" s="96">
        <v>331</v>
      </c>
      <c r="E49" s="96">
        <v>84</v>
      </c>
      <c r="F49" s="112">
        <v>0.25377643504531722</v>
      </c>
      <c r="G49" s="94">
        <v>323</v>
      </c>
      <c r="H49" s="96">
        <v>92</v>
      </c>
      <c r="I49" s="113">
        <v>0.28482972136222912</v>
      </c>
      <c r="J49" s="113"/>
    </row>
    <row r="50" spans="1:11" ht="17.399999999999999">
      <c r="A50" s="111" t="s">
        <v>14</v>
      </c>
      <c r="B50" s="111"/>
      <c r="C50" s="96">
        <v>2394</v>
      </c>
      <c r="D50" s="96">
        <v>2402</v>
      </c>
      <c r="E50" s="96">
        <v>-8</v>
      </c>
      <c r="F50" s="112">
        <v>-3.3305578684429643E-3</v>
      </c>
      <c r="G50" s="94">
        <v>2431</v>
      </c>
      <c r="H50" s="96">
        <v>-37</v>
      </c>
      <c r="I50" s="113">
        <v>-1.5220074043603456E-2</v>
      </c>
      <c r="J50" s="113"/>
    </row>
    <row r="51" spans="1:11" ht="17.399999999999999">
      <c r="A51" s="111" t="s">
        <v>15</v>
      </c>
      <c r="B51" s="111"/>
      <c r="C51" s="96">
        <v>14</v>
      </c>
      <c r="D51" s="96">
        <v>14</v>
      </c>
      <c r="E51" s="96">
        <v>0</v>
      </c>
      <c r="F51" s="112">
        <v>0</v>
      </c>
      <c r="G51" s="94">
        <v>14</v>
      </c>
      <c r="H51" s="96">
        <v>0</v>
      </c>
      <c r="I51" s="113">
        <v>0</v>
      </c>
      <c r="J51" s="113"/>
    </row>
    <row r="52" spans="1:11" ht="17.399999999999999">
      <c r="A52" s="111" t="s">
        <v>16</v>
      </c>
      <c r="B52" s="111"/>
      <c r="C52" s="114">
        <v>204</v>
      </c>
      <c r="D52" s="114">
        <v>203</v>
      </c>
      <c r="E52" s="114">
        <v>1</v>
      </c>
      <c r="F52" s="115">
        <v>4.9261083743842365E-3</v>
      </c>
      <c r="G52" s="95">
        <v>194</v>
      </c>
      <c r="H52" s="114">
        <v>10</v>
      </c>
      <c r="I52" s="116">
        <v>5.1546391752577317E-2</v>
      </c>
      <c r="J52" s="117"/>
      <c r="K52" s="40"/>
    </row>
    <row r="53" spans="1:11" ht="17.399999999999999">
      <c r="A53" s="111" t="s">
        <v>17</v>
      </c>
      <c r="B53" s="111"/>
      <c r="C53" s="118">
        <v>773385</v>
      </c>
      <c r="D53" s="118">
        <v>773828</v>
      </c>
      <c r="E53" s="118">
        <v>-443</v>
      </c>
      <c r="F53" s="112">
        <v>-5.724786386638891E-4</v>
      </c>
      <c r="G53" s="119">
        <v>763655</v>
      </c>
      <c r="H53" s="118">
        <v>9730</v>
      </c>
      <c r="I53" s="113">
        <v>1.2741355716914052E-2</v>
      </c>
      <c r="J53" s="113"/>
      <c r="K53" s="45"/>
    </row>
    <row r="54" spans="1:11">
      <c r="A54" s="137"/>
      <c r="B54" s="137"/>
      <c r="C54" s="137"/>
      <c r="D54" s="137"/>
      <c r="E54" s="137"/>
      <c r="F54" s="137"/>
      <c r="G54" s="139"/>
      <c r="H54" s="137"/>
      <c r="I54" s="137"/>
      <c r="J54" s="137"/>
      <c r="K54" s="41"/>
    </row>
    <row r="55" spans="1:11">
      <c r="A55" s="137"/>
      <c r="B55" s="137"/>
      <c r="C55" s="137"/>
      <c r="D55" s="137"/>
      <c r="E55" s="137"/>
      <c r="F55" s="137"/>
      <c r="G55" s="139"/>
      <c r="H55" s="137"/>
      <c r="I55" s="137"/>
      <c r="J55" s="137"/>
      <c r="K55" s="45"/>
    </row>
    <row r="56" spans="1:11">
      <c r="A56" s="137"/>
      <c r="B56" s="137"/>
      <c r="C56" s="137"/>
      <c r="D56" s="137"/>
      <c r="E56" s="137"/>
      <c r="F56" s="137"/>
      <c r="G56" s="139"/>
      <c r="H56" s="137"/>
      <c r="I56" s="137"/>
      <c r="J56" s="137"/>
    </row>
    <row r="57" spans="1:11">
      <c r="A57" s="137"/>
      <c r="B57" s="137"/>
      <c r="C57" s="137"/>
      <c r="D57" s="137"/>
      <c r="E57" s="137"/>
      <c r="F57" s="137"/>
      <c r="G57" s="139"/>
      <c r="H57" s="137"/>
      <c r="I57" s="137"/>
      <c r="J57" s="137"/>
    </row>
    <row r="58" spans="1:11">
      <c r="A58" s="137"/>
      <c r="B58" s="137"/>
      <c r="C58" s="137"/>
      <c r="D58" s="137"/>
      <c r="E58" s="137"/>
      <c r="F58" s="137"/>
      <c r="G58" s="139"/>
      <c r="H58" s="137"/>
      <c r="I58" s="137"/>
      <c r="J58" s="137"/>
    </row>
    <row r="59" spans="1:11">
      <c r="A59" s="137"/>
      <c r="B59" s="137"/>
      <c r="C59" s="137"/>
      <c r="D59" s="137"/>
      <c r="E59" s="137"/>
      <c r="F59" s="137"/>
      <c r="G59" s="139"/>
      <c r="H59" s="137"/>
      <c r="I59" s="137"/>
      <c r="J59" s="137"/>
    </row>
    <row r="62" spans="1:11">
      <c r="A62" s="140"/>
      <c r="B62" s="137"/>
      <c r="C62" s="141"/>
      <c r="D62" s="141"/>
      <c r="E62" s="141"/>
      <c r="F62" s="141"/>
      <c r="G62" s="137"/>
      <c r="H62" s="137"/>
      <c r="I62" s="137"/>
      <c r="J62" s="137"/>
    </row>
    <row r="63" spans="1:11">
      <c r="A63" s="140"/>
      <c r="B63" s="137"/>
      <c r="C63" s="142"/>
      <c r="D63" s="142"/>
      <c r="E63" s="142"/>
      <c r="F63" s="142"/>
      <c r="G63" s="137"/>
      <c r="H63" s="137"/>
      <c r="I63" s="137"/>
      <c r="J63" s="137"/>
    </row>
    <row r="64" spans="1:11">
      <c r="A64" s="137"/>
      <c r="B64" s="143"/>
      <c r="C64" s="137"/>
      <c r="D64" s="137"/>
      <c r="E64" s="137"/>
      <c r="F64" s="137"/>
      <c r="G64" s="137"/>
      <c r="H64" s="137"/>
      <c r="I64" s="137"/>
      <c r="J64" s="137"/>
    </row>
    <row r="67" spans="1:2">
      <c r="A67" s="144"/>
      <c r="B67" s="55"/>
    </row>
  </sheetData>
  <mergeCells count="12">
    <mergeCell ref="H45:I45"/>
    <mergeCell ref="A2:I2"/>
    <mergeCell ref="A3:I3"/>
    <mergeCell ref="A4:I4"/>
    <mergeCell ref="A6:I6"/>
    <mergeCell ref="A8:I8"/>
    <mergeCell ref="G9:I9"/>
    <mergeCell ref="A20:I20"/>
    <mergeCell ref="G21:I21"/>
    <mergeCell ref="A32:I32"/>
    <mergeCell ref="H33:I33"/>
    <mergeCell ref="A44:I44"/>
  </mergeCells>
  <pageMargins left="0.96" right="0.75" top="1" bottom="1" header="0.5" footer="0.5"/>
  <pageSetup scale="60" orientation="portrait" r:id="rId1"/>
  <headerFooter alignWithMargins="0">
    <oddFooter xml:space="preserve">&amp;C&amp;14 6b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2015-03-31T07:00:00+00:00</OpenedDate>
    <Date1 xmlns="dc463f71-b30c-4ab2-9473-d307f9d35888">2015-03-31T07:00:00+00:00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150529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304395E04415B41B25EFFCE550C48C5" ma:contentTypeVersion="119" ma:contentTypeDescription="" ma:contentTypeScope="" ma:versionID="2ea9eee99ce3855d3195e7533e34308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875208-93E2-4662-B1A4-9E929F37AAA0}"/>
</file>

<file path=customXml/itemProps2.xml><?xml version="1.0" encoding="utf-8"?>
<ds:datastoreItem xmlns:ds="http://schemas.openxmlformats.org/officeDocument/2006/customXml" ds:itemID="{ACEE0950-BE1A-4C3E-B743-81C820EA3588}"/>
</file>

<file path=customXml/itemProps3.xml><?xml version="1.0" encoding="utf-8"?>
<ds:datastoreItem xmlns:ds="http://schemas.openxmlformats.org/officeDocument/2006/customXml" ds:itemID="{441E6469-539A-4119-9CCF-D61EEA14E6DE}"/>
</file>

<file path=customXml/itemProps4.xml><?xml version="1.0" encoding="utf-8"?>
<ds:datastoreItem xmlns:ds="http://schemas.openxmlformats.org/officeDocument/2006/customXml" ds:itemID="{E6331061-C10A-465D-8507-37C6CAE05D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12</vt:i4>
      </vt:variant>
    </vt:vector>
  </HeadingPairs>
  <TitlesOfParts>
    <vt:vector size="23" baseType="lpstr">
      <vt:lpstr>Gas Cost per Customer</vt:lpstr>
      <vt:lpstr>2011 GAS CBR</vt:lpstr>
      <vt:lpstr>2012 GAS CBR</vt:lpstr>
      <vt:lpstr>2013 GAS CBR</vt:lpstr>
      <vt:lpstr>Dec 2014 GAS CBR</vt:lpstr>
      <vt:lpstr>KJB-16 P3 Gas Growth-Cust Adj</vt:lpstr>
      <vt:lpstr>Pg 6b 2011</vt:lpstr>
      <vt:lpstr>Pg 6b 2012</vt:lpstr>
      <vt:lpstr>Pg 6b 2013</vt:lpstr>
      <vt:lpstr>Pg 6b Dec 2014</vt:lpstr>
      <vt:lpstr>Allocations</vt:lpstr>
      <vt:lpstr>'2012 GAS CBR'!_FEDERAL_INCOME_TAX</vt:lpstr>
      <vt:lpstr>'2013 GAS CBR'!_FEDERAL_INCOME_TAX</vt:lpstr>
      <vt:lpstr>_FEDERAL_INCOME_TAX</vt:lpstr>
      <vt:lpstr>'2011 GAS CBR'!DOCKET</vt:lpstr>
      <vt:lpstr>'2012 GAS CBR'!DOCKET</vt:lpstr>
      <vt:lpstr>'2013 GAS CBR'!DOCKET</vt:lpstr>
      <vt:lpstr>'2012 GAS CBR'!FEDERAL_INCOME_TAX</vt:lpstr>
      <vt:lpstr>'2013 GAS CBR'!FEDERAL_INCOME_TAX</vt:lpstr>
      <vt:lpstr>FEDERAL_INCOME_TAX</vt:lpstr>
      <vt:lpstr>'2011 GAS CBR'!FIT</vt:lpstr>
      <vt:lpstr>'2012 GAS CBR'!FIT</vt:lpstr>
      <vt:lpstr>'2013 GAS CBR'!FIT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Denise Crawford</cp:lastModifiedBy>
  <cp:lastPrinted>2015-03-31T19:10:20Z</cp:lastPrinted>
  <dcterms:created xsi:type="dcterms:W3CDTF">2014-10-15T16:28:33Z</dcterms:created>
  <dcterms:modified xsi:type="dcterms:W3CDTF">2015-04-01T19:43:53Z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0x0101006E56B4D1795A2E4DB2F0B01679ED314A003304395E04415B41B25EFFCE550C48C5</vt:lpwstr>
  </property>
  <property fmtid="{D5CDD505-2E9C-101B-9397-08002B2CF9AE}" pid="3" name="_docset_NoMedatataSyncRequired">
    <vt:lpwstr>False</vt:lpwstr>
  </property>
</Properties>
</file>