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5180" windowHeight="7560" activeTab="3"/>
  </bookViews>
  <sheets>
    <sheet name="Attachment A" sheetId="5" r:id="rId1"/>
    <sheet name="Attachment B" sheetId="1" r:id="rId2"/>
    <sheet name="Attachment C" sheetId="3" r:id="rId3"/>
    <sheet name="Attachment D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[1]Jan!#REF!</definedName>
    <definedName name="\0">[1]Jan!#REF!</definedName>
    <definedName name="\A" localSheetId="1">#REF!</definedName>
    <definedName name="\A">#REF!</definedName>
    <definedName name="\B" localSheetId="1">#REF!</definedName>
    <definedName name="\B">#REF!</definedName>
    <definedName name="\BACK1" localSheetId="0">#REF!</definedName>
    <definedName name="\BACK1" localSheetId="1">#REF!</definedName>
    <definedName name="\BACK1">#REF!</definedName>
    <definedName name="\BLOCK" localSheetId="0">#REF!</definedName>
    <definedName name="\BLOCK" localSheetId="1">#REF!</definedName>
    <definedName name="\BLOCK">#REF!</definedName>
    <definedName name="\BLOCKT" localSheetId="0">#REF!</definedName>
    <definedName name="\BLOCKT" localSheetId="1">#REF!</definedName>
    <definedName name="\BLOCKT">#REF!</definedName>
    <definedName name="\C" localSheetId="1">#REF!</definedName>
    <definedName name="\C">#REF!</definedName>
    <definedName name="\COMP" localSheetId="1">#REF!</definedName>
    <definedName name="\COMP">#REF!</definedName>
    <definedName name="\COMPT" localSheetId="1">#REF!</definedName>
    <definedName name="\COMPT">#REF!</definedName>
    <definedName name="\G" localSheetId="1">#REF!</definedName>
    <definedName name="\G">#REF!</definedName>
    <definedName name="\I" localSheetId="1">#REF!</definedName>
    <definedName name="\I">#REF!</definedName>
    <definedName name="\K" localSheetId="1">#REF!</definedName>
    <definedName name="\K">#REF!</definedName>
    <definedName name="\L" localSheetId="1">#REF!</definedName>
    <definedName name="\L">#REF!</definedName>
    <definedName name="\M" localSheetId="0">[1]Jan!#REF!</definedName>
    <definedName name="\M" localSheetId="1">[1]Jan!#REF!</definedName>
    <definedName name="\M">#REF!</definedName>
    <definedName name="\P" localSheetId="1">#REF!</definedName>
    <definedName name="\P">#REF!</definedName>
    <definedName name="\Q" localSheetId="1">[2]Actual!#REF!</definedName>
    <definedName name="\Q">[3]Actual!#REF!</definedName>
    <definedName name="\R" localSheetId="1">#REF!</definedName>
    <definedName name="\R">#REF!</definedName>
    <definedName name="\S" localSheetId="1">#REF!</definedName>
    <definedName name="\S">#REF!</definedName>
    <definedName name="\TABLE1" localSheetId="1">#REF!</definedName>
    <definedName name="\TABLE1">#REF!</definedName>
    <definedName name="\TABLE2" localSheetId="1">#REF!</definedName>
    <definedName name="\TABLE2">#REF!</definedName>
    <definedName name="\TABLEA" localSheetId="1">#REF!</definedName>
    <definedName name="\TABLEA">#REF!</definedName>
    <definedName name="\TBL2" localSheetId="1">#REF!</definedName>
    <definedName name="\TBL2">#REF!</definedName>
    <definedName name="\TBL3" localSheetId="1">#REF!</definedName>
    <definedName name="\TBL3">#REF!</definedName>
    <definedName name="\TBL4" localSheetId="1">#REF!</definedName>
    <definedName name="\TBL4">#REF!</definedName>
    <definedName name="\TBL5" localSheetId="1">#REF!</definedName>
    <definedName name="\TBL5">#REF!</definedName>
    <definedName name="\W" localSheetId="1">#REF!</definedName>
    <definedName name="\W">#REF!</definedName>
    <definedName name="\WORK1" localSheetId="1">#REF!</definedName>
    <definedName name="\WORK1">#REF!</definedName>
    <definedName name="\X" localSheetId="1">#REF!</definedName>
    <definedName name="\X">#REF!</definedName>
    <definedName name="\Z" localSheetId="0">#REF!</definedName>
    <definedName name="\Z" localSheetId="1">#REF!</definedName>
    <definedName name="\Z">#REF!</definedName>
    <definedName name="__123Graph_A" localSheetId="0" hidden="1">[4]Inputs!#REF!</definedName>
    <definedName name="__123Graph_A" localSheetId="1" hidden="1">[4]Inputs!#REF!</definedName>
    <definedName name="__123Graph_A" localSheetId="2" hidden="1">[5]Inputs!#REF!</definedName>
    <definedName name="__123Graph_A" localSheetId="3" hidden="1">[6]Inputs!#REF!</definedName>
    <definedName name="__123Graph_A" hidden="1">[7]Inputs!#REF!</definedName>
    <definedName name="__123Graph_B" localSheetId="0" hidden="1">[4]Inputs!#REF!</definedName>
    <definedName name="__123Graph_B" localSheetId="1" hidden="1">[4]Inputs!#REF!</definedName>
    <definedName name="__123Graph_B" localSheetId="2" hidden="1">[5]Inputs!#REF!</definedName>
    <definedName name="__123Graph_B" localSheetId="3" hidden="1">[6]Inputs!#REF!</definedName>
    <definedName name="__123Graph_B" hidden="1">[7]Inputs!#REF!</definedName>
    <definedName name="__123Graph_D" localSheetId="0" hidden="1">[4]Inputs!#REF!</definedName>
    <definedName name="__123Graph_D" localSheetId="1" hidden="1">[4]Inputs!#REF!</definedName>
    <definedName name="__123Graph_D" localSheetId="2" hidden="1">[5]Inputs!#REF!</definedName>
    <definedName name="__123Graph_D" localSheetId="3" hidden="1">[6]Inputs!#REF!</definedName>
    <definedName name="__123Graph_D" hidden="1">[7]Inputs!#REF!</definedName>
    <definedName name="_1_0Price_Ta" localSheetId="0">#REF!</definedName>
    <definedName name="_1Price_Ta" localSheetId="1">#REF!</definedName>
    <definedName name="_1Price_Ta">#REF!</definedName>
    <definedName name="_2_0Price_Ta">#REF!</definedName>
    <definedName name="_2Price_Ta" localSheetId="1">#REF!</definedName>
    <definedName name="_2Price_Ta">#REF!</definedName>
    <definedName name="_B" localSheetId="0">'[8]Rate Design'!#REF!</definedName>
    <definedName name="_B">'[8]Rate Design'!#REF!</definedName>
    <definedName name="_Fill" localSheetId="1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EN2" localSheetId="0">[1]Jan!#REF!</definedName>
    <definedName name="_MEN2" localSheetId="1">[1]Jan!#REF!</definedName>
    <definedName name="_MEN2">[1]Jan!#REF!</definedName>
    <definedName name="_MEN3" localSheetId="0">[1]Jan!#REF!</definedName>
    <definedName name="_MEN3" localSheetId="1">[1]Jan!#REF!</definedName>
    <definedName name="_MEN3">[1]Jan!#REF!</definedName>
    <definedName name="_Order1" hidden="1">0</definedName>
    <definedName name="_Order2" hidden="1">0</definedName>
    <definedName name="_P" localSheetId="0">#REF!</definedName>
    <definedName name="_P" localSheetId="1">#REF!</definedName>
    <definedName name="_P">#REF!</definedName>
    <definedName name="_Sort" localSheetId="0" hidden="1">#REF!</definedName>
    <definedName name="_Sort" localSheetId="1" hidden="1">#REF!</definedName>
    <definedName name="_Sort" hidden="1">#REF!</definedName>
    <definedName name="_TOP1" localSheetId="0">[1]Jan!#REF!</definedName>
    <definedName name="_TOP1" localSheetId="1">[1]Jan!#REF!</definedName>
    <definedName name="_TOP1">[1]Jan!#REF!</definedName>
    <definedName name="a" localSheetId="2" hidden="1">#REF!</definedName>
    <definedName name="a" localSheetId="3" hidden="1">#REF!</definedName>
    <definedName name="a" hidden="1">'[7]DSM Output'!$J$21:$J$23</definedName>
    <definedName name="Acct108364">'[9]Func Study'!#REF!</definedName>
    <definedName name="Acct108364S">'[9]Func Study'!#REF!</definedName>
    <definedName name="Acct228.42TROJD">'[10]Func Study'!#REF!</definedName>
    <definedName name="Acct2281SO">'[11]Func Study'!$H$2190</definedName>
    <definedName name="Acct2283SO">'[11]Func Study'!$H$2198</definedName>
    <definedName name="Acct22842TROJD">'[10]Func Study'!#REF!</definedName>
    <definedName name="Acct228SO">'[11]Func Study'!$H$2194</definedName>
    <definedName name="Acct350">'[11]Func Study'!$H$1628</definedName>
    <definedName name="Acct352">'[11]Func Study'!$H$1635</definedName>
    <definedName name="Acct353">'[11]Func Study'!$H$1641</definedName>
    <definedName name="Acct354">'[11]Func Study'!$H$1647</definedName>
    <definedName name="Acct355">'[11]Func Study'!$H$1654</definedName>
    <definedName name="Acct356">'[11]Func Study'!$H$1660</definedName>
    <definedName name="Acct357">'[11]Func Study'!$H$1666</definedName>
    <definedName name="Acct358">'[11]Func Study'!$H$1672</definedName>
    <definedName name="Acct359">'[11]Func Study'!$H$1678</definedName>
    <definedName name="Acct360">'[11]Func Study'!$H$1698</definedName>
    <definedName name="Acct361">'[11]Func Study'!$H$1704</definedName>
    <definedName name="Acct362">'[11]Func Study'!$H$1710</definedName>
    <definedName name="Acct364">'[11]Func Study'!$H$1717</definedName>
    <definedName name="Acct365">'[11]Func Study'!$H$1724</definedName>
    <definedName name="Acct366">'[11]Func Study'!$H$1731</definedName>
    <definedName name="Acct367">'[11]Func Study'!$H$1738</definedName>
    <definedName name="Acct368">'[11]Func Study'!$H$1744</definedName>
    <definedName name="Acct369">'[11]Func Study'!$H$1751</definedName>
    <definedName name="Acct370">'[11]Func Study'!$H$1762</definedName>
    <definedName name="Acct371">'[11]Func Study'!$H$1769</definedName>
    <definedName name="Acct372">'[11]Func Study'!$H$1776</definedName>
    <definedName name="Acct372A">'[11]Func Study'!$H$1775</definedName>
    <definedName name="Acct372DP">'[11]Func Study'!$H$1773</definedName>
    <definedName name="Acct372DS">'[11]Func Study'!$H$1774</definedName>
    <definedName name="Acct373">'[11]Func Study'!$H$1782</definedName>
    <definedName name="Acct41011" localSheetId="1">'[12]Functional Study'!#REF!</definedName>
    <definedName name="Acct41011">'[13]Functional Study'!#REF!</definedName>
    <definedName name="Acct41011BADDEBT" localSheetId="1">'[12]Functional Study'!#REF!</definedName>
    <definedName name="Acct41011BADDEBT">'[13]Functional Study'!#REF!</definedName>
    <definedName name="Acct41011DITEXP" localSheetId="1">'[12]Functional Study'!#REF!</definedName>
    <definedName name="Acct41011DITEXP">'[13]Functional Study'!#REF!</definedName>
    <definedName name="Acct41011S" localSheetId="1">'[12]Functional Study'!#REF!</definedName>
    <definedName name="Acct41011S">'[13]Functional Study'!#REF!</definedName>
    <definedName name="Acct41011SE" localSheetId="1">'[12]Functional Study'!#REF!</definedName>
    <definedName name="Acct41011SE">'[13]Functional Study'!#REF!</definedName>
    <definedName name="Acct41011SG1" localSheetId="1">'[12]Functional Study'!#REF!</definedName>
    <definedName name="Acct41011SG1">'[13]Functional Study'!#REF!</definedName>
    <definedName name="Acct41011SG2" localSheetId="1">'[12]Functional Study'!#REF!</definedName>
    <definedName name="Acct41011SG2">'[13]Functional Study'!#REF!</definedName>
    <definedName name="ACCT41011SGCT" localSheetId="1">'[12]Functional Study'!#REF!</definedName>
    <definedName name="ACCT41011SGCT">'[13]Functional Study'!#REF!</definedName>
    <definedName name="Acct41011SGPP" localSheetId="1">'[12]Functional Study'!#REF!</definedName>
    <definedName name="Acct41011SGPP">'[13]Functional Study'!#REF!</definedName>
    <definedName name="Acct41011SNP" localSheetId="1">'[12]Functional Study'!#REF!</definedName>
    <definedName name="Acct41011SNP">'[13]Functional Study'!#REF!</definedName>
    <definedName name="ACCT41011SNPD" localSheetId="1">'[12]Functional Study'!#REF!</definedName>
    <definedName name="ACCT41011SNPD">'[13]Functional Study'!#REF!</definedName>
    <definedName name="Acct41011SO" localSheetId="1">'[12]Functional Study'!#REF!</definedName>
    <definedName name="Acct41011SO">'[13]Functional Study'!#REF!</definedName>
    <definedName name="Acct41011TROJP" localSheetId="1">'[12]Functional Study'!#REF!</definedName>
    <definedName name="Acct41011TROJP">'[13]Functional Study'!#REF!</definedName>
    <definedName name="Acct41111" localSheetId="1">'[12]Functional Study'!#REF!</definedName>
    <definedName name="Acct41111">'[13]Functional Study'!#REF!</definedName>
    <definedName name="Acct41111BADDEBT" localSheetId="1">'[12]Functional Study'!#REF!</definedName>
    <definedName name="Acct41111BADDEBT">'[13]Functional Study'!#REF!</definedName>
    <definedName name="Acct41111DITEXP" localSheetId="1">'[12]Functional Study'!#REF!</definedName>
    <definedName name="Acct41111DITEXP">'[13]Functional Study'!#REF!</definedName>
    <definedName name="Acct41111S" localSheetId="1">'[12]Functional Study'!#REF!</definedName>
    <definedName name="Acct41111S">'[13]Functional Study'!#REF!</definedName>
    <definedName name="Acct41111SE" localSheetId="1">'[12]Functional Study'!#REF!</definedName>
    <definedName name="Acct41111SE">'[13]Functional Study'!#REF!</definedName>
    <definedName name="Acct41111SG1" localSheetId="1">'[12]Functional Study'!#REF!</definedName>
    <definedName name="Acct41111SG1">'[13]Functional Study'!#REF!</definedName>
    <definedName name="Acct41111SG2" localSheetId="1">'[12]Functional Study'!#REF!</definedName>
    <definedName name="Acct41111SG2">'[13]Functional Study'!#REF!</definedName>
    <definedName name="Acct41111SG3" localSheetId="1">'[12]Functional Study'!#REF!</definedName>
    <definedName name="Acct41111SG3">'[13]Functional Study'!#REF!</definedName>
    <definedName name="Acct41111SGPP" localSheetId="1">'[12]Functional Study'!#REF!</definedName>
    <definedName name="Acct41111SGPP">'[13]Functional Study'!#REF!</definedName>
    <definedName name="Acct41111SNP" localSheetId="1">'[12]Functional Study'!#REF!</definedName>
    <definedName name="Acct41111SNP">'[13]Functional Study'!#REF!</definedName>
    <definedName name="Acct41111SNTP" localSheetId="1">'[12]Functional Study'!#REF!</definedName>
    <definedName name="Acct41111SNTP">'[13]Functional Study'!#REF!</definedName>
    <definedName name="Acct41111SO" localSheetId="1">'[12]Functional Study'!#REF!</definedName>
    <definedName name="Acct41111SO">'[13]Functional Study'!#REF!</definedName>
    <definedName name="Acct41111TROJP" localSheetId="1">'[12]Functional Study'!#REF!</definedName>
    <definedName name="Acct41111TROJP">'[13]Functional Study'!#REF!</definedName>
    <definedName name="Acct411BADDEBT" localSheetId="1">'[12]Functional Study'!#REF!</definedName>
    <definedName name="Acct411BADDEBT">'[13]Functional Study'!#REF!</definedName>
    <definedName name="Acct411DGP" localSheetId="1">'[12]Functional Study'!#REF!</definedName>
    <definedName name="Acct411DGP">'[13]Functional Study'!#REF!</definedName>
    <definedName name="Acct411DGU" localSheetId="1">'[12]Functional Study'!#REF!</definedName>
    <definedName name="Acct411DGU">'[13]Functional Study'!#REF!</definedName>
    <definedName name="Acct411DITEXP" localSheetId="1">'[12]Functional Study'!#REF!</definedName>
    <definedName name="Acct411DITEXP">'[13]Functional Study'!#REF!</definedName>
    <definedName name="Acct411DNPP" localSheetId="1">'[12]Functional Study'!#REF!</definedName>
    <definedName name="Acct411DNPP">'[13]Functional Study'!#REF!</definedName>
    <definedName name="Acct411DNPTP" localSheetId="1">'[12]Functional Study'!#REF!</definedName>
    <definedName name="Acct411DNPTP">'[13]Functional Study'!#REF!</definedName>
    <definedName name="Acct411S" localSheetId="1">'[12]Functional Study'!#REF!</definedName>
    <definedName name="Acct411S">'[13]Functional Study'!#REF!</definedName>
    <definedName name="Acct411SE" localSheetId="1">'[12]Functional Study'!#REF!</definedName>
    <definedName name="Acct411SE">'[13]Functional Study'!#REF!</definedName>
    <definedName name="Acct411SG" localSheetId="1">'[12]Functional Study'!#REF!</definedName>
    <definedName name="Acct411SG">'[13]Functional Study'!#REF!</definedName>
    <definedName name="Acct411SGPP" localSheetId="1">'[12]Functional Study'!#REF!</definedName>
    <definedName name="Acct411SGPP">'[13]Functional Study'!#REF!</definedName>
    <definedName name="Acct411SO" localSheetId="1">'[12]Functional Study'!#REF!</definedName>
    <definedName name="Acct411SO">'[13]Functional Study'!#REF!</definedName>
    <definedName name="Acct411TROJP" localSheetId="1">'[12]Functional Study'!#REF!</definedName>
    <definedName name="Acct411TROJP">'[13]Functional Study'!#REF!</definedName>
    <definedName name="Acct447DGU">'[10]Func Study'!#REF!</definedName>
    <definedName name="Acct448S">'[11]Func Study'!$H$274</definedName>
    <definedName name="Acct450S">'[11]Func Study'!$H$302</definedName>
    <definedName name="Acct451S">'[11]Func Study'!$H$307</definedName>
    <definedName name="Acct454S">'[11]Func Study'!$H$318</definedName>
    <definedName name="Acct456S">'[11]Func Study'!$H$325</definedName>
    <definedName name="Acct510">'[11]Func Study'!#REF!</definedName>
    <definedName name="Acct510DNPPSU">'[11]Func Study'!#REF!</definedName>
    <definedName name="ACCT510JBG">'[11]Func Study'!#REF!</definedName>
    <definedName name="ACCT510SSGCH">'[11]Func Study'!#REF!</definedName>
    <definedName name="ACCT557CAGE">'[11]Func Study'!$H$683</definedName>
    <definedName name="Acct557CT">'[11]Func Study'!$H$681</definedName>
    <definedName name="Acct580">'[11]Func Study'!$H$791</definedName>
    <definedName name="Acct581">'[11]Func Study'!$H$796</definedName>
    <definedName name="Acct582">'[11]Func Study'!$H$801</definedName>
    <definedName name="Acct583">'[11]Func Study'!$H$806</definedName>
    <definedName name="Acct584">'[11]Func Study'!$H$811</definedName>
    <definedName name="Acct585">'[11]Func Study'!$H$816</definedName>
    <definedName name="Acct586">'[11]Func Study'!$H$821</definedName>
    <definedName name="Acct587">'[11]Func Study'!$H$826</definedName>
    <definedName name="Acct588">'[11]Func Study'!$H$831</definedName>
    <definedName name="Acct589">'[11]Func Study'!$H$836</definedName>
    <definedName name="Acct590">'[11]Func Study'!$H$841</definedName>
    <definedName name="Acct591">'[11]Func Study'!$H$846</definedName>
    <definedName name="Acct592">'[11]Func Study'!$H$851</definedName>
    <definedName name="Acct593">'[11]Func Study'!$H$856</definedName>
    <definedName name="Acct594">'[11]Func Study'!$H$861</definedName>
    <definedName name="Acct595">'[11]Func Study'!$H$866</definedName>
    <definedName name="Acct596">'[11]Func Study'!$H$876</definedName>
    <definedName name="Acct597">'[11]Func Study'!$H$881</definedName>
    <definedName name="Acct598">'[11]Func Study'!$H$886</definedName>
    <definedName name="ACCT904SG" localSheetId="1">'[14]Functional Study'!#REF!</definedName>
    <definedName name="ACCT904SG">'[15]Functional Study'!#REF!</definedName>
    <definedName name="AcctAGA">'[11]Func Study'!$H$296</definedName>
    <definedName name="AcctDFAD">'[11]Func Study'!#REF!</definedName>
    <definedName name="AcctDFAP">'[11]Func Study'!#REF!</definedName>
    <definedName name="AcctDFAT">'[11]Func Study'!#REF!</definedName>
    <definedName name="AcctTable">[16]Variables!$AK$42:$AK$396</definedName>
    <definedName name="AcctTS0">'[11]Func Study'!$H$1686</definedName>
    <definedName name="ActualROR">'[10]G+T+D+R+M'!$H$61</definedName>
    <definedName name="Adjs2avg">[17]Inputs!$L$255:'[17]Inputs'!$T$505</definedName>
    <definedName name="Allocation_Factors">'[18]Allocation Factors'!$A$9:$D$97</definedName>
    <definedName name="APR" localSheetId="0">[19]Backup!#REF!</definedName>
    <definedName name="APR" localSheetId="1">[19]Backup!#REF!</definedName>
    <definedName name="APR">[19]Backup!#REF!</definedName>
    <definedName name="APRT" localSheetId="0">#REF!</definedName>
    <definedName name="APRT" localSheetId="1">#REF!</definedName>
    <definedName name="APRT">#REF!</definedName>
    <definedName name="AUG" localSheetId="0">[19]Backup!#REF!</definedName>
    <definedName name="AUG" localSheetId="1">[19]Backup!#REF!</definedName>
    <definedName name="AUG">[19]Backup!#REF!</definedName>
    <definedName name="AUGT" localSheetId="0">#REF!</definedName>
    <definedName name="AUGT" localSheetId="1">#REF!</definedName>
    <definedName name="AUGT">#REF!</definedName>
    <definedName name="AvgFactors">[16]Factors!$B$3:$P$99</definedName>
    <definedName name="BACK1" localSheetId="0">#REF!</definedName>
    <definedName name="BACK1" localSheetId="1">#REF!</definedName>
    <definedName name="BACK1">#REF!</definedName>
    <definedName name="BACK2" localSheetId="0">#REF!</definedName>
    <definedName name="BACK2" localSheetId="1">#REF!</definedName>
    <definedName name="BACK2">#REF!</definedName>
    <definedName name="BACK3" localSheetId="0">#REF!</definedName>
    <definedName name="BACK3" localSheetId="1">#REF!</definedName>
    <definedName name="BACK3">#REF!</definedName>
    <definedName name="BACKUP1" localSheetId="1">#REF!</definedName>
    <definedName name="BACKUP1">#REF!</definedName>
    <definedName name="BOOKADJ" localSheetId="1">#REF!</definedName>
    <definedName name="BOOKADJ">#REF!</definedName>
    <definedName name="cap">[20]Readings!$B$2</definedName>
    <definedName name="Check" localSheetId="1">#REF!</definedName>
    <definedName name="Check">#REF!</definedName>
    <definedName name="Classification">'[11]Func Study'!$AB$251</definedName>
    <definedName name="COMADJ" localSheetId="1">#REF!</definedName>
    <definedName name="COMADJ">#REF!</definedName>
    <definedName name="COMP" localSheetId="0">#REF!</definedName>
    <definedName name="COMP" localSheetId="1">#REF!</definedName>
    <definedName name="COMP">#REF!</definedName>
    <definedName name="COMPACTUAL" localSheetId="1">#REF!</definedName>
    <definedName name="COMPACTUAL">#REF!</definedName>
    <definedName name="COMPT" localSheetId="0">#REF!</definedName>
    <definedName name="COMPT" localSheetId="1">#REF!</definedName>
    <definedName name="COMPT">#REF!</definedName>
    <definedName name="COMPWEATHER" localSheetId="1">#REF!</definedName>
    <definedName name="COMPWEATHER">#REF!</definedName>
    <definedName name="COSFacVal">[11]Inputs!$R$5</definedName>
    <definedName name="_xlnm.Database" localSheetId="0">[21]Invoice!#REF!</definedName>
    <definedName name="_xlnm.Database" localSheetId="1">[22]Invoice!#REF!</definedName>
    <definedName name="_xlnm.Database">[21]Invoice!#REF!</definedName>
    <definedName name="DATE" localSheetId="0">[23]Jan!#REF!</definedName>
    <definedName name="DATE" localSheetId="1">[23]Jan!#REF!</definedName>
    <definedName name="DATE">[23]Jan!#REF!</definedName>
    <definedName name="DEC" localSheetId="0">[19]Backup!#REF!</definedName>
    <definedName name="DEC" localSheetId="1">[19]Backup!#REF!</definedName>
    <definedName name="DEC">[19]Backup!#REF!</definedName>
    <definedName name="DECT" localSheetId="0">#REF!</definedName>
    <definedName name="DECT" localSheetId="1">#REF!</definedName>
    <definedName name="DECT">#REF!</definedName>
    <definedName name="Demand">[10]Inputs!$D$8</definedName>
    <definedName name="Demand2">[24]Inputs!$D$11</definedName>
    <definedName name="Dis">'[11]Func Study'!$AB$250</definedName>
    <definedName name="DisFac">'[11]Func Dist Factor Table'!$A$11:$G$25</definedName>
    <definedName name="DIST" localSheetId="0">#REF!</definedName>
    <definedName name="DIST">#REF!</definedName>
    <definedName name="Dist_factor">#REF!</definedName>
    <definedName name="DistPeakMethod" localSheetId="1">[14]Inputs!#REF!</definedName>
    <definedName name="DistPeakMethod">[15]Inputs!#REF!</definedName>
    <definedName name="DUDE" localSheetId="0" hidden="1">#REF!</definedName>
    <definedName name="DUDE" hidden="1">#REF!</definedName>
    <definedName name="energy">[20]Readings!$B$3</definedName>
    <definedName name="Engy">[10]Inputs!$D$9</definedName>
    <definedName name="Engy2">[24]Inputs!$D$12</definedName>
    <definedName name="escalators" localSheetId="0">[25]Inputs!#REF!</definedName>
    <definedName name="escalators">[25]Inputs!#REF!</definedName>
    <definedName name="Escalators_monthly" localSheetId="0">'[25]Inputs Monthly'!#REF!</definedName>
    <definedName name="Escalators_monthly">'[25]Inputs Monthly'!#REF!</definedName>
    <definedName name="f101top" localSheetId="1">#REF!</definedName>
    <definedName name="f101top">#REF!</definedName>
    <definedName name="f104top" localSheetId="1">#REF!</definedName>
    <definedName name="f104top">#REF!</definedName>
    <definedName name="f138top" localSheetId="1">#REF!</definedName>
    <definedName name="f138top">#REF!</definedName>
    <definedName name="f140top" localSheetId="1">#REF!</definedName>
    <definedName name="f140top">#REF!</definedName>
    <definedName name="Factorck">'[11]COS Factor Table'!$O$15:$O$113</definedName>
    <definedName name="FactorType">[16]Variables!$AK$2:$AL$12</definedName>
    <definedName name="FACTP" localSheetId="1">#REF!</definedName>
    <definedName name="FACTP">#REF!</definedName>
    <definedName name="FactSum">'[11]COS Factor Table'!$A$14:$O$113</definedName>
    <definedName name="FEB" localSheetId="0">[19]Backup!#REF!</definedName>
    <definedName name="FEB" localSheetId="1">[19]Backup!#REF!</definedName>
    <definedName name="FEB">[19]Backup!#REF!</definedName>
    <definedName name="FEBT" localSheetId="0">#REF!</definedName>
    <definedName name="FEBT" localSheetId="1">#REF!</definedName>
    <definedName name="FEBT">#REF!</definedName>
    <definedName name="FranchiseTax">[17]Variables!$D$26</definedName>
    <definedName name="Func">'[11]Func Factor Table'!$A$10:$H$77</definedName>
    <definedName name="Func_Ftrs" localSheetId="0">#REF!</definedName>
    <definedName name="Func_Ftrs" localSheetId="1">#REF!</definedName>
    <definedName name="Func_Ftrs">#REF!</definedName>
    <definedName name="Func_GTD_Percents" localSheetId="0">#REF!</definedName>
    <definedName name="Func_GTD_Percents" localSheetId="1">#REF!</definedName>
    <definedName name="Func_GTD_Percents">#REF!</definedName>
    <definedName name="Func_MC" localSheetId="0">#REF!</definedName>
    <definedName name="Func_MC" localSheetId="1">#REF!</definedName>
    <definedName name="Func_MC">#REF!</definedName>
    <definedName name="Func_Percents" localSheetId="1">#REF!</definedName>
    <definedName name="Func_Percents">#REF!</definedName>
    <definedName name="Func_Rev_Req1" localSheetId="1">#REF!</definedName>
    <definedName name="Func_Rev_Req1">#REF!</definedName>
    <definedName name="Func_Rev_Req2" localSheetId="1">#REF!</definedName>
    <definedName name="Func_Rev_Req2">#REF!</definedName>
    <definedName name="Func_Revenue" localSheetId="1">#REF!</definedName>
    <definedName name="Func_Revenue">#REF!</definedName>
    <definedName name="Function">'[11]Func Study'!$AB$250</definedName>
    <definedName name="GREATER10MW" localSheetId="1">#REF!</definedName>
    <definedName name="GREATER10MW">#REF!</definedName>
    <definedName name="GTD_Percents" localSheetId="1">#REF!</definedName>
    <definedName name="GTD_Percents">#REF!</definedName>
    <definedName name="HEIGHT" localSheetId="0">#REF!</definedName>
    <definedName name="HEIGHT" localSheetId="1">#REF!</definedName>
    <definedName name="HEIGHT">#REF!</definedName>
    <definedName name="ID_0303_RVN_data" localSheetId="1">#REF!</definedName>
    <definedName name="ID_0303_RVN_data">#REF!</definedName>
    <definedName name="IDcontractsRVN" localSheetId="1">#REF!</definedName>
    <definedName name="IDcontractsRVN">#REF!</definedName>
    <definedName name="INDADJ" localSheetId="1">#REF!</definedName>
    <definedName name="INDADJ">#REF!</definedName>
    <definedName name="INPUT" localSheetId="1">[26]Summary!#REF!</definedName>
    <definedName name="INPUT">[27]Summary!#REF!</definedName>
    <definedName name="Instructions" localSheetId="1">#REF!</definedName>
    <definedName name="Instructions">#REF!</definedName>
    <definedName name="JAN" localSheetId="0">[19]Backup!#REF!</definedName>
    <definedName name="JAN" localSheetId="1">[19]Backup!#REF!</definedName>
    <definedName name="JAN">[19]Backup!#REF!</definedName>
    <definedName name="JANT" localSheetId="0">#REF!</definedName>
    <definedName name="JANT" localSheetId="1">#REF!</definedName>
    <definedName name="JANT">#REF!</definedName>
    <definedName name="jjj" localSheetId="1">[28]Inputs!$N$18</definedName>
    <definedName name="jjj">[29]Inputs!$N$18</definedName>
    <definedName name="JUL" localSheetId="0">[19]Backup!#REF!</definedName>
    <definedName name="JUL">[19]Backup!#REF!</definedName>
    <definedName name="JULT" localSheetId="0">#REF!</definedName>
    <definedName name="JULT" localSheetId="1">#REF!</definedName>
    <definedName name="JULT">#REF!</definedName>
    <definedName name="JUN" localSheetId="0">[19]Backup!#REF!</definedName>
    <definedName name="JUN" localSheetId="1">[19]Backup!#REF!</definedName>
    <definedName name="JUN">[19]Backup!#REF!</definedName>
    <definedName name="JUNT" localSheetId="0">#REF!</definedName>
    <definedName name="JUNT" localSheetId="1">#REF!</definedName>
    <definedName name="JUNT">#REF!</definedName>
    <definedName name="Jurisdiction">[16]Variables!$AK$15</definedName>
    <definedName name="JurisNumber">[16]Variables!$AL$15</definedName>
    <definedName name="LABORMOD" localSheetId="0">#REF!</definedName>
    <definedName name="LABORMOD" localSheetId="1">#REF!</definedName>
    <definedName name="LABORMOD">#REF!</definedName>
    <definedName name="LABORROLL" localSheetId="0">#REF!</definedName>
    <definedName name="LABORROLL" localSheetId="1">#REF!</definedName>
    <definedName name="LABORROLL">#REF!</definedName>
    <definedName name="limcount" hidden="1">1</definedName>
    <definedName name="Line_Ext_Credit" localSheetId="0">#REF!</definedName>
    <definedName name="Line_Ext_Credit" localSheetId="1">#REF!</definedName>
    <definedName name="Line_Ext_Credit">#REF!</definedName>
    <definedName name="LinkCos">'[11]JAM Download'!$K$4</definedName>
    <definedName name="Loads">#REF!</definedName>
    <definedName name="LOG" localSheetId="0">[19]Backup!#REF!</definedName>
    <definedName name="LOG" localSheetId="1">[19]Backup!#REF!</definedName>
    <definedName name="LOG">[19]Backup!#REF!</definedName>
    <definedName name="LOSS" localSheetId="0">[19]Backup!#REF!</definedName>
    <definedName name="LOSS" localSheetId="1">[19]Backup!#REF!</definedName>
    <definedName name="LOSS">[19]Backup!#REF!</definedName>
    <definedName name="MACTIT" localSheetId="1">#REF!</definedName>
    <definedName name="MACTIT">#REF!</definedName>
    <definedName name="MAR" localSheetId="0">[19]Backup!#REF!</definedName>
    <definedName name="MAR" localSheetId="1">[19]Backup!#REF!</definedName>
    <definedName name="MAR">[19]Backup!#REF!</definedName>
    <definedName name="MART" localSheetId="0">#REF!</definedName>
    <definedName name="MART" localSheetId="1">#REF!</definedName>
    <definedName name="MART">#REF!</definedName>
    <definedName name="MAY" localSheetId="0">[19]Backup!#REF!</definedName>
    <definedName name="MAY" localSheetId="1">[19]Backup!#REF!</definedName>
    <definedName name="MAY">[19]Backup!#REF!</definedName>
    <definedName name="MAYT" localSheetId="0">#REF!</definedName>
    <definedName name="MAYT" localSheetId="1">#REF!</definedName>
    <definedName name="MAYT">#REF!</definedName>
    <definedName name="MCtoREV" localSheetId="0">#REF!</definedName>
    <definedName name="MCtoREV" localSheetId="1">#REF!</definedName>
    <definedName name="MCtoREV">#REF!</definedName>
    <definedName name="MD_High1">'[30]Master Data'!$A$2</definedName>
    <definedName name="MD_Low1">'[30]Master Data'!$D$28</definedName>
    <definedName name="MEN" localSheetId="0">[1]Jan!#REF!</definedName>
    <definedName name="MEN" localSheetId="1">[1]Jan!#REF!</definedName>
    <definedName name="MEN">[1]Jan!#REF!</definedName>
    <definedName name="Menu_Begin" localSheetId="1">#REF!</definedName>
    <definedName name="Menu_Begin">#REF!</definedName>
    <definedName name="Menu_Caption" localSheetId="1">#REF!</definedName>
    <definedName name="Menu_Caption">#REF!</definedName>
    <definedName name="Menu_Large" localSheetId="1">#REF!</definedName>
    <definedName name="Menu_Large">#REF!</definedName>
    <definedName name="Menu_Name" localSheetId="1">#REF!</definedName>
    <definedName name="Menu_Name">#REF!</definedName>
    <definedName name="Menu_OnAction" localSheetId="1">#REF!</definedName>
    <definedName name="Menu_OnAction">#REF!</definedName>
    <definedName name="Menu_Parent" localSheetId="1">#REF!</definedName>
    <definedName name="Menu_Parent">#REF!</definedName>
    <definedName name="Menu_Small" localSheetId="1">#REF!</definedName>
    <definedName name="Menu_Small">#REF!</definedName>
    <definedName name="Method">[10]Inputs!$C$6</definedName>
    <definedName name="MONTH" localSheetId="0">[19]Backup!#REF!</definedName>
    <definedName name="MONTH">[19]Backup!#REF!</definedName>
    <definedName name="monthlist">[31]Table!$R$2:$S$13</definedName>
    <definedName name="monthtotals">'[31]WA SBC'!$D$40:$O$40</definedName>
    <definedName name="MSPAverageInput" localSheetId="0">[32]Inputs!#REF!</definedName>
    <definedName name="MSPAverageInput">[32]Inputs!#REF!</definedName>
    <definedName name="MSPYearEndInput" localSheetId="0">[32]Inputs!#REF!</definedName>
    <definedName name="MSPYearEndInput">[32]Inputs!#REF!</definedName>
    <definedName name="MTKWH" localSheetId="1">#REF!</definedName>
    <definedName name="MTKWH">#REF!</definedName>
    <definedName name="MTR_YR3">[33]Variables!$E$14</definedName>
    <definedName name="MTREV" localSheetId="1">#REF!</definedName>
    <definedName name="MTREV">#REF!</definedName>
    <definedName name="MULT" localSheetId="0">#REF!</definedName>
    <definedName name="MULT" localSheetId="1">#REF!</definedName>
    <definedName name="MULT">#REF!</definedName>
    <definedName name="Net_to_Gross_Factor">[11]Inputs!$G$8</definedName>
    <definedName name="NetToGross">[17]Variables!$D$23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ewRes_DateColSw">#REF!</definedName>
    <definedName name="NewResCol">#REF!</definedName>
    <definedName name="NORMALIZE" localSheetId="0">#REF!</definedName>
    <definedName name="NORMALIZE" localSheetId="1">#REF!</definedName>
    <definedName name="NORMALIZE">#REF!</definedName>
    <definedName name="NOV" localSheetId="0">[19]Backup!#REF!</definedName>
    <definedName name="NOV" localSheetId="1">[19]Backup!#REF!</definedName>
    <definedName name="NOV">[19]Backup!#REF!</definedName>
    <definedName name="NOVT" localSheetId="0">#REF!</definedName>
    <definedName name="NOVT" localSheetId="1">#REF!</definedName>
    <definedName name="NOVT">#REF!</definedName>
    <definedName name="NPC" localSheetId="1">[14]Inputs!$N$18</definedName>
    <definedName name="NPC">[15]Inputs!$N$18</definedName>
    <definedName name="NR_Date">#REF!</definedName>
    <definedName name="NR_Switch">#REF!</definedName>
    <definedName name="NUM" localSheetId="1">#REF!</definedName>
    <definedName name="NUM">#REF!</definedName>
    <definedName name="OCT" localSheetId="0">[19]Backup!#REF!</definedName>
    <definedName name="OCT" localSheetId="1">[19]Backup!#REF!</definedName>
    <definedName name="OCT">[19]Backup!#REF!</definedName>
    <definedName name="OCTT" localSheetId="0">#REF!</definedName>
    <definedName name="OCTT" localSheetId="1">#REF!</definedName>
    <definedName name="OCTT">#REF!</definedName>
    <definedName name="ONE" localSheetId="0">[1]Jan!#REF!</definedName>
    <definedName name="ONE" localSheetId="1">[1]Jan!#REF!</definedName>
    <definedName name="ONE">[1]Jan!#REF!</definedName>
    <definedName name="option">'[34]Dist Misc'!$F$120</definedName>
    <definedName name="Page1" localSheetId="1">#REF!</definedName>
    <definedName name="Page1">#REF!</definedName>
    <definedName name="Page110" localSheetId="1">#REF!</definedName>
    <definedName name="Page110">#REF!</definedName>
    <definedName name="Page120" localSheetId="1">#REF!</definedName>
    <definedName name="Page120">#REF!</definedName>
    <definedName name="Page2" localSheetId="1">#REF!</definedName>
    <definedName name="Page2">#REF!</definedName>
    <definedName name="PAGE3" localSheetId="0">#REF!</definedName>
    <definedName name="PAGE3" localSheetId="1">#REF!</definedName>
    <definedName name="PAGE3">#REF!</definedName>
    <definedName name="Page4" localSheetId="1">#REF!</definedName>
    <definedName name="Page4">#REF!</definedName>
    <definedName name="Page5" localSheetId="1">#REF!</definedName>
    <definedName name="Page5">#REF!</definedName>
    <definedName name="Page6" localSheetId="1">#REF!</definedName>
    <definedName name="Page6">#REF!</definedName>
    <definedName name="Page62" localSheetId="1">[35]TransInvest!#REF!</definedName>
    <definedName name="Page62">[35]TransInvest!#REF!</definedName>
    <definedName name="page65" localSheetId="1">#REF!</definedName>
    <definedName name="page65">#REF!</definedName>
    <definedName name="page66" localSheetId="1">#REF!</definedName>
    <definedName name="page66">#REF!</definedName>
    <definedName name="page67" localSheetId="1">#REF!</definedName>
    <definedName name="page67">#REF!</definedName>
    <definedName name="page68" localSheetId="1">#REF!</definedName>
    <definedName name="page68">#REF!</definedName>
    <definedName name="page69" localSheetId="1">#REF!</definedName>
    <definedName name="page69">#REF!</definedName>
    <definedName name="Page7" localSheetId="1">#REF!</definedName>
    <definedName name="Page7">#REF!</definedName>
    <definedName name="page8" localSheetId="1">#REF!</definedName>
    <definedName name="page8">#REF!</definedName>
    <definedName name="PALL" localSheetId="1">#REF!</definedName>
    <definedName name="PALL">#REF!</definedName>
    <definedName name="PBLOCK" localSheetId="1">#REF!</definedName>
    <definedName name="PBLOCK">#REF!</definedName>
    <definedName name="PBLOCKWZ" localSheetId="1">#REF!</definedName>
    <definedName name="PBLOCKWZ">#REF!</definedName>
    <definedName name="PCOMP" localSheetId="1">#REF!</definedName>
    <definedName name="PCOMP">#REF!</definedName>
    <definedName name="PCOMPOSITES" localSheetId="1">#REF!</definedName>
    <definedName name="PCOMPOSITES">#REF!</definedName>
    <definedName name="PCOMPWZ" localSheetId="1">#REF!</definedName>
    <definedName name="PCOMPWZ">#REF!</definedName>
    <definedName name="PeakMethod">[10]Inputs!$T$5</definedName>
    <definedName name="PMAC" localSheetId="0">[19]Backup!#REF!</definedName>
    <definedName name="PMAC">[19]Backup!#REF!</definedName>
    <definedName name="PRESENT" localSheetId="0">#REF!</definedName>
    <definedName name="PRESENT" localSheetId="1">#REF!</definedName>
    <definedName name="PRESENT">#REF!</definedName>
    <definedName name="PRICCHNG" localSheetId="1">#REF!</definedName>
    <definedName name="PRICCHNG">#REF!</definedName>
    <definedName name="_xlnm.Print_Area" localSheetId="0">'Attachment A'!$A$1:$O$75</definedName>
    <definedName name="_xlnm.Print_Area" localSheetId="1">'Attachment B'!$A$1:$F$16</definedName>
    <definedName name="_xlnm.Print_Area" localSheetId="2">'Attachment C'!$B$3:$N$40</definedName>
    <definedName name="_xlnm.Print_Area" localSheetId="3">'Attachment D'!$A$1:$W$45</definedName>
    <definedName name="_xlnm.Print_Titles" localSheetId="0">'Attachment A'!$1:$4</definedName>
    <definedName name="PROD" localSheetId="0">#REF!</definedName>
    <definedName name="PROD">#REF!</definedName>
    <definedName name="ProRate1" localSheetId="0">#REF!</definedName>
    <definedName name="ProRate1">#REF!</definedName>
    <definedName name="PTABLES" localSheetId="1">#REF!</definedName>
    <definedName name="PTABLES">#REF!</definedName>
    <definedName name="PTD" localSheetId="0">#REF!</definedName>
    <definedName name="PTD">#REF!</definedName>
    <definedName name="PTDMOD" localSheetId="1">#REF!</definedName>
    <definedName name="PTDMOD">#REF!</definedName>
    <definedName name="PTDROLL" localSheetId="1">#REF!</definedName>
    <definedName name="PTDROLL">#REF!</definedName>
    <definedName name="PTMOD" localSheetId="1">#REF!</definedName>
    <definedName name="PTMOD">#REF!</definedName>
    <definedName name="PTROLL" localSheetId="1">#REF!</definedName>
    <definedName name="PTROLL">#REF!</definedName>
    <definedName name="PWORKBACK" localSheetId="1">#REF!</definedName>
    <definedName name="PWORKBACK">#REF!</definedName>
    <definedName name="Query1" localSheetId="1">#REF!</definedName>
    <definedName name="Query1">#REF!</definedName>
    <definedName name="RatePeriod">[25]ASCs!$F$31</definedName>
    <definedName name="Ratio">#REF!</definedName>
    <definedName name="ratio2" localSheetId="0">#REF!</definedName>
    <definedName name="ratio2">#REF!</definedName>
    <definedName name="Ratios">#REF!</definedName>
    <definedName name="RC_ADJ" localSheetId="1">#REF!</definedName>
    <definedName name="RC_ADJ">#REF!</definedName>
    <definedName name="RESADJ" localSheetId="1">#REF!</definedName>
    <definedName name="RESADJ">#REF!</definedName>
    <definedName name="ResourceSupplier">[17]Variables!$D$28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enue_by_month_take_2" localSheetId="0">#REF!</definedName>
    <definedName name="Revenue_by_month_take_2" localSheetId="1">#REF!</definedName>
    <definedName name="Revenue_by_month_take_2">#REF!</definedName>
    <definedName name="RevenueCheck" localSheetId="0">#REF!</definedName>
    <definedName name="RevenueCheck" localSheetId="1">#REF!</definedName>
    <definedName name="RevenueCheck">#REF!</definedName>
    <definedName name="RevReqSettle" localSheetId="1">#REF!</definedName>
    <definedName name="RevReqSettle">#REF!</definedName>
    <definedName name="REVVSTRS" localSheetId="1">#REF!</definedName>
    <definedName name="REVVSTRS">#REF!</definedName>
    <definedName name="RISFORM" localSheetId="0">#REF!</definedName>
    <definedName name="RISFORM" localSheetId="1">#REF!</definedName>
    <definedName name="RISFORM">#REF!</definedName>
    <definedName name="RP_OSS_PP" localSheetId="0">#REF!</definedName>
    <definedName name="RP_OSS_PP">#REF!</definedName>
    <definedName name="SCH33CUSTS" localSheetId="1">#REF!</definedName>
    <definedName name="SCH33CUSTS">#REF!</definedName>
    <definedName name="SCH48ADJ" localSheetId="1">#REF!</definedName>
    <definedName name="SCH48ADJ">#REF!</definedName>
    <definedName name="SCH98NOR" localSheetId="1">#REF!</definedName>
    <definedName name="SCH98NOR">#REF!</definedName>
    <definedName name="SCHED47" localSheetId="1">#REF!</definedName>
    <definedName name="SCHED47">#REF!</definedName>
    <definedName name="Schedule" localSheetId="1">[14]Inputs!$N$14</definedName>
    <definedName name="Schedule">[15]Inputs!$N$14</definedName>
    <definedName name="se" localSheetId="0">#REF!</definedName>
    <definedName name="se" localSheetId="1">#REF!</definedName>
    <definedName name="se">#REF!</definedName>
    <definedName name="SECOND" localSheetId="0">[1]Jan!#REF!</definedName>
    <definedName name="SECOND" localSheetId="1">[1]Jan!#REF!</definedName>
    <definedName name="SECOND">[1]Jan!#REF!</definedName>
    <definedName name="SEP" localSheetId="0">[19]Backup!#REF!</definedName>
    <definedName name="SEP" localSheetId="1">[19]Backup!#REF!</definedName>
    <definedName name="SEP">[19]Backup!#REF!</definedName>
    <definedName name="SEPT" localSheetId="0">#REF!</definedName>
    <definedName name="SEPT" localSheetId="1">#REF!</definedName>
    <definedName name="SEPT">#REF!</definedName>
    <definedName name="SERVICES_3" localSheetId="0">#REF!</definedName>
    <definedName name="SERVICES_3" localSheetId="1">#REF!</definedName>
    <definedName name="SERVICES_3">#REF!</definedName>
    <definedName name="sg" localSheetId="0">#REF!</definedName>
    <definedName name="sg" localSheetId="1">#REF!</definedName>
    <definedName name="sg">#REF!</definedName>
    <definedName name="START" localSheetId="0">[1]Jan!#REF!</definedName>
    <definedName name="START" localSheetId="1">[1]Jan!#REF!</definedName>
    <definedName name="START">[1]Jan!#REF!</definedName>
    <definedName name="SUM_TAB1" localSheetId="1">#REF!</definedName>
    <definedName name="SUM_TAB1">#REF!</definedName>
    <definedName name="SUM_TAB2" localSheetId="1">#REF!</definedName>
    <definedName name="SUM_TAB2">#REF!</definedName>
    <definedName name="SUM_TAB3" localSheetId="1">#REF!</definedName>
    <definedName name="SUM_TAB3">#REF!</definedName>
    <definedName name="TABLE_1" localSheetId="0">#REF!</definedName>
    <definedName name="TABLE_1" localSheetId="1">#REF!</definedName>
    <definedName name="TABLE_1">#REF!</definedName>
    <definedName name="TABLE_2" localSheetId="0">#REF!</definedName>
    <definedName name="TABLE_2" localSheetId="1">#REF!</definedName>
    <definedName name="TABLE_2">#REF!</definedName>
    <definedName name="TABLE_3" localSheetId="0">#REF!</definedName>
    <definedName name="TABLE_3" localSheetId="1">#REF!</definedName>
    <definedName name="TABLE_3">#REF!</definedName>
    <definedName name="TABLE_4" localSheetId="1">#REF!</definedName>
    <definedName name="TABLE_4">#REF!</definedName>
    <definedName name="TABLE_4_A" localSheetId="1">#REF!</definedName>
    <definedName name="TABLE_4_A">#REF!</definedName>
    <definedName name="TABLE_5" localSheetId="1">#REF!</definedName>
    <definedName name="TABLE_5">#REF!</definedName>
    <definedName name="TABLE_6" localSheetId="1">#REF!</definedName>
    <definedName name="TABLE_6">#REF!</definedName>
    <definedName name="TABLE_7" localSheetId="1">#REF!</definedName>
    <definedName name="TABLE_7">#REF!</definedName>
    <definedName name="TABLE1" localSheetId="1">#REF!</definedName>
    <definedName name="TABLE1">#REF!</definedName>
    <definedName name="TABLE2" localSheetId="1">#REF!</definedName>
    <definedName name="TABLE2">#REF!</definedName>
    <definedName name="TABLEA" localSheetId="1">#REF!</definedName>
    <definedName name="TABLEA" localSheetId="3">'Attachment D'!$B$3:$AW$42</definedName>
    <definedName name="TABLEA">#REF!</definedName>
    <definedName name="TABLEONE" localSheetId="0">#REF!</definedName>
    <definedName name="TABLEONE" localSheetId="1">#REF!</definedName>
    <definedName name="TABLEONE">#REF!</definedName>
    <definedName name="TargetROR">[10]Inputs!$G$29</definedName>
    <definedName name="TDMOD" localSheetId="0">#REF!</definedName>
    <definedName name="TDMOD" localSheetId="1">#REF!</definedName>
    <definedName name="TDMOD">#REF!</definedName>
    <definedName name="TDROLL" localSheetId="1">#REF!</definedName>
    <definedName name="TDROLL">#REF!</definedName>
    <definedName name="TEMPADJ" localSheetId="1">#REF!</definedName>
    <definedName name="TEMPADJ">#REF!</definedName>
    <definedName name="Test" localSheetId="1">#REF!</definedName>
    <definedName name="Test">#REF!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#REF!</definedName>
    <definedName name="Test3">#REF!</definedName>
    <definedName name="Test4" localSheetId="1">#REF!</definedName>
    <definedName name="Test4">#REF!</definedName>
    <definedName name="Test5" localSheetId="1">#REF!</definedName>
    <definedName name="Test5">#REF!</definedName>
    <definedName name="TestPeriod">[11]Inputs!$C$5</definedName>
    <definedName name="TotalRateBase">'[11]G+T+D+R+M'!$H$58</definedName>
    <definedName name="TRANSM_2">[36]Transm2!$A$1:$M$461:'[36]10 Yr FC'!$M$47</definedName>
    <definedName name="UAACT115S" localSheetId="1">'[14]Functional Study'!#REF!</definedName>
    <definedName name="UAACT115S">'[15]Functional Study'!#REF!</definedName>
    <definedName name="UAcct103">'[11]Func Study'!$AB$1613</definedName>
    <definedName name="UAcct105Dnpg">'[11]Func Study'!$AB$2010</definedName>
    <definedName name="UAcct105S">'[11]Func Study'!$AB$2005</definedName>
    <definedName name="UAcct105Seu">'[11]Func Study'!$AB$2009</definedName>
    <definedName name="UAcct105Snppo">'[11]Func Study'!$AB$2008</definedName>
    <definedName name="UAcct105Snpps">'[11]Func Study'!$AB$2006</definedName>
    <definedName name="UAcct105Snpt">'[11]Func Study'!$AB$2007</definedName>
    <definedName name="UAcct1081390">'[11]Func Study'!$AB$2451</definedName>
    <definedName name="UAcct1081390Rcl">'[11]Func Study'!$AB$2450</definedName>
    <definedName name="UAcct1081399">'[11]Func Study'!$AB$2459</definedName>
    <definedName name="UAcct1081399Rcl">'[11]Func Study'!$AB$2458</definedName>
    <definedName name="UAcct108360">'[11]Func Study'!$AB$2355</definedName>
    <definedName name="UAcct108361">'[11]Func Study'!$AB$2359</definedName>
    <definedName name="UAcct108362">'[11]Func Study'!$AB$2363</definedName>
    <definedName name="UAcct108364">'[11]Func Study'!$AB$2367</definedName>
    <definedName name="UAcct108365">'[11]Func Study'!$AB$2371</definedName>
    <definedName name="UAcct108366">'[11]Func Study'!$AB$2375</definedName>
    <definedName name="UAcct108367">'[11]Func Study'!$AB$2379</definedName>
    <definedName name="UAcct108368">'[11]Func Study'!$AB$2383</definedName>
    <definedName name="UAcct108369">'[11]Func Study'!$AB$2387</definedName>
    <definedName name="UAcct108370">'[11]Func Study'!$AB$2391</definedName>
    <definedName name="UAcct108371">'[11]Func Study'!$AB$2395</definedName>
    <definedName name="UAcct108372">'[11]Func Study'!$AB$2399</definedName>
    <definedName name="UAcct108373">'[11]Func Study'!$AB$2403</definedName>
    <definedName name="UAcct108D">'[11]Func Study'!$AB$2415</definedName>
    <definedName name="UAcct108D00">'[11]Func Study'!$AB$2407</definedName>
    <definedName name="UAcct108Ds">'[11]Func Study'!$AB$2411</definedName>
    <definedName name="UAcct108Ep">'[11]Func Study'!$AB$2327</definedName>
    <definedName name="UAcct108Gpcn">'[11]Func Study'!$AB$2429</definedName>
    <definedName name="UAcct108Gps">'[11]Func Study'!$AB$2425</definedName>
    <definedName name="UAcct108Gpse">'[11]Func Study'!$AB$2431</definedName>
    <definedName name="UAcct108Gpsg">'[11]Func Study'!$AB$2428</definedName>
    <definedName name="UAcct108Gpsgp">'[11]Func Study'!$AB$2426</definedName>
    <definedName name="UAcct108Gpsgu">'[11]Func Study'!$AB$2427</definedName>
    <definedName name="UAcct108Gpso">'[11]Func Study'!$AB$2430</definedName>
    <definedName name="UACCT108GPSSGCH">'[11]Func Study'!$AB$2434</definedName>
    <definedName name="UACCT108GPSSGCT">'[11]Func Study'!$AB$2433</definedName>
    <definedName name="UAcct108Hp">'[11]Func Study'!$AB$2313</definedName>
    <definedName name="UAcct108Mp">'[11]Func Study'!$AB$2444</definedName>
    <definedName name="UAcct108Np">'[11]Func Study'!$AB$2305</definedName>
    <definedName name="UAcct108Op">'[11]Func Study'!$AB$2322</definedName>
    <definedName name="UACCT108OPSSCCT">'[11]Func Study'!$AB$2321</definedName>
    <definedName name="UAcct108Sp">'[11]Func Study'!$AB$2299</definedName>
    <definedName name="UACCT108SPSSGCH">'[11]Func Study'!$AB$2298</definedName>
    <definedName name="UAcct108Tp">'[11]Func Study'!$AB$2346</definedName>
    <definedName name="UAcct111Clg">'[11]Func Study'!$AB$2487</definedName>
    <definedName name="UAcct111Clgsou">'[11]Func Study'!$AB$2485</definedName>
    <definedName name="UAcct111Clh">'[11]Func Study'!$AB$2493</definedName>
    <definedName name="UAcct111Cls">'[11]Func Study'!$AB$2478</definedName>
    <definedName name="UAcct111Ipcn">'[11]Func Study'!$AB$2502</definedName>
    <definedName name="UAcct111Ips">'[11]Func Study'!$AB$2497</definedName>
    <definedName name="UAcct111Ipse">'[11]Func Study'!$AB$2500</definedName>
    <definedName name="UAcct111Ipsg">'[11]Func Study'!$AB$2501</definedName>
    <definedName name="UAcct111Ipsgp">'[11]Func Study'!$AB$2498</definedName>
    <definedName name="UAcct111Ipsgu">'[11]Func Study'!$AB$2499</definedName>
    <definedName name="UAcct111Ipso">'[11]Func Study'!$AB$2506</definedName>
    <definedName name="UACCT111IPSSGCH">'[11]Func Study'!$AB$2505</definedName>
    <definedName name="UACCT111IPSSGCT">'[11]Func Study'!$AB$2504</definedName>
    <definedName name="UAcct114">'[11]Func Study'!$AB$2017</definedName>
    <definedName name="UACCT115" localSheetId="1">'[14]Functional Study'!#REF!</definedName>
    <definedName name="UACCT115">'[15]Functional Study'!#REF!</definedName>
    <definedName name="UACCT115DGP" localSheetId="1">'[14]Functional Study'!#REF!</definedName>
    <definedName name="UACCT115DGP">'[15]Functional Study'!#REF!</definedName>
    <definedName name="UACCT115SG" localSheetId="1">'[14]Functional Study'!#REF!</definedName>
    <definedName name="UACCT115SG">'[15]Functional Study'!#REF!</definedName>
    <definedName name="UAcct120">'[11]Func Study'!$AB$2021</definedName>
    <definedName name="UAcct124">'[11]Func Study'!$AB$2026</definedName>
    <definedName name="UAcct141">'[11]Func Study'!$AB$2173</definedName>
    <definedName name="UAcct151">'[11]Func Study'!$AB$2049</definedName>
    <definedName name="Uacct151SSECT">'[11]Func Study'!$AB$2047</definedName>
    <definedName name="UAcct154">'[11]Func Study'!$AB$2083</definedName>
    <definedName name="Uacct154SSGCT">'[11]Func Study'!$AB$2080</definedName>
    <definedName name="UAcct163">'[11]Func Study'!$AB$2093</definedName>
    <definedName name="UAcct165">'[11]Func Study'!$AB$2108</definedName>
    <definedName name="UAcct165Gps">'[11]Func Study'!$AB$2104</definedName>
    <definedName name="UAcct182">'[11]Func Study'!$AB$2033</definedName>
    <definedName name="UAcct18222">'[11]Func Study'!$AB$2163</definedName>
    <definedName name="UAcct182M">'[11]Func Study'!$AB$2118</definedName>
    <definedName name="UAcct182MSSGCH">'[11]Func Study'!$AB$2113</definedName>
    <definedName name="UAcct186">'[11]Func Study'!$AB$2041</definedName>
    <definedName name="UAcct1869">'[11]Func Study'!$AB$2168</definedName>
    <definedName name="UAcct186M">'[11]Func Study'!$AB$2129</definedName>
    <definedName name="UAcct190">'[11]Func Study'!$AB$2243</definedName>
    <definedName name="UAcct190Baddebt">'[11]Func Study'!$AB$2237</definedName>
    <definedName name="UAcct190Dop">'[11]Func Study'!$AB$2235</definedName>
    <definedName name="UAcct2281">'[11]Func Study'!$AB$2191</definedName>
    <definedName name="UAcct2282">'[11]Func Study'!$AB$2195</definedName>
    <definedName name="UAcct2283">'[11]Func Study'!$AB$2200</definedName>
    <definedName name="UACCT22841SG">'[11]Func Study'!$AB$2205</definedName>
    <definedName name="UAcct22842">'[11]Func Study'!$AB$2211</definedName>
    <definedName name="UAcct22842Trojd">'[10]Func Study'!#REF!</definedName>
    <definedName name="UAcct235">'[11]Func Study'!$AB$2187</definedName>
    <definedName name="UACCT235CN">'[11]Func Study'!$AB$2186</definedName>
    <definedName name="UAcct252">'[11]Func Study'!$AB$2219</definedName>
    <definedName name="UAcct25316">'[11]Func Study'!$AB$2057</definedName>
    <definedName name="UAcct25317">'[11]Func Study'!$AB$2061</definedName>
    <definedName name="UAcct25318">'[11]Func Study'!$AB$2098</definedName>
    <definedName name="UAcct25319">'[11]Func Study'!$AB$2065</definedName>
    <definedName name="uacct25398">'[11]Func Study'!$AB$2222</definedName>
    <definedName name="UAcct25399">'[11]Func Study'!$AB$2230</definedName>
    <definedName name="UACCT254SO">'[11]Func Study'!$AB$2202</definedName>
    <definedName name="UAcct255">'[11]Func Study'!$AB$2284</definedName>
    <definedName name="UAcct281">'[11]Func Study'!$AB$2249</definedName>
    <definedName name="UAcct282">'[11]Func Study'!$AB$2259</definedName>
    <definedName name="UAcct282Cn">'[11]Func Study'!$AB$2256</definedName>
    <definedName name="UAcct282So">'[11]Func Study'!$AB$2255</definedName>
    <definedName name="UAcct283">'[11]Func Study'!$AB$2271</definedName>
    <definedName name="UAcct283So">'[11]Func Study'!$AB$2265</definedName>
    <definedName name="UAcct301S">'[11]Func Study'!$AB$1964</definedName>
    <definedName name="UAcct301Sg">'[11]Func Study'!$AB$1966</definedName>
    <definedName name="UAcct301So">'[11]Func Study'!$AB$1965</definedName>
    <definedName name="UAcct302S">'[11]Func Study'!$AB$1969</definedName>
    <definedName name="UAcct302Sg">'[11]Func Study'!$AB$1970</definedName>
    <definedName name="UAcct302Sgp">'[11]Func Study'!$AB$1971</definedName>
    <definedName name="UAcct302Sgu">'[11]Func Study'!$AB$1972</definedName>
    <definedName name="UAcct303Cn">'[11]Func Study'!$AB$1980</definedName>
    <definedName name="UAcct303S">'[11]Func Study'!$AB$1976</definedName>
    <definedName name="UAcct303Se">'[11]Func Study'!$AB$1979</definedName>
    <definedName name="UAcct303Sg">'[11]Func Study'!$AB$1977</definedName>
    <definedName name="UAcct303Sgu">'[11]Func Study'!$AB$1981</definedName>
    <definedName name="UAcct303So">'[11]Func Study'!$AB$1978</definedName>
    <definedName name="UACCT303SSGCH">'[11]Func Study'!$AB$1983</definedName>
    <definedName name="UAcct310">'[11]Func Study'!$AB$1414</definedName>
    <definedName name="UAcct310JBG">'[11]Func Study'!$AB$1413</definedName>
    <definedName name="UAcct311">'[11]Func Study'!$AB$1421</definedName>
    <definedName name="UAcct311JBG">'[11]Func Study'!$AB$1420</definedName>
    <definedName name="UAcct312">'[11]Func Study'!$AB$1428</definedName>
    <definedName name="UAcct312JBG">'[11]Func Study'!$AB$1427</definedName>
    <definedName name="UAcct314">'[11]Func Study'!$AB$1435</definedName>
    <definedName name="UAcct314JBG">'[11]Func Study'!$AB$1434</definedName>
    <definedName name="UAcct315">'[11]Func Study'!$AB$1442</definedName>
    <definedName name="UAcct315JBG">'[11]Func Study'!$AB$1441</definedName>
    <definedName name="UAcct316">'[11]Func Study'!$AB$1450</definedName>
    <definedName name="UAcct316JBG">'[11]Func Study'!$AB$1449</definedName>
    <definedName name="UAcct320">'[11]Func Study'!$AB$1466</definedName>
    <definedName name="UAcct321">'[11]Func Study'!$AB$1471</definedName>
    <definedName name="UAcct322">'[11]Func Study'!$AB$1476</definedName>
    <definedName name="UAcct323">'[11]Func Study'!$AB$1481</definedName>
    <definedName name="UAcct324">'[11]Func Study'!$AB$1486</definedName>
    <definedName name="UAcct325">'[11]Func Study'!$AB$1491</definedName>
    <definedName name="UAcct33">'[11]Func Study'!$AB$295</definedName>
    <definedName name="UAcct330">'[11]Func Study'!$AB$1508</definedName>
    <definedName name="UAcct331">'[11]Func Study'!$AB$1513</definedName>
    <definedName name="UAcct332">'[11]Func Study'!$AB$1518</definedName>
    <definedName name="UAcct333">'[11]Func Study'!$AB$1523</definedName>
    <definedName name="UAcct334">'[11]Func Study'!$AB$1528</definedName>
    <definedName name="UAcct335">'[11]Func Study'!$AB$1533</definedName>
    <definedName name="UAcct336">'[11]Func Study'!$AB$1539</definedName>
    <definedName name="UAcct340Dgu">'[11]Func Study'!$AB$1564</definedName>
    <definedName name="UAcct340Sgu">'[11]Func Study'!$AB$1565</definedName>
    <definedName name="UAcct341Dgu">'[11]Func Study'!$AB$1569</definedName>
    <definedName name="UAcct341Sgu">'[11]Func Study'!$AB$1570</definedName>
    <definedName name="UAcct342Dgu">'[11]Func Study'!$AB$1574</definedName>
    <definedName name="UAcct342Sgu">'[11]Func Study'!$AB$1575</definedName>
    <definedName name="UAcct343">'[11]Func Study'!$AB$1584</definedName>
    <definedName name="UAcct344S">'[11]Func Study'!$AB$1587</definedName>
    <definedName name="UAcct344Sgp">'[11]Func Study'!$AB$1588</definedName>
    <definedName name="UAcct345Dgu">'[11]Func Study'!$AB$1594</definedName>
    <definedName name="UAcct345Sgu">'[11]Func Study'!$AB$1595</definedName>
    <definedName name="UAcct346">'[11]Func Study'!$AB$1601</definedName>
    <definedName name="UAcct350">'[11]Func Study'!$AB$1628</definedName>
    <definedName name="UAcct352">'[11]Func Study'!$AB$1635</definedName>
    <definedName name="UAcct353">'[11]Func Study'!$AB$1641</definedName>
    <definedName name="UAcct354">'[11]Func Study'!$AB$1647</definedName>
    <definedName name="UAcct355">'[11]Func Study'!$AB$1654</definedName>
    <definedName name="UAcct356">'[11]Func Study'!$AB$1660</definedName>
    <definedName name="UAcct357">'[11]Func Study'!$AB$1666</definedName>
    <definedName name="UAcct358">'[11]Func Study'!$AB$1672</definedName>
    <definedName name="UAcct359">'[11]Func Study'!$AB$1678</definedName>
    <definedName name="UAcct360">'[11]Func Study'!$AB$1698</definedName>
    <definedName name="UAcct361">'[11]Func Study'!$AB$1704</definedName>
    <definedName name="UAcct362">'[11]Func Study'!$AB$1710</definedName>
    <definedName name="UAcct368">'[11]Func Study'!$AB$1744</definedName>
    <definedName name="UAcct369">'[11]Func Study'!$AB$1751</definedName>
    <definedName name="UAcct370">'[11]Func Study'!$AB$1762</definedName>
    <definedName name="UAcct372A">'[11]Func Study'!$AB$1775</definedName>
    <definedName name="UAcct372Dp">'[11]Func Study'!$AB$1773</definedName>
    <definedName name="UAcct372Ds">'[11]Func Study'!$AB$1774</definedName>
    <definedName name="UAcct373">'[11]Func Study'!$AB$1782</definedName>
    <definedName name="UAcct389Cn">'[11]Func Study'!$AB$1800</definedName>
    <definedName name="UAcct389S">'[11]Func Study'!$AB$1799</definedName>
    <definedName name="UAcct389Sg">'[11]Func Study'!$AB$1802</definedName>
    <definedName name="UAcct389Sgu">'[11]Func Study'!$AB$1801</definedName>
    <definedName name="UAcct389So">'[11]Func Study'!$AB$1803</definedName>
    <definedName name="UAcct390Cn">'[11]Func Study'!$AB$1810</definedName>
    <definedName name="UAcct390JBG">'[11]Func Study'!$AB$1812</definedName>
    <definedName name="UAcct390L">'[11]Func Study'!$AB$1927</definedName>
    <definedName name="UACCT390LRCL">'[11]Func Study'!$AB$1929</definedName>
    <definedName name="UAcct390S">'[11]Func Study'!$AB$1807</definedName>
    <definedName name="UAcct390Sgp">'[11]Func Study'!$AB$1808</definedName>
    <definedName name="UAcct390Sgu">'[11]Func Study'!$AB$1809</definedName>
    <definedName name="UAcct390Sop">'[11]Func Study'!$AB$1811</definedName>
    <definedName name="UAcct390Sou">'[11]Func Study'!$AB$1813</definedName>
    <definedName name="UAcct391Cn">'[11]Func Study'!$AB$1820</definedName>
    <definedName name="UACCT391JBE">'[11]Func Study'!$AB$1825</definedName>
    <definedName name="UAcct391S">'[11]Func Study'!$AB$1817</definedName>
    <definedName name="UAcct391Sg">'[11]Func Study'!$AB$1821</definedName>
    <definedName name="UAcct391Sgp">'[11]Func Study'!$AB$1818</definedName>
    <definedName name="UAcct391Sgu">'[11]Func Study'!$AB$1819</definedName>
    <definedName name="UAcct391So">'[11]Func Study'!$AB$1823</definedName>
    <definedName name="UACCT391SSGCH">'[11]Func Study'!$AB$1824</definedName>
    <definedName name="UAcct392Cn">'[11]Func Study'!$AB$1832</definedName>
    <definedName name="UAcct392L">'[11]Func Study'!$AB$1935</definedName>
    <definedName name="UAcct392Lrcl">'[11]Func Study'!$AB$1937</definedName>
    <definedName name="UAcct392S">'[11]Func Study'!$AB$1829</definedName>
    <definedName name="UAcct392Se">'[11]Func Study'!$AB$1834</definedName>
    <definedName name="UAcct392Sg">'[11]Func Study'!$AB$1831</definedName>
    <definedName name="UAcct392Sgp">'[11]Func Study'!$AB$1835</definedName>
    <definedName name="UAcct392Sgu">'[11]Func Study'!$AB$1833</definedName>
    <definedName name="UAcct392So">'[11]Func Study'!$AB$1830</definedName>
    <definedName name="UACCT392SSGCH">'[11]Func Study'!$AB$1836</definedName>
    <definedName name="UAcct393S">'[11]Func Study'!$AB$1841</definedName>
    <definedName name="UAcct393Sg">'[11]Func Study'!$AB$1845</definedName>
    <definedName name="UAcct393Sgp">'[11]Func Study'!$AB$1842</definedName>
    <definedName name="UAcct393Sgu">'[11]Func Study'!$AB$1843</definedName>
    <definedName name="UAcct393So">'[11]Func Study'!$AB$1844</definedName>
    <definedName name="UACCT393SSGCT">'[11]Func Study'!$AB$1846</definedName>
    <definedName name="UAcct394S">'[11]Func Study'!$AB$1850</definedName>
    <definedName name="UAcct394Se">'[11]Func Study'!$AB$1854</definedName>
    <definedName name="UAcct394Sg">'[11]Func Study'!$AB$1855</definedName>
    <definedName name="UAcct394Sgp">'[11]Func Study'!$AB$1851</definedName>
    <definedName name="UAcct394Sgu">'[11]Func Study'!$AB$1852</definedName>
    <definedName name="UAcct394So">'[11]Func Study'!$AB$1853</definedName>
    <definedName name="UACCT394SSGCH">'[11]Func Study'!$AB$1856</definedName>
    <definedName name="UAcct395S">'[11]Func Study'!$AB$1861</definedName>
    <definedName name="UAcct395Se">'[11]Func Study'!$AB$1865</definedName>
    <definedName name="UAcct395Sg">'[11]Func Study'!$AB$1866</definedName>
    <definedName name="UAcct395Sgp">'[11]Func Study'!$AB$1862</definedName>
    <definedName name="UAcct395Sgu">'[11]Func Study'!$AB$1863</definedName>
    <definedName name="UAcct395So">'[11]Func Study'!$AB$1864</definedName>
    <definedName name="UACCT395SSGCH">'[11]Func Study'!$AB$1867</definedName>
    <definedName name="UAcct396S">'[11]Func Study'!$AB$1872</definedName>
    <definedName name="UAcct396Se">'[11]Func Study'!$AB$1877</definedName>
    <definedName name="UAcct396Sg">'[11]Func Study'!$AB$1874</definedName>
    <definedName name="UAcct396Sgp">'[11]Func Study'!$AB$1873</definedName>
    <definedName name="UAcct396Sgu">'[11]Func Study'!$AB$1876</definedName>
    <definedName name="UAcct396So">'[11]Func Study'!$AB$1875</definedName>
    <definedName name="UACCT396SSGCH">'[11]Func Study'!$AB$1879</definedName>
    <definedName name="UACCT396SSGCT">'[11]Func Study'!$AB$1878</definedName>
    <definedName name="UAcct397Cn">'[11]Func Study'!$AB$1890</definedName>
    <definedName name="UAcct397JBG">'[11]Func Study'!$AB$1893</definedName>
    <definedName name="UAcct397S">'[11]Func Study'!$AB$1886</definedName>
    <definedName name="UAcct397Se">'[11]Func Study'!$AB$1892</definedName>
    <definedName name="UAcct397Sg">'[11]Func Study'!$AB$1891</definedName>
    <definedName name="UAcct397Sgp">'[11]Func Study'!$AB$1887</definedName>
    <definedName name="UAcct397Sgu">'[11]Func Study'!$AB$1888</definedName>
    <definedName name="UAcct397So">'[11]Func Study'!$AB$1889</definedName>
    <definedName name="UAcct398Cn">'[11]Func Study'!$AB$1902</definedName>
    <definedName name="UAcct398S">'[11]Func Study'!$AB$1899</definedName>
    <definedName name="UAcct398Se">'[11]Func Study'!$AB$1904</definedName>
    <definedName name="UAcct398Sg">'[11]Func Study'!$AB$1905</definedName>
    <definedName name="UAcct398Sgp">'[11]Func Study'!$AB$1900</definedName>
    <definedName name="UAcct398Sgu">'[11]Func Study'!$AB$1901</definedName>
    <definedName name="UAcct398So">'[11]Func Study'!$AB$1903</definedName>
    <definedName name="UACCT398SSGCT">'[11]Func Study'!$AB$1906</definedName>
    <definedName name="UAcct399">'[11]Func Study'!$AB$1913</definedName>
    <definedName name="UAcct399G">'[11]Func Study'!$AB$1955</definedName>
    <definedName name="UAcct399L">'[11]Func Study'!$AB$1917</definedName>
    <definedName name="UAcct399Lrcl">'[11]Func Study'!$AB$1919</definedName>
    <definedName name="UAcct403360">'[11]Func Study'!$AB$1090</definedName>
    <definedName name="UAcct403361">'[11]Func Study'!$AB$1091</definedName>
    <definedName name="UAcct403362">'[11]Func Study'!$AB$1092</definedName>
    <definedName name="UAcct403364">'[11]Func Study'!$AB$1094</definedName>
    <definedName name="UAcct403365">'[11]Func Study'!$AB$1095</definedName>
    <definedName name="UAcct403366">'[11]Func Study'!$AB$1096</definedName>
    <definedName name="UAcct403367">'[11]Func Study'!$AB$1097</definedName>
    <definedName name="UAcct403368">'[11]Func Study'!$AB$1098</definedName>
    <definedName name="UAcct403369">'[11]Func Study'!$AB$1099</definedName>
    <definedName name="UAcct403370">'[11]Func Study'!$AB$1100</definedName>
    <definedName name="UAcct403371">'[11]Func Study'!$AB$1101</definedName>
    <definedName name="UAcct403372">'[11]Func Study'!$AB$1102</definedName>
    <definedName name="UAcct403373">'[11]Func Study'!$AB$1103</definedName>
    <definedName name="UAcct403Ep">'[11]Func Study'!$AB$1130</definedName>
    <definedName name="UAcct403Gpcn">'[11]Func Study'!$AB$1111</definedName>
    <definedName name="UAcct403GPDGP">'[11]Func Study'!$AB$1108</definedName>
    <definedName name="UAcct403GPDGU">'[11]Func Study'!$AB$1109</definedName>
    <definedName name="UAcct403GPJBG">'[11]Func Study'!$AB$1115</definedName>
    <definedName name="UAcct403Gps">'[11]Func Study'!$AB$1107</definedName>
    <definedName name="UAcct403Gpsg">'[11]Func Study'!$AB$1112</definedName>
    <definedName name="UAcct403Gpso">'[11]Func Study'!$AB$1113</definedName>
    <definedName name="UAcct403Gv0">'[11]Func Study'!$AB$1121</definedName>
    <definedName name="UAcct403Hp">'[11]Func Study'!$AB$1072</definedName>
    <definedName name="UACCT403JBE">'[11]Func Study'!$AB$1116</definedName>
    <definedName name="UAcct403Mp">'[11]Func Study'!$AB$1125</definedName>
    <definedName name="UAcct403Np">'[11]Func Study'!$AB$1065</definedName>
    <definedName name="UAcct403Op">'[11]Func Study'!$AB$1080</definedName>
    <definedName name="UAcct403OPCAGE">'[11]Func Study'!$AB$1078</definedName>
    <definedName name="UAcct403Sp">'[11]Func Study'!$AB$1061</definedName>
    <definedName name="UAcct403SPJBG">'[11]Func Study'!$AB$1058</definedName>
    <definedName name="UAcct403Tp">'[11]Func Study'!$AB$1087</definedName>
    <definedName name="UAcct404330">'[11]Func Study'!$AB$1177</definedName>
    <definedName name="UACCT404GP">'[11]Func Study'!$AB$1146</definedName>
    <definedName name="UACCT404GPCN">'[11]Func Study'!$AB$1143</definedName>
    <definedName name="UACCT404GPSO">'[11]Func Study'!$AB$1141</definedName>
    <definedName name="UAcct404Ipcn">'[11]Func Study'!$AB$1158</definedName>
    <definedName name="UAcct404IPJBG">'[11]Func Study'!$AB$1163</definedName>
    <definedName name="UAcct404Ips">'[11]Func Study'!$AB$1154</definedName>
    <definedName name="UAcct404Ipse">'[11]Func Study'!$AB$1155</definedName>
    <definedName name="UAcct404Ipsg">'[11]Func Study'!$AB$1156</definedName>
    <definedName name="UAcct404Ipsg1">'[11]Func Study'!$AB$1159</definedName>
    <definedName name="UAcct404Ipsg2">'[11]Func Study'!$AB$1160</definedName>
    <definedName name="UAcct404Ipso">'[11]Func Study'!$AB$1157</definedName>
    <definedName name="UAcct404M">'[11]Func Study'!$AB$1168</definedName>
    <definedName name="UACCT404OP">'[11]Func Study'!$AB$1172</definedName>
    <definedName name="UACCT404SP">'[11]Func Study'!$AB$1151</definedName>
    <definedName name="UAcct405">'[11]Func Study'!$AB$1185</definedName>
    <definedName name="UAcct406">'[11]Func Study'!$AB$1193</definedName>
    <definedName name="UAcct407">'[11]Func Study'!$AB$1202</definedName>
    <definedName name="UAcct408">'[11]Func Study'!$AB$1221</definedName>
    <definedName name="UAcct408S">'[11]Func Study'!$AB$1213</definedName>
    <definedName name="UAcct41010">'[11]Func Study'!$AB$1294</definedName>
    <definedName name="UAcct41011">'[11]Func Study'!$AB$1309</definedName>
    <definedName name="UACCT41020" localSheetId="1">'[12]Functional Study'!#REF!</definedName>
    <definedName name="UACCT41020">'[13]Functional Study'!#REF!</definedName>
    <definedName name="UACCT41020BADDEBT" localSheetId="1">'[12]Functional Study'!#REF!</definedName>
    <definedName name="UACCT41020BADDEBT">'[13]Functional Study'!#REF!</definedName>
    <definedName name="UACCT41020DITEXP" localSheetId="1">'[12]Functional Study'!#REF!</definedName>
    <definedName name="UACCT41020DITEXP">'[13]Functional Study'!#REF!</definedName>
    <definedName name="UACCT41020DNPU" localSheetId="1">'[12]Functional Study'!#REF!</definedName>
    <definedName name="UACCT41020DNPU">'[13]Functional Study'!#REF!</definedName>
    <definedName name="UACCT41020S" localSheetId="1">'[12]Functional Study'!#REF!</definedName>
    <definedName name="UACCT41020S">'[13]Functional Study'!#REF!</definedName>
    <definedName name="UACCT41020SE" localSheetId="1">'[12]Functional Study'!#REF!</definedName>
    <definedName name="UACCT41020SE">'[13]Functional Study'!#REF!</definedName>
    <definedName name="UACCT41020SG" localSheetId="1">'[12]Functional Study'!#REF!</definedName>
    <definedName name="UACCT41020SG">'[13]Functional Study'!#REF!</definedName>
    <definedName name="UACCT41020SGCT" localSheetId="1">'[12]Functional Study'!#REF!</definedName>
    <definedName name="UACCT41020SGCT">'[13]Functional Study'!#REF!</definedName>
    <definedName name="UACCT41020SGPP" localSheetId="1">'[12]Functional Study'!#REF!</definedName>
    <definedName name="UACCT41020SGPP">'[13]Functional Study'!#REF!</definedName>
    <definedName name="UACCT41020SO" localSheetId="1">'[12]Functional Study'!#REF!</definedName>
    <definedName name="UACCT41020SO">'[13]Functional Study'!#REF!</definedName>
    <definedName name="UACCT41020TROJP" localSheetId="1">'[12]Functional Study'!#REF!</definedName>
    <definedName name="UACCT41020TROJP">'[13]Functional Study'!#REF!</definedName>
    <definedName name="UACCT4102SNPD" localSheetId="1">'[12]Functional Study'!#REF!</definedName>
    <definedName name="UACCT4102SNPD">'[13]Functional Study'!#REF!</definedName>
    <definedName name="UAcct41110">'[11]Func Study'!$AB$1325</definedName>
    <definedName name="UAcct41111" localSheetId="1">'[12]Functional Study'!#REF!</definedName>
    <definedName name="UAcct41111">'[13]Functional Study'!#REF!</definedName>
    <definedName name="UAcct41111Baddebt" localSheetId="1">'[12]Functional Study'!#REF!</definedName>
    <definedName name="UAcct41111Baddebt">'[13]Functional Study'!#REF!</definedName>
    <definedName name="UAcct41111Dgp" localSheetId="1">'[12]Functional Study'!#REF!</definedName>
    <definedName name="UAcct41111Dgp">'[13]Functional Study'!#REF!</definedName>
    <definedName name="UAcct41111Dgu" localSheetId="1">'[12]Functional Study'!#REF!</definedName>
    <definedName name="UAcct41111Dgu">'[13]Functional Study'!#REF!</definedName>
    <definedName name="UAcct41111Ditexp" localSheetId="1">'[12]Functional Study'!#REF!</definedName>
    <definedName name="UAcct41111Ditexp">'[13]Functional Study'!#REF!</definedName>
    <definedName name="UAcct41111Dnpp" localSheetId="1">'[12]Functional Study'!#REF!</definedName>
    <definedName name="UAcct41111Dnpp">'[13]Functional Study'!#REF!</definedName>
    <definedName name="UAcct41111Dnptp" localSheetId="1">'[12]Functional Study'!#REF!</definedName>
    <definedName name="UAcct41111Dnptp">'[13]Functional Study'!#REF!</definedName>
    <definedName name="UAcct41111S" localSheetId="1">'[12]Functional Study'!#REF!</definedName>
    <definedName name="UAcct41111S">'[13]Functional Study'!#REF!</definedName>
    <definedName name="UAcct41111Se" localSheetId="1">'[12]Functional Study'!#REF!</definedName>
    <definedName name="UAcct41111Se">'[13]Functional Study'!#REF!</definedName>
    <definedName name="UAcct41111Sg" localSheetId="1">'[12]Functional Study'!#REF!</definedName>
    <definedName name="UAcct41111Sg">'[13]Functional Study'!#REF!</definedName>
    <definedName name="UAcct41111Sgpp" localSheetId="1">'[12]Functional Study'!#REF!</definedName>
    <definedName name="UAcct41111Sgpp">'[13]Functional Study'!#REF!</definedName>
    <definedName name="UAcct41111So" localSheetId="1">'[12]Functional Study'!#REF!</definedName>
    <definedName name="UAcct41111So">'[13]Functional Study'!#REF!</definedName>
    <definedName name="UAcct41111Trojp" localSheetId="1">'[12]Functional Study'!#REF!</definedName>
    <definedName name="UAcct41111Trojp">'[13]Functional Study'!#REF!</definedName>
    <definedName name="UAcct41140">'[11]Func Study'!$AB$1232</definedName>
    <definedName name="UAcct41141">'[11]Func Study'!$AB$1237</definedName>
    <definedName name="UAcct41160">'[11]Func Study'!$AB$369</definedName>
    <definedName name="UAcct41170">'[11]Func Study'!$AB$374</definedName>
    <definedName name="UAcct4118">'[11]Func Study'!$AB$378</definedName>
    <definedName name="UAcct41181">'[11]Func Study'!$AB$381</definedName>
    <definedName name="UAcct4194">'[11]Func Study'!$AB$385</definedName>
    <definedName name="UAcct421">'[11]Func Study'!$AB$394</definedName>
    <definedName name="UAcct4311">'[11]Func Study'!$AB$401</definedName>
    <definedName name="UAcct442Se">'[11]Func Study'!$AB$259</definedName>
    <definedName name="UAcct442Sg">'[11]Func Study'!$AB$260</definedName>
    <definedName name="UAcct447">'[11]Func Study'!$AB$281</definedName>
    <definedName name="UAcct447CAEE">'[9]Func Study'!#REF!</definedName>
    <definedName name="UAcct447CAGE">'[9]Func Study'!#REF!</definedName>
    <definedName name="UAcct447Dgu">'[10]Func Study'!#REF!</definedName>
    <definedName name="UACCT447NPC">'[11]Func Study'!$AB$289</definedName>
    <definedName name="UACCT447NPCCAEW">'[11]Func Study'!$AB$286</definedName>
    <definedName name="UACCT447NPCCAGW">'[11]Func Study'!$AB$287</definedName>
    <definedName name="UACCT447NPCDGP">'[11]Func Study'!$AB$288</definedName>
    <definedName name="UAcct447S">'[11]Func Study'!$AB$280</definedName>
    <definedName name="UAcct448S">'[11]Func Study'!$AB$274</definedName>
    <definedName name="UAcct448So">'[11]Func Study'!$AB$275</definedName>
    <definedName name="UAcct449">'[11]Func Study'!$AB$294</definedName>
    <definedName name="UAcct450">'[11]Func Study'!$AB$304</definedName>
    <definedName name="UAcct450S">'[11]Func Study'!$AB$302</definedName>
    <definedName name="UAcct450So">'[11]Func Study'!$AB$303</definedName>
    <definedName name="UAcct451S">'[11]Func Study'!$AB$307</definedName>
    <definedName name="UAcct451Sg">'[11]Func Study'!$AB$308</definedName>
    <definedName name="UAcct451So">'[11]Func Study'!$AB$309</definedName>
    <definedName name="UAcct453">'[11]Func Study'!$AB$315</definedName>
    <definedName name="UAcct453CAGE">'[9]Func Study'!#REF!</definedName>
    <definedName name="UAcct453CAGW">'[9]Func Study'!#REF!</definedName>
    <definedName name="UAcct454">'[11]Func Study'!$AB$322</definedName>
    <definedName name="UAcct454JBG">'[11]Func Study'!$AB$319</definedName>
    <definedName name="UAcct454S">'[11]Func Study'!$AB$318</definedName>
    <definedName name="UAcct454Sg">'[11]Func Study'!$AB$320</definedName>
    <definedName name="UAcct454So">'[11]Func Study'!$AB$321</definedName>
    <definedName name="UAcct456">'[11]Func Study'!$AB$332</definedName>
    <definedName name="UAcct456CAEW">'[11]Func Study'!$AB$331</definedName>
    <definedName name="UAcct456S">'[11]Func Study'!$AB$325</definedName>
    <definedName name="UAcct456So">'[11]Func Study'!$AB$329</definedName>
    <definedName name="UAcct500">'[11]Func Study'!$AB$416</definedName>
    <definedName name="UAcct500JBG">'[11]Func Study'!$AB$414</definedName>
    <definedName name="UAcct501">'[11]Func Study'!$AB$423</definedName>
    <definedName name="UAcct501CAEW">'[11]Func Study'!$AB$420</definedName>
    <definedName name="UAcct501JBE">'[11]Func Study'!$AB$421</definedName>
    <definedName name="UACCT501NPCCAEW">'[11]Func Study'!$AB$426</definedName>
    <definedName name="UAcct502">'[11]Func Study'!$AB$433</definedName>
    <definedName name="UAcct502CAGE">'[11]Func Study'!$AB$431</definedName>
    <definedName name="UAcct502JBG">'[9]Func Study'!#REF!</definedName>
    <definedName name="UAcct503">'[11]Func Study'!$AB$437</definedName>
    <definedName name="UACCT503NPC">'[11]Func Study'!$AB$443</definedName>
    <definedName name="UAcct505">'[11]Func Study'!$AB$449</definedName>
    <definedName name="UAcct505CAGE">'[11]Func Study'!$AB$447</definedName>
    <definedName name="UAcct505JBG">'[9]Func Study'!#REF!</definedName>
    <definedName name="UAcct506">'[11]Func Study'!$AB$455</definedName>
    <definedName name="UAcct506CAGE">'[11]Func Study'!$AB$452</definedName>
    <definedName name="UAcct506JBG">'[9]Func Study'!#REF!</definedName>
    <definedName name="UAcct507">'[11]Func Study'!$AB$464</definedName>
    <definedName name="UAcct507CAGE">'[11]Func Study'!$AB$462</definedName>
    <definedName name="UAcct507JBG">'[9]Func Study'!#REF!</definedName>
    <definedName name="UAcct510">'[11]Func Study'!$AB$469</definedName>
    <definedName name="UAcct510CAGE">'[11]Func Study'!$AB$467</definedName>
    <definedName name="UAcct510JBG">'[9]Func Study'!#REF!</definedName>
    <definedName name="UAcct511">'[11]Func Study'!$AB$474</definedName>
    <definedName name="UAcct511CAGE">'[11]Func Study'!$AB$472</definedName>
    <definedName name="UAcct511JBG">'[9]Func Study'!#REF!</definedName>
    <definedName name="UAcct512">'[11]Func Study'!$AB$479</definedName>
    <definedName name="UAcct512CAGE">'[11]Func Study'!$AB$477</definedName>
    <definedName name="UAcct512JBG">'[9]Func Study'!#REF!</definedName>
    <definedName name="UAcct513">'[11]Func Study'!$AB$484</definedName>
    <definedName name="UAcct513CAGE">'[11]Func Study'!$AB$482</definedName>
    <definedName name="UAcct513JBG">'[9]Func Study'!#REF!</definedName>
    <definedName name="UAcct514">'[11]Func Study'!$AB$489</definedName>
    <definedName name="UAcct514CAGE">'[11]Func Study'!$AB$487</definedName>
    <definedName name="UAcct514JBG">'[9]Func Study'!#REF!</definedName>
    <definedName name="UAcct517">'[11]Func Study'!$AB$498</definedName>
    <definedName name="UAcct518">'[11]Func Study'!$AB$502</definedName>
    <definedName name="UAcct519">'[11]Func Study'!$AB$507</definedName>
    <definedName name="UAcct520">'[11]Func Study'!$AB$511</definedName>
    <definedName name="UAcct523">'[11]Func Study'!$AB$515</definedName>
    <definedName name="UAcct524">'[11]Func Study'!$AB$519</definedName>
    <definedName name="UAcct528">'[11]Func Study'!$AB$523</definedName>
    <definedName name="UAcct529">'[11]Func Study'!$AB$527</definedName>
    <definedName name="UAcct530">'[11]Func Study'!$AB$531</definedName>
    <definedName name="UAcct531">'[11]Func Study'!$AB$535</definedName>
    <definedName name="UAcct532">'[11]Func Study'!$AB$539</definedName>
    <definedName name="UAcct535">'[11]Func Study'!$AB$551</definedName>
    <definedName name="UAcct536">'[11]Func Study'!$AB$555</definedName>
    <definedName name="UAcct537">'[11]Func Study'!$AB$559</definedName>
    <definedName name="UAcct538">'[11]Func Study'!$AB$563</definedName>
    <definedName name="UAcct539">'[11]Func Study'!$AB$568</definedName>
    <definedName name="UAcct540">'[11]Func Study'!$AB$572</definedName>
    <definedName name="UAcct541">'[11]Func Study'!$AB$576</definedName>
    <definedName name="UAcct542">'[11]Func Study'!$AB$580</definedName>
    <definedName name="UAcct543">'[11]Func Study'!$AB$584</definedName>
    <definedName name="UAcct544">'[11]Func Study'!$AB$588</definedName>
    <definedName name="UAcct545">'[11]Func Study'!$AB$592</definedName>
    <definedName name="UAcct546">'[11]Func Study'!$AB$606</definedName>
    <definedName name="UAcct546CAGE">'[11]Func Study'!$AB$605</definedName>
    <definedName name="UAcct547CAEW">'[11]Func Study'!$AB$610</definedName>
    <definedName name="UACCT547NPCCAEW">'[11]Func Study'!$AB$613</definedName>
    <definedName name="UAcct547Se">'[11]Func Study'!$AB$609</definedName>
    <definedName name="UAcct548">'[11]Func Study'!$AB$621</definedName>
    <definedName name="UACCT548CAGE">'[11]Func Study'!$AB$620</definedName>
    <definedName name="UAcct549">'[11]Func Study'!$AB$626</definedName>
    <definedName name="Uacct549CAGE">'[11]Func Study'!$AB$625</definedName>
    <definedName name="UAcct5506SE">'[9]Func Study'!#REF!</definedName>
    <definedName name="UAcct551CAGE">'[11]Func Study'!$AB$634</definedName>
    <definedName name="UACCT551SG">'[11]Func Study'!$AB$635</definedName>
    <definedName name="UACCT552CAGE">'[11]Func Study'!$AB$640</definedName>
    <definedName name="UAcct552SG">'[11]Func Study'!$AB$639</definedName>
    <definedName name="UACCT553CAGE">'[11]Func Study'!$AB$646</definedName>
    <definedName name="UAcct553SG">'[11]Func Study'!$AB$645</definedName>
    <definedName name="UACCT554CAGE">'[11]Func Study'!$AB$651</definedName>
    <definedName name="UAcct554SG">'[11]Func Study'!$AB$650</definedName>
    <definedName name="UAcct555CAEE">'[9]Func Study'!#REF!</definedName>
    <definedName name="UAcct555CAEW">'[11]Func Study'!$AB$665</definedName>
    <definedName name="UAcct555CAGE">'[9]Func Study'!#REF!</definedName>
    <definedName name="UAcct555CAGW">'[11]Func Study'!$AB$664</definedName>
    <definedName name="UACCT555DGP">'[11]Func Study'!$AB$670</definedName>
    <definedName name="UACCT555NPCCAEW">'[11]Func Study'!$AB$669</definedName>
    <definedName name="UACCT555NPCCAGW">'[11]Func Study'!$AB$668</definedName>
    <definedName name="UAcct555S">'[11]Func Study'!$AB$663</definedName>
    <definedName name="UAcct555Se">'[11]Func Study'!$AB$665</definedName>
    <definedName name="UACCT555SG">'[11]Func Study'!$AB$664</definedName>
    <definedName name="UAcct556">'[11]Func Study'!$AB$676</definedName>
    <definedName name="UAcct557">'[11]Func Study'!$AB$685</definedName>
    <definedName name="UAcct560">'[11]Func Study'!$AB$715</definedName>
    <definedName name="UAcct561">'[11]Func Study'!$AB$720</definedName>
    <definedName name="UAcct562">'[11]Func Study'!$AB$726</definedName>
    <definedName name="UAcct563">'[11]Func Study'!$AB$731</definedName>
    <definedName name="UAcct564">'[11]Func Study'!$AB$735</definedName>
    <definedName name="UAcct565">'[11]Func Study'!$AB$739</definedName>
    <definedName name="UACCT565NPC">'[11]Func Study'!$AB$744</definedName>
    <definedName name="UACCT565NPCCAGW">'[11]Func Study'!$AB$742</definedName>
    <definedName name="UAcct566">'[11]Func Study'!$AB$748</definedName>
    <definedName name="UAcct567">'[11]Func Study'!$AB$752</definedName>
    <definedName name="UAcct568">'[11]Func Study'!$AB$756</definedName>
    <definedName name="UAcct569">'[11]Func Study'!$AB$760</definedName>
    <definedName name="UAcct570">'[11]Func Study'!$AB$765</definedName>
    <definedName name="UAcct571">'[11]Func Study'!$AB$770</definedName>
    <definedName name="UAcct572">'[11]Func Study'!$AB$774</definedName>
    <definedName name="UAcct573">'[11]Func Study'!$AB$778</definedName>
    <definedName name="UAcct580">'[11]Func Study'!$AB$791</definedName>
    <definedName name="UAcct581">'[11]Func Study'!$AB$796</definedName>
    <definedName name="UAcct582">'[11]Func Study'!$AB$801</definedName>
    <definedName name="UAcct583">'[11]Func Study'!$AB$806</definedName>
    <definedName name="UAcct584">'[11]Func Study'!$AB$811</definedName>
    <definedName name="UAcct585">'[11]Func Study'!$AB$816</definedName>
    <definedName name="UAcct586">'[11]Func Study'!$AB$821</definedName>
    <definedName name="UAcct587">'[11]Func Study'!$AB$826</definedName>
    <definedName name="UAcct588">'[11]Func Study'!$AB$831</definedName>
    <definedName name="UAcct589">'[11]Func Study'!$AB$836</definedName>
    <definedName name="UAcct590">'[11]Func Study'!$AB$841</definedName>
    <definedName name="UAcct591">'[11]Func Study'!$AB$846</definedName>
    <definedName name="UAcct592">'[11]Func Study'!$AB$851</definedName>
    <definedName name="UAcct593">'[11]Func Study'!$AB$856</definedName>
    <definedName name="UAcct594">'[11]Func Study'!$AB$861</definedName>
    <definedName name="UAcct595">'[11]Func Study'!$AB$866</definedName>
    <definedName name="UAcct596">'[11]Func Study'!$AB$876</definedName>
    <definedName name="UAcct597">'[11]Func Study'!$AB$881</definedName>
    <definedName name="UAcct598">'[11]Func Study'!$AB$886</definedName>
    <definedName name="UAcct901">'[11]Func Study'!$AB$898</definedName>
    <definedName name="UAcct902">'[11]Func Study'!$AB$903</definedName>
    <definedName name="UAcct903">'[11]Func Study'!$AB$908</definedName>
    <definedName name="UAcct904">'[11]Func Study'!$AB$914</definedName>
    <definedName name="Uacct904SG" localSheetId="1">'[14]Functional Study'!#REF!</definedName>
    <definedName name="Uacct904SG">'[15]Functional Study'!#REF!</definedName>
    <definedName name="UAcct905">'[11]Func Study'!$AB$919</definedName>
    <definedName name="UAcct907">'[11]Func Study'!$AB$933</definedName>
    <definedName name="UAcct908">'[11]Func Study'!$AB$938</definedName>
    <definedName name="UAcct909">'[11]Func Study'!$AB$943</definedName>
    <definedName name="UAcct910">'[11]Func Study'!$AB$948</definedName>
    <definedName name="UAcct911">'[11]Func Study'!$AB$959</definedName>
    <definedName name="UAcct912">'[11]Func Study'!$AB$964</definedName>
    <definedName name="UAcct913">'[11]Func Study'!$AB$969</definedName>
    <definedName name="UAcct916">'[11]Func Study'!$AB$974</definedName>
    <definedName name="UAcct920">'[11]Func Study'!$AB$985</definedName>
    <definedName name="UAcct920Cn">'[11]Func Study'!$AB$983</definedName>
    <definedName name="UAcct921">'[11]Func Study'!$AB$991</definedName>
    <definedName name="UAcct921Cn">'[11]Func Study'!$AB$989</definedName>
    <definedName name="UAcct923">'[11]Func Study'!$AB$997</definedName>
    <definedName name="UAcct923CAGW">'[11]Func Study'!$AB$995</definedName>
    <definedName name="UAcct924">'[11]Func Study'!$AB$1001</definedName>
    <definedName name="UAcct925">'[11]Func Study'!$AB$1005</definedName>
    <definedName name="UAcct926">'[11]Func Study'!$AB$1011</definedName>
    <definedName name="UAcct927">'[11]Func Study'!$AB$1016</definedName>
    <definedName name="UAcct928">'[11]Func Study'!$AB$1023</definedName>
    <definedName name="UAcct929">'[11]Func Study'!$AB$1028</definedName>
    <definedName name="UAcct930">'[11]Func Study'!$AB$1034</definedName>
    <definedName name="UAcct931">'[11]Func Study'!$AB$1039</definedName>
    <definedName name="UAcct935">'[11]Func Study'!$AB$1045</definedName>
    <definedName name="UAcctAGA">'[11]Func Study'!$AB$296</definedName>
    <definedName name="UAcctcwc">'[11]Func Study'!$AB$2136</definedName>
    <definedName name="UAcctd00">'[11]Func Study'!$AB$1786</definedName>
    <definedName name="UAcctdfa">'[11]Func Study'!#REF!</definedName>
    <definedName name="UAcctdfad">'[11]Func Study'!#REF!</definedName>
    <definedName name="UAcctdfap">'[11]Func Study'!#REF!</definedName>
    <definedName name="UAcctdfat">'[11]Func Study'!#REF!</definedName>
    <definedName name="UAcctds0">'[11]Func Study'!$AB$1790</definedName>
    <definedName name="UACCTECDDGP">'[11]Func Study'!$AB$687</definedName>
    <definedName name="UACCTECDMC">'[11]Func Study'!$AB$689</definedName>
    <definedName name="UACCTECDS">'[11]Func Study'!$AB$691</definedName>
    <definedName name="UACCTECDSG1">'[11]Func Study'!$AB$688</definedName>
    <definedName name="UACCTECDSG2">'[11]Func Study'!$AB$690</definedName>
    <definedName name="UACCTECDSG3">'[11]Func Study'!$AB$692</definedName>
    <definedName name="UAcctfit">'[11]Func Study'!$AB$1395</definedName>
    <definedName name="UAcctg00">'[11]Func Study'!$AB$1947</definedName>
    <definedName name="UAccth00">'[11]Func Study'!$AB$1545</definedName>
    <definedName name="UAccti00">'[11]Func Study'!$AB$1993</definedName>
    <definedName name="UAcctn00">'[11]Func Study'!$AB$1496</definedName>
    <definedName name="UAccto00">'[11]Func Study'!$AB$1606</definedName>
    <definedName name="UAcctowc">'[11]Func Study'!$AB$2149</definedName>
    <definedName name="UACCTOWCSSECH">'[11]Func Study'!$AB$2148</definedName>
    <definedName name="UAccts00">'[11]Func Study'!$AB$1455</definedName>
    <definedName name="UAcctsttax">'[11]Func Study'!$AB$1377</definedName>
    <definedName name="UAcctt00">'[11]Func Study'!$AB$1682</definedName>
    <definedName name="UNBILREV" localSheetId="1">#REF!</definedName>
    <definedName name="UNBILREV">#REF!</definedName>
    <definedName name="UncollectibleAccounts">[17]Variables!$D$25</definedName>
    <definedName name="UtGrossReceipts">[17]Variables!$D$29</definedName>
    <definedName name="ValidAccount">[16]Variables!$AK$43:$AK$369</definedName>
    <definedName name="VAR" localSheetId="0">[19]Backup!#REF!</definedName>
    <definedName name="VAR">[19]Backup!#REF!</definedName>
    <definedName name="VARIABLE" localSheetId="1">[26]Summary!#REF!</definedName>
    <definedName name="VARIABLE">[27]Summary!#REF!</definedName>
    <definedName name="VOUCHER" localSheetId="0">#REF!</definedName>
    <definedName name="VOUCHER" localSheetId="1">#REF!</definedName>
    <definedName name="VOUCHER">#REF!</definedName>
    <definedName name="WaRevenueTax">[17]Variables!$D$27</definedName>
    <definedName name="WEATHER">#REF!</definedName>
    <definedName name="WEATHRNORM" localSheetId="1">#REF!</definedName>
    <definedName name="WEATHRNORM">#REF!</definedName>
    <definedName name="WIDTH" localSheetId="0">#REF!</definedName>
    <definedName name="WIDTH" localSheetId="1">#REF!</definedName>
    <definedName name="WIDTH">#REF!</definedName>
    <definedName name="WinterPeak">'[37]Load Data'!$D$9:$H$12,'[37]Load Data'!$D$20:$H$22</definedName>
    <definedName name="WORK1" localSheetId="0">#REF!</definedName>
    <definedName name="WORK1" localSheetId="1">#REF!</definedName>
    <definedName name="WORK1">#REF!</definedName>
    <definedName name="WORK2" localSheetId="0">#REF!</definedName>
    <definedName name="WORK2" localSheetId="1">#REF!</definedName>
    <definedName name="WORK2">#REF!</definedName>
    <definedName name="WORK3" localSheetId="0">#REF!</definedName>
    <definedName name="WORK3" localSheetId="1">#REF!</definedName>
    <definedName name="WORK3">#REF!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'[38]Weather Present'!$K$7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hidden="1">'[7]DSM Output'!$B$21:$B$23</definedName>
    <definedName name="Year" localSheetId="0">#REF!</definedName>
    <definedName name="Year" localSheetId="1">#REF!</definedName>
    <definedName name="Year">#REF!</definedName>
    <definedName name="YEFactors">[16]Factors!$S$3:$AG$99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hidden="1">'[7]DSM Output'!$G$21:$G$23</definedName>
    <definedName name="ZA" localSheetId="0">'[39] annual balance '!#REF!</definedName>
    <definedName name="ZA" localSheetId="1">'[39] annual balance '!#REF!</definedName>
    <definedName name="ZA">'[39] annual balance '!#REF!</definedName>
  </definedNames>
  <calcPr calcId="145621"/>
</workbook>
</file>

<file path=xl/calcChain.xml><?xml version="1.0" encoding="utf-8"?>
<calcChain xmlns="http://schemas.openxmlformats.org/spreadsheetml/2006/main">
  <c r="D74" i="5"/>
  <c r="C74"/>
  <c r="F72"/>
  <c r="E72"/>
  <c r="E70"/>
  <c r="F70" s="1"/>
  <c r="F68"/>
  <c r="E68"/>
  <c r="E74" s="1"/>
  <c r="F74" s="1"/>
  <c r="G74" s="1"/>
  <c r="D63"/>
  <c r="C63"/>
  <c r="F61"/>
  <c r="F59"/>
  <c r="G59" s="1"/>
  <c r="F57"/>
  <c r="F63" s="1"/>
  <c r="J42"/>
  <c r="J40"/>
  <c r="J38"/>
  <c r="J44" s="1"/>
  <c r="J30"/>
  <c r="G30"/>
  <c r="G44" s="1"/>
  <c r="F30"/>
  <c r="F44" s="1"/>
  <c r="D30"/>
  <c r="D44" s="1"/>
  <c r="F28"/>
  <c r="C28"/>
  <c r="F26"/>
  <c r="C26"/>
  <c r="G26" s="1"/>
  <c r="F24"/>
  <c r="F31" s="1"/>
  <c r="C24"/>
  <c r="C30" s="1"/>
  <c r="E30" s="1"/>
  <c r="J16"/>
  <c r="H16"/>
  <c r="F14"/>
  <c r="C14"/>
  <c r="F12"/>
  <c r="C12"/>
  <c r="C40" s="1"/>
  <c r="F10"/>
  <c r="F17" s="1"/>
  <c r="C10"/>
  <c r="C16" s="1"/>
  <c r="E16" s="1"/>
  <c r="I16" l="1"/>
  <c r="G28"/>
  <c r="H44"/>
  <c r="F42"/>
  <c r="F38"/>
  <c r="F45" s="1"/>
  <c r="F40"/>
  <c r="G61"/>
  <c r="G57"/>
  <c r="G63"/>
  <c r="G68"/>
  <c r="G14"/>
  <c r="G70"/>
  <c r="G72"/>
  <c r="G10"/>
  <c r="G12"/>
  <c r="D10"/>
  <c r="D12"/>
  <c r="D14"/>
  <c r="D24"/>
  <c r="D26"/>
  <c r="D28"/>
  <c r="H30"/>
  <c r="I30" s="1"/>
  <c r="C38"/>
  <c r="C42"/>
  <c r="G24"/>
  <c r="G31" s="1"/>
  <c r="C44" l="1"/>
  <c r="D38" s="1"/>
  <c r="G38"/>
  <c r="E28"/>
  <c r="H28"/>
  <c r="E24"/>
  <c r="D31"/>
  <c r="H24"/>
  <c r="E12"/>
  <c r="H12"/>
  <c r="I44"/>
  <c r="D42"/>
  <c r="G42"/>
  <c r="E26"/>
  <c r="H26"/>
  <c r="E14"/>
  <c r="H14"/>
  <c r="D17"/>
  <c r="E10"/>
  <c r="H10"/>
  <c r="G17"/>
  <c r="H38" l="1"/>
  <c r="E38"/>
  <c r="I26"/>
  <c r="K26"/>
  <c r="I10"/>
  <c r="H17"/>
  <c r="K10"/>
  <c r="H42"/>
  <c r="E42"/>
  <c r="I12"/>
  <c r="K12"/>
  <c r="H31"/>
  <c r="I24"/>
  <c r="K24"/>
  <c r="I14"/>
  <c r="K14"/>
  <c r="I28"/>
  <c r="K28"/>
  <c r="G40"/>
  <c r="G45" s="1"/>
  <c r="E44"/>
  <c r="D40"/>
  <c r="E40" l="1"/>
  <c r="H40"/>
  <c r="K16"/>
  <c r="D45"/>
  <c r="K30"/>
  <c r="K42"/>
  <c r="I42"/>
  <c r="H45"/>
  <c r="K38"/>
  <c r="I38"/>
  <c r="L42" l="1"/>
  <c r="L61" s="1"/>
  <c r="N42"/>
  <c r="K40"/>
  <c r="I40"/>
  <c r="K44"/>
  <c r="N44" s="1"/>
  <c r="L38"/>
  <c r="N38"/>
  <c r="L57" l="1"/>
  <c r="N40"/>
  <c r="L40"/>
  <c r="L59" s="1"/>
  <c r="L44" l="1"/>
  <c r="L63" s="1"/>
  <c r="D35" i="3" l="1"/>
  <c r="D34"/>
  <c r="D33"/>
  <c r="D31"/>
  <c r="D30"/>
  <c r="D29"/>
  <c r="D28"/>
  <c r="D27"/>
  <c r="D25"/>
  <c r="D24"/>
  <c r="D23"/>
  <c r="D22"/>
  <c r="D21"/>
  <c r="D19"/>
  <c r="D18"/>
  <c r="D17"/>
  <c r="D16"/>
  <c r="D14"/>
  <c r="D13"/>
  <c r="T12"/>
  <c r="D12"/>
  <c r="T11"/>
  <c r="T10"/>
  <c r="AE42" i="2"/>
  <c r="AG42" s="1"/>
  <c r="AI38"/>
  <c r="N38"/>
  <c r="K38"/>
  <c r="H38"/>
  <c r="AJ35"/>
  <c r="Q35"/>
  <c r="AA35"/>
  <c r="AJ34"/>
  <c r="AE34"/>
  <c r="AR34" s="1"/>
  <c r="Q34"/>
  <c r="AA34"/>
  <c r="AJ33"/>
  <c r="AE33"/>
  <c r="AR33" s="1"/>
  <c r="Q33"/>
  <c r="AA33"/>
  <c r="AJ32"/>
  <c r="AE32"/>
  <c r="AR32" s="1"/>
  <c r="Q32"/>
  <c r="AA32"/>
  <c r="AJ31"/>
  <c r="AE31"/>
  <c r="AA31"/>
  <c r="AA38" s="1"/>
  <c r="Y38"/>
  <c r="O38"/>
  <c r="L38"/>
  <c r="I38"/>
  <c r="AI28"/>
  <c r="N28"/>
  <c r="K28"/>
  <c r="H28"/>
  <c r="AJ27"/>
  <c r="AE27"/>
  <c r="Q27"/>
  <c r="AT27"/>
  <c r="Q26"/>
  <c r="Q25"/>
  <c r="AT25"/>
  <c r="Q24"/>
  <c r="AT24"/>
  <c r="Q23"/>
  <c r="AT23"/>
  <c r="AJ22"/>
  <c r="AJ21" s="1"/>
  <c r="AN21" s="1"/>
  <c r="Q22"/>
  <c r="AA22"/>
  <c r="AE21"/>
  <c r="AA21"/>
  <c r="AC21"/>
  <c r="Q21"/>
  <c r="AK21"/>
  <c r="AM21" s="1"/>
  <c r="Y28"/>
  <c r="Q20"/>
  <c r="O28"/>
  <c r="L28"/>
  <c r="I28"/>
  <c r="AI17"/>
  <c r="N17"/>
  <c r="K17"/>
  <c r="H17"/>
  <c r="B17"/>
  <c r="Y17"/>
  <c r="AT16"/>
  <c r="I17"/>
  <c r="B14" i="1"/>
  <c r="B11"/>
  <c r="B10"/>
  <c r="AG21" i="2" l="1"/>
  <c r="O16"/>
  <c r="AA16"/>
  <c r="AA17" s="1"/>
  <c r="AE16"/>
  <c r="AJ16"/>
  <c r="L17"/>
  <c r="AT17" s="1"/>
  <c r="B20"/>
  <c r="Q28"/>
  <c r="AT20"/>
  <c r="AC22"/>
  <c r="AT22"/>
  <c r="AA23"/>
  <c r="AE23"/>
  <c r="AJ23"/>
  <c r="AA24"/>
  <c r="AE24"/>
  <c r="AJ24"/>
  <c r="AA25"/>
  <c r="AE25"/>
  <c r="AJ25"/>
  <c r="AA27"/>
  <c r="I40"/>
  <c r="I44" s="1"/>
  <c r="K40"/>
  <c r="K44" s="1"/>
  <c r="AI40"/>
  <c r="AJ17"/>
  <c r="AA20"/>
  <c r="AA28" s="1"/>
  <c r="AA40" s="1"/>
  <c r="AA44" s="1"/>
  <c r="AE20"/>
  <c r="AJ20"/>
  <c r="B21"/>
  <c r="AE22"/>
  <c r="AC23"/>
  <c r="AC24"/>
  <c r="AC25"/>
  <c r="AC26"/>
  <c r="AP27"/>
  <c r="AK27" s="1"/>
  <c r="AR27"/>
  <c r="AG27"/>
  <c r="AT28"/>
  <c r="L40"/>
  <c r="L44" s="1"/>
  <c r="Y40"/>
  <c r="AE38"/>
  <c r="H40"/>
  <c r="H44" s="1"/>
  <c r="N40"/>
  <c r="N44" s="1"/>
  <c r="AC27"/>
  <c r="AJ28"/>
  <c r="Q31"/>
  <c r="Q38" s="1"/>
  <c r="AC31"/>
  <c r="AP31"/>
  <c r="AK31" s="1"/>
  <c r="AG31" s="1"/>
  <c r="AT31"/>
  <c r="AC32"/>
  <c r="AT32"/>
  <c r="AC33"/>
  <c r="AT33"/>
  <c r="AC34"/>
  <c r="AT34"/>
  <c r="AC35"/>
  <c r="AP35"/>
  <c r="AK35" s="1"/>
  <c r="AT35"/>
  <c r="AJ38"/>
  <c r="AT38"/>
  <c r="AR31"/>
  <c r="AE35"/>
  <c r="AC42"/>
  <c r="AR35" l="1"/>
  <c r="AG35"/>
  <c r="Y44"/>
  <c r="AP40"/>
  <c r="AP26"/>
  <c r="AK26" s="1"/>
  <c r="AE28"/>
  <c r="AR28" s="1"/>
  <c r="AR20"/>
  <c r="AP16"/>
  <c r="AK16" s="1"/>
  <c r="AT40"/>
  <c r="AI44"/>
  <c r="AJ40"/>
  <c r="AP34"/>
  <c r="AK34" s="1"/>
  <c r="AP32"/>
  <c r="AK32" s="1"/>
  <c r="AK38" s="1"/>
  <c r="AC20"/>
  <c r="AC28" s="1"/>
  <c r="AG16"/>
  <c r="AG17" s="1"/>
  <c r="AE17"/>
  <c r="AR17" s="1"/>
  <c r="AR16"/>
  <c r="Q16"/>
  <c r="O17"/>
  <c r="AP23"/>
  <c r="AK23" s="1"/>
  <c r="AG23" s="1"/>
  <c r="AL35"/>
  <c r="AM35"/>
  <c r="AN35" s="1"/>
  <c r="AL31"/>
  <c r="AM31"/>
  <c r="AN31" s="1"/>
  <c r="AC38"/>
  <c r="AE40"/>
  <c r="AR38"/>
  <c r="AM27"/>
  <c r="AN27" s="1"/>
  <c r="AL27"/>
  <c r="AR22"/>
  <c r="AG22"/>
  <c r="AP33"/>
  <c r="AK33" s="1"/>
  <c r="AR25"/>
  <c r="AG24"/>
  <c r="AR24"/>
  <c r="AR23"/>
  <c r="AP22"/>
  <c r="AK22" s="1"/>
  <c r="B22"/>
  <c r="AP20"/>
  <c r="AK20" s="1"/>
  <c r="AP25"/>
  <c r="AK25" s="1"/>
  <c r="AG25" s="1"/>
  <c r="AP24"/>
  <c r="AK24" s="1"/>
  <c r="AL38" l="1"/>
  <c r="AM38"/>
  <c r="AN38" s="1"/>
  <c r="AM24"/>
  <c r="AN24" s="1"/>
  <c r="AL24"/>
  <c r="AK28"/>
  <c r="AL20"/>
  <c r="AM20"/>
  <c r="AN20" s="1"/>
  <c r="AL22"/>
  <c r="AM22"/>
  <c r="AN22" s="1"/>
  <c r="AL33"/>
  <c r="AM33"/>
  <c r="AN33" s="1"/>
  <c r="AG33"/>
  <c r="AE44"/>
  <c r="AR44" s="1"/>
  <c r="AR40"/>
  <c r="Q17"/>
  <c r="Q40" s="1"/>
  <c r="Q44" s="1"/>
  <c r="AC16"/>
  <c r="AC17" s="1"/>
  <c r="AC44" s="1"/>
  <c r="AL34"/>
  <c r="AM34"/>
  <c r="AN34" s="1"/>
  <c r="AG34"/>
  <c r="AT44"/>
  <c r="AJ44"/>
  <c r="AG20"/>
  <c r="AM25"/>
  <c r="AN25" s="1"/>
  <c r="AL25"/>
  <c r="B23"/>
  <c r="B24"/>
  <c r="AC40"/>
  <c r="AM23"/>
  <c r="AN23" s="1"/>
  <c r="AL23"/>
  <c r="B9" i="1"/>
  <c r="B12" s="1"/>
  <c r="B16" s="1"/>
  <c r="O40" i="2"/>
  <c r="O44" s="1"/>
  <c r="U48" s="1"/>
  <c r="AL32"/>
  <c r="AM32"/>
  <c r="AN32" s="1"/>
  <c r="AG32"/>
  <c r="AG38" s="1"/>
  <c r="AM16"/>
  <c r="AN16" s="1"/>
  <c r="AK17"/>
  <c r="AL16"/>
  <c r="AM26"/>
  <c r="AN26" s="1"/>
  <c r="AL26"/>
  <c r="AG26"/>
  <c r="AL17" l="1"/>
  <c r="AM17"/>
  <c r="AN17" s="1"/>
  <c r="T17" i="3"/>
  <c r="B19" i="1"/>
  <c r="B20" s="1"/>
  <c r="B21" s="1"/>
  <c r="B26" i="2"/>
  <c r="AG28"/>
  <c r="AG40" s="1"/>
  <c r="AG44" s="1"/>
  <c r="AL28"/>
  <c r="AM28"/>
  <c r="AK40"/>
  <c r="S35"/>
  <c r="U35" s="1"/>
  <c r="W35" s="1"/>
  <c r="S34"/>
  <c r="U34" s="1"/>
  <c r="W34" s="1"/>
  <c r="S33"/>
  <c r="U33" s="1"/>
  <c r="W33" s="1"/>
  <c r="S32"/>
  <c r="U32" s="1"/>
  <c r="W32" s="1"/>
  <c r="S27"/>
  <c r="U27" s="1"/>
  <c r="W27" s="1"/>
  <c r="S21"/>
  <c r="U21" s="1"/>
  <c r="S26"/>
  <c r="U26" s="1"/>
  <c r="W26" s="1"/>
  <c r="S25"/>
  <c r="U25" s="1"/>
  <c r="W25" s="1"/>
  <c r="S24"/>
  <c r="U24" s="1"/>
  <c r="W24" s="1"/>
  <c r="S23"/>
  <c r="U23" s="1"/>
  <c r="W23" s="1"/>
  <c r="S22"/>
  <c r="U22" s="1"/>
  <c r="W22" s="1"/>
  <c r="S20"/>
  <c r="S31"/>
  <c r="S16"/>
  <c r="B25"/>
  <c r="S38" l="1"/>
  <c r="U31"/>
  <c r="U16"/>
  <c r="W16" s="1"/>
  <c r="R24" i="3" s="1"/>
  <c r="S17" i="2"/>
  <c r="U17" s="1"/>
  <c r="W17" s="1"/>
  <c r="S28"/>
  <c r="U20"/>
  <c r="AK44"/>
  <c r="AL44" s="1"/>
  <c r="AL40"/>
  <c r="AM40"/>
  <c r="AN40" s="1"/>
  <c r="B27"/>
  <c r="B28" s="1"/>
  <c r="B31" s="1"/>
  <c r="B32" s="1"/>
  <c r="B33" s="1"/>
  <c r="B34" s="1"/>
  <c r="F34" i="3"/>
  <c r="F13"/>
  <c r="F19"/>
  <c r="F24"/>
  <c r="F28"/>
  <c r="F33"/>
  <c r="F17"/>
  <c r="F27"/>
  <c r="F12"/>
  <c r="F16"/>
  <c r="F22"/>
  <c r="F25"/>
  <c r="F30"/>
  <c r="F35"/>
  <c r="F14"/>
  <c r="F18"/>
  <c r="F23"/>
  <c r="F29"/>
  <c r="F21"/>
  <c r="F31"/>
  <c r="L21" l="1"/>
  <c r="N21"/>
  <c r="J21"/>
  <c r="L31"/>
  <c r="N31"/>
  <c r="J31"/>
  <c r="L29"/>
  <c r="N29"/>
  <c r="J29"/>
  <c r="L18"/>
  <c r="N18"/>
  <c r="J18"/>
  <c r="N35"/>
  <c r="J35"/>
  <c r="L35"/>
  <c r="N25"/>
  <c r="J25"/>
  <c r="L25"/>
  <c r="N16"/>
  <c r="J16"/>
  <c r="L16"/>
  <c r="L27"/>
  <c r="N27"/>
  <c r="J27"/>
  <c r="N33"/>
  <c r="J33"/>
  <c r="L33"/>
  <c r="N24"/>
  <c r="J24"/>
  <c r="L24"/>
  <c r="N13"/>
  <c r="J13"/>
  <c r="L13"/>
  <c r="U28" i="2"/>
  <c r="W28" s="1"/>
  <c r="W20"/>
  <c r="B35"/>
  <c r="B38" s="1"/>
  <c r="B40" s="1"/>
  <c r="S40"/>
  <c r="S44" s="1"/>
  <c r="L23" i="3"/>
  <c r="N23"/>
  <c r="J23"/>
  <c r="L14"/>
  <c r="N14"/>
  <c r="J14"/>
  <c r="N30"/>
  <c r="J30"/>
  <c r="L30"/>
  <c r="N22"/>
  <c r="J22"/>
  <c r="L22"/>
  <c r="N12"/>
  <c r="J12"/>
  <c r="L12"/>
  <c r="L17"/>
  <c r="N17"/>
  <c r="J17"/>
  <c r="N28"/>
  <c r="J28"/>
  <c r="L28"/>
  <c r="N19"/>
  <c r="J19"/>
  <c r="L19"/>
  <c r="L34"/>
  <c r="N34"/>
  <c r="J34"/>
  <c r="W31" i="2"/>
  <c r="U38"/>
  <c r="W38" l="1"/>
  <c r="U40"/>
  <c r="U44" l="1"/>
  <c r="W44" s="1"/>
  <c r="W40"/>
</calcChain>
</file>

<file path=xl/sharedStrings.xml><?xml version="1.0" encoding="utf-8"?>
<sst xmlns="http://schemas.openxmlformats.org/spreadsheetml/2006/main" count="344" uniqueCount="176">
  <si>
    <t>Pacific Power &amp; Light Company</t>
  </si>
  <si>
    <t>State of Washington</t>
  </si>
  <si>
    <t>Calculation of Adjustment Associated with the Pacific Northwest Electric</t>
  </si>
  <si>
    <t>Power Planning and Conservation Act (BPA Credit) for October 1, 2013</t>
  </si>
  <si>
    <t>2012 Qualifying</t>
  </si>
  <si>
    <t>Customer Class</t>
  </si>
  <si>
    <t>MWh</t>
  </si>
  <si>
    <t>Residential</t>
  </si>
  <si>
    <t>Com/Ind/Irr</t>
  </si>
  <si>
    <t>Street Lighting</t>
  </si>
  <si>
    <t>Total</t>
  </si>
  <si>
    <t>Benefit Dollars</t>
  </si>
  <si>
    <t>Credit Rate</t>
  </si>
  <si>
    <t>¢ per kWh</t>
  </si>
  <si>
    <t>Check</t>
  </si>
  <si>
    <t xml:space="preserve"> </t>
  </si>
  <si>
    <t>TABLE A. PRESENT AND PROPOSED RATES</t>
  </si>
  <si>
    <t>PACIFIC POWER &amp; LIGHT COMPANY</t>
  </si>
  <si>
    <t>ESTIMATED EFFECT OF PROPOSED PRICES</t>
  </si>
  <si>
    <t>ON REVENUES FROM ELECTRIC SALES TO ULTIMATE CONSUMERS</t>
  </si>
  <si>
    <t>IN WASHINGTON</t>
  </si>
  <si>
    <t>12 MONTHS ENDED JUNE 2012</t>
  </si>
  <si>
    <t>Hydro Deferral</t>
  </si>
  <si>
    <t>Actual</t>
  </si>
  <si>
    <t>Current</t>
  </si>
  <si>
    <t>Proposed</t>
  </si>
  <si>
    <t>Change</t>
  </si>
  <si>
    <t>Present</t>
  </si>
  <si>
    <t>Surcharge</t>
  </si>
  <si>
    <t xml:space="preserve">Proposed </t>
  </si>
  <si>
    <t>Curr.</t>
  </si>
  <si>
    <t>Avg.</t>
  </si>
  <si>
    <t>Base</t>
  </si>
  <si>
    <t>BPA</t>
  </si>
  <si>
    <t>Percent of</t>
  </si>
  <si>
    <t>SBC</t>
  </si>
  <si>
    <t>Net</t>
  </si>
  <si>
    <t>Hydro</t>
  </si>
  <si>
    <t>Line</t>
  </si>
  <si>
    <t>Sch.</t>
  </si>
  <si>
    <t>Cust.</t>
  </si>
  <si>
    <t>MWH</t>
  </si>
  <si>
    <t>Revenues</t>
  </si>
  <si>
    <t xml:space="preserve">Qualifying </t>
  </si>
  <si>
    <t xml:space="preserve">Net </t>
  </si>
  <si>
    <r>
      <t>Revenues</t>
    </r>
    <r>
      <rPr>
        <vertAlign val="superscript"/>
        <sz val="11"/>
        <rFont val="Times New Roman"/>
        <family val="1"/>
      </rPr>
      <t>1</t>
    </r>
  </si>
  <si>
    <t>Increase</t>
  </si>
  <si>
    <t>Deferral</t>
  </si>
  <si>
    <t>Rates</t>
  </si>
  <si>
    <t>Cents/</t>
  </si>
  <si>
    <t>No.</t>
  </si>
  <si>
    <t>Description</t>
  </si>
  <si>
    <t>($000)</t>
  </si>
  <si>
    <r>
      <t>Revenues</t>
    </r>
    <r>
      <rPr>
        <b/>
        <vertAlign val="superscript"/>
        <sz val="11"/>
        <rFont val="Times New Roman"/>
        <family val="1"/>
      </rPr>
      <t>1</t>
    </r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</si>
  <si>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</si>
  <si>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</si>
  <si>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</si>
  <si>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</si>
  <si>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</si>
  <si>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</si>
  <si>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</si>
  <si>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</si>
  <si>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</si>
  <si>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</si>
  <si>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</si>
  <si>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</si>
  <si>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</si>
  <si>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(7)-(6)</t>
  </si>
  <si>
    <t>(5)+(7)</t>
  </si>
  <si>
    <t>(7)/(5)</t>
  </si>
  <si>
    <t>(6/4)</t>
  </si>
  <si>
    <t>(7/4)</t>
  </si>
  <si>
    <t>Residential Service</t>
  </si>
  <si>
    <t>16/18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</si>
  <si>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</si>
  <si>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</si>
  <si>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</si>
  <si>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</si>
  <si>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</si>
  <si>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</si>
  <si>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</si>
  <si>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</si>
  <si>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</si>
  <si>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</si>
  <si>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</si>
  <si>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</si>
  <si>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</si>
  <si>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</si>
  <si>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</si>
  <si>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</si>
  <si>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</si>
  <si>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</si>
  <si>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</si>
  <si>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</si>
  <si>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</si>
  <si>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</si>
  <si>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</si>
  <si>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</si>
  <si>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</si>
  <si>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</si>
  <si>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 xml:space="preserve">Present </t>
  </si>
  <si>
    <t xml:space="preserve">Basic </t>
  </si>
  <si>
    <t>Energy</t>
  </si>
  <si>
    <t>Difference</t>
  </si>
  <si>
    <t>Present Price</t>
  </si>
  <si>
    <t>Proposed Price</t>
  </si>
  <si>
    <t>Schedule 16</t>
  </si>
  <si>
    <t>Charge</t>
  </si>
  <si>
    <r>
      <t xml:space="preserve">Charge </t>
    </r>
    <r>
      <rPr>
        <vertAlign val="superscript"/>
        <sz val="11"/>
        <rFont val="Times New Roman"/>
        <family val="1"/>
      </rPr>
      <t>2</t>
    </r>
  </si>
  <si>
    <t>Percent</t>
  </si>
  <si>
    <t>Basic</t>
  </si>
  <si>
    <t>Energy - 1st 600</t>
  </si>
  <si>
    <t>BPA Credit</t>
  </si>
  <si>
    <t>BPA Credit Proposed</t>
  </si>
  <si>
    <t>Low Income-Current</t>
  </si>
  <si>
    <t>Hydro Deferral Surcharge</t>
  </si>
  <si>
    <t>REC Adjust</t>
  </si>
  <si>
    <t>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</si>
  <si>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</si>
  <si>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</si>
  <si>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</si>
  <si>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 and Deferral Amortization Surcharge</t>
    </r>
  </si>
  <si>
    <t>Allocation of Total PacifiCorp REP Benefits</t>
  </si>
  <si>
    <t>For FY-2014 and FY-2015</t>
  </si>
  <si>
    <t>By State</t>
  </si>
  <si>
    <t>For October 1, 2013 - September 30, 2014:</t>
  </si>
  <si>
    <r>
      <t xml:space="preserve">FY-2012  </t>
    </r>
    <r>
      <rPr>
        <b/>
        <vertAlign val="superscript"/>
        <sz val="10"/>
        <rFont val="Arial Narrow"/>
        <family val="2"/>
      </rPr>
      <t>(1)</t>
    </r>
  </si>
  <si>
    <t>Total Proposed Benefit</t>
  </si>
  <si>
    <r>
      <t xml:space="preserve">IOU Allocation Adjustments </t>
    </r>
    <r>
      <rPr>
        <b/>
        <vertAlign val="superscript"/>
        <sz val="10"/>
        <rFont val="Arial Narrow"/>
        <family val="2"/>
      </rPr>
      <t>(3)</t>
    </r>
  </si>
  <si>
    <t>Net REP Benefits</t>
  </si>
  <si>
    <t>Qualifying</t>
  </si>
  <si>
    <t>Initial</t>
  </si>
  <si>
    <t>REP Credit</t>
  </si>
  <si>
    <t>LB</t>
  </si>
  <si>
    <t>IPC-NW</t>
  </si>
  <si>
    <t>IOU Allocated</t>
  </si>
  <si>
    <t>FY-2014</t>
  </si>
  <si>
    <t>State</t>
  </si>
  <si>
    <r>
      <t>Amount $</t>
    </r>
    <r>
      <rPr>
        <b/>
        <u/>
        <vertAlign val="superscript"/>
        <sz val="10"/>
        <rFont val="Arial Narrow"/>
        <family val="2"/>
      </rPr>
      <t>(2)</t>
    </r>
  </si>
  <si>
    <t>¢/kWh</t>
  </si>
  <si>
    <r>
      <t>Adjust.</t>
    </r>
    <r>
      <rPr>
        <b/>
        <u/>
        <vertAlign val="superscript"/>
        <sz val="10"/>
        <rFont val="Arial Narrow"/>
        <family val="2"/>
      </rPr>
      <t xml:space="preserve"> (4)</t>
    </r>
  </si>
  <si>
    <t>Adjust.</t>
  </si>
  <si>
    <t>Amount $</t>
  </si>
  <si>
    <r>
      <t xml:space="preserve">Balance </t>
    </r>
    <r>
      <rPr>
        <b/>
        <u/>
        <sz val="8"/>
        <rFont val="Arial Narrow"/>
        <family val="2"/>
      </rPr>
      <t>8-1-13</t>
    </r>
  </si>
  <si>
    <t>Oregon</t>
  </si>
  <si>
    <t>Washington</t>
  </si>
  <si>
    <t>Idaho</t>
  </si>
  <si>
    <t>Total PacifiCorp</t>
  </si>
  <si>
    <t>For October 1, 2014 - September 30, 2015:</t>
  </si>
  <si>
    <r>
      <t xml:space="preserve">FY-2013  </t>
    </r>
    <r>
      <rPr>
        <b/>
        <vertAlign val="superscript"/>
        <sz val="10"/>
        <rFont val="Arial Narrow"/>
        <family val="2"/>
      </rPr>
      <t>(1)</t>
    </r>
  </si>
  <si>
    <t>Amount</t>
  </si>
  <si>
    <t>For Two-Year Rate Period:  October 1, 2013 - September 30, 2015</t>
  </si>
  <si>
    <t>ANNUAL  AVERAGE</t>
  </si>
  <si>
    <r>
      <t xml:space="preserve">FY-2012&amp;13  </t>
    </r>
    <r>
      <rPr>
        <b/>
        <vertAlign val="superscript"/>
        <sz val="10"/>
        <rFont val="Arial Narrow"/>
        <family val="2"/>
      </rPr>
      <t>(1)</t>
    </r>
  </si>
  <si>
    <t>REP</t>
  </si>
  <si>
    <t>Average</t>
  </si>
  <si>
    <t>2-YR Rate Period Total</t>
  </si>
  <si>
    <t xml:space="preserve">Benefits </t>
  </si>
  <si>
    <t>per Year</t>
  </si>
  <si>
    <t>Per Settlement Agreement IOU Section 6. Base period sales plus subsequent period</t>
  </si>
  <si>
    <t>Lookback</t>
  </si>
  <si>
    <t>Total REP Benefits from BP-12-FS-BPA-01A, Table 2.4.12, page 66.</t>
  </si>
  <si>
    <t>Allocation</t>
  </si>
  <si>
    <t>2002-2008</t>
  </si>
  <si>
    <t>Allocated to state jurisdictions by ratio</t>
  </si>
  <si>
    <t xml:space="preserve">of beneifits received under overturned </t>
  </si>
  <si>
    <t>disallowed settlement 2002-2007.</t>
  </si>
  <si>
    <t>ACTUAL BASE YEAR + 12MOS.</t>
  </si>
  <si>
    <t>TOTAL</t>
  </si>
  <si>
    <t>CY-2011(MWH)</t>
  </si>
  <si>
    <t>CY-2012(MWH)</t>
  </si>
  <si>
    <t>Rate Period</t>
  </si>
  <si>
    <t>Share %</t>
  </si>
  <si>
    <t>Forecast Eligible Exchange Load</t>
  </si>
  <si>
    <t>FY-2014(MWH)</t>
  </si>
  <si>
    <t>FY-2015(MWH)</t>
  </si>
</sst>
</file>

<file path=xl/styles.xml><?xml version="1.0" encoding="utf-8"?>
<styleSheet xmlns="http://schemas.openxmlformats.org/spreadsheetml/2006/main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0"/>
    <numFmt numFmtId="166" formatCode="0.0%"/>
    <numFmt numFmtId="167" formatCode="_(* #,##0.000_);_(* \(#,##0.000\);_(* &quot;-&quot;??_);_(@_)"/>
    <numFmt numFmtId="168" formatCode="#,##0.000_);\(#,##0.000\)"/>
    <numFmt numFmtId="169" formatCode="0.000_)"/>
    <numFmt numFmtId="170" formatCode="_(* #,##0_);_(* \(#,##0\);_(* &quot;-&quot;??_);_(@_)"/>
    <numFmt numFmtId="171" formatCode="0.00000"/>
    <numFmt numFmtId="172" formatCode="_(&quot;$&quot;* #,##0_);_(&quot;$&quot;* \(#,##0\);_(&quot;$&quot;* &quot;-&quot;??_);_(@_)"/>
    <numFmt numFmtId="173" formatCode="0.00000000000000%"/>
    <numFmt numFmtId="174" formatCode="0.000"/>
    <numFmt numFmtId="175" formatCode="0.00_)"/>
    <numFmt numFmtId="176" formatCode="########\-###\-###"/>
    <numFmt numFmtId="177" formatCode="General_)"/>
    <numFmt numFmtId="178" formatCode="#,##0.0000_);[Red]\(#,##0.0000\)"/>
    <numFmt numFmtId="179" formatCode="0_);\(0\)"/>
    <numFmt numFmtId="180" formatCode="0.0000000"/>
    <numFmt numFmtId="181" formatCode="_(* #,##0.00000_);_(* \(#,##0.00000\);_(* &quot;-&quot;??_);_(@_)"/>
    <numFmt numFmtId="182" formatCode="0.000000"/>
    <numFmt numFmtId="183" formatCode="_(* ###0_);_(* \(###0\);_(* &quot;-&quot;_);_(@_)"/>
    <numFmt numFmtId="184" formatCode="_(* #,##0.0_);_(* \(#,##0.0\);_(* &quot;-&quot;_);_(@_)"/>
  </numFmts>
  <fonts count="52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b/>
      <vertAlign val="superscript"/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7"/>
      <name val="Arial"/>
      <family val="2"/>
    </font>
    <font>
      <sz val="10"/>
      <name val="SWISS"/>
    </font>
    <font>
      <sz val="10"/>
      <name val="LinePrinter"/>
    </font>
    <font>
      <sz val="10"/>
      <name val="Arial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u/>
      <sz val="14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b/>
      <u/>
      <sz val="10"/>
      <name val="Arial Narrow"/>
      <family val="2"/>
    </font>
    <font>
      <b/>
      <u/>
      <vertAlign val="superscript"/>
      <sz val="10"/>
      <name val="Arial Narrow"/>
      <family val="2"/>
    </font>
    <font>
      <b/>
      <u/>
      <sz val="8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12"/>
      <color indexed="24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  <font>
      <sz val="8"/>
      <name val="Helv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hair">
        <color indexed="64"/>
      </top>
      <bottom/>
      <diagonal/>
    </border>
  </borders>
  <cellStyleXfs count="8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8" fillId="0" borderId="0"/>
    <xf numFmtId="0" fontId="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left"/>
    </xf>
    <xf numFmtId="176" fontId="2" fillId="0" borderId="0"/>
    <xf numFmtId="170" fontId="15" fillId="0" borderId="0" applyFont="0" applyAlignment="0" applyProtection="0"/>
    <xf numFmtId="0" fontId="2" fillId="0" borderId="0">
      <alignment wrapText="1"/>
    </xf>
    <xf numFmtId="41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/>
    <xf numFmtId="0" fontId="2" fillId="0" borderId="0"/>
    <xf numFmtId="0" fontId="4" fillId="0" borderId="0"/>
    <xf numFmtId="0" fontId="2" fillId="0" borderId="0">
      <alignment wrapText="1"/>
    </xf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24" fillId="0" borderId="0">
      <alignment horizontal="left"/>
    </xf>
    <xf numFmtId="0" fontId="25" fillId="0" borderId="0"/>
    <xf numFmtId="0" fontId="2" fillId="0" borderId="0"/>
    <xf numFmtId="180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2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2" fontId="2" fillId="0" borderId="0">
      <alignment horizontal="left" wrapText="1"/>
    </xf>
    <xf numFmtId="182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2" fontId="2" fillId="0" borderId="0">
      <alignment horizontal="left" wrapText="1"/>
    </xf>
    <xf numFmtId="0" fontId="4" fillId="0" borderId="0"/>
    <xf numFmtId="182" fontId="2" fillId="0" borderId="0">
      <alignment horizontal="left" wrapText="1"/>
    </xf>
    <xf numFmtId="182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181" fontId="2" fillId="0" borderId="0">
      <alignment horizontal="left" wrapText="1"/>
    </xf>
    <xf numFmtId="0" fontId="4" fillId="0" borderId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183" fontId="2" fillId="0" borderId="0" applyFont="0" applyFill="0" applyBorder="0" applyAlignment="0" applyProtection="0"/>
    <xf numFmtId="0" fontId="41" fillId="0" borderId="0" applyFont="0" applyFill="0" applyBorder="0" applyAlignment="0" applyProtection="0"/>
    <xf numFmtId="182" fontId="2" fillId="0" borderId="0"/>
    <xf numFmtId="2" fontId="41" fillId="0" borderId="0" applyFont="0" applyFill="0" applyBorder="0" applyAlignment="0" applyProtection="0"/>
    <xf numFmtId="0" fontId="42" fillId="0" borderId="0"/>
    <xf numFmtId="38" fontId="43" fillId="3" borderId="0" applyNumberFormat="0" applyBorder="0" applyAlignment="0" applyProtection="0"/>
    <xf numFmtId="38" fontId="44" fillId="0" borderId="0"/>
    <xf numFmtId="40" fontId="44" fillId="0" borderId="0"/>
    <xf numFmtId="10" fontId="43" fillId="4" borderId="24" applyNumberFormat="0" applyBorder="0" applyAlignment="0" applyProtection="0"/>
    <xf numFmtId="44" fontId="3" fillId="0" borderId="25" applyNumberFormat="0" applyFont="0" applyAlignment="0">
      <alignment horizontal="center"/>
    </xf>
    <xf numFmtId="44" fontId="3" fillId="0" borderId="26" applyNumberFormat="0" applyFont="0" applyAlignment="0">
      <alignment horizontal="center"/>
    </xf>
    <xf numFmtId="175" fontId="45" fillId="0" borderId="0"/>
    <xf numFmtId="0" fontId="2" fillId="0" borderId="0"/>
    <xf numFmtId="0" fontId="42" fillId="0" borderId="0"/>
    <xf numFmtId="10" fontId="2" fillId="0" borderId="0" applyFont="0" applyFill="0" applyBorder="0" applyAlignment="0" applyProtection="0"/>
    <xf numFmtId="170" fontId="44" fillId="0" borderId="0" applyBorder="0" applyAlignment="0"/>
    <xf numFmtId="184" fontId="2" fillId="0" borderId="0" applyFont="0" applyFill="0" applyAlignment="0">
      <alignment horizontal="right"/>
    </xf>
    <xf numFmtId="4" fontId="46" fillId="5" borderId="27" applyNumberFormat="0" applyProtection="0">
      <alignment vertical="center"/>
    </xf>
    <xf numFmtId="4" fontId="46" fillId="6" borderId="27" applyNumberFormat="0" applyProtection="0">
      <alignment horizontal="left" vertical="center" indent="1"/>
    </xf>
    <xf numFmtId="4" fontId="46" fillId="7" borderId="14" applyNumberFormat="0" applyProtection="0">
      <alignment vertical="center"/>
    </xf>
    <xf numFmtId="4" fontId="46" fillId="8" borderId="28" applyNumberFormat="0" applyProtection="0">
      <alignment horizontal="left" vertical="center" indent="1"/>
    </xf>
    <xf numFmtId="4" fontId="47" fillId="9" borderId="0" applyNumberFormat="0" applyProtection="0">
      <alignment horizontal="left" vertical="center" indent="1"/>
    </xf>
    <xf numFmtId="4" fontId="48" fillId="0" borderId="0" applyNumberFormat="0" applyProtection="0">
      <alignment horizontal="left" vertical="center" indent="1"/>
    </xf>
    <xf numFmtId="4" fontId="49" fillId="0" borderId="0" applyNumberFormat="0" applyProtection="0">
      <alignment horizontal="left" vertical="center" indent="1"/>
    </xf>
    <xf numFmtId="4" fontId="47" fillId="4" borderId="29" applyNumberFormat="0" applyProtection="0">
      <alignment horizontal="right" vertical="center"/>
    </xf>
    <xf numFmtId="4" fontId="47" fillId="4" borderId="27" applyNumberFormat="0" applyProtection="0">
      <alignment horizontal="left" vertical="center" indent="1"/>
    </xf>
    <xf numFmtId="0" fontId="47" fillId="7" borderId="27" applyNumberFormat="0" applyProtection="0">
      <alignment horizontal="center" vertical="top"/>
    </xf>
    <xf numFmtId="4" fontId="50" fillId="0" borderId="0" applyNumberFormat="0" applyProtection="0">
      <alignment horizontal="left" vertical="center"/>
    </xf>
    <xf numFmtId="39" fontId="2" fillId="10" borderId="0"/>
    <xf numFmtId="38" fontId="43" fillId="0" borderId="30"/>
    <xf numFmtId="38" fontId="44" fillId="0" borderId="6"/>
    <xf numFmtId="39" fontId="51" fillId="11" borderId="0"/>
    <xf numFmtId="182" fontId="2" fillId="0" borderId="0">
      <alignment horizontal="left" wrapText="1"/>
    </xf>
  </cellStyleXfs>
  <cellXfs count="301">
    <xf numFmtId="0" fontId="0" fillId="0" borderId="0" xfId="0"/>
    <xf numFmtId="0" fontId="2" fillId="0" borderId="0" xfId="4" applyFont="1"/>
    <xf numFmtId="0" fontId="2" fillId="0" borderId="0" xfId="4"/>
    <xf numFmtId="0" fontId="2" fillId="0" borderId="0" xfId="4" applyFont="1" applyAlignment="1">
      <alignment horizontal="center"/>
    </xf>
    <xf numFmtId="0" fontId="2" fillId="0" borderId="0" xfId="4" applyAlignment="1">
      <alignment horizontal="left"/>
    </xf>
    <xf numFmtId="3" fontId="2" fillId="0" borderId="0" xfId="4" applyNumberFormat="1" applyFill="1"/>
    <xf numFmtId="0" fontId="2" fillId="0" borderId="1" xfId="4" applyFont="1" applyBorder="1" applyAlignment="1">
      <alignment horizontal="left"/>
    </xf>
    <xf numFmtId="37" fontId="2" fillId="0" borderId="1" xfId="4" applyNumberFormat="1" applyBorder="1"/>
    <xf numFmtId="164" fontId="2" fillId="0" borderId="0" xfId="4" applyNumberFormat="1"/>
    <xf numFmtId="0" fontId="3" fillId="0" borderId="2" xfId="4" applyFont="1" applyBorder="1"/>
    <xf numFmtId="165" fontId="3" fillId="0" borderId="3" xfId="4" applyNumberFormat="1" applyFont="1" applyBorder="1"/>
    <xf numFmtId="0" fontId="3" fillId="0" borderId="4" xfId="4" applyFont="1" applyBorder="1"/>
    <xf numFmtId="10" fontId="2" fillId="0" borderId="0" xfId="3" applyNumberFormat="1" applyFont="1"/>
    <xf numFmtId="0" fontId="4" fillId="0" borderId="0" xfId="5" applyFill="1" applyAlignment="1">
      <alignment horizontal="center"/>
    </xf>
    <xf numFmtId="0" fontId="4" fillId="0" borderId="0" xfId="5" applyFill="1"/>
    <xf numFmtId="0" fontId="5" fillId="0" borderId="0" xfId="5" applyFont="1" applyFill="1"/>
    <xf numFmtId="0" fontId="4" fillId="0" borderId="0" xfId="5" applyFont="1" applyFill="1"/>
    <xf numFmtId="0" fontId="6" fillId="0" borderId="0" xfId="5" quotePrefix="1" applyFont="1" applyFill="1" applyAlignment="1">
      <alignment horizontal="centerContinuous"/>
    </xf>
    <xf numFmtId="0" fontId="6" fillId="0" borderId="0" xfId="5" quotePrefix="1" applyFont="1" applyFill="1" applyAlignment="1">
      <alignment horizontal="center"/>
    </xf>
    <xf numFmtId="0" fontId="6" fillId="0" borderId="0" xfId="5" applyFont="1" applyFill="1" applyAlignment="1">
      <alignment horizontal="center"/>
    </xf>
    <xf numFmtId="0" fontId="6" fillId="0" borderId="0" xfId="5" applyFont="1" applyFill="1" applyAlignment="1"/>
    <xf numFmtId="0" fontId="6" fillId="0" borderId="0" xfId="5" applyFont="1" applyFill="1" applyAlignment="1">
      <alignment horizontal="centerContinuous"/>
    </xf>
    <xf numFmtId="0" fontId="6" fillId="0" borderId="0" xfId="5" quotePrefix="1" applyFont="1" applyFill="1" applyAlignment="1"/>
    <xf numFmtId="0" fontId="4" fillId="0" borderId="0" xfId="5" applyFill="1" applyBorder="1"/>
    <xf numFmtId="0" fontId="6" fillId="0" borderId="0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4" fillId="0" borderId="0" xfId="5" applyFont="1" applyFill="1" applyAlignment="1">
      <alignment horizontal="center"/>
    </xf>
    <xf numFmtId="0" fontId="9" fillId="0" borderId="0" xfId="6" applyFont="1" applyFill="1" applyBorder="1" applyAlignment="1"/>
    <xf numFmtId="0" fontId="9" fillId="0" borderId="0" xfId="6" applyFont="1" applyFill="1" applyBorder="1" applyAlignment="1">
      <alignment horizontal="center"/>
    </xf>
    <xf numFmtId="0" fontId="8" fillId="0" borderId="0" xfId="6" applyFont="1" applyFill="1" applyBorder="1" applyAlignment="1">
      <alignment horizontal="center"/>
    </xf>
    <xf numFmtId="0" fontId="4" fillId="0" borderId="0" xfId="5" applyFont="1" applyFill="1" applyBorder="1" applyAlignment="1">
      <alignment horizontal="left"/>
    </xf>
    <xf numFmtId="0" fontId="4" fillId="0" borderId="0" xfId="5" applyFont="1" applyFill="1" applyBorder="1" applyAlignment="1"/>
    <xf numFmtId="0" fontId="4" fillId="0" borderId="5" xfId="5" applyFont="1" applyFill="1" applyBorder="1" applyAlignment="1">
      <alignment horizontal="center"/>
    </xf>
    <xf numFmtId="0" fontId="5" fillId="0" borderId="0" xfId="5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9" fillId="0" borderId="0" xfId="6" applyFont="1" applyFill="1" applyAlignment="1">
      <alignment horizontal="center"/>
    </xf>
    <xf numFmtId="0" fontId="4" fillId="0" borderId="0" xfId="5" quotePrefix="1" applyFont="1" applyFill="1" applyBorder="1" applyAlignment="1">
      <alignment horizontal="center"/>
    </xf>
    <xf numFmtId="0" fontId="4" fillId="0" borderId="6" xfId="5" applyFont="1" applyFill="1" applyBorder="1" applyAlignment="1">
      <alignment horizontal="center"/>
    </xf>
    <xf numFmtId="0" fontId="4" fillId="0" borderId="0" xfId="5" quotePrefix="1" applyFont="1" applyFill="1" applyAlignment="1">
      <alignment horizontal="center"/>
    </xf>
    <xf numFmtId="0" fontId="4" fillId="0" borderId="0" xfId="5" applyFill="1" applyBorder="1" applyAlignment="1">
      <alignment horizontal="center"/>
    </xf>
    <xf numFmtId="0" fontId="4" fillId="0" borderId="7" xfId="5" applyFill="1" applyBorder="1" applyAlignment="1">
      <alignment horizontal="center"/>
    </xf>
    <xf numFmtId="0" fontId="5" fillId="0" borderId="7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0" fontId="4" fillId="0" borderId="7" xfId="5" applyFont="1" applyFill="1" applyBorder="1" applyAlignment="1">
      <alignment horizontal="center"/>
    </xf>
    <xf numFmtId="6" fontId="4" fillId="0" borderId="7" xfId="5" quotePrefix="1" applyNumberFormat="1" applyFont="1" applyFill="1" applyBorder="1" applyAlignment="1">
      <alignment horizontal="center"/>
    </xf>
    <xf numFmtId="0" fontId="9" fillId="0" borderId="7" xfId="6" applyFont="1" applyFill="1" applyBorder="1" applyAlignment="1">
      <alignment horizontal="center"/>
    </xf>
    <xf numFmtId="6" fontId="4" fillId="0" borderId="0" xfId="5" quotePrefix="1" applyNumberFormat="1" applyFont="1" applyFill="1" applyBorder="1" applyAlignment="1">
      <alignment horizontal="center"/>
    </xf>
    <xf numFmtId="0" fontId="9" fillId="0" borderId="7" xfId="6" quotePrefix="1" applyFont="1" applyFill="1" applyBorder="1" applyAlignment="1">
      <alignment horizontal="center"/>
    </xf>
    <xf numFmtId="0" fontId="9" fillId="0" borderId="5" xfId="6" applyFont="1" applyFill="1" applyBorder="1" applyAlignment="1">
      <alignment horizontal="center"/>
    </xf>
    <xf numFmtId="0" fontId="8" fillId="0" borderId="7" xfId="6" quotePrefix="1" applyFont="1" applyFill="1" applyBorder="1" applyAlignment="1">
      <alignment horizontal="center"/>
    </xf>
    <xf numFmtId="0" fontId="8" fillId="0" borderId="0" xfId="6" quotePrefix="1" applyFont="1" applyFill="1" applyBorder="1" applyAlignment="1">
      <alignment horizontal="center"/>
    </xf>
    <xf numFmtId="0" fontId="4" fillId="0" borderId="5" xfId="5" quotePrefix="1" applyFont="1" applyFill="1" applyBorder="1" applyAlignment="1">
      <alignment horizontal="center"/>
    </xf>
    <xf numFmtId="6" fontId="4" fillId="0" borderId="5" xfId="5" quotePrefix="1" applyNumberFormat="1" applyFont="1" applyFill="1" applyBorder="1" applyAlignment="1">
      <alignment horizontal="center"/>
    </xf>
    <xf numFmtId="0" fontId="4" fillId="0" borderId="0" xfId="5" quotePrefix="1" applyFont="1" applyFill="1"/>
    <xf numFmtId="0" fontId="0" fillId="0" borderId="0" xfId="5" quotePrefix="1" applyFont="1" applyFill="1" applyAlignment="1">
      <alignment horizontal="center"/>
    </xf>
    <xf numFmtId="0" fontId="12" fillId="0" borderId="0" xfId="5" applyFont="1" applyFill="1"/>
    <xf numFmtId="0" fontId="5" fillId="0" borderId="0" xfId="5" quotePrefix="1" applyFont="1" applyFill="1" applyAlignment="1">
      <alignment horizontal="center"/>
    </xf>
    <xf numFmtId="37" fontId="4" fillId="0" borderId="0" xfId="5" applyNumberFormat="1" applyFont="1" applyFill="1" applyProtection="1"/>
    <xf numFmtId="37" fontId="4" fillId="0" borderId="5" xfId="5" applyNumberFormat="1" applyFont="1" applyFill="1" applyBorder="1" applyProtection="1"/>
    <xf numFmtId="5" fontId="5" fillId="0" borderId="0" xfId="5" applyNumberFormat="1" applyFont="1" applyFill="1" applyProtection="1">
      <protection locked="0"/>
    </xf>
    <xf numFmtId="5" fontId="8" fillId="0" borderId="5" xfId="6" applyNumberFormat="1" applyFont="1" applyFill="1" applyBorder="1" applyProtection="1"/>
    <xf numFmtId="166" fontId="8" fillId="0" borderId="5" xfId="3" applyNumberFormat="1" applyFont="1" applyFill="1" applyBorder="1"/>
    <xf numFmtId="5" fontId="5" fillId="0" borderId="5" xfId="5" applyNumberFormat="1" applyFont="1" applyFill="1" applyBorder="1" applyProtection="1">
      <protection locked="0"/>
    </xf>
    <xf numFmtId="10" fontId="5" fillId="0" borderId="0" xfId="3" applyNumberFormat="1" applyFont="1" applyFill="1" applyProtection="1">
      <protection locked="0"/>
    </xf>
    <xf numFmtId="5" fontId="5" fillId="0" borderId="5" xfId="3" applyNumberFormat="1" applyFont="1" applyFill="1" applyBorder="1" applyProtection="1">
      <protection locked="0"/>
    </xf>
    <xf numFmtId="5" fontId="5" fillId="0" borderId="0" xfId="3" applyNumberFormat="1" applyFont="1" applyFill="1" applyProtection="1">
      <protection locked="0"/>
    </xf>
    <xf numFmtId="166" fontId="5" fillId="0" borderId="5" xfId="3" applyNumberFormat="1" applyFont="1" applyFill="1" applyBorder="1" applyProtection="1">
      <protection locked="0"/>
    </xf>
    <xf numFmtId="166" fontId="5" fillId="0" borderId="0" xfId="3" applyNumberFormat="1" applyFont="1" applyFill="1" applyProtection="1">
      <protection locked="0"/>
    </xf>
    <xf numFmtId="167" fontId="5" fillId="0" borderId="0" xfId="1" applyNumberFormat="1" applyFont="1" applyFill="1" applyProtection="1">
      <protection locked="0"/>
    </xf>
    <xf numFmtId="168" fontId="4" fillId="0" borderId="5" xfId="5" applyNumberFormat="1" applyFont="1" applyFill="1" applyBorder="1" applyProtection="1"/>
    <xf numFmtId="169" fontId="0" fillId="0" borderId="5" xfId="0" applyNumberFormat="1" applyFill="1" applyBorder="1" applyProtection="1"/>
    <xf numFmtId="0" fontId="4" fillId="0" borderId="0" xfId="5" applyFont="1" applyFill="1" applyBorder="1"/>
    <xf numFmtId="10" fontId="5" fillId="0" borderId="0" xfId="3" applyNumberFormat="1" applyFont="1" applyFill="1" applyBorder="1" applyProtection="1">
      <protection locked="0"/>
    </xf>
    <xf numFmtId="2" fontId="4" fillId="0" borderId="0" xfId="5" applyNumberFormat="1" applyFont="1" applyFill="1"/>
    <xf numFmtId="0" fontId="0" fillId="0" borderId="0" xfId="5" applyFont="1" applyFill="1"/>
    <xf numFmtId="37" fontId="4" fillId="0" borderId="0" xfId="5" applyNumberFormat="1" applyFill="1" applyProtection="1"/>
    <xf numFmtId="5" fontId="4" fillId="0" borderId="0" xfId="5" applyNumberFormat="1" applyFill="1" applyProtection="1"/>
    <xf numFmtId="5" fontId="8" fillId="0" borderId="0" xfId="6" applyNumberFormat="1" applyFont="1" applyFill="1" applyProtection="1"/>
    <xf numFmtId="166" fontId="8" fillId="0" borderId="0" xfId="3" applyNumberFormat="1" applyFont="1" applyFill="1"/>
    <xf numFmtId="167" fontId="5" fillId="0" borderId="0" xfId="3" applyNumberFormat="1" applyFont="1" applyFill="1" applyProtection="1">
      <protection locked="0"/>
    </xf>
    <xf numFmtId="168" fontId="4" fillId="0" borderId="0" xfId="5" applyNumberFormat="1" applyFont="1" applyFill="1" applyProtection="1"/>
    <xf numFmtId="169" fontId="0" fillId="0" borderId="0" xfId="0" applyNumberFormat="1" applyFill="1" applyBorder="1" applyProtection="1"/>
    <xf numFmtId="166" fontId="4" fillId="0" borderId="0" xfId="5" applyNumberFormat="1" applyFill="1"/>
    <xf numFmtId="167" fontId="4" fillId="0" borderId="0" xfId="5" applyNumberFormat="1" applyFill="1"/>
    <xf numFmtId="169" fontId="4" fillId="0" borderId="0" xfId="5" applyNumberFormat="1" applyFill="1"/>
    <xf numFmtId="0" fontId="0" fillId="0" borderId="0" xfId="0" applyFill="1" applyBorder="1"/>
    <xf numFmtId="37" fontId="4" fillId="0" borderId="0" xfId="5" applyNumberFormat="1" applyFill="1"/>
    <xf numFmtId="5" fontId="4" fillId="0" borderId="0" xfId="5" applyNumberFormat="1" applyFill="1"/>
    <xf numFmtId="166" fontId="4" fillId="0" borderId="0" xfId="3" applyNumberFormat="1" applyFont="1" applyFill="1"/>
    <xf numFmtId="0" fontId="8" fillId="0" borderId="0" xfId="6" applyFont="1" applyFill="1"/>
    <xf numFmtId="5" fontId="4" fillId="0" borderId="5" xfId="5" applyNumberFormat="1" applyFill="1" applyBorder="1" applyProtection="1"/>
    <xf numFmtId="0" fontId="4" fillId="0" borderId="7" xfId="5" applyFill="1" applyBorder="1"/>
    <xf numFmtId="0" fontId="4" fillId="0" borderId="5" xfId="5" applyFill="1" applyBorder="1"/>
    <xf numFmtId="166" fontId="4" fillId="0" borderId="5" xfId="5" applyNumberFormat="1" applyFill="1" applyBorder="1"/>
    <xf numFmtId="167" fontId="4" fillId="0" borderId="5" xfId="5" applyNumberFormat="1" applyFill="1" applyBorder="1"/>
    <xf numFmtId="169" fontId="4" fillId="0" borderId="5" xfId="5" applyNumberFormat="1" applyFill="1" applyBorder="1"/>
    <xf numFmtId="37" fontId="4" fillId="0" borderId="7" xfId="5" applyNumberFormat="1" applyFill="1" applyBorder="1" applyProtection="1"/>
    <xf numFmtId="5" fontId="4" fillId="0" borderId="7" xfId="5" applyNumberFormat="1" applyFill="1" applyBorder="1" applyProtection="1"/>
    <xf numFmtId="5" fontId="4" fillId="0" borderId="0" xfId="5" applyNumberFormat="1" applyFill="1" applyBorder="1" applyProtection="1"/>
    <xf numFmtId="169" fontId="4" fillId="0" borderId="0" xfId="0" applyNumberFormat="1" applyFont="1" applyFill="1" applyBorder="1" applyProtection="1"/>
    <xf numFmtId="37" fontId="4" fillId="0" borderId="0" xfId="5" applyNumberFormat="1" applyFill="1" applyBorder="1" applyProtection="1"/>
    <xf numFmtId="166" fontId="4" fillId="0" borderId="0" xfId="5" applyNumberFormat="1" applyFill="1" applyBorder="1" applyProtection="1"/>
    <xf numFmtId="10" fontId="4" fillId="0" borderId="0" xfId="5" applyNumberFormat="1" applyFill="1" applyBorder="1" applyProtection="1"/>
    <xf numFmtId="167" fontId="4" fillId="0" borderId="0" xfId="5" applyNumberFormat="1" applyFill="1" applyBorder="1" applyProtection="1"/>
    <xf numFmtId="169" fontId="4" fillId="0" borderId="0" xfId="5" applyNumberFormat="1" applyFill="1" applyBorder="1" applyProtection="1"/>
    <xf numFmtId="0" fontId="13" fillId="0" borderId="0" xfId="5" applyFont="1" applyFill="1"/>
    <xf numFmtId="37" fontId="4" fillId="0" borderId="1" xfId="5" applyNumberFormat="1" applyFill="1" applyBorder="1"/>
    <xf numFmtId="5" fontId="4" fillId="0" borderId="1" xfId="5" applyNumberFormat="1" applyFill="1" applyBorder="1"/>
    <xf numFmtId="5" fontId="4" fillId="0" borderId="0" xfId="5" applyNumberFormat="1" applyFill="1" applyBorder="1"/>
    <xf numFmtId="5" fontId="8" fillId="0" borderId="1" xfId="6" applyNumberFormat="1" applyFont="1" applyFill="1" applyBorder="1" applyProtection="1"/>
    <xf numFmtId="166" fontId="8" fillId="0" borderId="1" xfId="3" applyNumberFormat="1" applyFont="1" applyFill="1" applyBorder="1"/>
    <xf numFmtId="166" fontId="5" fillId="0" borderId="1" xfId="3" applyNumberFormat="1" applyFont="1" applyFill="1" applyBorder="1" applyProtection="1">
      <protection locked="0"/>
    </xf>
    <xf numFmtId="167" fontId="5" fillId="0" borderId="1" xfId="1" applyNumberFormat="1" applyFont="1" applyFill="1" applyBorder="1" applyProtection="1">
      <protection locked="0"/>
    </xf>
    <xf numFmtId="169" fontId="0" fillId="0" borderId="1" xfId="0" applyNumberFormat="1" applyFill="1" applyBorder="1" applyProtection="1"/>
    <xf numFmtId="37" fontId="4" fillId="0" borderId="0" xfId="5" applyNumberFormat="1" applyFill="1" applyBorder="1"/>
    <xf numFmtId="5" fontId="5" fillId="0" borderId="1" xfId="5" applyNumberFormat="1" applyFont="1" applyFill="1" applyBorder="1" applyProtection="1">
      <protection locked="0"/>
    </xf>
    <xf numFmtId="10" fontId="5" fillId="0" borderId="0" xfId="3" quotePrefix="1" applyNumberFormat="1" applyFont="1" applyFill="1" applyBorder="1" applyProtection="1">
      <protection locked="0"/>
    </xf>
    <xf numFmtId="5" fontId="5" fillId="0" borderId="1" xfId="3" applyNumberFormat="1" applyFont="1" applyFill="1" applyBorder="1" applyProtection="1">
      <protection locked="0"/>
    </xf>
    <xf numFmtId="0" fontId="9" fillId="0" borderId="0" xfId="6" applyFont="1" applyFill="1"/>
    <xf numFmtId="37" fontId="4" fillId="0" borderId="1" xfId="5" applyNumberFormat="1" applyFont="1" applyFill="1" applyBorder="1" applyProtection="1"/>
    <xf numFmtId="37" fontId="4" fillId="0" borderId="0" xfId="5" applyNumberFormat="1" applyFont="1" applyFill="1" applyBorder="1" applyProtection="1"/>
    <xf numFmtId="5" fontId="8" fillId="0" borderId="0" xfId="6" applyNumberFormat="1" applyFont="1" applyFill="1" applyBorder="1" applyProtection="1"/>
    <xf numFmtId="166" fontId="8" fillId="0" borderId="0" xfId="3" applyNumberFormat="1" applyFont="1" applyFill="1" applyBorder="1"/>
    <xf numFmtId="5" fontId="5" fillId="0" borderId="0" xfId="5" applyNumberFormat="1" applyFont="1" applyFill="1" applyBorder="1" applyProtection="1">
      <protection locked="0"/>
    </xf>
    <xf numFmtId="5" fontId="5" fillId="0" borderId="0" xfId="3" applyNumberFormat="1" applyFont="1" applyFill="1" applyBorder="1" applyProtection="1">
      <protection locked="0"/>
    </xf>
    <xf numFmtId="166" fontId="5" fillId="0" borderId="0" xfId="3" applyNumberFormat="1" applyFont="1" applyFill="1" applyBorder="1" applyProtection="1">
      <protection locked="0"/>
    </xf>
    <xf numFmtId="5" fontId="4" fillId="0" borderId="0" xfId="5" applyNumberFormat="1" applyFont="1" applyFill="1"/>
    <xf numFmtId="170" fontId="4" fillId="0" borderId="0" xfId="1" applyNumberFormat="1" applyFont="1" applyFill="1"/>
    <xf numFmtId="0" fontId="4" fillId="0" borderId="0" xfId="5" applyFont="1" applyFill="1" applyAlignment="1">
      <alignment horizontal="right"/>
    </xf>
    <xf numFmtId="0" fontId="8" fillId="0" borderId="0" xfId="6" applyFill="1"/>
    <xf numFmtId="5" fontId="4" fillId="0" borderId="0" xfId="5" applyNumberFormat="1" applyFont="1" applyFill="1" applyAlignment="1">
      <alignment horizontal="right"/>
    </xf>
    <xf numFmtId="43" fontId="4" fillId="0" borderId="0" xfId="1" applyFont="1" applyFill="1"/>
    <xf numFmtId="171" fontId="8" fillId="0" borderId="0" xfId="6" applyNumberFormat="1" applyFill="1"/>
    <xf numFmtId="10" fontId="4" fillId="0" borderId="0" xfId="3" applyNumberFormat="1" applyFont="1" applyFill="1"/>
    <xf numFmtId="172" fontId="14" fillId="0" borderId="0" xfId="2" applyNumberFormat="1" applyFont="1" applyFill="1"/>
    <xf numFmtId="166" fontId="14" fillId="0" borderId="0" xfId="3" applyNumberFormat="1" applyFont="1" applyFill="1" applyBorder="1" applyProtection="1">
      <protection locked="0"/>
    </xf>
    <xf numFmtId="1" fontId="4" fillId="0" borderId="0" xfId="5" applyNumberFormat="1" applyFill="1"/>
    <xf numFmtId="166" fontId="4" fillId="0" borderId="0" xfId="3" applyNumberFormat="1" applyFont="1" applyFill="1" applyBorder="1"/>
    <xf numFmtId="1" fontId="14" fillId="0" borderId="0" xfId="5" applyNumberFormat="1" applyFont="1" applyFill="1"/>
    <xf numFmtId="166" fontId="14" fillId="0" borderId="0" xfId="3" applyNumberFormat="1" applyFont="1" applyFill="1"/>
    <xf numFmtId="173" fontId="4" fillId="0" borderId="0" xfId="5" applyNumberFormat="1" applyFill="1"/>
    <xf numFmtId="166" fontId="15" fillId="0" borderId="0" xfId="3" applyNumberFormat="1" applyFont="1" applyFill="1"/>
    <xf numFmtId="0" fontId="8" fillId="0" borderId="0" xfId="7" applyFont="1" applyFill="1"/>
    <xf numFmtId="0" fontId="9" fillId="0" borderId="0" xfId="7" applyFont="1" applyFill="1"/>
    <xf numFmtId="0" fontId="9" fillId="0" borderId="0" xfId="7" applyFont="1" applyFill="1" applyAlignment="1">
      <alignment horizontal="centerContinuous"/>
    </xf>
    <xf numFmtId="0" fontId="16" fillId="0" borderId="0" xfId="7" applyFont="1" applyFill="1" applyBorder="1" applyAlignment="1">
      <alignment horizontal="centerContinuous"/>
    </xf>
    <xf numFmtId="0" fontId="16" fillId="0" borderId="0" xfId="7" applyFont="1" applyFill="1" applyAlignment="1">
      <alignment horizontal="centerContinuous"/>
    </xf>
    <xf numFmtId="0" fontId="8" fillId="0" borderId="0" xfId="7" applyFont="1" applyFill="1" applyAlignment="1">
      <alignment horizontal="centerContinuous"/>
    </xf>
    <xf numFmtId="0" fontId="8" fillId="0" borderId="5" xfId="7" applyFont="1" applyFill="1" applyBorder="1" applyAlignment="1">
      <alignment horizontal="centerContinuous"/>
    </xf>
    <xf numFmtId="0" fontId="8" fillId="0" borderId="5" xfId="7" applyFont="1" applyFill="1" applyBorder="1" applyAlignment="1"/>
    <xf numFmtId="0" fontId="8" fillId="0" borderId="0" xfId="7" applyFont="1" applyFill="1" applyBorder="1" applyAlignment="1"/>
    <xf numFmtId="0" fontId="8" fillId="0" borderId="0" xfId="7" applyFill="1"/>
    <xf numFmtId="0" fontId="8" fillId="0" borderId="0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centerContinuous"/>
    </xf>
    <xf numFmtId="0" fontId="8" fillId="0" borderId="0" xfId="7" applyFont="1" applyFill="1" applyAlignment="1">
      <alignment horizontal="center"/>
    </xf>
    <xf numFmtId="0" fontId="17" fillId="0" borderId="8" xfId="7" applyFont="1" applyFill="1" applyBorder="1"/>
    <xf numFmtId="0" fontId="17" fillId="0" borderId="9" xfId="7" applyFont="1" applyFill="1" applyBorder="1"/>
    <xf numFmtId="0" fontId="8" fillId="0" borderId="5" xfId="7" applyFont="1" applyFill="1" applyBorder="1" applyAlignment="1">
      <alignment horizontal="center"/>
    </xf>
    <xf numFmtId="0" fontId="8" fillId="0" borderId="7" xfId="7" applyFont="1" applyFill="1" applyBorder="1" applyAlignment="1">
      <alignment horizontal="centerContinuous"/>
    </xf>
    <xf numFmtId="0" fontId="10" fillId="0" borderId="0" xfId="7" applyFont="1" applyFill="1"/>
    <xf numFmtId="0" fontId="17" fillId="0" borderId="10" xfId="7" applyFont="1" applyFill="1" applyBorder="1"/>
    <xf numFmtId="7" fontId="18" fillId="0" borderId="11" xfId="7" applyNumberFormat="1" applyFont="1" applyFill="1" applyBorder="1"/>
    <xf numFmtId="0" fontId="19" fillId="0" borderId="0" xfId="7" applyFont="1" applyFill="1"/>
    <xf numFmtId="174" fontId="18" fillId="0" borderId="11" xfId="7" applyNumberFormat="1" applyFont="1" applyFill="1" applyBorder="1"/>
    <xf numFmtId="167" fontId="18" fillId="0" borderId="11" xfId="1" applyNumberFormat="1" applyFont="1" applyFill="1" applyBorder="1" applyAlignment="1">
      <alignment horizontal="right"/>
    </xf>
    <xf numFmtId="43" fontId="8" fillId="0" borderId="0" xfId="7" applyNumberFormat="1" applyFont="1" applyFill="1"/>
    <xf numFmtId="37" fontId="8" fillId="0" borderId="0" xfId="7" applyNumberFormat="1" applyFont="1" applyFill="1" applyProtection="1"/>
    <xf numFmtId="7" fontId="8" fillId="0" borderId="0" xfId="7" applyNumberFormat="1" applyFill="1"/>
    <xf numFmtId="7" fontId="8" fillId="0" borderId="0" xfId="7" applyNumberFormat="1" applyFont="1" applyFill="1"/>
    <xf numFmtId="10" fontId="8" fillId="0" borderId="0" xfId="7" applyNumberFormat="1" applyFont="1" applyFill="1" applyProtection="1"/>
    <xf numFmtId="0" fontId="17" fillId="0" borderId="12" xfId="7" applyFont="1" applyFill="1" applyBorder="1"/>
    <xf numFmtId="174" fontId="18" fillId="0" borderId="13" xfId="7" applyNumberFormat="1" applyFont="1" applyFill="1" applyBorder="1"/>
    <xf numFmtId="0" fontId="17" fillId="0" borderId="0" xfId="7" applyFont="1" applyFill="1"/>
    <xf numFmtId="174" fontId="17" fillId="0" borderId="0" xfId="7" applyNumberFormat="1" applyFont="1" applyFill="1"/>
    <xf numFmtId="0" fontId="8" fillId="0" borderId="0" xfId="7" applyFont="1" applyFill="1" applyBorder="1"/>
    <xf numFmtId="7" fontId="8" fillId="0" borderId="0" xfId="7" applyNumberFormat="1" applyFont="1" applyFill="1" applyProtection="1"/>
    <xf numFmtId="166" fontId="17" fillId="0" borderId="0" xfId="7" applyNumberFormat="1" applyFont="1" applyFill="1"/>
    <xf numFmtId="174" fontId="8" fillId="0" borderId="0" xfId="7" applyNumberFormat="1" applyFont="1" applyFill="1"/>
    <xf numFmtId="0" fontId="8" fillId="0" borderId="0" xfId="7" applyFont="1" applyFill="1" applyAlignment="1">
      <alignment horizontal="right"/>
    </xf>
    <xf numFmtId="10" fontId="8" fillId="0" borderId="0" xfId="3" applyNumberFormat="1" applyFont="1" applyFill="1" applyAlignment="1">
      <alignment horizontal="center"/>
    </xf>
    <xf numFmtId="175" fontId="8" fillId="0" borderId="0" xfId="7" applyNumberFormat="1" applyFont="1" applyFill="1" applyProtection="1"/>
    <xf numFmtId="37" fontId="8" fillId="0" borderId="5" xfId="7" applyNumberFormat="1" applyFont="1" applyFill="1" applyBorder="1" applyProtection="1"/>
    <xf numFmtId="0" fontId="8" fillId="0" borderId="5" xfId="7" applyFont="1" applyFill="1" applyBorder="1"/>
    <xf numFmtId="7" fontId="8" fillId="0" borderId="5" xfId="7" applyNumberFormat="1" applyFont="1" applyFill="1" applyBorder="1" applyProtection="1"/>
    <xf numFmtId="175" fontId="8" fillId="0" borderId="5" xfId="7" applyNumberFormat="1" applyFont="1" applyFill="1" applyBorder="1" applyProtection="1"/>
    <xf numFmtId="0" fontId="20" fillId="0" borderId="0" xfId="7" applyFont="1" applyFill="1"/>
    <xf numFmtId="0" fontId="20" fillId="0" borderId="0" xfId="7" quotePrefix="1" applyFont="1" applyFill="1" applyBorder="1" applyAlignment="1">
      <alignment horizontal="left"/>
    </xf>
    <xf numFmtId="5" fontId="8" fillId="0" borderId="0" xfId="7" applyNumberFormat="1" applyFont="1" applyFill="1"/>
    <xf numFmtId="0" fontId="27" fillId="0" borderId="0" xfId="30" applyFont="1" applyBorder="1" applyAlignment="1">
      <alignment vertical="center"/>
    </xf>
    <xf numFmtId="0" fontId="27" fillId="0" borderId="0" xfId="30" applyFont="1" applyAlignment="1">
      <alignment vertical="center"/>
    </xf>
    <xf numFmtId="0" fontId="28" fillId="0" borderId="0" xfId="30" applyFont="1" applyBorder="1" applyAlignment="1">
      <alignment vertical="center"/>
    </xf>
    <xf numFmtId="0" fontId="28" fillId="0" borderId="0" xfId="30" applyFont="1" applyAlignment="1">
      <alignment vertical="center"/>
    </xf>
    <xf numFmtId="0" fontId="26" fillId="0" borderId="0" xfId="30" applyFont="1" applyBorder="1" applyAlignment="1">
      <alignment horizontal="center" vertical="center"/>
    </xf>
    <xf numFmtId="0" fontId="29" fillId="0" borderId="0" xfId="30" applyFont="1" applyBorder="1" applyAlignment="1">
      <alignment vertical="center"/>
    </xf>
    <xf numFmtId="0" fontId="30" fillId="0" borderId="0" xfId="30" applyFont="1" applyBorder="1" applyAlignment="1">
      <alignment vertical="center"/>
    </xf>
    <xf numFmtId="6" fontId="30" fillId="0" borderId="0" xfId="30" applyNumberFormat="1" applyFont="1" applyBorder="1" applyAlignment="1">
      <alignment horizontal="centerContinuous" vertical="center"/>
    </xf>
    <xf numFmtId="0" fontId="30" fillId="0" borderId="0" xfId="30" applyFont="1" applyBorder="1" applyAlignment="1">
      <alignment horizontal="centerContinuous" vertical="center"/>
    </xf>
    <xf numFmtId="0" fontId="31" fillId="0" borderId="0" xfId="30" applyFont="1" applyBorder="1" applyAlignment="1">
      <alignment horizontal="center" vertical="center"/>
    </xf>
    <xf numFmtId="0" fontId="32" fillId="0" borderId="0" xfId="30" applyFont="1" applyBorder="1" applyAlignment="1">
      <alignment horizontal="left" vertical="center"/>
    </xf>
    <xf numFmtId="0" fontId="30" fillId="0" borderId="0" xfId="30" applyFont="1" applyAlignment="1">
      <alignment vertical="center"/>
    </xf>
    <xf numFmtId="0" fontId="32" fillId="0" borderId="0" xfId="30" applyFont="1" applyBorder="1" applyAlignment="1">
      <alignment vertical="center"/>
    </xf>
    <xf numFmtId="0" fontId="32" fillId="0" borderId="14" xfId="30" applyFont="1" applyBorder="1" applyAlignment="1">
      <alignment vertical="center"/>
    </xf>
    <xf numFmtId="0" fontId="32" fillId="0" borderId="20" xfId="30" applyFont="1" applyBorder="1" applyAlignment="1">
      <alignment horizontal="center" vertical="center"/>
    </xf>
    <xf numFmtId="0" fontId="32" fillId="0" borderId="14" xfId="30" applyFont="1" applyBorder="1" applyAlignment="1">
      <alignment horizontal="left" vertical="center"/>
    </xf>
    <xf numFmtId="0" fontId="32" fillId="0" borderId="15" xfId="30" applyFont="1" applyFill="1" applyBorder="1" applyAlignment="1">
      <alignment horizontal="center" vertical="center"/>
    </xf>
    <xf numFmtId="0" fontId="32" fillId="0" borderId="0" xfId="30" applyFont="1" applyAlignment="1">
      <alignment vertical="center"/>
    </xf>
    <xf numFmtId="0" fontId="32" fillId="0" borderId="16" xfId="30" applyFont="1" applyBorder="1" applyAlignment="1">
      <alignment vertical="center"/>
    </xf>
    <xf numFmtId="0" fontId="32" fillId="0" borderId="21" xfId="30" applyFont="1" applyBorder="1" applyAlignment="1">
      <alignment horizontal="center" vertical="center"/>
    </xf>
    <xf numFmtId="0" fontId="32" fillId="0" borderId="6" xfId="30" applyFont="1" applyBorder="1" applyAlignment="1">
      <alignment horizontal="center" vertical="center"/>
    </xf>
    <xf numFmtId="0" fontId="32" fillId="0" borderId="6" xfId="30" applyFont="1" applyBorder="1" applyAlignment="1">
      <alignment horizontal="left" vertical="center"/>
    </xf>
    <xf numFmtId="0" fontId="32" fillId="0" borderId="6" xfId="30" applyFont="1" applyFill="1" applyBorder="1" applyAlignment="1">
      <alignment horizontal="center" vertical="center"/>
    </xf>
    <xf numFmtId="0" fontId="32" fillId="0" borderId="16" xfId="30" applyFont="1" applyBorder="1" applyAlignment="1">
      <alignment horizontal="center" vertical="center"/>
    </xf>
    <xf numFmtId="0" fontId="32" fillId="0" borderId="17" xfId="30" applyFont="1" applyBorder="1" applyAlignment="1">
      <alignment horizontal="center" vertical="center"/>
    </xf>
    <xf numFmtId="0" fontId="34" fillId="0" borderId="16" xfId="30" applyFont="1" applyBorder="1" applyAlignment="1">
      <alignment horizontal="center" vertical="center"/>
    </xf>
    <xf numFmtId="0" fontId="34" fillId="0" borderId="21" xfId="30" applyFont="1" applyBorder="1" applyAlignment="1">
      <alignment horizontal="center" vertical="center"/>
    </xf>
    <xf numFmtId="6" fontId="34" fillId="0" borderId="16" xfId="30" quotePrefix="1" applyNumberFormat="1" applyFont="1" applyBorder="1" applyAlignment="1">
      <alignment horizontal="center" vertical="center"/>
    </xf>
    <xf numFmtId="0" fontId="34" fillId="0" borderId="17" xfId="30" applyFont="1" applyFill="1" applyBorder="1" applyAlignment="1">
      <alignment horizontal="center" vertical="center"/>
    </xf>
    <xf numFmtId="0" fontId="34" fillId="0" borderId="0" xfId="30" applyFont="1" applyBorder="1" applyAlignment="1">
      <alignment horizontal="center" vertical="center"/>
    </xf>
    <xf numFmtId="6" fontId="34" fillId="0" borderId="0" xfId="30" quotePrefix="1" applyNumberFormat="1" applyFont="1" applyBorder="1" applyAlignment="1">
      <alignment horizontal="center" vertical="center"/>
    </xf>
    <xf numFmtId="6" fontId="34" fillId="0" borderId="17" xfId="30" quotePrefix="1" applyNumberFormat="1" applyFont="1" applyBorder="1" applyAlignment="1">
      <alignment horizontal="center" vertical="center"/>
    </xf>
    <xf numFmtId="0" fontId="28" fillId="0" borderId="16" xfId="30" applyFont="1" applyBorder="1" applyAlignment="1">
      <alignment vertical="center"/>
    </xf>
    <xf numFmtId="37" fontId="28" fillId="0" borderId="21" xfId="30" applyNumberFormat="1" applyFont="1" applyBorder="1" applyAlignment="1">
      <alignment vertical="center"/>
    </xf>
    <xf numFmtId="6" fontId="28" fillId="0" borderId="16" xfId="2" applyNumberFormat="1" applyFont="1" applyFill="1" applyBorder="1" applyAlignment="1">
      <alignment vertical="center"/>
    </xf>
    <xf numFmtId="8" fontId="28" fillId="0" borderId="17" xfId="2" applyNumberFormat="1" applyFont="1" applyFill="1" applyBorder="1" applyAlignment="1">
      <alignment vertical="center"/>
    </xf>
    <xf numFmtId="6" fontId="28" fillId="0" borderId="0" xfId="2" applyNumberFormat="1" applyFont="1" applyFill="1" applyBorder="1" applyAlignment="1">
      <alignment vertical="center"/>
    </xf>
    <xf numFmtId="8" fontId="28" fillId="0" borderId="0" xfId="2" applyNumberFormat="1" applyFont="1" applyFill="1" applyBorder="1" applyAlignment="1">
      <alignment vertical="center"/>
    </xf>
    <xf numFmtId="6" fontId="28" fillId="0" borderId="17" xfId="2" applyNumberFormat="1" applyFont="1" applyFill="1" applyBorder="1" applyAlignment="1">
      <alignment vertical="center"/>
    </xf>
    <xf numFmtId="0" fontId="32" fillId="0" borderId="16" xfId="30" applyFont="1" applyBorder="1" applyAlignment="1">
      <alignment horizontal="left" vertical="center"/>
    </xf>
    <xf numFmtId="178" fontId="28" fillId="0" borderId="17" xfId="2" applyNumberFormat="1" applyFont="1" applyFill="1" applyBorder="1" applyAlignment="1">
      <alignment vertical="center"/>
    </xf>
    <xf numFmtId="6" fontId="28" fillId="2" borderId="22" xfId="2" applyNumberFormat="1" applyFont="1" applyFill="1" applyBorder="1" applyAlignment="1">
      <alignment vertical="center"/>
    </xf>
    <xf numFmtId="0" fontId="32" fillId="0" borderId="18" xfId="30" applyFont="1" applyBorder="1" applyAlignment="1">
      <alignment horizontal="left" vertical="center"/>
    </xf>
    <xf numFmtId="37" fontId="28" fillId="0" borderId="23" xfId="30" applyNumberFormat="1" applyFont="1" applyBorder="1" applyAlignment="1">
      <alignment vertical="center"/>
    </xf>
    <xf numFmtId="6" fontId="28" fillId="0" borderId="18" xfId="2" applyNumberFormat="1" applyFont="1" applyBorder="1" applyAlignment="1">
      <alignment vertical="center"/>
    </xf>
    <xf numFmtId="178" fontId="28" fillId="0" borderId="19" xfId="2" applyNumberFormat="1" applyFont="1" applyBorder="1" applyAlignment="1">
      <alignment vertical="center"/>
    </xf>
    <xf numFmtId="6" fontId="28" fillId="0" borderId="5" xfId="2" applyNumberFormat="1" applyFont="1" applyBorder="1" applyAlignment="1">
      <alignment vertical="center"/>
    </xf>
    <xf numFmtId="0" fontId="37" fillId="0" borderId="0" xfId="30" applyFont="1" applyBorder="1" applyAlignment="1">
      <alignment horizontal="right" vertical="center"/>
    </xf>
    <xf numFmtId="0" fontId="37" fillId="0" borderId="0" xfId="30" applyFont="1" applyBorder="1" applyAlignment="1">
      <alignment horizontal="left" vertical="center"/>
    </xf>
    <xf numFmtId="6" fontId="37" fillId="0" borderId="0" xfId="30" applyNumberFormat="1" applyFont="1" applyBorder="1" applyAlignment="1">
      <alignment horizontal="left" vertical="center"/>
    </xf>
    <xf numFmtId="0" fontId="32" fillId="0" borderId="0" xfId="30" applyFont="1" applyBorder="1" applyAlignment="1">
      <alignment horizontal="center" vertical="center"/>
    </xf>
    <xf numFmtId="0" fontId="32" fillId="0" borderId="17" xfId="30" applyFont="1" applyFill="1" applyBorder="1" applyAlignment="1">
      <alignment horizontal="center" vertical="center"/>
    </xf>
    <xf numFmtId="0" fontId="38" fillId="0" borderId="14" xfId="30" applyFont="1" applyBorder="1" applyAlignment="1">
      <alignment horizontal="center" vertical="center"/>
    </xf>
    <xf numFmtId="0" fontId="39" fillId="0" borderId="0" xfId="30" applyFont="1" applyBorder="1" applyAlignment="1">
      <alignment horizontal="center" vertical="center"/>
    </xf>
    <xf numFmtId="0" fontId="39" fillId="0" borderId="0" xfId="30" applyFont="1" applyFill="1" applyBorder="1" applyAlignment="1">
      <alignment horizontal="center" vertical="center"/>
    </xf>
    <xf numFmtId="0" fontId="36" fillId="0" borderId="0" xfId="30" applyFont="1" applyFill="1" applyBorder="1" applyAlignment="1">
      <alignment horizontal="center" vertical="center"/>
    </xf>
    <xf numFmtId="0" fontId="28" fillId="0" borderId="21" xfId="30" applyFont="1" applyBorder="1" applyAlignment="1">
      <alignment horizontal="center" vertical="center"/>
    </xf>
    <xf numFmtId="0" fontId="28" fillId="0" borderId="0" xfId="30" applyFont="1" applyBorder="1" applyAlignment="1">
      <alignment horizontal="center" vertical="center"/>
    </xf>
    <xf numFmtId="0" fontId="32" fillId="0" borderId="0" xfId="30" applyFont="1" applyFill="1" applyBorder="1" applyAlignment="1">
      <alignment horizontal="center" vertical="center"/>
    </xf>
    <xf numFmtId="0" fontId="28" fillId="0" borderId="16" xfId="30" applyFont="1" applyBorder="1" applyAlignment="1">
      <alignment horizontal="center" vertical="center"/>
    </xf>
    <xf numFmtId="0" fontId="28" fillId="0" borderId="21" xfId="30" applyFont="1" applyBorder="1" applyAlignment="1">
      <alignment vertical="center"/>
    </xf>
    <xf numFmtId="0" fontId="37" fillId="0" borderId="0" xfId="30" applyFont="1" applyBorder="1" applyAlignment="1">
      <alignment vertical="center"/>
    </xf>
    <xf numFmtId="178" fontId="37" fillId="0" borderId="0" xfId="2" applyNumberFormat="1" applyFont="1" applyFill="1" applyBorder="1" applyAlignment="1">
      <alignment vertical="center"/>
    </xf>
    <xf numFmtId="6" fontId="28" fillId="0" borderId="19" xfId="30" applyNumberFormat="1" applyFont="1" applyBorder="1" applyAlignment="1">
      <alignment vertical="center"/>
    </xf>
    <xf numFmtId="0" fontId="37" fillId="0" borderId="5" xfId="30" applyFont="1" applyBorder="1" applyAlignment="1">
      <alignment vertical="center"/>
    </xf>
    <xf numFmtId="0" fontId="37" fillId="0" borderId="5" xfId="30" applyFont="1" applyBorder="1" applyAlignment="1">
      <alignment horizontal="right" vertical="center"/>
    </xf>
    <xf numFmtId="0" fontId="37" fillId="0" borderId="5" xfId="30" applyFont="1" applyBorder="1" applyAlignment="1">
      <alignment horizontal="left" vertical="center"/>
    </xf>
    <xf numFmtId="6" fontId="37" fillId="0" borderId="5" xfId="30" applyNumberFormat="1" applyFont="1" applyBorder="1" applyAlignment="1">
      <alignment horizontal="left" vertical="center"/>
    </xf>
    <xf numFmtId="0" fontId="39" fillId="0" borderId="0" xfId="30" applyFont="1" applyAlignment="1">
      <alignment horizontal="center" vertical="center"/>
    </xf>
    <xf numFmtId="0" fontId="37" fillId="0" borderId="0" xfId="30" applyFont="1" applyAlignment="1">
      <alignment vertical="center"/>
    </xf>
    <xf numFmtId="179" fontId="40" fillId="0" borderId="0" xfId="30" applyNumberFormat="1" applyFont="1" applyBorder="1" applyAlignment="1">
      <alignment vertical="center"/>
    </xf>
    <xf numFmtId="0" fontId="39" fillId="0" borderId="0" xfId="30" applyFont="1" applyBorder="1" applyAlignment="1">
      <alignment horizontal="left" vertical="center"/>
    </xf>
    <xf numFmtId="0" fontId="37" fillId="0" borderId="0" xfId="30" applyFont="1" applyAlignment="1">
      <alignment horizontal="left" vertical="center"/>
    </xf>
    <xf numFmtId="166" fontId="37" fillId="0" borderId="0" xfId="30" applyNumberFormat="1" applyFont="1" applyAlignment="1">
      <alignment vertical="center"/>
    </xf>
    <xf numFmtId="10" fontId="37" fillId="0" borderId="0" xfId="30" applyNumberFormat="1" applyFont="1" applyAlignment="1">
      <alignment vertical="center"/>
    </xf>
    <xf numFmtId="0" fontId="36" fillId="0" borderId="0" xfId="30" applyFont="1" applyAlignment="1">
      <alignment horizontal="center" vertical="center"/>
    </xf>
    <xf numFmtId="166" fontId="37" fillId="0" borderId="0" xfId="30" applyNumberFormat="1" applyFont="1" applyAlignment="1">
      <alignment horizontal="center" vertical="center"/>
    </xf>
    <xf numFmtId="0" fontId="39" fillId="0" borderId="0" xfId="30" applyFont="1" applyAlignment="1">
      <alignment horizontal="left" vertical="center"/>
    </xf>
    <xf numFmtId="0" fontId="39" fillId="0" borderId="14" xfId="30" applyFont="1" applyBorder="1" applyAlignment="1">
      <alignment horizontal="left" vertical="center"/>
    </xf>
    <xf numFmtId="37" fontId="37" fillId="0" borderId="20" xfId="30" applyNumberFormat="1" applyFont="1" applyBorder="1" applyAlignment="1">
      <alignment vertical="center"/>
    </xf>
    <xf numFmtId="166" fontId="37" fillId="0" borderId="20" xfId="3" applyNumberFormat="1" applyFont="1" applyBorder="1" applyAlignment="1">
      <alignment vertical="center"/>
    </xf>
    <xf numFmtId="6" fontId="37" fillId="0" borderId="0" xfId="30" applyNumberFormat="1" applyFont="1" applyBorder="1" applyAlignment="1">
      <alignment vertical="center"/>
    </xf>
    <xf numFmtId="0" fontId="39" fillId="0" borderId="16" xfId="30" applyFont="1" applyBorder="1" applyAlignment="1">
      <alignment horizontal="left" vertical="center" indent="2"/>
    </xf>
    <xf numFmtId="37" fontId="37" fillId="0" borderId="21" xfId="30" applyNumberFormat="1" applyFont="1" applyBorder="1" applyAlignment="1">
      <alignment vertical="center"/>
    </xf>
    <xf numFmtId="0" fontId="37" fillId="0" borderId="21" xfId="30" applyFont="1" applyBorder="1" applyAlignment="1">
      <alignment vertical="center"/>
    </xf>
    <xf numFmtId="0" fontId="39" fillId="0" borderId="16" xfId="30" applyFont="1" applyBorder="1" applyAlignment="1">
      <alignment horizontal="left" vertical="center"/>
    </xf>
    <xf numFmtId="166" fontId="37" fillId="0" borderId="21" xfId="3" applyNumberFormat="1" applyFont="1" applyBorder="1" applyAlignment="1">
      <alignment vertical="center"/>
    </xf>
    <xf numFmtId="0" fontId="39" fillId="0" borderId="18" xfId="30" applyFont="1" applyBorder="1" applyAlignment="1">
      <alignment horizontal="left" vertical="center" indent="1"/>
    </xf>
    <xf numFmtId="37" fontId="37" fillId="0" borderId="23" xfId="30" applyNumberFormat="1" applyFont="1" applyBorder="1" applyAlignment="1">
      <alignment vertical="center"/>
    </xf>
    <xf numFmtId="166" fontId="37" fillId="0" borderId="23" xfId="3" applyNumberFormat="1" applyFont="1" applyBorder="1" applyAlignment="1">
      <alignment vertical="center"/>
    </xf>
    <xf numFmtId="0" fontId="32" fillId="0" borderId="0" xfId="30" applyFont="1" applyBorder="1" applyAlignment="1">
      <alignment horizontal="left" vertical="center" indent="2"/>
    </xf>
    <xf numFmtId="0" fontId="39" fillId="0" borderId="0" xfId="30" applyFont="1" applyAlignment="1">
      <alignment horizontal="left" vertical="center" indent="1"/>
    </xf>
    <xf numFmtId="0" fontId="39" fillId="0" borderId="0" xfId="30" applyFont="1" applyAlignment="1">
      <alignment vertical="center"/>
    </xf>
    <xf numFmtId="5" fontId="28" fillId="0" borderId="0" xfId="2" applyNumberFormat="1" applyFont="1" applyFill="1" applyBorder="1" applyAlignment="1">
      <alignment vertical="center"/>
    </xf>
    <xf numFmtId="5" fontId="28" fillId="0" borderId="5" xfId="2" applyNumberFormat="1" applyFont="1" applyBorder="1" applyAlignment="1">
      <alignment vertical="center"/>
    </xf>
    <xf numFmtId="5" fontId="37" fillId="0" borderId="0" xfId="30" applyNumberFormat="1" applyFont="1" applyBorder="1" applyAlignment="1">
      <alignment horizontal="left" vertical="center"/>
    </xf>
    <xf numFmtId="0" fontId="32" fillId="0" borderId="2" xfId="30" applyFont="1" applyBorder="1" applyAlignment="1">
      <alignment horizontal="center" vertical="center"/>
    </xf>
    <xf numFmtId="0" fontId="32" fillId="0" borderId="3" xfId="30" applyFont="1" applyBorder="1" applyAlignment="1">
      <alignment horizontal="center" vertical="center"/>
    </xf>
    <xf numFmtId="0" fontId="34" fillId="0" borderId="14" xfId="30" applyFont="1" applyBorder="1" applyAlignment="1">
      <alignment horizontal="center" vertical="center"/>
    </xf>
    <xf numFmtId="0" fontId="34" fillId="0" borderId="6" xfId="30" applyFont="1" applyBorder="1" applyAlignment="1">
      <alignment horizontal="center" vertical="center"/>
    </xf>
    <xf numFmtId="0" fontId="39" fillId="0" borderId="0" xfId="30" applyFont="1" applyAlignment="1">
      <alignment horizontal="center" vertical="center"/>
    </xf>
    <xf numFmtId="0" fontId="26" fillId="0" borderId="0" xfId="30" applyFont="1" applyBorder="1" applyAlignment="1">
      <alignment horizontal="center" vertical="center"/>
    </xf>
    <xf numFmtId="0" fontId="32" fillId="0" borderId="4" xfId="30" applyFont="1" applyBorder="1" applyAlignment="1">
      <alignment horizontal="center" vertical="center"/>
    </xf>
    <xf numFmtId="0" fontId="16" fillId="0" borderId="0" xfId="7" applyFont="1" applyFill="1" applyAlignment="1">
      <alignment horizontal="center"/>
    </xf>
    <xf numFmtId="0" fontId="8" fillId="0" borderId="5" xfId="7" applyFont="1" applyFill="1" applyBorder="1" applyAlignment="1">
      <alignment horizontal="center"/>
    </xf>
    <xf numFmtId="0" fontId="9" fillId="0" borderId="5" xfId="6" applyFont="1" applyFill="1" applyBorder="1" applyAlignment="1">
      <alignment horizontal="center"/>
    </xf>
    <xf numFmtId="0" fontId="4" fillId="0" borderId="0" xfId="5" applyFont="1" applyFill="1" applyBorder="1" applyAlignment="1">
      <alignment horizontal="center"/>
    </xf>
    <xf numFmtId="0" fontId="4" fillId="0" borderId="5" xfId="5" applyFont="1" applyFill="1" applyBorder="1" applyAlignment="1">
      <alignment horizontal="center"/>
    </xf>
    <xf numFmtId="0" fontId="4" fillId="0" borderId="0" xfId="5" applyFont="1" applyFill="1" applyAlignment="1">
      <alignment horizontal="left"/>
    </xf>
    <xf numFmtId="0" fontId="4" fillId="0" borderId="0" xfId="5" quotePrefix="1" applyFont="1" applyFill="1" applyAlignment="1">
      <alignment horizontal="left"/>
    </xf>
    <xf numFmtId="0" fontId="6" fillId="0" borderId="0" xfId="5" quotePrefix="1" applyFont="1" applyFill="1" applyAlignment="1">
      <alignment horizontal="center"/>
    </xf>
    <xf numFmtId="0" fontId="6" fillId="0" borderId="0" xfId="5" applyFont="1" applyFill="1" applyAlignment="1">
      <alignment horizontal="center"/>
    </xf>
  </cellXfs>
  <cellStyles count="88">
    <cellStyle name="_x0013_" xfId="31"/>
    <cellStyle name="_Book1" xfId="32"/>
    <cellStyle name="_Book1 (2)" xfId="33"/>
    <cellStyle name="_Book2" xfId="34"/>
    <cellStyle name="_Chelan Debt Forecast 12.19.05" xfId="35"/>
    <cellStyle name="_Costs not in AURORA 06GRC" xfId="36"/>
    <cellStyle name="_Costs not in AURORA 2006GRC 6.15.06" xfId="37"/>
    <cellStyle name="_Costs not in AURORA 2007 Rate Case" xfId="38"/>
    <cellStyle name="_Costs not in KWI3000 '06Budget" xfId="39"/>
    <cellStyle name="_DEM-WP (C) Power Cost 2006GRC Order" xfId="40"/>
    <cellStyle name="_DEM-WP(C) Costs not in AURORA 2006GRC" xfId="41"/>
    <cellStyle name="_DEM-WP(C) Costs not in AURORA 2007GRC" xfId="42"/>
    <cellStyle name="_DEM-WP(C) Prod O&amp;M 2007GRC" xfId="43"/>
    <cellStyle name="_DEM-WP(C) Rate Year Sumas by Month Update Corrected" xfId="44"/>
    <cellStyle name="_Recon to Darrin's 5.11.05 proforma" xfId="45"/>
    <cellStyle name="_Tenaska Comparison" xfId="46"/>
    <cellStyle name="_VC 6.15.06 update on 06GRC power costs.xls Chart 1" xfId="47"/>
    <cellStyle name="_VC 6.15.06 update on 06GRC power costs.xls Chart 2" xfId="48"/>
    <cellStyle name="_VC 6.15.06 update on 06GRC power costs.xls Chart 3" xfId="49"/>
    <cellStyle name="0,0_x000d__x000a_NA_x000d__x000a_" xfId="50"/>
    <cellStyle name="Comma" xfId="1" builtinId="3"/>
    <cellStyle name="Comma 2" xfId="8"/>
    <cellStyle name="Comma 2 2" xfId="9"/>
    <cellStyle name="Comma 3" xfId="10"/>
    <cellStyle name="Comma 4" xfId="11"/>
    <cellStyle name="Comma0" xfId="51"/>
    <cellStyle name="Comma0 - Style4" xfId="52"/>
    <cellStyle name="Curren - Style1" xfId="53"/>
    <cellStyle name="Curren - Style5" xfId="54"/>
    <cellStyle name="Currency" xfId="2" builtinId="4"/>
    <cellStyle name="Currency 2" xfId="12"/>
    <cellStyle name="Currency0" xfId="55"/>
    <cellStyle name="Date" xfId="56"/>
    <cellStyle name="Entered" xfId="57"/>
    <cellStyle name="Fixed" xfId="58"/>
    <cellStyle name="Fixed3 - Style3" xfId="59"/>
    <cellStyle name="General" xfId="13"/>
    <cellStyle name="Grey" xfId="60"/>
    <cellStyle name="Heading1" xfId="61"/>
    <cellStyle name="Heading2" xfId="62"/>
    <cellStyle name="Input [yellow]" xfId="63"/>
    <cellStyle name="Marathon" xfId="14"/>
    <cellStyle name="modified border" xfId="64"/>
    <cellStyle name="modified border1" xfId="65"/>
    <cellStyle name="nONE" xfId="15"/>
    <cellStyle name="Normal" xfId="0" builtinId="0"/>
    <cellStyle name="Normal - Style1" xfId="66"/>
    <cellStyle name="Normal 10" xfId="30"/>
    <cellStyle name="Normal 2" xfId="16"/>
    <cellStyle name="Normal 2 2" xfId="17"/>
    <cellStyle name="Normal 2_Base Expense Data" xfId="67"/>
    <cellStyle name="Normal 3" xfId="18"/>
    <cellStyle name="Normal 3 2" xfId="19"/>
    <cellStyle name="Normal 4" xfId="20"/>
    <cellStyle name="Normal 4 2" xfId="21"/>
    <cellStyle name="Normal 5" xfId="22"/>
    <cellStyle name="Normal 6" xfId="23"/>
    <cellStyle name="Normal 7" xfId="24"/>
    <cellStyle name="Normal 8" xfId="25"/>
    <cellStyle name="Normal 9" xfId="26"/>
    <cellStyle name="Normal_2007-2013 BPA Eligible kWh - calculation of estimated 2009 bpa rate under 4 scenarios" xfId="4"/>
    <cellStyle name="Normal_OR Blocking 04" xfId="6"/>
    <cellStyle name="Normal_OR Blocking 98 No Forecast" xfId="7"/>
    <cellStyle name="Normal_WA98" xfId="5"/>
    <cellStyle name="Percen - Style2" xfId="68"/>
    <cellStyle name="Percent" xfId="3" builtinId="5"/>
    <cellStyle name="Percent [2]" xfId="69"/>
    <cellStyle name="Percent 2" xfId="27"/>
    <cellStyle name="Percent 3" xfId="28"/>
    <cellStyle name="Reports" xfId="70"/>
    <cellStyle name="round100" xfId="71"/>
    <cellStyle name="SAPBEXaggData" xfId="72"/>
    <cellStyle name="SAPBEXaggItem" xfId="73"/>
    <cellStyle name="SAPBEXchaText" xfId="74"/>
    <cellStyle name="SAPBEXfilterDrill" xfId="75"/>
    <cellStyle name="SAPBEXfilterItem" xfId="76"/>
    <cellStyle name="SAPBEXheaderItem" xfId="77"/>
    <cellStyle name="SAPBEXheaderText" xfId="78"/>
    <cellStyle name="SAPBEXstdData" xfId="79"/>
    <cellStyle name="SAPBEXstdItem" xfId="80"/>
    <cellStyle name="SAPBEXstdItemX" xfId="81"/>
    <cellStyle name="SAPBEXtitle" xfId="82"/>
    <cellStyle name="shade" xfId="83"/>
    <cellStyle name="StmtTtl1" xfId="84"/>
    <cellStyle name="StmtTtl2" xfId="85"/>
    <cellStyle name="STYL1 - Style1" xfId="86"/>
    <cellStyle name="Style 1" xfId="87"/>
    <cellStyle name="TRANSMISSION RELIABILITY PORTION OF PROJECT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4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22-05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a.gov/Documents%20and%20Settings/p88760/Local%20Settings/Temporary%20Internet%20Files/OLK15/PacifiCorp/PacifiCorp_FY-09%20Expedited%20ASC%20Filing_030308%20wmm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Idaho%2003/305FRevenue%20by%20Rate%20Schedule_ID200303_v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CM\_2010-2011%20ASC%20Reports\_FY%202010-2011%20Final%20Reports\Final%20PAC%2010\PacifiCorp_Forecast_Model_FY2010-11_rev02%20repor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88760\LOCALS~1\Temp\Temporary%20Directory%201%20for%20December%2007%20Year%20end%20B%20Tab%20(3).zip\Depreciation%20Reserve%20Dec%202007%20Y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Allocation Factors"/>
      <sheetName val="Public Benefits"/>
      <sheetName val="Sch 1- Rate Base (2)"/>
      <sheetName val="Sch 1A - Cash Working Capital"/>
      <sheetName val="Sch 2 -Weighted Cost of Capital"/>
      <sheetName val="Sch 3 - Expenses"/>
      <sheetName val="Sch 3A - Taxes"/>
      <sheetName val="Sch 3B - Other Items "/>
      <sheetName val="Ratios"/>
      <sheetName val="Average System Cost"/>
      <sheetName val="TOTAL WMM"/>
      <sheetName val="Tax Detail Total"/>
      <sheetName val="Other Def Credits &amp; Reg Liab"/>
      <sheetName val="Other Reg Asst &amp; Misc Def Debit"/>
      <sheetName val="110-111 Bal Sht Assets &amp; Debits"/>
      <sheetName val="112-113 Bal Sht Liablts &amp; Crdts"/>
      <sheetName val="114-117 Statement of Income"/>
      <sheetName val="200 Utly Plnt Dep, Amort, Depl"/>
      <sheetName val="205-207 Elect Plnt-In-Service"/>
      <sheetName val="219 Accum Prov for Depr of E Pl"/>
      <sheetName val="232 Other Reg Assets"/>
      <sheetName val="233 Misc Deferred Debit"/>
      <sheetName val="257 Long-Term Debt"/>
      <sheetName val="262 Taxes"/>
      <sheetName val="269 Other Deferred Credits"/>
      <sheetName val="278 Other Reg Liabilities"/>
      <sheetName val="300-301 Elect Oper Revenues"/>
      <sheetName val="Wheeling"/>
      <sheetName val="310-311 Sales for Resale"/>
      <sheetName val="320-323 Electric O&amp;M"/>
      <sheetName val="Purch Power"/>
      <sheetName val="336 Elec Plnt Depr &amp; Amort"/>
      <sheetName val="Retail Sales"/>
      <sheetName val="Salaries"/>
      <sheetName val="354 Labor"/>
      <sheetName val="Allocation Factors (2)"/>
      <sheetName val="Tax detail States"/>
      <sheetName val="Pacific Total "/>
    </sheetNames>
    <sheetDataSet>
      <sheetData sheetId="0"/>
      <sheetData sheetId="1">
        <row r="9">
          <cell r="A9" t="str">
            <v>BADDEBT</v>
          </cell>
          <cell r="B9">
            <v>0.35141439395553692</v>
          </cell>
          <cell r="C9">
            <v>0.11484572755151312</v>
          </cell>
          <cell r="D9">
            <v>3.2883034197675104E-2</v>
          </cell>
        </row>
        <row r="10">
          <cell r="A10" t="str">
            <v>CIAC</v>
          </cell>
          <cell r="B10">
            <v>0.30624652604495922</v>
          </cell>
          <cell r="C10">
            <v>7.0800777882893337E-2</v>
          </cell>
          <cell r="D10">
            <v>4.5163203238062999E-2</v>
          </cell>
        </row>
        <row r="11">
          <cell r="A11" t="str">
            <v>CN</v>
          </cell>
          <cell r="B11">
            <v>0.32667535775829776</v>
          </cell>
          <cell r="C11">
            <v>7.4395144976399194E-2</v>
          </cell>
          <cell r="D11">
            <v>4.0345845508353941E-2</v>
          </cell>
        </row>
        <row r="12">
          <cell r="A12" t="str">
            <v>CNP</v>
          </cell>
          <cell r="B12">
            <v>0.69581908757344169</v>
          </cell>
          <cell r="C12">
            <v>0.15846178987174347</v>
          </cell>
          <cell r="D12">
            <v>0</v>
          </cell>
        </row>
        <row r="13">
          <cell r="A13" t="str">
            <v>CNU</v>
          </cell>
          <cell r="B13">
            <v>0</v>
          </cell>
          <cell r="C13">
            <v>0</v>
          </cell>
          <cell r="D13">
            <v>8.0088712479237753E-2</v>
          </cell>
        </row>
        <row r="14">
          <cell r="A14" t="str">
            <v>DEP</v>
          </cell>
          <cell r="B14">
            <v>0.53467729444624135</v>
          </cell>
          <cell r="C14">
            <v>0.15951260012332932</v>
          </cell>
          <cell r="D14">
            <v>0</v>
          </cell>
        </row>
        <row r="15">
          <cell r="A15" t="str">
            <v>DEU</v>
          </cell>
          <cell r="B15">
            <v>0</v>
          </cell>
          <cell r="C15">
            <v>0</v>
          </cell>
          <cell r="D15">
            <v>0.13440828536836275</v>
          </cell>
        </row>
        <row r="16">
          <cell r="A16" t="str">
            <v>DEUH</v>
          </cell>
          <cell r="B16">
            <v>0</v>
          </cell>
          <cell r="C16">
            <v>0</v>
          </cell>
          <cell r="D16">
            <v>0.13440828536836275</v>
          </cell>
        </row>
        <row r="17">
          <cell r="A17" t="str">
            <v>DGP</v>
          </cell>
          <cell r="B17">
            <v>0.55774534365141204</v>
          </cell>
          <cell r="C17">
            <v>0.16131555650408205</v>
          </cell>
          <cell r="D17">
            <v>0</v>
          </cell>
        </row>
        <row r="18">
          <cell r="A18" t="str">
            <v>DGU</v>
          </cell>
          <cell r="B18">
            <v>0</v>
          </cell>
          <cell r="C18">
            <v>0</v>
          </cell>
          <cell r="D18">
            <v>0.12942927026274684</v>
          </cell>
        </row>
        <row r="19">
          <cell r="A19" t="str">
            <v>DGUH</v>
          </cell>
          <cell r="B19">
            <v>0</v>
          </cell>
          <cell r="C19">
            <v>0</v>
          </cell>
          <cell r="D19">
            <v>0.12942927026274684</v>
          </cell>
        </row>
        <row r="20">
          <cell r="A20" t="str">
            <v>DITBAL</v>
          </cell>
          <cell r="B20">
            <v>0.27428482654037295</v>
          </cell>
          <cell r="C20">
            <v>6.9203065307797712E-2</v>
          </cell>
          <cell r="D20">
            <v>6.5593176671185624E-2</v>
          </cell>
        </row>
        <row r="21">
          <cell r="A21" t="str">
            <v>DITEXP</v>
          </cell>
          <cell r="B21">
            <v>0.3452290807307869</v>
          </cell>
          <cell r="C21">
            <v>7.7351684311256164E-2</v>
          </cell>
          <cell r="D21">
            <v>4.2384904806221244E-2</v>
          </cell>
        </row>
        <row r="22">
          <cell r="A22" t="str">
            <v>DNPGMP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DNPGMU</v>
          </cell>
          <cell r="B23">
            <v>0.27285827953685193</v>
          </cell>
          <cell r="C23">
            <v>8.1402995949508353E-2</v>
          </cell>
          <cell r="D23">
            <v>6.5816606084332333E-2</v>
          </cell>
        </row>
        <row r="24">
          <cell r="A24" t="str">
            <v>DNPIP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DNPIU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DNPPHP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DNPPHU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DNPPSP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DNPPSU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DONOTUSE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DONOTUSE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DONOTUSE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DONOTUSE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DONOTUSE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DONOTUSE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DOP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DOU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EXCTAX</v>
          </cell>
          <cell r="B38">
            <v>0.42290748680235485</v>
          </cell>
          <cell r="C38">
            <v>8.7753815778953248E-2</v>
          </cell>
          <cell r="D38">
            <v>2.1853622934589867E-2</v>
          </cell>
        </row>
        <row r="39">
          <cell r="A39" t="str">
            <v>GPS</v>
          </cell>
          <cell r="B39">
            <v>0.29861165374396953</v>
          </cell>
          <cell r="C39">
            <v>8.0550373122060467E-2</v>
          </cell>
          <cell r="D39">
            <v>5.8734926793188202E-2</v>
          </cell>
        </row>
        <row r="40">
          <cell r="A40" t="str">
            <v>IBT</v>
          </cell>
          <cell r="B40">
            <v>0.42282495592392177</v>
          </cell>
          <cell r="C40">
            <v>8.7320036096678905E-2</v>
          </cell>
          <cell r="D40">
            <v>2.2090755419769632E-2</v>
          </cell>
        </row>
        <row r="41">
          <cell r="A41" t="str">
            <v>IDSIT</v>
          </cell>
          <cell r="B41">
            <v>0</v>
          </cell>
          <cell r="C41">
            <v>0</v>
          </cell>
          <cell r="D41">
            <v>1</v>
          </cell>
        </row>
        <row r="42">
          <cell r="A42" t="str">
            <v>INT</v>
          </cell>
          <cell r="B42">
            <v>0.29380632043695454</v>
          </cell>
          <cell r="C42">
            <v>7.895010834108844E-2</v>
          </cell>
          <cell r="D42">
            <v>5.7129682322204854E-2</v>
          </cell>
        </row>
        <row r="43">
          <cell r="A43" t="str">
            <v>ITC84</v>
          </cell>
          <cell r="B43">
            <v>0.70975999999999995</v>
          </cell>
          <cell r="C43">
            <v>0.14180000000000001</v>
          </cell>
          <cell r="D43">
            <v>0</v>
          </cell>
        </row>
        <row r="44">
          <cell r="A44" t="str">
            <v>ITC85</v>
          </cell>
          <cell r="B44">
            <v>0.67689999999999995</v>
          </cell>
          <cell r="C44">
            <v>0.1336</v>
          </cell>
          <cell r="D44">
            <v>0</v>
          </cell>
        </row>
        <row r="45">
          <cell r="A45" t="str">
            <v>ITC86</v>
          </cell>
          <cell r="B45">
            <v>0.64607999999999999</v>
          </cell>
          <cell r="C45">
            <v>0.13125999999999999</v>
          </cell>
          <cell r="D45">
            <v>0</v>
          </cell>
        </row>
        <row r="46">
          <cell r="A46" t="str">
            <v>ITC88</v>
          </cell>
          <cell r="B46">
            <v>0.61199999999999999</v>
          </cell>
          <cell r="C46">
            <v>0.14960000000000001</v>
          </cell>
          <cell r="D46">
            <v>0</v>
          </cell>
        </row>
        <row r="47">
          <cell r="A47" t="str">
            <v>ITC89</v>
          </cell>
          <cell r="B47">
            <v>0.563558</v>
          </cell>
          <cell r="C47">
            <v>0.15268799999999999</v>
          </cell>
          <cell r="D47">
            <v>0</v>
          </cell>
        </row>
        <row r="48">
          <cell r="A48" t="str">
            <v>ITC90</v>
          </cell>
          <cell r="B48">
            <v>0.159356</v>
          </cell>
          <cell r="C48">
            <v>3.9132E-2</v>
          </cell>
          <cell r="D48">
            <v>0.13981499999999999</v>
          </cell>
        </row>
        <row r="49">
          <cell r="A49" t="str">
            <v>MC</v>
          </cell>
          <cell r="B49">
            <v>0.71497865636912872</v>
          </cell>
          <cell r="C49">
            <v>0.1032375509225131</v>
          </cell>
          <cell r="D49">
            <v>1.8159459280526591E-2</v>
          </cell>
        </row>
        <row r="50">
          <cell r="A50" t="str">
            <v>NUTIL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OPRV-ID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OPRVWY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OTHER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SC</v>
          </cell>
          <cell r="B54">
            <v>0.29035869106401047</v>
          </cell>
          <cell r="C54">
            <v>8.3151606940437092E-2</v>
          </cell>
          <cell r="D54">
            <v>6.2147118087711326E-2</v>
          </cell>
        </row>
        <row r="55">
          <cell r="A55" t="str">
            <v>SCHMAEXP</v>
          </cell>
          <cell r="B55">
            <v>0.26929706664104008</v>
          </cell>
          <cell r="C55">
            <v>7.0739761934206044E-2</v>
          </cell>
          <cell r="D55">
            <v>5.0915109018580186E-2</v>
          </cell>
        </row>
        <row r="56">
          <cell r="A56" t="str">
            <v>SCHMDEXP</v>
          </cell>
          <cell r="B56">
            <v>0.30583135944598916</v>
          </cell>
          <cell r="C56">
            <v>8.3010078293539152E-2</v>
          </cell>
          <cell r="D56">
            <v>5.8550166140093549E-2</v>
          </cell>
        </row>
        <row r="57">
          <cell r="A57" t="str">
            <v>SE</v>
          </cell>
          <cell r="B57">
            <v>0.27285827953685193</v>
          </cell>
          <cell r="C57">
            <v>8.1402995949508367E-2</v>
          </cell>
          <cell r="D57">
            <v>6.5816606084332333E-2</v>
          </cell>
        </row>
        <row r="58">
          <cell r="A58" t="str">
            <v>SE-P</v>
          </cell>
          <cell r="B58">
            <v>0.27285827953685193</v>
          </cell>
          <cell r="C58">
            <v>8.1402995949508367E-2</v>
          </cell>
          <cell r="D58">
            <v>6.5816606084332333E-2</v>
          </cell>
        </row>
        <row r="59">
          <cell r="A59" t="str">
            <v>SE-U</v>
          </cell>
          <cell r="B59">
            <v>0.27285827953685193</v>
          </cell>
          <cell r="C59">
            <v>8.1402995949508367E-2</v>
          </cell>
          <cell r="D59">
            <v>6.5816606084332333E-2</v>
          </cell>
        </row>
        <row r="60">
          <cell r="A60" t="str">
            <v>SG</v>
          </cell>
          <cell r="B60">
            <v>0.2859835881822208</v>
          </cell>
          <cell r="C60">
            <v>8.27144541927049E-2</v>
          </cell>
          <cell r="D60">
            <v>6.306449008686657E-2</v>
          </cell>
        </row>
        <row r="61">
          <cell r="A61" t="str">
            <v>SGCT</v>
          </cell>
          <cell r="B61">
            <v>0.28711190622629268</v>
          </cell>
          <cell r="C61">
            <v>8.3040795336140449E-2</v>
          </cell>
          <cell r="D61">
            <v>6.3313304372180954E-2</v>
          </cell>
        </row>
        <row r="62">
          <cell r="A62" t="str">
            <v>SG-P</v>
          </cell>
          <cell r="B62">
            <v>0.2859835881822208</v>
          </cell>
          <cell r="C62">
            <v>8.27144541927049E-2</v>
          </cell>
          <cell r="D62">
            <v>6.306449008686657E-2</v>
          </cell>
        </row>
        <row r="63">
          <cell r="A63" t="str">
            <v>SGPP</v>
          </cell>
          <cell r="B63">
            <v>0</v>
          </cell>
          <cell r="C63">
            <v>0</v>
          </cell>
          <cell r="D63">
            <v>0</v>
          </cell>
        </row>
        <row r="64">
          <cell r="A64" t="str">
            <v>SGPU</v>
          </cell>
          <cell r="B64">
            <v>0</v>
          </cell>
          <cell r="C64">
            <v>0</v>
          </cell>
          <cell r="D64">
            <v>0</v>
          </cell>
        </row>
        <row r="65">
          <cell r="A65" t="str">
            <v>SG-U</v>
          </cell>
          <cell r="B65">
            <v>0.2859835881822208</v>
          </cell>
          <cell r="C65">
            <v>8.27144541927049E-2</v>
          </cell>
          <cell r="D65">
            <v>6.306449008686657E-2</v>
          </cell>
        </row>
        <row r="66">
          <cell r="A66" t="str">
            <v>SNP</v>
          </cell>
          <cell r="B66">
            <v>0.29380632043695454</v>
          </cell>
          <cell r="C66">
            <v>7.895010834108844E-2</v>
          </cell>
          <cell r="D66">
            <v>5.7129682322204854E-2</v>
          </cell>
        </row>
        <row r="67">
          <cell r="A67" t="str">
            <v>SNPD</v>
          </cell>
          <cell r="B67">
            <v>0.30624652604495922</v>
          </cell>
          <cell r="C67">
            <v>7.0800777882893337E-2</v>
          </cell>
          <cell r="D67">
            <v>4.5163203238062999E-2</v>
          </cell>
        </row>
        <row r="68">
          <cell r="A68" t="str">
            <v>SNPG</v>
          </cell>
          <cell r="B68">
            <v>0.30042424823219444</v>
          </cell>
          <cell r="C68">
            <v>8.6851089518894448E-2</v>
          </cell>
          <cell r="D68">
            <v>6.3593059763587589E-2</v>
          </cell>
        </row>
        <row r="69">
          <cell r="A69" t="str">
            <v>SNPI</v>
          </cell>
          <cell r="B69">
            <v>0.29576811465760816</v>
          </cell>
          <cell r="C69">
            <v>8.0055655096684553E-2</v>
          </cell>
          <cell r="D69">
            <v>6.0236183083205302E-2</v>
          </cell>
        </row>
        <row r="70">
          <cell r="A70" t="str">
            <v>SNPP</v>
          </cell>
          <cell r="B70">
            <v>0.2859137864796093</v>
          </cell>
          <cell r="C70">
            <v>8.2729870920776397E-2</v>
          </cell>
          <cell r="D70">
            <v>6.3106251952743081E-2</v>
          </cell>
        </row>
        <row r="71">
          <cell r="A71" t="str">
            <v>SNPPH</v>
          </cell>
          <cell r="B71">
            <v>0.28598358818222103</v>
          </cell>
          <cell r="C71">
            <v>8.2714454192704928E-2</v>
          </cell>
          <cell r="D71">
            <v>6.3064490086866598E-2</v>
          </cell>
        </row>
        <row r="72">
          <cell r="A72" t="str">
            <v>SNPPH-P</v>
          </cell>
          <cell r="B72">
            <v>0.28598358818222103</v>
          </cell>
          <cell r="C72">
            <v>8.2714454192704928E-2</v>
          </cell>
          <cell r="D72">
            <v>6.3064490086866598E-2</v>
          </cell>
        </row>
        <row r="73">
          <cell r="A73" t="str">
            <v>SNPPH-U</v>
          </cell>
          <cell r="B73">
            <v>0.28598358818222103</v>
          </cell>
          <cell r="C73">
            <v>8.2714454192704928E-2</v>
          </cell>
          <cell r="D73">
            <v>6.3064490086866598E-2</v>
          </cell>
        </row>
        <row r="74">
          <cell r="A74" t="str">
            <v>SNPPN</v>
          </cell>
          <cell r="B74">
            <v>0.2859835881822208</v>
          </cell>
          <cell r="C74">
            <v>8.27144541927049E-2</v>
          </cell>
          <cell r="D74">
            <v>6.3064490086866556E-2</v>
          </cell>
        </row>
        <row r="75">
          <cell r="A75" t="str">
            <v>SNPPO</v>
          </cell>
          <cell r="B75">
            <v>0.28335272839776071</v>
          </cell>
          <cell r="C75">
            <v>8.2280110665311504E-2</v>
          </cell>
          <cell r="D75">
            <v>6.4693047353028194E-2</v>
          </cell>
        </row>
        <row r="76">
          <cell r="A76" t="str">
            <v>SNPPS</v>
          </cell>
          <cell r="B76">
            <v>0.28653733773461293</v>
          </cell>
          <cell r="C76">
            <v>8.2842984711251705E-2</v>
          </cell>
          <cell r="D76">
            <v>6.2719714593831535E-2</v>
          </cell>
        </row>
        <row r="77">
          <cell r="A77" t="str">
            <v>SNPT</v>
          </cell>
          <cell r="B77">
            <v>0.2859835881822208</v>
          </cell>
          <cell r="C77">
            <v>8.2714454192704914E-2</v>
          </cell>
          <cell r="D77">
            <v>6.3064490086866598E-2</v>
          </cell>
        </row>
        <row r="78">
          <cell r="A78" t="str">
            <v>SO</v>
          </cell>
          <cell r="B78">
            <v>0.29861165374396953</v>
          </cell>
          <cell r="C78">
            <v>8.0550373122060467E-2</v>
          </cell>
          <cell r="D78">
            <v>5.8734926793188209E-2</v>
          </cell>
        </row>
        <row r="79">
          <cell r="A79" t="str">
            <v>SO-P</v>
          </cell>
          <cell r="B79">
            <v>0.29861165374396953</v>
          </cell>
          <cell r="C79">
            <v>8.0550373122060467E-2</v>
          </cell>
          <cell r="D79">
            <v>5.8734926793188209E-2</v>
          </cell>
        </row>
        <row r="80">
          <cell r="A80" t="str">
            <v>SO-U</v>
          </cell>
          <cell r="B80">
            <v>0.29861165374396953</v>
          </cell>
          <cell r="C80">
            <v>8.0550373122060467E-2</v>
          </cell>
          <cell r="D80">
            <v>5.8734926793188209E-2</v>
          </cell>
        </row>
        <row r="81">
          <cell r="A81" t="str">
            <v>SSCCH</v>
          </cell>
          <cell r="B81">
            <v>0.29839826297906136</v>
          </cell>
          <cell r="C81">
            <v>8.4840163724139772E-2</v>
          </cell>
          <cell r="D81">
            <v>5.7429621760424925E-2</v>
          </cell>
        </row>
        <row r="82">
          <cell r="A82" t="str">
            <v>SSCCT</v>
          </cell>
          <cell r="B82">
            <v>0.26816133527730995</v>
          </cell>
          <cell r="C82">
            <v>7.9972983458246286E-2</v>
          </cell>
          <cell r="D82">
            <v>7.4652760445047067E-2</v>
          </cell>
        </row>
        <row r="83">
          <cell r="A83" t="str">
            <v>SSCP</v>
          </cell>
          <cell r="B83">
            <v>0.26456035856696852</v>
          </cell>
          <cell r="C83">
            <v>8.0220138380570558E-2</v>
          </cell>
          <cell r="D83">
            <v>7.1732040034333561E-2</v>
          </cell>
        </row>
        <row r="84">
          <cell r="A84" t="str">
            <v>SSECH</v>
          </cell>
          <cell r="B84">
            <v>0.27912490257653538</v>
          </cell>
          <cell r="C84">
            <v>8.3390050667640464E-2</v>
          </cell>
          <cell r="D84">
            <v>6.1050578355300263E-2</v>
          </cell>
        </row>
        <row r="85">
          <cell r="A85" t="str">
            <v>SSECT</v>
          </cell>
          <cell r="B85">
            <v>0.25075183369878429</v>
          </cell>
          <cell r="C85">
            <v>7.6295126990200912E-2</v>
          </cell>
          <cell r="D85">
            <v>8.3205914996410904E-2</v>
          </cell>
        </row>
        <row r="86">
          <cell r="A86" t="str">
            <v>SSEP</v>
          </cell>
          <cell r="B86">
            <v>0.25482291554073899</v>
          </cell>
          <cell r="C86">
            <v>7.7187417938853878E-2</v>
          </cell>
          <cell r="D86">
            <v>7.8762440909442441E-2</v>
          </cell>
        </row>
        <row r="87">
          <cell r="A87" t="str">
            <v>SSGC</v>
          </cell>
          <cell r="B87">
            <v>0.26212599781041113</v>
          </cell>
          <cell r="C87">
            <v>7.9461958270141381E-2</v>
          </cell>
          <cell r="D87">
            <v>7.3489640253110777E-2</v>
          </cell>
        </row>
        <row r="88">
          <cell r="A88" t="str">
            <v>SSGCH</v>
          </cell>
          <cell r="B88">
            <v>0.29357992287842988</v>
          </cell>
          <cell r="C88">
            <v>8.4477635460014938E-2</v>
          </cell>
          <cell r="D88">
            <v>5.8334860909143756E-2</v>
          </cell>
        </row>
        <row r="89">
          <cell r="A89" t="str">
            <v>SSGCT</v>
          </cell>
          <cell r="B89">
            <v>0.2638089598826785</v>
          </cell>
          <cell r="C89">
            <v>7.9053519341234946E-2</v>
          </cell>
          <cell r="D89">
            <v>7.679104908288803E-2</v>
          </cell>
        </row>
        <row r="90">
          <cell r="A90" t="str">
            <v>TAXDEPR</v>
          </cell>
          <cell r="B90">
            <v>0.30583135944598916</v>
          </cell>
          <cell r="C90">
            <v>8.3010078293539152E-2</v>
          </cell>
          <cell r="D90">
            <v>5.8550166140093549E-2</v>
          </cell>
        </row>
        <row r="91">
          <cell r="A91" t="str">
            <v>TROJD</v>
          </cell>
          <cell r="B91">
            <v>0.28363760182231784</v>
          </cell>
          <cell r="C91">
            <v>8.2480047274494497E-2</v>
          </cell>
          <cell r="D91">
            <v>6.3556396735721152E-2</v>
          </cell>
        </row>
        <row r="92">
          <cell r="A92" t="str">
            <v>TROJP</v>
          </cell>
          <cell r="B92">
            <v>0.28398975334932469</v>
          </cell>
          <cell r="C92">
            <v>8.2515233648805794E-2</v>
          </cell>
          <cell r="D92">
            <v>6.3482557569177089E-2</v>
          </cell>
        </row>
        <row r="93">
          <cell r="A93" t="str">
            <v>WBTAX</v>
          </cell>
          <cell r="B93">
            <v>0</v>
          </cell>
          <cell r="C93">
            <v>1</v>
          </cell>
          <cell r="D93">
            <v>0</v>
          </cell>
        </row>
        <row r="94">
          <cell r="A94" t="str">
            <v>Outr</v>
          </cell>
          <cell r="B94">
            <v>0</v>
          </cell>
          <cell r="C94">
            <v>0</v>
          </cell>
          <cell r="D94">
            <v>0</v>
          </cell>
        </row>
        <row r="95">
          <cell r="A95" t="str">
            <v>xIDA</v>
          </cell>
          <cell r="B95">
            <v>0</v>
          </cell>
          <cell r="C95">
            <v>0</v>
          </cell>
          <cell r="D95">
            <v>1</v>
          </cell>
        </row>
        <row r="96">
          <cell r="A96" t="str">
            <v>xORE</v>
          </cell>
          <cell r="B96">
            <v>1</v>
          </cell>
          <cell r="C96">
            <v>0</v>
          </cell>
          <cell r="D96">
            <v>0</v>
          </cell>
        </row>
        <row r="97">
          <cell r="A97" t="str">
            <v>xWash</v>
          </cell>
          <cell r="B97">
            <v>0</v>
          </cell>
          <cell r="C97">
            <v>1</v>
          </cell>
          <cell r="D9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NLSL_Base"/>
      <sheetName val="NLSL_Essc"/>
      <sheetName val="Base Data"/>
      <sheetName val="Total &amp; Functionalization"/>
      <sheetName val="Rate Period Total &amp; Funct"/>
      <sheetName val="Prod + Trans"/>
      <sheetName val="Rate Period"/>
      <sheetName val="Load Forecast"/>
      <sheetName val="Inputs"/>
      <sheetName val="Inputs Monthly"/>
      <sheetName val="OSS &amp; PurPwr Forecast"/>
      <sheetName val="New Resources"/>
      <sheetName val="AS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1">
          <cell r="F31">
            <v>40452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7"/>
  <sheetViews>
    <sheetView view="pageBreakPreview" topLeftCell="A16" zoomScale="60" zoomScaleNormal="100" workbookViewId="0">
      <selection activeCell="P39" sqref="P39"/>
    </sheetView>
  </sheetViews>
  <sheetFormatPr defaultRowHeight="12.75"/>
  <cols>
    <col min="1" max="1" width="1.75" style="192" customWidth="1"/>
    <col min="2" max="2" width="18.125" style="192" customWidth="1"/>
    <col min="3" max="3" width="12.125" style="192" customWidth="1"/>
    <col min="4" max="11" width="10.25" style="192" customWidth="1"/>
    <col min="12" max="12" width="9.625" style="192" customWidth="1"/>
    <col min="13" max="13" width="8.5" style="192" customWidth="1"/>
    <col min="14" max="14" width="6.75" style="192" customWidth="1"/>
    <col min="15" max="15" width="5.25" style="192" customWidth="1"/>
    <col min="16" max="24" width="8.5" style="192" customWidth="1"/>
    <col min="25" max="25" width="9" style="192" bestFit="1" customWidth="1"/>
    <col min="26" max="16384" width="9" style="192"/>
  </cols>
  <sheetData>
    <row r="1" spans="1:25" s="190" customFormat="1" ht="12.75" customHeight="1">
      <c r="A1" s="290" t="s">
        <v>122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89"/>
      <c r="M1" s="189"/>
      <c r="N1" s="189"/>
      <c r="O1" s="189"/>
      <c r="P1" s="189"/>
      <c r="Q1" s="189"/>
      <c r="R1" s="189"/>
      <c r="S1" s="189"/>
      <c r="T1" s="189"/>
    </row>
    <row r="2" spans="1:25" ht="12.75" customHeight="1">
      <c r="A2" s="290" t="s">
        <v>123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189"/>
      <c r="M2" s="189"/>
      <c r="N2" s="189"/>
      <c r="O2" s="189"/>
      <c r="P2" s="191"/>
      <c r="Q2" s="191"/>
      <c r="R2" s="191"/>
      <c r="S2" s="191"/>
      <c r="T2" s="191"/>
    </row>
    <row r="3" spans="1:25" ht="12.75" customHeight="1">
      <c r="A3" s="290" t="s">
        <v>124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189"/>
      <c r="M3" s="189"/>
      <c r="N3" s="189"/>
      <c r="O3" s="189"/>
      <c r="P3" s="191"/>
      <c r="Q3" s="191"/>
      <c r="R3" s="191"/>
      <c r="S3" s="191"/>
      <c r="T3" s="191"/>
    </row>
    <row r="4" spans="1:25" ht="12.75" customHeight="1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89"/>
      <c r="M4" s="189"/>
      <c r="N4" s="189"/>
      <c r="O4" s="189"/>
      <c r="P4" s="191"/>
      <c r="Q4" s="191"/>
      <c r="R4" s="191"/>
      <c r="S4" s="191"/>
      <c r="T4" s="191"/>
    </row>
    <row r="5" spans="1:25" s="200" customFormat="1" ht="12.75" customHeight="1">
      <c r="A5" s="194" t="s">
        <v>125</v>
      </c>
      <c r="B5" s="195"/>
      <c r="C5" s="196"/>
      <c r="D5" s="197"/>
      <c r="E5" s="197"/>
      <c r="F5" s="198"/>
      <c r="G5" s="198"/>
      <c r="H5" s="197"/>
      <c r="I5" s="195"/>
      <c r="J5" s="199"/>
      <c r="K5" s="197"/>
      <c r="L5" s="189"/>
      <c r="M5" s="189"/>
      <c r="N5" s="189"/>
      <c r="O5" s="189"/>
      <c r="P5" s="191"/>
      <c r="Q5" s="191"/>
      <c r="R5" s="191"/>
      <c r="S5" s="191"/>
      <c r="T5" s="191"/>
      <c r="U5" s="192"/>
      <c r="V5" s="192"/>
      <c r="W5" s="192"/>
    </row>
    <row r="6" spans="1:25" s="206" customFormat="1" ht="12.75" customHeight="1">
      <c r="A6" s="201"/>
      <c r="B6" s="202"/>
      <c r="C6" s="203" t="s">
        <v>126</v>
      </c>
      <c r="D6" s="204" t="s">
        <v>127</v>
      </c>
      <c r="E6" s="205"/>
      <c r="F6" s="285" t="s">
        <v>128</v>
      </c>
      <c r="G6" s="286"/>
      <c r="H6" s="286"/>
      <c r="I6" s="286"/>
      <c r="J6" s="285" t="s">
        <v>129</v>
      </c>
      <c r="K6" s="291"/>
      <c r="L6" s="189"/>
      <c r="M6" s="189"/>
      <c r="N6" s="189"/>
      <c r="O6" s="189"/>
      <c r="P6" s="191"/>
      <c r="Q6" s="191"/>
      <c r="R6" s="191"/>
      <c r="S6" s="191"/>
      <c r="T6" s="191"/>
      <c r="U6" s="192"/>
      <c r="V6" s="192"/>
      <c r="W6" s="192"/>
    </row>
    <row r="7" spans="1:25" s="206" customFormat="1" ht="12.75" customHeight="1">
      <c r="A7" s="201"/>
      <c r="B7" s="207"/>
      <c r="C7" s="208" t="s">
        <v>130</v>
      </c>
      <c r="D7" s="204" t="s">
        <v>131</v>
      </c>
      <c r="E7" s="205" t="s">
        <v>132</v>
      </c>
      <c r="F7" s="209" t="s">
        <v>133</v>
      </c>
      <c r="G7" s="209" t="s">
        <v>134</v>
      </c>
      <c r="H7" s="210" t="s">
        <v>135</v>
      </c>
      <c r="I7" s="211" t="s">
        <v>132</v>
      </c>
      <c r="J7" s="212" t="s">
        <v>24</v>
      </c>
      <c r="K7" s="213" t="s">
        <v>136</v>
      </c>
      <c r="L7" s="189"/>
      <c r="M7" s="189"/>
      <c r="N7" s="189"/>
      <c r="O7" s="189"/>
      <c r="P7" s="191"/>
      <c r="Q7" s="191"/>
      <c r="R7" s="191"/>
      <c r="S7" s="191"/>
      <c r="T7" s="191"/>
      <c r="U7" s="192"/>
      <c r="V7" s="192"/>
      <c r="W7" s="192"/>
    </row>
    <row r="8" spans="1:25" s="206" customFormat="1" ht="12.75" customHeight="1">
      <c r="A8" s="201"/>
      <c r="B8" s="214" t="s">
        <v>137</v>
      </c>
      <c r="C8" s="215" t="s">
        <v>6</v>
      </c>
      <c r="D8" s="216" t="s">
        <v>138</v>
      </c>
      <c r="E8" s="217" t="s">
        <v>139</v>
      </c>
      <c r="F8" s="218" t="s">
        <v>140</v>
      </c>
      <c r="G8" s="218" t="s">
        <v>141</v>
      </c>
      <c r="H8" s="219" t="s">
        <v>142</v>
      </c>
      <c r="I8" s="217" t="s">
        <v>139</v>
      </c>
      <c r="J8" s="214" t="s">
        <v>143</v>
      </c>
      <c r="K8" s="220" t="s">
        <v>142</v>
      </c>
      <c r="L8" s="189"/>
      <c r="M8" s="189"/>
      <c r="N8" s="189"/>
      <c r="O8" s="189"/>
      <c r="P8" s="191"/>
      <c r="Q8" s="191"/>
      <c r="R8" s="191"/>
      <c r="S8" s="191"/>
      <c r="T8" s="191"/>
      <c r="U8" s="192"/>
      <c r="V8" s="192"/>
      <c r="W8" s="192"/>
    </row>
    <row r="9" spans="1:25" ht="12.75" customHeight="1" thickBot="1">
      <c r="B9" s="221"/>
      <c r="C9" s="222"/>
      <c r="D9" s="223"/>
      <c r="E9" s="224"/>
      <c r="F9" s="191"/>
      <c r="G9" s="225"/>
      <c r="H9" s="225"/>
      <c r="I9" s="226"/>
      <c r="J9" s="223"/>
      <c r="K9" s="227"/>
      <c r="L9" s="189"/>
      <c r="M9" s="189"/>
      <c r="N9" s="189"/>
      <c r="O9" s="189"/>
      <c r="P9" s="191"/>
      <c r="Q9" s="191"/>
      <c r="R9" s="191"/>
      <c r="S9" s="191"/>
      <c r="T9" s="191"/>
      <c r="X9" s="206"/>
      <c r="Y9" s="206"/>
    </row>
    <row r="10" spans="1:25" ht="12.75" customHeight="1" thickBot="1">
      <c r="B10" s="228" t="s">
        <v>144</v>
      </c>
      <c r="C10" s="222">
        <f>F57</f>
        <v>6111082.1391534004</v>
      </c>
      <c r="D10" s="223">
        <f>C10/$C$16*$D$16</f>
        <v>28246983.884129699</v>
      </c>
      <c r="E10" s="229">
        <f>D10/C10/10</f>
        <v>0.46222556399876663</v>
      </c>
      <c r="F10" s="282">
        <f>F$16*F$50</f>
        <v>-4584351.3480000002</v>
      </c>
      <c r="G10" s="225">
        <f>C10/$C$16*$G$16</f>
        <v>328354.42946961941</v>
      </c>
      <c r="H10" s="225">
        <f>D10+F10+G10</f>
        <v>23990986.965599317</v>
      </c>
      <c r="I10" s="229">
        <f>H10/C10/10</f>
        <v>0.39258164788671801</v>
      </c>
      <c r="J10" s="223">
        <v>1447172.3175668605</v>
      </c>
      <c r="K10" s="230">
        <f>H10+J10</f>
        <v>25438159.283166178</v>
      </c>
      <c r="L10" s="189"/>
      <c r="M10" s="189"/>
      <c r="N10" s="189"/>
      <c r="O10" s="189"/>
      <c r="P10" s="191"/>
      <c r="Q10" s="191"/>
      <c r="R10" s="191"/>
      <c r="S10" s="191"/>
      <c r="T10" s="191"/>
      <c r="X10" s="206"/>
      <c r="Y10" s="206"/>
    </row>
    <row r="11" spans="1:25" ht="12.75" customHeight="1" thickBot="1">
      <c r="B11" s="228"/>
      <c r="C11" s="222"/>
      <c r="D11" s="223"/>
      <c r="E11" s="229"/>
      <c r="F11" s="225"/>
      <c r="G11" s="225"/>
      <c r="H11" s="225"/>
      <c r="I11" s="229"/>
      <c r="J11" s="223"/>
      <c r="K11" s="227"/>
      <c r="L11" s="189"/>
      <c r="M11" s="189"/>
      <c r="N11" s="189"/>
      <c r="O11" s="189"/>
      <c r="P11" s="191"/>
      <c r="Q11" s="191"/>
      <c r="R11" s="191"/>
      <c r="S11" s="191"/>
      <c r="T11" s="191"/>
      <c r="X11" s="206"/>
      <c r="Y11" s="206"/>
    </row>
    <row r="12" spans="1:25" ht="12.75" customHeight="1" thickBot="1">
      <c r="B12" s="228" t="s">
        <v>145</v>
      </c>
      <c r="C12" s="222">
        <f>F59</f>
        <v>1927746.2847974</v>
      </c>
      <c r="D12" s="223">
        <f>C12/$C$16*$D$16</f>
        <v>8910536.1373700537</v>
      </c>
      <c r="E12" s="229">
        <f>D12/C12/10</f>
        <v>0.46222556399876674</v>
      </c>
      <c r="F12" s="282">
        <f>F$16*F$51</f>
        <v>-1452133.392</v>
      </c>
      <c r="G12" s="225">
        <f>C12/$C$16*$G$16</f>
        <v>103579.69621310297</v>
      </c>
      <c r="H12" s="225">
        <f>D12+F12+G12</f>
        <v>7561982.4415831566</v>
      </c>
      <c r="I12" s="229">
        <f>H12/C12/10</f>
        <v>0.39227062716802991</v>
      </c>
      <c r="J12" s="223">
        <v>671571.35999999451</v>
      </c>
      <c r="K12" s="230">
        <f>H12+J12</f>
        <v>8233553.8015831513</v>
      </c>
      <c r="L12" s="189"/>
      <c r="M12" s="189"/>
      <c r="N12" s="189"/>
      <c r="O12" s="189"/>
      <c r="P12" s="191"/>
      <c r="Q12" s="191"/>
      <c r="R12" s="191"/>
      <c r="S12" s="191"/>
      <c r="T12" s="191"/>
      <c r="X12" s="206"/>
      <c r="Y12" s="206"/>
    </row>
    <row r="13" spans="1:25" ht="12.75" customHeight="1" thickBot="1">
      <c r="B13" s="228"/>
      <c r="C13" s="222"/>
      <c r="D13" s="223"/>
      <c r="E13" s="229"/>
      <c r="F13" s="225"/>
      <c r="G13" s="225"/>
      <c r="H13" s="225"/>
      <c r="I13" s="229"/>
      <c r="J13" s="223"/>
      <c r="K13" s="227"/>
      <c r="L13" s="189"/>
      <c r="M13" s="189"/>
      <c r="N13" s="189"/>
      <c r="O13" s="189"/>
      <c r="P13" s="191"/>
      <c r="Q13" s="191"/>
      <c r="R13" s="191"/>
      <c r="S13" s="191"/>
      <c r="T13" s="191"/>
      <c r="X13" s="206"/>
      <c r="Y13" s="206"/>
    </row>
    <row r="14" spans="1:25" ht="12.75" customHeight="1" thickBot="1">
      <c r="B14" s="228" t="s">
        <v>146</v>
      </c>
      <c r="C14" s="222">
        <f>F61</f>
        <v>1196312.3481320001</v>
      </c>
      <c r="D14" s="223">
        <f>C14/$C$16*$D$16</f>
        <v>5529661.4983400265</v>
      </c>
      <c r="E14" s="229">
        <f>D14/C14/10</f>
        <v>0.46222556399876663</v>
      </c>
      <c r="F14" s="282">
        <f>F$16*F$52</f>
        <v>-2406151.2599999998</v>
      </c>
      <c r="G14" s="225">
        <f>C14/$C$16*$G$16</f>
        <v>64279.034317277597</v>
      </c>
      <c r="H14" s="225">
        <f>D14+F14+G14</f>
        <v>3187789.2726573041</v>
      </c>
      <c r="I14" s="229">
        <f>H14/C14/10</f>
        <v>0.26646797365545261</v>
      </c>
      <c r="J14" s="223">
        <v>168414.85</v>
      </c>
      <c r="K14" s="230">
        <f>H14+J14</f>
        <v>3356204.1226573042</v>
      </c>
      <c r="L14" s="189"/>
      <c r="M14" s="189"/>
      <c r="N14" s="189"/>
      <c r="O14" s="189"/>
      <c r="P14" s="191"/>
      <c r="Q14" s="191"/>
      <c r="R14" s="191"/>
      <c r="S14" s="191"/>
      <c r="T14" s="191"/>
      <c r="X14" s="206"/>
      <c r="Y14" s="206"/>
    </row>
    <row r="15" spans="1:25" ht="12.75" customHeight="1" thickBot="1">
      <c r="B15" s="228"/>
      <c r="C15" s="222"/>
      <c r="D15" s="223"/>
      <c r="E15" s="229"/>
      <c r="F15" s="225"/>
      <c r="G15" s="225"/>
      <c r="H15" s="225"/>
      <c r="I15" s="229"/>
      <c r="J15" s="223"/>
      <c r="K15" s="227"/>
      <c r="L15" s="189"/>
      <c r="M15" s="189"/>
      <c r="N15" s="189"/>
      <c r="O15" s="189"/>
      <c r="P15" s="191"/>
      <c r="Q15" s="191"/>
      <c r="R15" s="191"/>
      <c r="S15" s="191"/>
      <c r="T15" s="191"/>
      <c r="X15" s="206"/>
      <c r="Y15" s="206"/>
    </row>
    <row r="16" spans="1:25" ht="12.75" customHeight="1" thickBot="1">
      <c r="B16" s="231" t="s">
        <v>147</v>
      </c>
      <c r="C16" s="232">
        <f>C10+C12+C14</f>
        <v>9235140.7720828</v>
      </c>
      <c r="D16" s="233">
        <v>42687181.519839779</v>
      </c>
      <c r="E16" s="234">
        <f>D16/C16/10</f>
        <v>0.46222556399876663</v>
      </c>
      <c r="F16" s="283">
        <v>-8442636</v>
      </c>
      <c r="G16" s="235">
        <v>496213.16</v>
      </c>
      <c r="H16" s="235">
        <f>D16+F16+G16</f>
        <v>34740758.679839775</v>
      </c>
      <c r="I16" s="234">
        <f>H16/C16/10</f>
        <v>0.37618006630563461</v>
      </c>
      <c r="J16" s="233">
        <f>SUM(J10:J14)</f>
        <v>2287158.5275668553</v>
      </c>
      <c r="K16" s="230">
        <f>SUM(K10:K14)</f>
        <v>37027917.207406633</v>
      </c>
      <c r="L16" s="189"/>
      <c r="M16" s="189"/>
      <c r="N16" s="189"/>
      <c r="O16" s="189"/>
      <c r="P16" s="191"/>
      <c r="Q16" s="191"/>
      <c r="R16" s="191"/>
      <c r="S16" s="191"/>
      <c r="T16" s="191"/>
      <c r="X16" s="206"/>
      <c r="Y16" s="206"/>
    </row>
    <row r="17" spans="1:25" ht="12.75" customHeight="1">
      <c r="A17" s="191"/>
      <c r="B17" s="236" t="s">
        <v>14</v>
      </c>
      <c r="C17" s="237"/>
      <c r="D17" s="238">
        <f>SUM(D10:D14)</f>
        <v>42687181.519839779</v>
      </c>
      <c r="E17" s="238"/>
      <c r="F17" s="284">
        <f>SUM(F10:F14)</f>
        <v>-8442636</v>
      </c>
      <c r="G17" s="238">
        <f>SUM(G10:G14)</f>
        <v>496213.16</v>
      </c>
      <c r="H17" s="238">
        <f>SUM(H10:H14)</f>
        <v>34740758.679839775</v>
      </c>
      <c r="I17" s="238"/>
      <c r="J17" s="238"/>
      <c r="K17" s="238"/>
      <c r="L17" s="189"/>
      <c r="M17" s="189"/>
      <c r="N17" s="189"/>
      <c r="O17" s="189"/>
      <c r="P17" s="191"/>
      <c r="Q17" s="191"/>
      <c r="R17" s="191"/>
      <c r="S17" s="191"/>
      <c r="T17" s="191"/>
      <c r="X17" s="206"/>
      <c r="Y17" s="206"/>
    </row>
    <row r="18" spans="1:25" ht="12.75" customHeight="1">
      <c r="A18" s="191"/>
      <c r="B18" s="236"/>
      <c r="C18" s="237"/>
      <c r="D18" s="238"/>
      <c r="E18" s="238"/>
      <c r="F18" s="238"/>
      <c r="G18" s="238"/>
      <c r="H18" s="238"/>
      <c r="I18" s="238"/>
      <c r="J18" s="238"/>
      <c r="K18" s="238"/>
      <c r="L18" s="189"/>
      <c r="M18" s="189"/>
      <c r="N18" s="189"/>
      <c r="O18" s="189"/>
      <c r="P18" s="191"/>
      <c r="Q18" s="191"/>
      <c r="R18" s="191"/>
      <c r="S18" s="191"/>
      <c r="T18" s="191"/>
      <c r="X18" s="206"/>
      <c r="Y18" s="206"/>
    </row>
    <row r="19" spans="1:25" s="200" customFormat="1" ht="12.75" customHeight="1">
      <c r="A19" s="194" t="s">
        <v>148</v>
      </c>
      <c r="B19" s="195"/>
      <c r="C19" s="196"/>
      <c r="D19" s="197"/>
      <c r="E19" s="197"/>
      <c r="F19" s="198"/>
      <c r="G19" s="198"/>
      <c r="H19" s="197"/>
      <c r="I19" s="195"/>
      <c r="J19" s="199"/>
      <c r="K19" s="197"/>
      <c r="L19" s="191"/>
      <c r="M19" s="191"/>
      <c r="N19" s="191"/>
      <c r="O19" s="225"/>
      <c r="P19" s="191"/>
      <c r="Q19" s="191"/>
      <c r="R19" s="191"/>
      <c r="S19" s="191"/>
      <c r="T19" s="191"/>
      <c r="U19" s="192"/>
      <c r="V19" s="192"/>
      <c r="W19" s="192"/>
      <c r="X19" s="206"/>
      <c r="Y19" s="206"/>
    </row>
    <row r="20" spans="1:25" ht="12.75" customHeight="1">
      <c r="A20" s="201"/>
      <c r="B20" s="202"/>
      <c r="C20" s="203" t="s">
        <v>149</v>
      </c>
      <c r="D20" s="204" t="s">
        <v>127</v>
      </c>
      <c r="E20" s="205"/>
      <c r="F20" s="285" t="s">
        <v>128</v>
      </c>
      <c r="G20" s="286"/>
      <c r="H20" s="286"/>
      <c r="I20" s="286"/>
      <c r="J20" s="285" t="s">
        <v>129</v>
      </c>
      <c r="K20" s="291"/>
      <c r="L20" s="191"/>
      <c r="M20" s="191"/>
      <c r="N20" s="191"/>
      <c r="O20" s="225"/>
      <c r="P20" s="191"/>
      <c r="Q20" s="191"/>
      <c r="R20" s="191"/>
      <c r="S20" s="191"/>
      <c r="T20" s="191"/>
      <c r="X20" s="206"/>
      <c r="Y20" s="206"/>
    </row>
    <row r="21" spans="1:25" ht="12.75" customHeight="1">
      <c r="A21" s="201"/>
      <c r="B21" s="207"/>
      <c r="C21" s="208" t="s">
        <v>130</v>
      </c>
      <c r="D21" s="204" t="s">
        <v>150</v>
      </c>
      <c r="E21" s="205" t="s">
        <v>132</v>
      </c>
      <c r="F21" s="212" t="s">
        <v>133</v>
      </c>
      <c r="G21" s="239" t="s">
        <v>134</v>
      </c>
      <c r="H21" s="199" t="s">
        <v>150</v>
      </c>
      <c r="I21" s="240" t="s">
        <v>132</v>
      </c>
      <c r="J21" s="212" t="s">
        <v>24</v>
      </c>
      <c r="K21" s="213" t="s">
        <v>136</v>
      </c>
      <c r="L21" s="191"/>
      <c r="M21" s="191"/>
      <c r="N21" s="191"/>
      <c r="O21" s="191"/>
      <c r="P21" s="191"/>
      <c r="Q21" s="191"/>
      <c r="R21" s="191"/>
      <c r="S21" s="191"/>
      <c r="T21" s="191"/>
      <c r="X21" s="206"/>
      <c r="Y21" s="206"/>
    </row>
    <row r="22" spans="1:25" ht="12.75" customHeight="1">
      <c r="A22" s="201"/>
      <c r="B22" s="214" t="s">
        <v>137</v>
      </c>
      <c r="C22" s="215" t="s">
        <v>6</v>
      </c>
      <c r="D22" s="216" t="s">
        <v>138</v>
      </c>
      <c r="E22" s="217" t="s">
        <v>139</v>
      </c>
      <c r="F22" s="218" t="s">
        <v>140</v>
      </c>
      <c r="G22" s="218" t="s">
        <v>141</v>
      </c>
      <c r="H22" s="219" t="s">
        <v>142</v>
      </c>
      <c r="I22" s="217" t="s">
        <v>139</v>
      </c>
      <c r="J22" s="214" t="s">
        <v>143</v>
      </c>
      <c r="K22" s="220" t="s">
        <v>142</v>
      </c>
      <c r="L22" s="191"/>
      <c r="M22" s="191"/>
      <c r="N22" s="191"/>
      <c r="O22" s="191"/>
      <c r="P22" s="191"/>
      <c r="Q22" s="191"/>
      <c r="R22" s="191"/>
      <c r="S22" s="191"/>
      <c r="T22" s="191"/>
    </row>
    <row r="23" spans="1:25" ht="12.75" customHeight="1" thickBot="1">
      <c r="B23" s="228"/>
      <c r="C23" s="222"/>
      <c r="D23" s="223"/>
      <c r="E23" s="224"/>
      <c r="G23" s="225"/>
      <c r="H23" s="225"/>
      <c r="I23" s="226"/>
      <c r="J23" s="223"/>
      <c r="K23" s="227"/>
      <c r="L23" s="191"/>
      <c r="N23" s="191"/>
      <c r="O23" s="191"/>
      <c r="P23" s="191"/>
      <c r="Q23" s="191"/>
      <c r="R23" s="191"/>
      <c r="S23" s="191"/>
      <c r="T23" s="191"/>
    </row>
    <row r="24" spans="1:25" ht="12.75" customHeight="1" thickBot="1">
      <c r="B24" s="228" t="s">
        <v>144</v>
      </c>
      <c r="C24" s="222">
        <f>F57</f>
        <v>6111082.1391534004</v>
      </c>
      <c r="D24" s="223">
        <f>C24/$C$30*$D$30</f>
        <v>28246983.884129699</v>
      </c>
      <c r="E24" s="229">
        <f>D24/C24/10</f>
        <v>0.46222556399876663</v>
      </c>
      <c r="F24" s="282">
        <f>F$30*F$50</f>
        <v>-4584351.3480000002</v>
      </c>
      <c r="G24" s="225">
        <f>C24/$C$30*$G$30</f>
        <v>328354.42946961941</v>
      </c>
      <c r="H24" s="225">
        <f>D24+F24+G24</f>
        <v>23990986.965599317</v>
      </c>
      <c r="I24" s="229">
        <f>H24/C24/10</f>
        <v>0.39258164788671801</v>
      </c>
      <c r="J24" s="223">
        <v>0</v>
      </c>
      <c r="K24" s="230">
        <f>H24+J24</f>
        <v>23990986.965599317</v>
      </c>
      <c r="L24" s="191"/>
      <c r="N24" s="191"/>
      <c r="O24" s="191"/>
      <c r="P24" s="191"/>
      <c r="Q24" s="191"/>
      <c r="R24" s="191"/>
      <c r="S24" s="191"/>
      <c r="T24" s="191"/>
    </row>
    <row r="25" spans="1:25" ht="12.75" customHeight="1" thickBot="1">
      <c r="B25" s="228"/>
      <c r="C25" s="222"/>
      <c r="D25" s="223"/>
      <c r="E25" s="229"/>
      <c r="F25" s="225"/>
      <c r="G25" s="225"/>
      <c r="H25" s="225"/>
      <c r="I25" s="229"/>
      <c r="J25" s="223"/>
      <c r="K25" s="227"/>
      <c r="L25" s="191"/>
      <c r="N25" s="191"/>
      <c r="O25" s="191"/>
      <c r="P25" s="191"/>
      <c r="Q25" s="191"/>
      <c r="R25" s="191"/>
      <c r="S25" s="191"/>
      <c r="T25" s="191"/>
    </row>
    <row r="26" spans="1:25" ht="12.75" customHeight="1" thickBot="1">
      <c r="B26" s="228" t="s">
        <v>145</v>
      </c>
      <c r="C26" s="222">
        <f>F59</f>
        <v>1927746.2847974</v>
      </c>
      <c r="D26" s="223">
        <f>C26/$C$30*$D$30</f>
        <v>8910536.1373700537</v>
      </c>
      <c r="E26" s="229">
        <f>D26/C26/10</f>
        <v>0.46222556399876674</v>
      </c>
      <c r="F26" s="282">
        <f>F$30*F$51</f>
        <v>-1452133.392</v>
      </c>
      <c r="G26" s="225">
        <f>C26/$C$30*$G$30</f>
        <v>103579.69621310297</v>
      </c>
      <c r="H26" s="225">
        <f>D26+F26+G26</f>
        <v>7561982.4415831566</v>
      </c>
      <c r="I26" s="229">
        <f>H26/C26/10</f>
        <v>0.39227062716802991</v>
      </c>
      <c r="J26" s="223">
        <v>0</v>
      </c>
      <c r="K26" s="230">
        <f>H26+J26</f>
        <v>7561982.4415831566</v>
      </c>
      <c r="L26" s="191"/>
      <c r="N26" s="191"/>
      <c r="O26" s="191"/>
      <c r="P26" s="191"/>
      <c r="Q26" s="191"/>
      <c r="R26" s="191"/>
      <c r="S26" s="191"/>
      <c r="T26" s="191"/>
    </row>
    <row r="27" spans="1:25" ht="12.75" customHeight="1" thickBot="1">
      <c r="B27" s="228"/>
      <c r="C27" s="222"/>
      <c r="D27" s="223"/>
      <c r="E27" s="229"/>
      <c r="F27" s="225"/>
      <c r="G27" s="225"/>
      <c r="H27" s="225"/>
      <c r="I27" s="229"/>
      <c r="J27" s="223"/>
      <c r="K27" s="227"/>
      <c r="L27" s="191"/>
      <c r="N27" s="191"/>
      <c r="O27" s="191"/>
      <c r="P27" s="191"/>
      <c r="Q27" s="191"/>
      <c r="R27" s="191"/>
      <c r="S27" s="191"/>
      <c r="T27" s="191"/>
    </row>
    <row r="28" spans="1:25" ht="12.75" customHeight="1" thickBot="1">
      <c r="B28" s="228" t="s">
        <v>146</v>
      </c>
      <c r="C28" s="222">
        <f>F61</f>
        <v>1196312.3481320001</v>
      </c>
      <c r="D28" s="223">
        <f>C28/$C$30*$D$30</f>
        <v>5529661.4983400265</v>
      </c>
      <c r="E28" s="229">
        <f>D28/C28/10</f>
        <v>0.46222556399876663</v>
      </c>
      <c r="F28" s="282">
        <f>F$30*F$52</f>
        <v>-2406151.2599999998</v>
      </c>
      <c r="G28" s="225">
        <f>C28/$C$30*$G$30</f>
        <v>64279.034317277597</v>
      </c>
      <c r="H28" s="225">
        <f>D28+F28+G28</f>
        <v>3187789.2726573041</v>
      </c>
      <c r="I28" s="229">
        <f>H28/C28/10</f>
        <v>0.26646797365545261</v>
      </c>
      <c r="J28" s="223">
        <v>0</v>
      </c>
      <c r="K28" s="230">
        <f>H28+J28</f>
        <v>3187789.2726573041</v>
      </c>
      <c r="L28" s="191"/>
      <c r="N28" s="191"/>
      <c r="O28" s="191"/>
      <c r="P28" s="191"/>
      <c r="Q28" s="191"/>
      <c r="R28" s="191"/>
      <c r="S28" s="191"/>
      <c r="T28" s="191"/>
    </row>
    <row r="29" spans="1:25" ht="12.75" customHeight="1" thickBot="1">
      <c r="B29" s="228"/>
      <c r="C29" s="222"/>
      <c r="D29" s="223"/>
      <c r="E29" s="229"/>
      <c r="F29" s="225"/>
      <c r="G29" s="225"/>
      <c r="H29" s="225"/>
      <c r="I29" s="229"/>
      <c r="J29" s="223"/>
      <c r="K29" s="227"/>
      <c r="L29" s="191"/>
      <c r="N29" s="191"/>
      <c r="O29" s="191"/>
      <c r="P29" s="191"/>
      <c r="Q29" s="191"/>
      <c r="R29" s="191"/>
      <c r="S29" s="191"/>
      <c r="T29" s="191"/>
    </row>
    <row r="30" spans="1:25" ht="12.75" customHeight="1" thickBot="1">
      <c r="B30" s="231" t="s">
        <v>147</v>
      </c>
      <c r="C30" s="232">
        <f>C24+C26+C28</f>
        <v>9235140.7720828</v>
      </c>
      <c r="D30" s="233">
        <f>D16</f>
        <v>42687181.519839779</v>
      </c>
      <c r="E30" s="234">
        <f>D30/C30/10</f>
        <v>0.46222556399876663</v>
      </c>
      <c r="F30" s="283">
        <f>F16</f>
        <v>-8442636</v>
      </c>
      <c r="G30" s="235">
        <f>G16</f>
        <v>496213.16</v>
      </c>
      <c r="H30" s="235">
        <f>D30+F30+G30</f>
        <v>34740758.679839775</v>
      </c>
      <c r="I30" s="234">
        <f>H30/C30/10</f>
        <v>0.37618006630563461</v>
      </c>
      <c r="J30" s="233">
        <f>SUM(J24:J28)</f>
        <v>0</v>
      </c>
      <c r="K30" s="230">
        <f>SUM(K24:K28)</f>
        <v>34740758.679839775</v>
      </c>
      <c r="L30" s="191"/>
      <c r="N30" s="191"/>
      <c r="O30" s="191"/>
      <c r="P30" s="191"/>
      <c r="Q30" s="191"/>
      <c r="R30" s="191"/>
      <c r="S30" s="191"/>
      <c r="T30" s="191"/>
    </row>
    <row r="31" spans="1:25" ht="12.75" customHeight="1">
      <c r="A31" s="191"/>
      <c r="B31" s="236" t="s">
        <v>14</v>
      </c>
      <c r="C31" s="237"/>
      <c r="D31" s="238">
        <f>SUM(D24:D28)</f>
        <v>42687181.519839779</v>
      </c>
      <c r="E31" s="238"/>
      <c r="F31" s="284">
        <f>SUM(F24:F28)</f>
        <v>-8442636</v>
      </c>
      <c r="G31" s="238">
        <f>SUM(G24:G28)</f>
        <v>496213.16</v>
      </c>
      <c r="H31" s="238">
        <f>SUM(H24:H28)</f>
        <v>34740758.679839775</v>
      </c>
      <c r="I31" s="238"/>
      <c r="J31" s="238"/>
      <c r="K31" s="238"/>
      <c r="L31" s="191"/>
      <c r="M31" s="191"/>
      <c r="N31" s="191"/>
      <c r="O31" s="191"/>
      <c r="P31" s="191"/>
      <c r="Q31" s="191"/>
      <c r="R31" s="191"/>
      <c r="S31" s="191"/>
      <c r="T31" s="191"/>
    </row>
    <row r="32" spans="1:25" ht="12.75" customHeight="1">
      <c r="A32" s="191"/>
      <c r="B32" s="236"/>
      <c r="C32" s="237"/>
      <c r="D32" s="238"/>
      <c r="E32" s="238"/>
      <c r="F32" s="238"/>
      <c r="G32" s="238"/>
      <c r="H32" s="238"/>
      <c r="I32" s="238"/>
      <c r="J32" s="238"/>
      <c r="K32" s="238"/>
      <c r="L32" s="191"/>
      <c r="M32" s="191"/>
      <c r="N32" s="191"/>
      <c r="O32" s="191"/>
      <c r="P32" s="191"/>
      <c r="Q32" s="191"/>
      <c r="R32" s="191"/>
      <c r="S32" s="191"/>
      <c r="T32" s="191"/>
    </row>
    <row r="33" spans="1:23" s="200" customFormat="1" ht="12.75" customHeight="1">
      <c r="A33" s="194" t="s">
        <v>151</v>
      </c>
      <c r="B33" s="195"/>
      <c r="C33" s="196"/>
      <c r="D33" s="197"/>
      <c r="E33" s="197"/>
      <c r="F33" s="198"/>
      <c r="G33" s="198"/>
      <c r="H33" s="197"/>
      <c r="I33" s="195"/>
      <c r="J33" s="199"/>
      <c r="K33" s="197"/>
      <c r="L33" s="191"/>
      <c r="M33" s="191"/>
      <c r="N33" s="191"/>
      <c r="O33" s="191"/>
      <c r="P33" s="191"/>
      <c r="Q33" s="191"/>
      <c r="R33" s="191"/>
      <c r="S33" s="191"/>
      <c r="T33" s="191"/>
      <c r="U33" s="192"/>
      <c r="V33" s="192"/>
      <c r="W33" s="192"/>
    </row>
    <row r="34" spans="1:23" ht="12.75" customHeight="1">
      <c r="A34" s="201"/>
      <c r="B34" s="241" t="s">
        <v>152</v>
      </c>
      <c r="C34" s="203" t="s">
        <v>153</v>
      </c>
      <c r="D34" s="204" t="s">
        <v>127</v>
      </c>
      <c r="E34" s="205"/>
      <c r="F34" s="285" t="s">
        <v>128</v>
      </c>
      <c r="G34" s="286"/>
      <c r="H34" s="286"/>
      <c r="I34" s="286"/>
      <c r="J34" s="285" t="s">
        <v>129</v>
      </c>
      <c r="K34" s="286"/>
      <c r="L34" s="203" t="s">
        <v>154</v>
      </c>
      <c r="M34" s="191"/>
      <c r="N34" s="242" t="s">
        <v>155</v>
      </c>
      <c r="O34" s="191"/>
      <c r="P34" s="191"/>
      <c r="Q34" s="191"/>
      <c r="R34" s="191"/>
      <c r="S34" s="191"/>
      <c r="T34" s="191"/>
    </row>
    <row r="35" spans="1:23" ht="12.75" customHeight="1">
      <c r="A35" s="201"/>
      <c r="B35" s="207"/>
      <c r="C35" s="208" t="s">
        <v>130</v>
      </c>
      <c r="D35" s="204" t="s">
        <v>150</v>
      </c>
      <c r="E35" s="205" t="s">
        <v>132</v>
      </c>
      <c r="F35" s="212" t="s">
        <v>133</v>
      </c>
      <c r="G35" s="239" t="s">
        <v>134</v>
      </c>
      <c r="H35" s="199" t="s">
        <v>150</v>
      </c>
      <c r="I35" s="240" t="s">
        <v>132</v>
      </c>
      <c r="J35" s="287" t="s">
        <v>156</v>
      </c>
      <c r="K35" s="288"/>
      <c r="L35" s="208" t="s">
        <v>157</v>
      </c>
      <c r="M35" s="191"/>
      <c r="N35" s="243" t="s">
        <v>132</v>
      </c>
      <c r="O35" s="191"/>
      <c r="P35" s="191"/>
      <c r="Q35" s="191"/>
      <c r="R35" s="191"/>
      <c r="S35" s="191"/>
      <c r="T35" s="191"/>
    </row>
    <row r="36" spans="1:23" ht="12.75" customHeight="1">
      <c r="A36" s="201"/>
      <c r="B36" s="214" t="s">
        <v>137</v>
      </c>
      <c r="C36" s="215" t="s">
        <v>6</v>
      </c>
      <c r="D36" s="216" t="s">
        <v>138</v>
      </c>
      <c r="E36" s="217" t="s">
        <v>139</v>
      </c>
      <c r="F36" s="218" t="s">
        <v>140</v>
      </c>
      <c r="G36" s="218" t="s">
        <v>141</v>
      </c>
      <c r="H36" s="219" t="s">
        <v>142</v>
      </c>
      <c r="I36" s="217" t="s">
        <v>139</v>
      </c>
      <c r="J36" s="214" t="s">
        <v>143</v>
      </c>
      <c r="K36" s="219" t="s">
        <v>142</v>
      </c>
      <c r="L36" s="215" t="s">
        <v>158</v>
      </c>
      <c r="M36" s="191"/>
      <c r="N36" s="244" t="s">
        <v>139</v>
      </c>
      <c r="O36" s="191"/>
      <c r="P36" s="191"/>
      <c r="Q36" s="191"/>
      <c r="R36" s="191"/>
      <c r="S36" s="191"/>
      <c r="T36" s="191"/>
    </row>
    <row r="37" spans="1:23" ht="12.75" customHeight="1" thickBot="1">
      <c r="A37" s="191"/>
      <c r="B37" s="221"/>
      <c r="C37" s="245"/>
      <c r="D37" s="212"/>
      <c r="E37" s="240"/>
      <c r="F37" s="246"/>
      <c r="G37" s="246"/>
      <c r="H37" s="247"/>
      <c r="I37" s="247"/>
      <c r="J37" s="248"/>
      <c r="K37" s="246"/>
      <c r="L37" s="249"/>
      <c r="M37" s="191"/>
      <c r="N37" s="250"/>
      <c r="O37" s="191"/>
      <c r="P37" s="191"/>
      <c r="Q37" s="191"/>
      <c r="R37" s="191"/>
      <c r="S37" s="191"/>
      <c r="T37" s="191"/>
    </row>
    <row r="38" spans="1:23" ht="12.75" customHeight="1" thickBot="1">
      <c r="A38" s="191"/>
      <c r="B38" s="228" t="s">
        <v>144</v>
      </c>
      <c r="C38" s="222">
        <f>(C10+C24)</f>
        <v>12222164.278306801</v>
      </c>
      <c r="D38" s="223">
        <f>C38/$C$44*$D$44</f>
        <v>56493967.768259399</v>
      </c>
      <c r="E38" s="229">
        <f>D38/C38/10</f>
        <v>0.46222556399876663</v>
      </c>
      <c r="F38" s="282">
        <f>F$44*F$50</f>
        <v>-9168702.6960000005</v>
      </c>
      <c r="G38" s="225">
        <f>C38/$C$44*$G$44</f>
        <v>656708.85893923882</v>
      </c>
      <c r="H38" s="225">
        <f>D38+F38+G38</f>
        <v>47981973.931198634</v>
      </c>
      <c r="I38" s="229">
        <f>H38/C38/10</f>
        <v>0.39258164788671801</v>
      </c>
      <c r="J38" s="223">
        <f>J10+J24</f>
        <v>1447172.3175668605</v>
      </c>
      <c r="K38" s="230">
        <f>H38+J38</f>
        <v>49429146.248765498</v>
      </c>
      <c r="L38" s="227">
        <f>K38/2</f>
        <v>24714573.124382749</v>
      </c>
      <c r="M38" s="191"/>
      <c r="N38" s="251">
        <f>K38/C38/10</f>
        <v>0.40442220480130198</v>
      </c>
      <c r="O38" s="191"/>
      <c r="P38" s="191"/>
      <c r="Q38" s="191"/>
      <c r="R38" s="191"/>
      <c r="S38" s="191"/>
      <c r="T38" s="191"/>
    </row>
    <row r="39" spans="1:23" ht="12.75" customHeight="1" thickBot="1">
      <c r="B39" s="228"/>
      <c r="C39" s="222"/>
      <c r="D39" s="223"/>
      <c r="E39" s="229"/>
      <c r="F39" s="225"/>
      <c r="G39" s="225"/>
      <c r="H39" s="225"/>
      <c r="I39" s="229"/>
      <c r="J39" s="223"/>
      <c r="K39" s="225"/>
      <c r="L39" s="249"/>
      <c r="M39" s="191"/>
      <c r="N39" s="250"/>
      <c r="O39" s="191"/>
      <c r="P39" s="191"/>
      <c r="Q39" s="191"/>
      <c r="R39" s="191"/>
      <c r="S39" s="191"/>
      <c r="T39" s="191"/>
    </row>
    <row r="40" spans="1:23" ht="12.75" customHeight="1" thickBot="1">
      <c r="B40" s="228" t="s">
        <v>145</v>
      </c>
      <c r="C40" s="222">
        <f>(C12+C26)</f>
        <v>3855492.5695948</v>
      </c>
      <c r="D40" s="223">
        <f>C40/$C$44*$D$44</f>
        <v>17821072.274740107</v>
      </c>
      <c r="E40" s="229">
        <f>D40/C40/10</f>
        <v>0.46222556399876674</v>
      </c>
      <c r="F40" s="282">
        <f>F$44*F$51</f>
        <v>-2904266.784</v>
      </c>
      <c r="G40" s="225">
        <f>C40/$C$44*$G$44</f>
        <v>207159.39242620594</v>
      </c>
      <c r="H40" s="225">
        <f>D40+F40+G40</f>
        <v>15123964.883166313</v>
      </c>
      <c r="I40" s="229">
        <f>H40/C40/10</f>
        <v>0.39227062716802991</v>
      </c>
      <c r="J40" s="223">
        <f>J12+J26</f>
        <v>671571.35999999451</v>
      </c>
      <c r="K40" s="230">
        <f>H40+J40</f>
        <v>15795536.243166307</v>
      </c>
      <c r="L40" s="227">
        <f>K40/2</f>
        <v>7897768.1215831535</v>
      </c>
      <c r="M40" s="191"/>
      <c r="N40" s="251">
        <f>K40/C40/10</f>
        <v>0.40968918907361218</v>
      </c>
      <c r="O40" s="191"/>
      <c r="P40" s="191"/>
      <c r="Q40" s="191"/>
      <c r="R40" s="191"/>
      <c r="S40" s="191"/>
      <c r="T40" s="191"/>
    </row>
    <row r="41" spans="1:23" ht="12.75" customHeight="1" thickBot="1">
      <c r="B41" s="228"/>
      <c r="C41" s="222"/>
      <c r="D41" s="223"/>
      <c r="E41" s="229"/>
      <c r="F41" s="225"/>
      <c r="G41" s="225"/>
      <c r="H41" s="225"/>
      <c r="I41" s="229"/>
      <c r="J41" s="223"/>
      <c r="K41" s="225"/>
      <c r="L41" s="249"/>
      <c r="M41" s="191"/>
      <c r="N41" s="250"/>
      <c r="O41" s="191"/>
      <c r="P41" s="191"/>
      <c r="Q41" s="191"/>
      <c r="R41" s="191"/>
      <c r="S41" s="191"/>
      <c r="T41" s="191"/>
    </row>
    <row r="42" spans="1:23" ht="12.75" customHeight="1" thickBot="1">
      <c r="B42" s="228" t="s">
        <v>146</v>
      </c>
      <c r="C42" s="222">
        <f>(C14+C28)</f>
        <v>2392624.6962640001</v>
      </c>
      <c r="D42" s="223">
        <f>C42/$C$44*$D$44</f>
        <v>11059322.996680053</v>
      </c>
      <c r="E42" s="229">
        <f>D42/C42/10</f>
        <v>0.46222556399876663</v>
      </c>
      <c r="F42" s="282">
        <f>F$44*F$52</f>
        <v>-4812302.5199999996</v>
      </c>
      <c r="G42" s="225">
        <f>C42/$C$44*$G$44</f>
        <v>128558.06863455519</v>
      </c>
      <c r="H42" s="225">
        <f>D42+F42+G42</f>
        <v>6375578.5453146081</v>
      </c>
      <c r="I42" s="229">
        <f>H42/C42/10</f>
        <v>0.26646797365545261</v>
      </c>
      <c r="J42" s="223">
        <f>J14+J28</f>
        <v>168414.85</v>
      </c>
      <c r="K42" s="230">
        <f>H42+J42</f>
        <v>6543993.3953146078</v>
      </c>
      <c r="L42" s="227">
        <f>K42/2</f>
        <v>3271996.6976573039</v>
      </c>
      <c r="M42" s="191"/>
      <c r="N42" s="251">
        <f>K42/C42/10</f>
        <v>0.27350688996618755</v>
      </c>
      <c r="O42" s="191"/>
      <c r="P42" s="191"/>
      <c r="Q42" s="191"/>
      <c r="R42" s="191"/>
      <c r="S42" s="191"/>
      <c r="T42" s="191"/>
    </row>
    <row r="43" spans="1:23" ht="12.75" customHeight="1" thickBot="1">
      <c r="B43" s="228"/>
      <c r="C43" s="222"/>
      <c r="D43" s="223"/>
      <c r="E43" s="229"/>
      <c r="F43" s="225"/>
      <c r="G43" s="225"/>
      <c r="H43" s="225"/>
      <c r="I43" s="229"/>
      <c r="J43" s="223"/>
      <c r="K43" s="225"/>
      <c r="L43" s="249"/>
      <c r="M43" s="191"/>
      <c r="N43" s="250"/>
      <c r="O43" s="191"/>
      <c r="P43" s="191"/>
      <c r="Q43" s="191"/>
      <c r="R43" s="191"/>
      <c r="S43" s="191"/>
      <c r="T43" s="191"/>
    </row>
    <row r="44" spans="1:23" ht="12.75" customHeight="1" thickBot="1">
      <c r="B44" s="231" t="s">
        <v>147</v>
      </c>
      <c r="C44" s="232">
        <f>C38+C40+C42</f>
        <v>18470281.5441656</v>
      </c>
      <c r="D44" s="233">
        <f>D30*2</f>
        <v>85374363.039679557</v>
      </c>
      <c r="E44" s="234">
        <f>D44/C44/10</f>
        <v>0.46222556399876663</v>
      </c>
      <c r="F44" s="283">
        <f>F30*2</f>
        <v>-16885272</v>
      </c>
      <c r="G44" s="235">
        <f>G30*2</f>
        <v>992426.32</v>
      </c>
      <c r="H44" s="235">
        <f>D44+F44+G44</f>
        <v>69481517.35967955</v>
      </c>
      <c r="I44" s="234">
        <f>H44/C44/10</f>
        <v>0.37618006630563461</v>
      </c>
      <c r="J44" s="233">
        <f>SUM(J38:J42)</f>
        <v>2287158.5275668553</v>
      </c>
      <c r="K44" s="230">
        <f>SUM(K38:K42)</f>
        <v>71768675.887246415</v>
      </c>
      <c r="L44" s="252">
        <f>SUM(L38:L42)</f>
        <v>35884337.943623208</v>
      </c>
      <c r="M44" s="191"/>
      <c r="N44" s="251">
        <f>K44/C44/10</f>
        <v>0.38856297731918837</v>
      </c>
      <c r="O44" s="191"/>
      <c r="P44" s="191"/>
      <c r="Q44" s="191"/>
      <c r="R44" s="191"/>
      <c r="S44" s="191"/>
      <c r="T44" s="191"/>
    </row>
    <row r="45" spans="1:23" ht="12.75" customHeight="1">
      <c r="A45" s="191"/>
      <c r="B45" s="236" t="s">
        <v>14</v>
      </c>
      <c r="C45" s="237"/>
      <c r="D45" s="238">
        <f>SUM(D38:D42)</f>
        <v>85374363.039679557</v>
      </c>
      <c r="E45" s="238"/>
      <c r="F45" s="284">
        <f>SUM(F38:F42)</f>
        <v>-16885272</v>
      </c>
      <c r="G45" s="238">
        <f>SUM(G38:G42)</f>
        <v>992426.32</v>
      </c>
      <c r="H45" s="238">
        <f>SUM(H38:H42)</f>
        <v>69481517.35967955</v>
      </c>
      <c r="I45" s="238"/>
      <c r="J45" s="238"/>
      <c r="K45" s="238"/>
      <c r="L45" s="191"/>
      <c r="M45" s="191"/>
      <c r="N45" s="191"/>
      <c r="O45" s="191"/>
      <c r="P45" s="191"/>
      <c r="Q45" s="191"/>
      <c r="R45" s="191"/>
      <c r="S45" s="191"/>
      <c r="T45" s="191"/>
    </row>
    <row r="46" spans="1:23" s="258" customFormat="1" ht="12.75" customHeight="1">
      <c r="A46" s="253"/>
      <c r="B46" s="254"/>
      <c r="C46" s="255"/>
      <c r="D46" s="256"/>
      <c r="E46" s="238"/>
      <c r="F46" s="257"/>
      <c r="G46" s="238"/>
      <c r="H46" s="238"/>
      <c r="I46" s="238"/>
      <c r="J46" s="238"/>
      <c r="K46" s="238"/>
      <c r="L46" s="250"/>
      <c r="M46" s="191"/>
      <c r="N46" s="250"/>
      <c r="O46" s="250"/>
      <c r="P46" s="250"/>
      <c r="Q46" s="250"/>
      <c r="R46" s="250"/>
      <c r="S46" s="250"/>
      <c r="T46" s="250"/>
    </row>
    <row r="47" spans="1:23" s="258" customFormat="1" ht="9.9499999999999993" customHeight="1">
      <c r="A47" s="259">
        <v>-1</v>
      </c>
      <c r="B47" s="260" t="s">
        <v>159</v>
      </c>
      <c r="C47" s="237"/>
      <c r="D47" s="238"/>
      <c r="E47" s="238"/>
      <c r="F47" s="257" t="s">
        <v>160</v>
      </c>
      <c r="G47" s="238"/>
      <c r="L47" s="250"/>
      <c r="M47" s="250"/>
      <c r="N47" s="250"/>
      <c r="O47" s="250"/>
      <c r="P47" s="250"/>
      <c r="Q47" s="250"/>
      <c r="R47" s="250"/>
      <c r="S47" s="250"/>
      <c r="T47" s="250"/>
    </row>
    <row r="48" spans="1:23" s="258" customFormat="1" ht="9.9499999999999993" customHeight="1">
      <c r="A48" s="259">
        <v>-2</v>
      </c>
      <c r="B48" s="260" t="s">
        <v>161</v>
      </c>
      <c r="C48" s="237"/>
      <c r="D48" s="238"/>
      <c r="E48" s="238"/>
      <c r="F48" s="257" t="s">
        <v>162</v>
      </c>
      <c r="G48" s="238"/>
      <c r="H48" s="261"/>
      <c r="I48" s="262"/>
      <c r="J48" s="263"/>
      <c r="L48" s="250"/>
      <c r="M48" s="250"/>
      <c r="N48" s="250"/>
      <c r="O48" s="250"/>
      <c r="P48" s="250"/>
      <c r="Q48" s="250"/>
      <c r="R48" s="250"/>
      <c r="S48" s="250"/>
      <c r="T48" s="250"/>
    </row>
    <row r="49" spans="1:20" s="258" customFormat="1" ht="9.9499999999999993" customHeight="1">
      <c r="A49" s="259">
        <v>-3</v>
      </c>
      <c r="B49" s="260" t="s">
        <v>161</v>
      </c>
      <c r="C49" s="237"/>
      <c r="D49" s="238"/>
      <c r="E49" s="238"/>
      <c r="F49" s="264" t="s">
        <v>163</v>
      </c>
      <c r="G49" s="238"/>
      <c r="H49" s="261"/>
      <c r="I49" s="262"/>
      <c r="J49" s="263"/>
      <c r="L49" s="250"/>
      <c r="M49" s="250"/>
      <c r="N49" s="250"/>
      <c r="O49" s="250"/>
      <c r="P49" s="250"/>
      <c r="Q49" s="250"/>
      <c r="R49" s="250"/>
      <c r="S49" s="250"/>
      <c r="T49" s="250"/>
    </row>
    <row r="50" spans="1:20" s="258" customFormat="1" ht="9.9499999999999993" customHeight="1">
      <c r="A50" s="259">
        <v>-4</v>
      </c>
      <c r="B50" s="260" t="s">
        <v>164</v>
      </c>
      <c r="E50" s="260" t="s">
        <v>144</v>
      </c>
      <c r="F50" s="265">
        <v>0.54300000000000004</v>
      </c>
      <c r="G50" s="238"/>
      <c r="H50" s="261"/>
      <c r="I50" s="262"/>
      <c r="J50" s="263"/>
      <c r="L50" s="250"/>
      <c r="M50" s="250"/>
      <c r="N50" s="250"/>
      <c r="O50" s="250"/>
      <c r="P50" s="250"/>
      <c r="Q50" s="250"/>
      <c r="R50" s="250"/>
      <c r="S50" s="250"/>
      <c r="T50" s="250"/>
    </row>
    <row r="51" spans="1:20" s="258" customFormat="1" ht="9.9499999999999993" customHeight="1">
      <c r="B51" s="266" t="s">
        <v>165</v>
      </c>
      <c r="E51" s="260" t="s">
        <v>145</v>
      </c>
      <c r="F51" s="265">
        <v>0.17199999999999999</v>
      </c>
      <c r="G51" s="238"/>
      <c r="H51" s="261"/>
      <c r="I51" s="262"/>
      <c r="J51" s="263"/>
      <c r="L51" s="250"/>
      <c r="M51" s="250"/>
      <c r="N51" s="250"/>
      <c r="O51" s="250"/>
      <c r="P51" s="250"/>
      <c r="Q51" s="250"/>
      <c r="R51" s="250"/>
      <c r="S51" s="250"/>
      <c r="T51" s="250"/>
    </row>
    <row r="52" spans="1:20" s="258" customFormat="1" ht="9.9499999999999993" customHeight="1">
      <c r="B52" s="266" t="s">
        <v>166</v>
      </c>
      <c r="E52" s="260" t="s">
        <v>146</v>
      </c>
      <c r="F52" s="265">
        <v>0.28499999999999998</v>
      </c>
      <c r="G52" s="238"/>
      <c r="H52" s="261"/>
      <c r="I52" s="262"/>
      <c r="J52" s="263"/>
      <c r="L52" s="250"/>
      <c r="M52" s="250"/>
      <c r="N52" s="250"/>
      <c r="O52" s="250"/>
      <c r="P52" s="250"/>
      <c r="Q52" s="250"/>
      <c r="R52" s="250"/>
      <c r="S52" s="250"/>
      <c r="T52" s="250"/>
    </row>
    <row r="53" spans="1:20" s="258" customFormat="1" ht="12.75" customHeight="1">
      <c r="A53" s="261"/>
      <c r="B53" s="261"/>
      <c r="E53" s="261"/>
      <c r="F53" s="261"/>
      <c r="G53" s="238"/>
      <c r="H53" s="261"/>
      <c r="I53" s="262"/>
      <c r="J53" s="263"/>
      <c r="L53" s="250"/>
      <c r="M53" s="250"/>
      <c r="N53" s="250"/>
      <c r="O53" s="250"/>
      <c r="P53" s="250"/>
      <c r="Q53" s="250"/>
      <c r="R53" s="250"/>
      <c r="S53" s="250"/>
      <c r="T53" s="250"/>
    </row>
    <row r="54" spans="1:20" s="258" customFormat="1" ht="12.75" customHeight="1">
      <c r="A54" s="261"/>
      <c r="B54" s="261"/>
      <c r="E54" s="261"/>
      <c r="F54" s="261"/>
      <c r="G54" s="237"/>
      <c r="L54" s="250"/>
      <c r="M54" s="250"/>
      <c r="N54" s="250"/>
      <c r="O54" s="250"/>
      <c r="P54" s="250"/>
      <c r="Q54" s="250"/>
      <c r="R54" s="250"/>
      <c r="S54" s="250"/>
      <c r="T54" s="250"/>
    </row>
    <row r="55" spans="1:20" s="258" customFormat="1" ht="12.75" customHeight="1">
      <c r="B55" s="261"/>
      <c r="C55" s="289" t="s">
        <v>167</v>
      </c>
      <c r="D55" s="289"/>
      <c r="E55" s="257" t="s">
        <v>168</v>
      </c>
      <c r="F55" s="257" t="s">
        <v>155</v>
      </c>
      <c r="G55" s="257" t="s">
        <v>137</v>
      </c>
      <c r="L55" s="250"/>
      <c r="M55" s="250"/>
      <c r="N55" s="250"/>
      <c r="O55" s="250"/>
      <c r="P55" s="250"/>
      <c r="Q55" s="250"/>
      <c r="R55" s="250"/>
      <c r="S55" s="250"/>
      <c r="T55" s="250"/>
    </row>
    <row r="56" spans="1:20" s="258" customFormat="1" ht="12.75" customHeight="1">
      <c r="C56" s="257" t="s">
        <v>169</v>
      </c>
      <c r="D56" s="257" t="s">
        <v>170</v>
      </c>
      <c r="E56" s="257" t="s">
        <v>171</v>
      </c>
      <c r="F56" s="257" t="s">
        <v>171</v>
      </c>
      <c r="G56" s="257" t="s">
        <v>172</v>
      </c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</row>
    <row r="57" spans="1:20" s="258" customFormat="1" ht="12.75" customHeight="1">
      <c r="B57" s="267" t="s">
        <v>144</v>
      </c>
      <c r="C57" s="268">
        <v>6189716.0248936005</v>
      </c>
      <c r="D57" s="268">
        <v>6032448.2534132004</v>
      </c>
      <c r="E57" s="268"/>
      <c r="F57" s="268">
        <f>AVERAGE(C57:D57)</f>
        <v>6111082.1391534004</v>
      </c>
      <c r="G57" s="269">
        <f>F57/$F$63</f>
        <v>0.66172051839499668</v>
      </c>
      <c r="H57" s="192"/>
      <c r="J57" s="250"/>
      <c r="K57" s="199" t="s">
        <v>144</v>
      </c>
      <c r="L57" s="270">
        <f>L38</f>
        <v>24714573.124382749</v>
      </c>
      <c r="M57" s="250"/>
      <c r="N57" s="250"/>
      <c r="O57" s="250"/>
      <c r="P57" s="250"/>
      <c r="Q57" s="250"/>
      <c r="R57" s="250"/>
      <c r="S57" s="250"/>
      <c r="T57" s="250"/>
    </row>
    <row r="58" spans="1:20" s="258" customFormat="1" ht="12.75" customHeight="1">
      <c r="B58" s="271"/>
      <c r="C58" s="272"/>
      <c r="D58" s="272"/>
      <c r="E58" s="272"/>
      <c r="F58" s="273"/>
      <c r="G58" s="273"/>
      <c r="H58" s="192"/>
      <c r="J58" s="250"/>
      <c r="K58" s="199"/>
      <c r="L58" s="250"/>
      <c r="M58" s="250"/>
      <c r="N58" s="250"/>
      <c r="O58" s="250"/>
      <c r="P58" s="250"/>
      <c r="Q58" s="250"/>
      <c r="R58" s="250"/>
      <c r="S58" s="250"/>
      <c r="T58" s="250"/>
    </row>
    <row r="59" spans="1:20" s="258" customFormat="1" ht="12.75" customHeight="1">
      <c r="B59" s="274" t="s">
        <v>145</v>
      </c>
      <c r="C59" s="272">
        <v>1944444.6572755999</v>
      </c>
      <c r="D59" s="272">
        <v>1911047.9123192001</v>
      </c>
      <c r="E59" s="272"/>
      <c r="F59" s="272">
        <f>AVERAGE(C59:D59)</f>
        <v>1927746.2847974</v>
      </c>
      <c r="G59" s="275">
        <f>F59/$F$63</f>
        <v>0.20874032484971375</v>
      </c>
      <c r="H59" s="192"/>
      <c r="J59" s="250"/>
      <c r="K59" s="199" t="s">
        <v>145</v>
      </c>
      <c r="L59" s="270">
        <f>L40</f>
        <v>7897768.1215831535</v>
      </c>
      <c r="M59" s="250"/>
      <c r="N59" s="250"/>
      <c r="O59" s="250"/>
      <c r="P59" s="250"/>
      <c r="Q59" s="250"/>
      <c r="R59" s="250"/>
      <c r="S59" s="250"/>
      <c r="T59" s="250"/>
    </row>
    <row r="60" spans="1:20" s="258" customFormat="1" ht="12.75" customHeight="1">
      <c r="B60" s="271"/>
      <c r="C60" s="272"/>
      <c r="D60" s="272"/>
      <c r="E60" s="272"/>
      <c r="F60" s="272"/>
      <c r="G60" s="273"/>
      <c r="H60" s="192"/>
      <c r="J60" s="250"/>
      <c r="K60" s="199"/>
      <c r="L60" s="250"/>
      <c r="M60" s="250"/>
      <c r="N60" s="250"/>
      <c r="O60" s="250"/>
      <c r="P60" s="250"/>
      <c r="Q60" s="250"/>
      <c r="R60" s="250"/>
      <c r="S60" s="250"/>
      <c r="T60" s="250"/>
    </row>
    <row r="61" spans="1:20" s="258" customFormat="1" ht="12.75" customHeight="1">
      <c r="B61" s="274" t="s">
        <v>146</v>
      </c>
      <c r="C61" s="272">
        <v>1313314.1247548</v>
      </c>
      <c r="D61" s="272">
        <v>1079310.5715092001</v>
      </c>
      <c r="E61" s="272"/>
      <c r="F61" s="272">
        <f>AVERAGE(C61:D61)</f>
        <v>1196312.3481320001</v>
      </c>
      <c r="G61" s="275">
        <f>F61/$F$63</f>
        <v>0.1295391567552896</v>
      </c>
      <c r="H61" s="192"/>
      <c r="J61" s="250"/>
      <c r="K61" s="199" t="s">
        <v>146</v>
      </c>
      <c r="L61" s="270">
        <f>L42</f>
        <v>3271996.6976573039</v>
      </c>
      <c r="M61" s="250"/>
      <c r="N61" s="250"/>
      <c r="O61" s="250"/>
      <c r="P61" s="250"/>
      <c r="Q61" s="250"/>
      <c r="R61" s="250"/>
      <c r="S61" s="250"/>
      <c r="T61" s="250"/>
    </row>
    <row r="62" spans="1:20" s="258" customFormat="1" ht="12.75" customHeight="1">
      <c r="B62" s="271"/>
      <c r="C62" s="272"/>
      <c r="D62" s="272"/>
      <c r="E62" s="272"/>
      <c r="F62" s="273"/>
      <c r="G62" s="273"/>
      <c r="H62" s="192"/>
      <c r="J62" s="250"/>
      <c r="K62" s="199"/>
      <c r="L62" s="250"/>
      <c r="M62" s="250"/>
      <c r="N62" s="250"/>
      <c r="O62" s="250"/>
      <c r="P62" s="250"/>
      <c r="Q62" s="250"/>
      <c r="R62" s="250"/>
      <c r="S62" s="250"/>
      <c r="T62" s="250"/>
    </row>
    <row r="63" spans="1:20" s="258" customFormat="1" ht="12.75" customHeight="1">
      <c r="B63" s="276" t="s">
        <v>147</v>
      </c>
      <c r="C63" s="277">
        <f>C57+C59+C61</f>
        <v>9447474.8069240004</v>
      </c>
      <c r="D63" s="277">
        <f>D57+D59+D61</f>
        <v>9022806.7372415997</v>
      </c>
      <c r="E63" s="277"/>
      <c r="F63" s="277">
        <f>SUM(F57:F61)</f>
        <v>9235140.7720828</v>
      </c>
      <c r="G63" s="278">
        <f>F63/$F$63</f>
        <v>1</v>
      </c>
      <c r="H63" s="192"/>
      <c r="J63" s="250"/>
      <c r="K63" s="279" t="s">
        <v>10</v>
      </c>
      <c r="L63" s="270">
        <f>L44</f>
        <v>35884337.943623208</v>
      </c>
      <c r="M63" s="250"/>
      <c r="N63" s="250"/>
      <c r="O63" s="250"/>
      <c r="P63" s="250"/>
      <c r="Q63" s="250"/>
      <c r="R63" s="250"/>
      <c r="S63" s="250"/>
      <c r="T63" s="250"/>
    </row>
    <row r="64" spans="1:20" s="258" customFormat="1" ht="12.75" customHeight="1">
      <c r="H64" s="192"/>
      <c r="J64" s="250"/>
      <c r="K64" s="191"/>
      <c r="L64" s="250"/>
      <c r="M64" s="250"/>
      <c r="N64" s="250"/>
      <c r="O64" s="250"/>
      <c r="P64" s="250"/>
      <c r="Q64" s="250"/>
      <c r="R64" s="250"/>
      <c r="S64" s="250"/>
      <c r="T64" s="250"/>
    </row>
    <row r="65" spans="2:12" ht="12.75" customHeight="1">
      <c r="B65" s="258"/>
      <c r="C65" s="280"/>
      <c r="D65" s="280"/>
      <c r="E65" s="281"/>
      <c r="F65" s="281"/>
      <c r="G65" s="262"/>
      <c r="I65" s="258"/>
      <c r="J65" s="250"/>
      <c r="K65" s="191"/>
      <c r="L65" s="191"/>
    </row>
    <row r="66" spans="2:12" ht="12.75" customHeight="1">
      <c r="B66" s="258"/>
      <c r="C66" s="280" t="s">
        <v>173</v>
      </c>
      <c r="D66" s="280"/>
      <c r="E66" s="257" t="s">
        <v>168</v>
      </c>
      <c r="F66" s="257" t="s">
        <v>155</v>
      </c>
      <c r="G66" s="257" t="s">
        <v>137</v>
      </c>
      <c r="J66" s="191"/>
      <c r="K66" s="191"/>
      <c r="L66" s="191"/>
    </row>
    <row r="67" spans="2:12" ht="12.75" customHeight="1">
      <c r="B67" s="258"/>
      <c r="C67" s="257" t="s">
        <v>174</v>
      </c>
      <c r="D67" s="257" t="s">
        <v>175</v>
      </c>
      <c r="E67" s="257" t="s">
        <v>171</v>
      </c>
      <c r="F67" s="257" t="s">
        <v>171</v>
      </c>
      <c r="G67" s="257" t="s">
        <v>172</v>
      </c>
    </row>
    <row r="68" spans="2:12" ht="12.75" customHeight="1">
      <c r="B68" s="267" t="s">
        <v>144</v>
      </c>
      <c r="C68" s="268">
        <v>5864575.7950906986</v>
      </c>
      <c r="D68" s="268">
        <v>5860466.8495645775</v>
      </c>
      <c r="E68" s="268">
        <f>C68+D68</f>
        <v>11725042.644655276</v>
      </c>
      <c r="F68" s="268">
        <f>E68/2</f>
        <v>5862521.322327638</v>
      </c>
      <c r="G68" s="269">
        <f>F68/$F$74</f>
        <v>0.65232170120932276</v>
      </c>
    </row>
    <row r="69" spans="2:12" ht="12.75" customHeight="1">
      <c r="B69" s="271"/>
      <c r="C69" s="272"/>
      <c r="D69" s="272"/>
      <c r="E69" s="273"/>
      <c r="F69" s="273"/>
      <c r="G69" s="273"/>
    </row>
    <row r="70" spans="2:12" ht="12.75" customHeight="1">
      <c r="B70" s="274" t="s">
        <v>145</v>
      </c>
      <c r="C70" s="272">
        <v>1851988.4078089404</v>
      </c>
      <c r="D70" s="272">
        <v>1847835.3349529309</v>
      </c>
      <c r="E70" s="272">
        <f>C70+D70</f>
        <v>3699823.7427618713</v>
      </c>
      <c r="F70" s="272">
        <f>E70/2</f>
        <v>1849911.8713809357</v>
      </c>
      <c r="G70" s="275">
        <f>F70/$F$74</f>
        <v>0.20583936376156572</v>
      </c>
    </row>
    <row r="71" spans="2:12" ht="12.75" customHeight="1">
      <c r="B71" s="271"/>
      <c r="C71" s="272"/>
      <c r="D71" s="272"/>
      <c r="E71" s="272"/>
      <c r="F71" s="272"/>
      <c r="G71" s="273"/>
    </row>
    <row r="72" spans="2:12" ht="12.75" customHeight="1">
      <c r="B72" s="274" t="s">
        <v>146</v>
      </c>
      <c r="C72" s="272">
        <v>1266272.8971091881</v>
      </c>
      <c r="D72" s="272">
        <v>1283186.3019419869</v>
      </c>
      <c r="E72" s="272">
        <f>C72+D72</f>
        <v>2549459.1990511753</v>
      </c>
      <c r="F72" s="272">
        <f>E72/2</f>
        <v>1274729.5995255876</v>
      </c>
      <c r="G72" s="275">
        <f>F72/$F$74</f>
        <v>0.14183893502911141</v>
      </c>
    </row>
    <row r="73" spans="2:12" ht="12.75" customHeight="1">
      <c r="B73" s="271"/>
      <c r="C73" s="272"/>
      <c r="D73" s="272"/>
      <c r="E73" s="273"/>
      <c r="F73" s="273"/>
      <c r="G73" s="273"/>
    </row>
    <row r="74" spans="2:12" ht="12.75" customHeight="1">
      <c r="B74" s="276" t="s">
        <v>147</v>
      </c>
      <c r="C74" s="277">
        <f>SUM(C68:C72)</f>
        <v>8982837.1000088267</v>
      </c>
      <c r="D74" s="277">
        <f>SUM(D68:D72)</f>
        <v>8991488.4864594955</v>
      </c>
      <c r="E74" s="277">
        <f>SUM(E68:E72)</f>
        <v>17974325.586468324</v>
      </c>
      <c r="F74" s="277">
        <f>E74/2</f>
        <v>8987162.793234162</v>
      </c>
      <c r="G74" s="278">
        <f>F74/$F$74</f>
        <v>1</v>
      </c>
    </row>
    <row r="75" spans="2:12" ht="12.75" customHeight="1"/>
    <row r="76" spans="2:12">
      <c r="G76" s="262"/>
    </row>
    <row r="77" spans="2:12">
      <c r="G77" s="262"/>
    </row>
  </sheetData>
  <mergeCells count="11">
    <mergeCell ref="F34:I34"/>
    <mergeCell ref="J34:K34"/>
    <mergeCell ref="J35:K35"/>
    <mergeCell ref="C55:D55"/>
    <mergeCell ref="A1:K1"/>
    <mergeCell ref="A2:K2"/>
    <mergeCell ref="A3:K3"/>
    <mergeCell ref="F6:I6"/>
    <mergeCell ref="J6:K6"/>
    <mergeCell ref="F20:I20"/>
    <mergeCell ref="J20:K20"/>
  </mergeCells>
  <printOptions horizontalCentered="1"/>
  <pageMargins left="0" right="0" top="0.5" bottom="0" header="0" footer="0"/>
  <pageSetup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1"/>
  <sheetViews>
    <sheetView view="pageBreakPreview" zoomScaleNormal="100" workbookViewId="0">
      <selection activeCell="K48" sqref="K48"/>
    </sheetView>
  </sheetViews>
  <sheetFormatPr defaultRowHeight="12.75"/>
  <cols>
    <col min="1" max="1" width="15.875" style="2" customWidth="1"/>
    <col min="2" max="2" width="13.5" style="2" customWidth="1"/>
    <col min="3" max="3" width="10" style="2" customWidth="1"/>
    <col min="4" max="16384" width="9" style="2"/>
  </cols>
  <sheetData>
    <row r="1" spans="1:3">
      <c r="A1" s="1" t="s">
        <v>0</v>
      </c>
    </row>
    <row r="2" spans="1:3">
      <c r="A2" s="1" t="s">
        <v>1</v>
      </c>
    </row>
    <row r="3" spans="1:3">
      <c r="A3" s="1" t="s">
        <v>2</v>
      </c>
    </row>
    <row r="4" spans="1:3">
      <c r="A4" s="1" t="s">
        <v>3</v>
      </c>
    </row>
    <row r="7" spans="1:3">
      <c r="B7" s="3" t="s">
        <v>4</v>
      </c>
    </row>
    <row r="8" spans="1:3">
      <c r="A8" s="1" t="s">
        <v>5</v>
      </c>
      <c r="B8" s="3" t="s">
        <v>6</v>
      </c>
    </row>
    <row r="9" spans="1:3">
      <c r="A9" s="4" t="s">
        <v>7</v>
      </c>
      <c r="B9" s="5">
        <f>'Attachment D'!O17</f>
        <v>1601807.788900645</v>
      </c>
    </row>
    <row r="10" spans="1:3">
      <c r="A10" s="4" t="s">
        <v>8</v>
      </c>
      <c r="B10" s="5">
        <f>'Attachment D'!O28</f>
        <v>270209.91599999997</v>
      </c>
    </row>
    <row r="11" spans="1:3" ht="13.5" thickBot="1">
      <c r="A11" s="6" t="s">
        <v>9</v>
      </c>
      <c r="B11" s="7">
        <f>'Attachment D'!O38</f>
        <v>1691.451</v>
      </c>
    </row>
    <row r="12" spans="1:3" ht="13.5" thickTop="1">
      <c r="A12" s="4" t="s">
        <v>10</v>
      </c>
      <c r="B12" s="5">
        <f>SUM(B9:B11)</f>
        <v>1873709.1559006448</v>
      </c>
    </row>
    <row r="14" spans="1:3">
      <c r="A14" s="1" t="s">
        <v>11</v>
      </c>
      <c r="B14" s="8">
        <f>'Attachment D'!U47</f>
        <v>-7897768</v>
      </c>
    </row>
    <row r="16" spans="1:3">
      <c r="A16" s="9" t="s">
        <v>12</v>
      </c>
      <c r="B16" s="10">
        <f>ROUND(B14/B12/10,3)</f>
        <v>-0.42199999999999999</v>
      </c>
      <c r="C16" s="11" t="s">
        <v>13</v>
      </c>
    </row>
    <row r="19" spans="1:2">
      <c r="A19" s="1" t="s">
        <v>14</v>
      </c>
      <c r="B19" s="8">
        <f>B16/100*B12*1000</f>
        <v>-7907052.6379007204</v>
      </c>
    </row>
    <row r="20" spans="1:2">
      <c r="B20" s="8">
        <f>B19-B14</f>
        <v>-9284.6379007203504</v>
      </c>
    </row>
    <row r="21" spans="1:2">
      <c r="B21" s="12">
        <f>B20/B14</f>
        <v>1.1756027653281726E-3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49"/>
  <sheetViews>
    <sheetView view="pageBreakPreview" topLeftCell="A7" zoomScale="75" zoomScaleNormal="100" workbookViewId="0">
      <selection activeCell="K48" sqref="K48"/>
    </sheetView>
  </sheetViews>
  <sheetFormatPr defaultColWidth="8.5" defaultRowHeight="15"/>
  <cols>
    <col min="1" max="1" width="4.625" style="143" customWidth="1"/>
    <col min="2" max="2" width="8.5" style="143"/>
    <col min="3" max="3" width="2.75" style="143" customWidth="1"/>
    <col min="4" max="4" width="11.375" style="143" bestFit="1" customWidth="1"/>
    <col min="5" max="5" width="4" style="143" customWidth="1"/>
    <col min="6" max="6" width="12.875" style="143" bestFit="1" customWidth="1"/>
    <col min="7" max="7" width="3" style="143" customWidth="1"/>
    <col min="8" max="8" width="9.25" style="143" hidden="1" customWidth="1"/>
    <col min="9" max="9" width="2.875" style="143" hidden="1" customWidth="1"/>
    <col min="10" max="10" width="7.25" style="143" hidden="1" customWidth="1"/>
    <col min="11" max="11" width="3.375" style="143" hidden="1" customWidth="1"/>
    <col min="12" max="12" width="7.25" style="143" bestFit="1" customWidth="1"/>
    <col min="13" max="13" width="1.875" style="143" customWidth="1"/>
    <col min="14" max="14" width="9.75" style="143" customWidth="1"/>
    <col min="15" max="15" width="2.125" style="143" customWidth="1"/>
    <col min="16" max="16" width="2.25" style="143" customWidth="1"/>
    <col min="17" max="17" width="15.125" style="143" customWidth="1"/>
    <col min="18" max="18" width="18.625" style="143" customWidth="1"/>
    <col min="19" max="19" width="9.125" style="143" customWidth="1"/>
    <col min="20" max="20" width="8.25" style="143" customWidth="1"/>
    <col min="21" max="21" width="1.625" style="143" customWidth="1"/>
    <col min="22" max="16384" width="8.5" style="143"/>
  </cols>
  <sheetData>
    <row r="2" spans="1:24" ht="18.75"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 t="s">
        <v>15</v>
      </c>
    </row>
    <row r="3" spans="1:24" ht="18.75">
      <c r="B3" s="292" t="s">
        <v>0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147"/>
    </row>
    <row r="4" spans="1:24" ht="18.75">
      <c r="A4" s="148"/>
      <c r="B4" s="292" t="s">
        <v>97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147"/>
    </row>
    <row r="5" spans="1:24" ht="18.75">
      <c r="A5" s="148"/>
      <c r="B5" s="292" t="s">
        <v>98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147"/>
    </row>
    <row r="6" spans="1:24" ht="18.75">
      <c r="B6" s="147" t="s">
        <v>15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8" spans="1:24" ht="18.75" thickBot="1">
      <c r="D8" s="149" t="s">
        <v>99</v>
      </c>
      <c r="E8" s="149"/>
      <c r="F8" s="149"/>
      <c r="I8" s="150"/>
      <c r="J8" s="150"/>
      <c r="K8" s="150"/>
      <c r="L8" s="151"/>
      <c r="O8" s="152"/>
      <c r="P8" s="148"/>
      <c r="Q8" s="152"/>
    </row>
    <row r="9" spans="1:24">
      <c r="D9" s="153" t="s">
        <v>100</v>
      </c>
      <c r="E9" s="154"/>
      <c r="F9" s="154" t="s">
        <v>25</v>
      </c>
      <c r="H9" s="155" t="s">
        <v>101</v>
      </c>
      <c r="J9" s="155" t="s">
        <v>102</v>
      </c>
      <c r="L9" s="293" t="s">
        <v>103</v>
      </c>
      <c r="M9" s="293"/>
      <c r="N9" s="293"/>
      <c r="P9" s="154"/>
      <c r="Q9" s="156" t="s">
        <v>104</v>
      </c>
      <c r="R9" s="157"/>
      <c r="S9" s="156" t="s">
        <v>105</v>
      </c>
      <c r="T9" s="157"/>
    </row>
    <row r="10" spans="1:24" ht="18">
      <c r="B10" s="158" t="s">
        <v>56</v>
      </c>
      <c r="D10" s="159" t="s">
        <v>106</v>
      </c>
      <c r="E10" s="160" t="s">
        <v>15</v>
      </c>
      <c r="F10" s="159" t="s">
        <v>106</v>
      </c>
      <c r="G10" s="160" t="s">
        <v>15</v>
      </c>
      <c r="H10" s="158" t="s">
        <v>107</v>
      </c>
      <c r="I10" s="160"/>
      <c r="J10" s="158" t="s">
        <v>108</v>
      </c>
      <c r="K10" s="160"/>
      <c r="L10" s="158" t="s">
        <v>10</v>
      </c>
      <c r="N10" s="159" t="s">
        <v>109</v>
      </c>
      <c r="Q10" s="161" t="s">
        <v>110</v>
      </c>
      <c r="R10" s="162">
        <v>6</v>
      </c>
      <c r="S10" s="161"/>
      <c r="T10" s="162">
        <f>R10</f>
        <v>6</v>
      </c>
    </row>
    <row r="11" spans="1:24">
      <c r="B11" s="163"/>
      <c r="D11" s="163"/>
      <c r="E11" s="163"/>
      <c r="F11" s="163"/>
      <c r="Q11" s="161" t="s">
        <v>111</v>
      </c>
      <c r="R11" s="164">
        <v>6.2320000000000002</v>
      </c>
      <c r="S11" s="161"/>
      <c r="T11" s="165">
        <f>R11</f>
        <v>6.2320000000000002</v>
      </c>
      <c r="U11" s="166"/>
    </row>
    <row r="12" spans="1:24" ht="15.75" thickBot="1">
      <c r="B12" s="167">
        <v>50</v>
      </c>
      <c r="D12" s="168">
        <f>ROUND((($B12*R$11/100+R$10))+((B12*$T$16)/100),2)+T18</f>
        <v>9.59</v>
      </c>
      <c r="F12" s="168">
        <f>ROUND((($B12*T$11/100+T$10))+((B12*$T$17)/100),2)+$T$18</f>
        <v>9.59</v>
      </c>
      <c r="H12" s="168">
        <v>0.25</v>
      </c>
      <c r="J12" s="169">
        <f>F12-D12-H12</f>
        <v>-0.25</v>
      </c>
      <c r="L12" s="169">
        <f>F12-D12</f>
        <v>0</v>
      </c>
      <c r="N12" s="170">
        <f>(F12-D12)/D12</f>
        <v>0</v>
      </c>
      <c r="Q12" s="171" t="s">
        <v>102</v>
      </c>
      <c r="R12" s="172">
        <v>9.6989999999999981</v>
      </c>
      <c r="S12" s="171"/>
      <c r="T12" s="172">
        <f>R12</f>
        <v>9.6989999999999981</v>
      </c>
    </row>
    <row r="13" spans="1:24">
      <c r="B13" s="167">
        <v>100</v>
      </c>
      <c r="D13" s="168">
        <f>ROUND((($B13*R$11/100+R$10))+((B13*$T$16)/100),2)+T18</f>
        <v>12.5</v>
      </c>
      <c r="F13" s="168">
        <f t="shared" ref="F13:F19" si="0">ROUND((($B13*T$11/100+T$10))+((B13*$T$17)/100),2)+$T$18</f>
        <v>12.49</v>
      </c>
      <c r="H13" s="168">
        <v>0.25</v>
      </c>
      <c r="J13" s="169">
        <f t="shared" ref="J13:J35" si="1">F13-D13-H13</f>
        <v>-0.25999999999999979</v>
      </c>
      <c r="L13" s="169">
        <f>F13-D13</f>
        <v>-9.9999999999997868E-3</v>
      </c>
      <c r="N13" s="170">
        <f>(F13-D13)/D13</f>
        <v>-7.9999999999998291E-4</v>
      </c>
      <c r="Q13" s="173"/>
      <c r="R13" s="173" t="s">
        <v>35</v>
      </c>
      <c r="S13" s="173"/>
      <c r="T13" s="174">
        <v>0.28299999999999997</v>
      </c>
      <c r="X13" s="169"/>
    </row>
    <row r="14" spans="1:24">
      <c r="B14" s="167">
        <v>150</v>
      </c>
      <c r="D14" s="168">
        <f>ROUND((($B14*R$11/100+R$10))+((B14*$T$16)/100),2)+T18</f>
        <v>15.41</v>
      </c>
      <c r="F14" s="168">
        <f t="shared" si="0"/>
        <v>15.4</v>
      </c>
      <c r="H14" s="168">
        <v>0.25</v>
      </c>
      <c r="J14" s="169">
        <f t="shared" si="1"/>
        <v>-0.25999999999999979</v>
      </c>
      <c r="L14" s="169">
        <f>F14-D14</f>
        <v>-9.9999999999997868E-3</v>
      </c>
      <c r="N14" s="170">
        <f>(F14-D14)/D14</f>
        <v>-6.4892926670991481E-4</v>
      </c>
      <c r="Q14" s="173"/>
      <c r="R14" s="173"/>
      <c r="S14" s="173"/>
      <c r="T14" s="174">
        <v>0.28299999999999997</v>
      </c>
      <c r="U14" s="175"/>
      <c r="X14" s="169"/>
    </row>
    <row r="15" spans="1:24">
      <c r="D15" s="176"/>
      <c r="F15" s="168"/>
      <c r="Q15" s="173"/>
      <c r="R15" s="173"/>
      <c r="S15" s="173"/>
      <c r="T15" s="177"/>
      <c r="X15" s="169"/>
    </row>
    <row r="16" spans="1:24">
      <c r="B16" s="167">
        <v>200</v>
      </c>
      <c r="D16" s="168">
        <f>ROUND((($B16*R$11/100+R$10))+((B16*$T$16)/100),2)+T18</f>
        <v>18.32</v>
      </c>
      <c r="F16" s="168">
        <f t="shared" si="0"/>
        <v>18.3</v>
      </c>
      <c r="H16" s="168">
        <v>0.25</v>
      </c>
      <c r="J16" s="169">
        <f t="shared" si="1"/>
        <v>-0.26999999999999957</v>
      </c>
      <c r="L16" s="169">
        <f>F16-D16</f>
        <v>-1.9999999999999574E-2</v>
      </c>
      <c r="N16" s="170">
        <f>(F16-D16)/D16</f>
        <v>-1.0917030567685357E-3</v>
      </c>
      <c r="Q16" s="173"/>
      <c r="R16" s="173" t="s">
        <v>112</v>
      </c>
      <c r="S16" s="173"/>
      <c r="T16" s="174">
        <v>-0.41</v>
      </c>
      <c r="V16" s="143" t="s">
        <v>15</v>
      </c>
      <c r="X16" s="169"/>
    </row>
    <row r="17" spans="2:24">
      <c r="B17" s="167">
        <v>300</v>
      </c>
      <c r="D17" s="168">
        <f>ROUND((($B17*R$11/100+R$10))+((B17*$T$16)/100),2)+T18</f>
        <v>24.15</v>
      </c>
      <c r="F17" s="168">
        <f t="shared" si="0"/>
        <v>24.11</v>
      </c>
      <c r="H17" s="168">
        <v>0.25</v>
      </c>
      <c r="J17" s="169">
        <f t="shared" si="1"/>
        <v>-0.28999999999999915</v>
      </c>
      <c r="L17" s="169">
        <f>F17-D17</f>
        <v>-3.9999999999999147E-2</v>
      </c>
      <c r="N17" s="170">
        <f>(F17-D17)/D17</f>
        <v>-1.6563146997929255E-3</v>
      </c>
      <c r="Q17" s="173"/>
      <c r="R17" s="143" t="s">
        <v>113</v>
      </c>
      <c r="S17" s="143" t="s">
        <v>15</v>
      </c>
      <c r="T17" s="178">
        <f>'Attachment B'!B16</f>
        <v>-0.42199999999999999</v>
      </c>
      <c r="X17" s="169"/>
    </row>
    <row r="18" spans="2:24">
      <c r="B18" s="167">
        <v>400</v>
      </c>
      <c r="D18" s="168">
        <f>ROUND((($B18*R$11/100+R$10))+((B18*$T$16)/100),2)+T18</f>
        <v>29.97</v>
      </c>
      <c r="F18" s="168">
        <f t="shared" si="0"/>
        <v>29.919999999999998</v>
      </c>
      <c r="H18" s="168">
        <v>0.25</v>
      </c>
      <c r="J18" s="169">
        <f t="shared" si="1"/>
        <v>-0.30000000000000071</v>
      </c>
      <c r="L18" s="169">
        <f>F18-D18</f>
        <v>-5.0000000000000711E-2</v>
      </c>
      <c r="N18" s="170">
        <f>(F18-D18)/D18</f>
        <v>-1.6683350016683588E-3</v>
      </c>
      <c r="R18" s="143" t="s">
        <v>114</v>
      </c>
      <c r="T18" s="169">
        <v>0.68</v>
      </c>
      <c r="U18" s="143" t="s">
        <v>15</v>
      </c>
      <c r="X18" s="169"/>
    </row>
    <row r="19" spans="2:24">
      <c r="B19" s="167">
        <v>500</v>
      </c>
      <c r="D19" s="168">
        <f>ROUND((($B19*R$11/100+R$10))+((B19*$T$16)/100),2)+T18</f>
        <v>35.79</v>
      </c>
      <c r="F19" s="168">
        <f t="shared" si="0"/>
        <v>35.729999999999997</v>
      </c>
      <c r="H19" s="168">
        <v>0.25</v>
      </c>
      <c r="J19" s="169">
        <f t="shared" si="1"/>
        <v>-0.31000000000000227</v>
      </c>
      <c r="L19" s="169">
        <f>F19-D19</f>
        <v>-6.0000000000002274E-2</v>
      </c>
      <c r="N19" s="170">
        <f>(F19-D19)/D19</f>
        <v>-1.6764459346186721E-3</v>
      </c>
      <c r="T19" s="169"/>
      <c r="X19" s="169"/>
    </row>
    <row r="20" spans="2:24">
      <c r="D20" s="176"/>
      <c r="F20" s="176"/>
      <c r="X20" s="169"/>
    </row>
    <row r="21" spans="2:24">
      <c r="B21" s="167">
        <v>600</v>
      </c>
      <c r="D21" s="168">
        <f>ROUND((($B21*R$11/100+R$10))+((B21*$T$16)/100),2)+T18</f>
        <v>41.61</v>
      </c>
      <c r="F21" s="168">
        <f>ROUND((($B21*T$11/100+T$10))+((B21*$T$17)/100),2)+$T$18</f>
        <v>41.54</v>
      </c>
      <c r="H21" s="168">
        <v>0.25</v>
      </c>
      <c r="J21" s="169">
        <f t="shared" si="1"/>
        <v>-0.32000000000000028</v>
      </c>
      <c r="L21" s="169">
        <f>F21-D21</f>
        <v>-7.0000000000000284E-2</v>
      </c>
      <c r="N21" s="170">
        <f>(F21-D21)/D21</f>
        <v>-1.6822879115597281E-3</v>
      </c>
      <c r="R21" s="143" t="s">
        <v>115</v>
      </c>
      <c r="T21" s="143">
        <v>5.5E-2</v>
      </c>
      <c r="X21" s="169"/>
    </row>
    <row r="22" spans="2:24">
      <c r="B22" s="167">
        <v>700</v>
      </c>
      <c r="D22" s="168">
        <f>ROUND((((600*R$11/100)+(($B22-600)*R$12/100)+R$10))+((B22*$T$16)/100),2)+T18</f>
        <v>50.9</v>
      </c>
      <c r="F22" s="168">
        <f>ROUND((((600*T$11/100)+(($B22-600)*T$12/100)+T$10))+((B22*$T$17)/100),2)+$T$18</f>
        <v>50.82</v>
      </c>
      <c r="H22" s="168">
        <v>0.25</v>
      </c>
      <c r="J22" s="169">
        <f t="shared" si="1"/>
        <v>-0.32999999999999829</v>
      </c>
      <c r="L22" s="169">
        <f>F22-D22</f>
        <v>-7.9999999999998295E-2</v>
      </c>
      <c r="N22" s="170">
        <f>(F22-D22)/D22</f>
        <v>-1.5717092337917151E-3</v>
      </c>
      <c r="R22" s="143" t="s">
        <v>116</v>
      </c>
      <c r="T22" s="143">
        <v>0</v>
      </c>
      <c r="X22" s="169"/>
    </row>
    <row r="23" spans="2:24">
      <c r="B23" s="167">
        <v>800</v>
      </c>
      <c r="D23" s="168">
        <f>ROUND((((600*R$11/100)+(($B23-600)*R$12/100)+R$10))+((B23*$T$16)/100),2)+T18</f>
        <v>60.19</v>
      </c>
      <c r="F23" s="168">
        <f t="shared" ref="F23:F35" si="2">ROUND((((600*T$11/100)+(($B23-600)*T$12/100)+T$10))+((B23*$T$17)/100),2)+$T$18</f>
        <v>60.089999999999996</v>
      </c>
      <c r="H23" s="168">
        <v>0.25</v>
      </c>
      <c r="J23" s="169">
        <f t="shared" si="1"/>
        <v>-0.35000000000000142</v>
      </c>
      <c r="L23" s="169">
        <f>F23-D23</f>
        <v>-0.10000000000000142</v>
      </c>
      <c r="N23" s="170">
        <f>(F23-D23)/D23</f>
        <v>-1.6614055490945577E-3</v>
      </c>
      <c r="X23" s="169"/>
    </row>
    <row r="24" spans="2:24">
      <c r="B24" s="167">
        <v>900</v>
      </c>
      <c r="D24" s="168">
        <f>ROUND((((600*R$11/100)+(($B24-600)*R$12/100)+R$10))+((B24*$T$16)/100),2)+T18</f>
        <v>69.48</v>
      </c>
      <c r="F24" s="168">
        <f t="shared" si="2"/>
        <v>69.37</v>
      </c>
      <c r="H24" s="168">
        <v>0.25</v>
      </c>
      <c r="J24" s="169">
        <f t="shared" si="1"/>
        <v>-0.35999999999999943</v>
      </c>
      <c r="L24" s="169">
        <f>F24-D24</f>
        <v>-0.10999999999999943</v>
      </c>
      <c r="N24" s="170">
        <f>(F24-D24)/D24</f>
        <v>-1.5831894070235956E-3</v>
      </c>
      <c r="Q24" s="179" t="s">
        <v>117</v>
      </c>
      <c r="R24" s="180">
        <f>'Attachment D'!W16</f>
        <v>-1.4502889563908299E-3</v>
      </c>
      <c r="X24" s="169"/>
    </row>
    <row r="25" spans="2:24">
      <c r="B25" s="167">
        <v>1000</v>
      </c>
      <c r="D25" s="168">
        <f>ROUND((((600*R$11/100)+(($B25-600)*R$12/100)+R$10))+((B25*$T$16)/100),2)+T18</f>
        <v>78.77000000000001</v>
      </c>
      <c r="F25" s="168">
        <f t="shared" si="2"/>
        <v>78.650000000000006</v>
      </c>
      <c r="H25" s="168">
        <v>0.25</v>
      </c>
      <c r="J25" s="169">
        <f t="shared" si="1"/>
        <v>-0.37000000000000455</v>
      </c>
      <c r="L25" s="169">
        <f>F25-D25</f>
        <v>-0.12000000000000455</v>
      </c>
      <c r="N25" s="170">
        <f>(F25-D25)/D25</f>
        <v>-1.5234226228260065E-3</v>
      </c>
      <c r="X25" s="169"/>
    </row>
    <row r="26" spans="2:24">
      <c r="D26" s="176"/>
      <c r="F26" s="168"/>
      <c r="N26" s="181"/>
      <c r="X26" s="169"/>
    </row>
    <row r="27" spans="2:24">
      <c r="B27" s="167">
        <v>1100</v>
      </c>
      <c r="D27" s="168">
        <f>ROUND((((600*R$11/100)+(($B27-600)*R$12/100)+R$10))+((B27*$T$16)/100),2)+T18</f>
        <v>88.06</v>
      </c>
      <c r="F27" s="168">
        <f t="shared" si="2"/>
        <v>87.93</v>
      </c>
      <c r="H27" s="168">
        <v>0.25</v>
      </c>
      <c r="J27" s="169">
        <f t="shared" si="1"/>
        <v>-0.37999999999999545</v>
      </c>
      <c r="L27" s="169">
        <f>F27-D27</f>
        <v>-0.12999999999999545</v>
      </c>
      <c r="N27" s="170">
        <f>(F27-D27)/D27</f>
        <v>-1.4762661821484833E-3</v>
      </c>
      <c r="X27" s="169"/>
    </row>
    <row r="28" spans="2:24">
      <c r="B28" s="167">
        <v>1200</v>
      </c>
      <c r="D28" s="168">
        <f>ROUND((((600*R$11/100)+(($B28-600)*R$12/100)+R$10))+((B28*$T$16)/100),2)+T18</f>
        <v>97.350000000000009</v>
      </c>
      <c r="F28" s="168">
        <f t="shared" si="2"/>
        <v>97.2</v>
      </c>
      <c r="H28" s="168">
        <v>0.25</v>
      </c>
      <c r="J28" s="169">
        <f t="shared" si="1"/>
        <v>-0.40000000000000568</v>
      </c>
      <c r="L28" s="169">
        <f>F28-D28</f>
        <v>-0.15000000000000568</v>
      </c>
      <c r="N28" s="170">
        <f>(F28-D28)/D28</f>
        <v>-1.5408320493066837E-3</v>
      </c>
      <c r="X28" s="169"/>
    </row>
    <row r="29" spans="2:24">
      <c r="B29" s="167">
        <v>1300</v>
      </c>
      <c r="C29" s="143" t="s">
        <v>118</v>
      </c>
      <c r="D29" s="168">
        <f>ROUND((((600*R$11/100)+(($B29-600)*R$12/100)+R$10))+((B29*$T$16)/100),2)+T18</f>
        <v>106.64</v>
      </c>
      <c r="F29" s="168">
        <f t="shared" si="2"/>
        <v>106.48</v>
      </c>
      <c r="H29" s="168">
        <v>0.25</v>
      </c>
      <c r="J29" s="169">
        <f t="shared" si="1"/>
        <v>-0.40999999999999659</v>
      </c>
      <c r="L29" s="169">
        <f>F29-D29</f>
        <v>-0.15999999999999659</v>
      </c>
      <c r="N29" s="170">
        <f>(F29-D29)/D29</f>
        <v>-1.5003750937734113E-3</v>
      </c>
      <c r="X29" s="169"/>
    </row>
    <row r="30" spans="2:24">
      <c r="B30" s="167">
        <v>1400</v>
      </c>
      <c r="D30" s="168">
        <f>ROUND((((600*R$11/100)+(($B30-600)*R$12/100)+R$10))+((B30*$T$16)/100),2)+T18</f>
        <v>115.92</v>
      </c>
      <c r="F30" s="168">
        <f t="shared" si="2"/>
        <v>115.76</v>
      </c>
      <c r="H30" s="168">
        <v>0.25</v>
      </c>
      <c r="J30" s="169">
        <f t="shared" si="1"/>
        <v>-0.40999999999999659</v>
      </c>
      <c r="L30" s="169">
        <f>F30-D30</f>
        <v>-0.15999999999999659</v>
      </c>
      <c r="N30" s="170">
        <f>(F30-D30)/D30</f>
        <v>-1.3802622498274378E-3</v>
      </c>
      <c r="X30" s="169"/>
    </row>
    <row r="31" spans="2:24">
      <c r="B31" s="167">
        <v>1500</v>
      </c>
      <c r="D31" s="168">
        <f>ROUND((((600*R$11/100)+(($B31-600)*R$12/100)+R$10))+((B31*$T$16)/100),2)+T18</f>
        <v>125.21000000000001</v>
      </c>
      <c r="F31" s="168">
        <f t="shared" si="2"/>
        <v>125.03</v>
      </c>
      <c r="H31" s="168">
        <v>0.25</v>
      </c>
      <c r="J31" s="169">
        <f t="shared" si="1"/>
        <v>-0.43000000000000682</v>
      </c>
      <c r="L31" s="169">
        <f>F31-D31</f>
        <v>-0.18000000000000682</v>
      </c>
      <c r="N31" s="170">
        <f>(F31-D31)/D31</f>
        <v>-1.437584857439556E-3</v>
      </c>
      <c r="X31" s="169"/>
    </row>
    <row r="32" spans="2:24">
      <c r="D32" s="176"/>
      <c r="F32" s="168"/>
      <c r="X32" s="169"/>
    </row>
    <row r="33" spans="2:24">
      <c r="B33" s="167">
        <v>1600</v>
      </c>
      <c r="D33" s="168">
        <f>ROUND((((600*R$11/100)+(($B33-600)*R$12/100)+R$10))+((B33*$T$16)/100),2)+T18</f>
        <v>134.5</v>
      </c>
      <c r="F33" s="168">
        <f t="shared" si="2"/>
        <v>134.31</v>
      </c>
      <c r="H33" s="168">
        <v>0.25</v>
      </c>
      <c r="J33" s="169">
        <f t="shared" si="1"/>
        <v>-0.43999999999999773</v>
      </c>
      <c r="L33" s="169">
        <f>F33-D33</f>
        <v>-0.18999999999999773</v>
      </c>
      <c r="N33" s="170">
        <f>(F33-D33)/D33</f>
        <v>-1.412639405204444E-3</v>
      </c>
      <c r="X33" s="169"/>
    </row>
    <row r="34" spans="2:24">
      <c r="B34" s="167">
        <v>2000</v>
      </c>
      <c r="D34" s="168">
        <f>ROUND((((600*R$11/100)+(($B34-600)*R$12/100)+R$10))+((B34*$T$16)/100),2)+T18</f>
        <v>171.66</v>
      </c>
      <c r="F34" s="168">
        <f t="shared" si="2"/>
        <v>171.42000000000002</v>
      </c>
      <c r="H34" s="168">
        <v>0.25</v>
      </c>
      <c r="J34" s="169">
        <f t="shared" si="1"/>
        <v>-0.48999999999998067</v>
      </c>
      <c r="L34" s="169">
        <f>F34-D34</f>
        <v>-0.23999999999998067</v>
      </c>
      <c r="N34" s="170">
        <f>(F34-D34)/D34</f>
        <v>-1.3981125480600062E-3</v>
      </c>
      <c r="X34" s="169"/>
    </row>
    <row r="35" spans="2:24">
      <c r="B35" s="167">
        <v>3000</v>
      </c>
      <c r="D35" s="168">
        <f>ROUND((((600*R$11/100)+(($B35-600)*R$12/100)+R$10))+((B35*$T$16)/100),2)+T18</f>
        <v>264.55</v>
      </c>
      <c r="F35" s="168">
        <f t="shared" si="2"/>
        <v>264.19</v>
      </c>
      <c r="H35" s="168">
        <v>0.25</v>
      </c>
      <c r="J35" s="169">
        <f t="shared" si="1"/>
        <v>-0.61000000000001364</v>
      </c>
      <c r="L35" s="169">
        <f>F35-D35</f>
        <v>-0.36000000000001364</v>
      </c>
      <c r="N35" s="170">
        <f>(F35-D35)/D35</f>
        <v>-1.3608013608014122E-3</v>
      </c>
      <c r="X35" s="169"/>
    </row>
    <row r="36" spans="2:24">
      <c r="B36" s="182"/>
      <c r="C36" s="183"/>
      <c r="D36" s="184"/>
      <c r="E36" s="183"/>
      <c r="F36" s="184"/>
      <c r="G36" s="183"/>
      <c r="H36" s="183"/>
      <c r="I36" s="183"/>
      <c r="J36" s="183"/>
      <c r="K36" s="183"/>
      <c r="L36" s="183"/>
      <c r="M36" s="183"/>
      <c r="N36" s="185"/>
      <c r="O36" s="183"/>
      <c r="X36" s="169"/>
    </row>
    <row r="37" spans="2:24">
      <c r="B37" s="186"/>
      <c r="O37" s="175"/>
    </row>
    <row r="38" spans="2:24">
      <c r="B38" s="143" t="s">
        <v>119</v>
      </c>
    </row>
    <row r="39" spans="2:24">
      <c r="B39" s="143" t="s">
        <v>120</v>
      </c>
    </row>
    <row r="40" spans="2:24" ht="16.5">
      <c r="B40" s="187" t="s">
        <v>121</v>
      </c>
    </row>
    <row r="49" spans="20:20">
      <c r="T49" s="188"/>
    </row>
  </sheetData>
  <mergeCells count="4">
    <mergeCell ref="B3:N3"/>
    <mergeCell ref="B4:N4"/>
    <mergeCell ref="B5:N5"/>
    <mergeCell ref="L9:N9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 transitionEntry="1">
    <pageSetUpPr fitToPage="1"/>
  </sheetPr>
  <dimension ref="B1:AZ55"/>
  <sheetViews>
    <sheetView tabSelected="1" view="pageBreakPreview" topLeftCell="B1" zoomScale="60" zoomScaleNormal="55" workbookViewId="0">
      <selection activeCell="Q54" sqref="Q54"/>
    </sheetView>
  </sheetViews>
  <sheetFormatPr defaultColWidth="10.25" defaultRowHeight="15.75"/>
  <cols>
    <col min="1" max="1" width="0" style="14" hidden="1" customWidth="1"/>
    <col min="2" max="2" width="4.625" style="14" customWidth="1"/>
    <col min="3" max="3" width="2.125" style="14" customWidth="1"/>
    <col min="4" max="4" width="35.875" style="15" customWidth="1"/>
    <col min="5" max="5" width="2.125" style="15" customWidth="1"/>
    <col min="6" max="6" width="5.625" style="15" bestFit="1" customWidth="1"/>
    <col min="7" max="7" width="2.125" style="15" customWidth="1"/>
    <col min="8" max="8" width="9.25" style="14" hidden="1" customWidth="1"/>
    <col min="9" max="9" width="9.25" style="14" customWidth="1"/>
    <col min="10" max="10" width="2" style="14" customWidth="1"/>
    <col min="11" max="11" width="11" style="14" hidden="1" customWidth="1"/>
    <col min="12" max="12" width="11" style="14" bestFit="1" customWidth="1"/>
    <col min="13" max="13" width="2.125" style="14" customWidth="1"/>
    <col min="14" max="14" width="10.25" style="14" hidden="1" customWidth="1"/>
    <col min="15" max="15" width="12.125" style="14" customWidth="1"/>
    <col min="16" max="16" width="2.75" style="14" customWidth="1"/>
    <col min="17" max="17" width="13.375" style="14" customWidth="1"/>
    <col min="18" max="18" width="2.5" style="14" customWidth="1"/>
    <col min="19" max="19" width="12.5" style="14" customWidth="1"/>
    <col min="20" max="20" width="2.5" style="14" customWidth="1"/>
    <col min="21" max="21" width="14.5" style="14" customWidth="1"/>
    <col min="22" max="22" width="2.5" style="14" customWidth="1"/>
    <col min="23" max="23" width="14.5" style="14" customWidth="1"/>
    <col min="24" max="24" width="3.125" style="14" customWidth="1"/>
    <col min="25" max="25" width="10.25" style="14" bestFit="1" customWidth="1"/>
    <col min="26" max="26" width="3" style="14" customWidth="1"/>
    <col min="27" max="27" width="10.25" style="14" customWidth="1"/>
    <col min="28" max="28" width="2.75" style="14" customWidth="1"/>
    <col min="29" max="29" width="12" style="14" customWidth="1"/>
    <col min="30" max="30" width="3" style="14" customWidth="1"/>
    <col min="31" max="31" width="12.625" style="14" customWidth="1"/>
    <col min="32" max="32" width="2" style="14" hidden="1" customWidth="1"/>
    <col min="33" max="33" width="20.25" style="14" hidden="1" customWidth="1"/>
    <col min="34" max="34" width="3.625" style="14" customWidth="1"/>
    <col min="35" max="35" width="16.125" style="14" bestFit="1" customWidth="1"/>
    <col min="36" max="36" width="12.375" style="14" customWidth="1"/>
    <col min="37" max="37" width="14.125" style="14" hidden="1" customWidth="1"/>
    <col min="38" max="38" width="12.25" style="14" hidden="1" customWidth="1"/>
    <col min="39" max="39" width="14.5" style="14" hidden="1" customWidth="1"/>
    <col min="40" max="40" width="15.25" style="14" hidden="1" customWidth="1"/>
    <col min="41" max="41" width="6.75" style="14" hidden="1" customWidth="1"/>
    <col min="42" max="42" width="20.75" style="14" hidden="1" customWidth="1"/>
    <col min="43" max="43" width="3.875" style="14" customWidth="1"/>
    <col min="44" max="44" width="11.75" style="14" bestFit="1" customWidth="1"/>
    <col min="45" max="45" width="2.125" style="14" customWidth="1"/>
    <col min="46" max="46" width="8.25" style="14" customWidth="1"/>
    <col min="47" max="47" width="3.125" style="14" customWidth="1"/>
    <col min="48" max="48" width="7.25" style="14" customWidth="1"/>
    <col min="49" max="49" width="0.125" style="14" customWidth="1"/>
    <col min="50" max="50" width="10.25" style="14" customWidth="1"/>
    <col min="51" max="51" width="13.5" style="14" bestFit="1" customWidth="1"/>
    <col min="52" max="16384" width="10.25" style="14"/>
  </cols>
  <sheetData>
    <row r="1" spans="2:52">
      <c r="B1" s="13"/>
      <c r="AE1" s="16" t="s">
        <v>15</v>
      </c>
    </row>
    <row r="2" spans="2:52">
      <c r="B2" s="299" t="s">
        <v>16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8"/>
      <c r="AN2" s="18"/>
      <c r="AO2" s="18"/>
      <c r="AP2" s="18"/>
      <c r="AQ2" s="18"/>
      <c r="AR2" s="18"/>
      <c r="AS2" s="18"/>
      <c r="AT2" s="18"/>
    </row>
    <row r="3" spans="2:52">
      <c r="B3" s="300" t="s">
        <v>17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20"/>
      <c r="AV3" s="20"/>
      <c r="AW3" s="20"/>
    </row>
    <row r="4" spans="2:52">
      <c r="B4" s="300" t="s">
        <v>18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W4" s="300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20"/>
      <c r="AV4" s="20"/>
      <c r="AW4" s="20"/>
    </row>
    <row r="5" spans="2:52">
      <c r="B5" s="300" t="s">
        <v>19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20"/>
      <c r="AV5" s="20"/>
      <c r="AW5" s="20"/>
    </row>
    <row r="6" spans="2:52">
      <c r="B6" s="300" t="s">
        <v>20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19"/>
      <c r="AN6" s="19"/>
      <c r="AO6" s="19"/>
      <c r="AP6" s="19"/>
      <c r="AQ6" s="19"/>
      <c r="AR6" s="19"/>
      <c r="AS6" s="19"/>
      <c r="AT6" s="19"/>
      <c r="AU6" s="20"/>
      <c r="AV6" s="20"/>
      <c r="AW6" s="20"/>
    </row>
    <row r="7" spans="2:52">
      <c r="B7" s="299" t="s">
        <v>21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8"/>
      <c r="AN7" s="18"/>
      <c r="AO7" s="18"/>
      <c r="AP7" s="18"/>
      <c r="AQ7" s="18"/>
      <c r="AR7" s="18"/>
      <c r="AS7" s="18"/>
      <c r="AT7" s="18"/>
      <c r="AU7" s="22"/>
      <c r="AV7" s="22"/>
      <c r="AW7" s="22"/>
    </row>
    <row r="8" spans="2:52">
      <c r="M8" s="2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5"/>
      <c r="AE8" s="25"/>
      <c r="AF8" s="24"/>
      <c r="AG8" s="24"/>
      <c r="AH8" s="24"/>
      <c r="AI8" s="25"/>
      <c r="AJ8" s="25"/>
      <c r="AK8" s="25"/>
      <c r="AL8" s="25"/>
      <c r="AM8" s="25"/>
      <c r="AN8" s="25"/>
      <c r="AO8" s="25"/>
      <c r="AP8" s="26" t="s">
        <v>22</v>
      </c>
      <c r="AQ8" s="25"/>
      <c r="AR8" s="25"/>
      <c r="AS8" s="25"/>
      <c r="AT8" s="25"/>
      <c r="AU8" s="25"/>
      <c r="AV8" s="25"/>
      <c r="AW8" s="25"/>
      <c r="AX8" s="23"/>
      <c r="AY8" s="23"/>
      <c r="AZ8" s="23"/>
    </row>
    <row r="9" spans="2:52">
      <c r="N9" s="27" t="s">
        <v>23</v>
      </c>
      <c r="O9" s="28"/>
      <c r="P9" s="27"/>
      <c r="Q9" s="29" t="s">
        <v>24</v>
      </c>
      <c r="R9" s="27"/>
      <c r="S9" s="29" t="s">
        <v>25</v>
      </c>
      <c r="T9" s="27"/>
      <c r="U9" s="294" t="s">
        <v>26</v>
      </c>
      <c r="V9" s="294"/>
      <c r="W9" s="294"/>
      <c r="X9" s="27"/>
      <c r="Y9" s="27" t="s">
        <v>27</v>
      </c>
      <c r="Z9" s="27"/>
      <c r="AA9" s="30" t="s">
        <v>27</v>
      </c>
      <c r="AB9" s="30"/>
      <c r="AC9" s="30" t="s">
        <v>27</v>
      </c>
      <c r="AD9" s="31"/>
      <c r="AE9" s="295" t="s">
        <v>25</v>
      </c>
      <c r="AF9" s="295"/>
      <c r="AG9" s="295"/>
      <c r="AH9" s="32"/>
      <c r="AI9" s="296" t="s">
        <v>26</v>
      </c>
      <c r="AJ9" s="296"/>
      <c r="AK9" s="296"/>
      <c r="AL9" s="296"/>
      <c r="AM9" s="296"/>
      <c r="AN9" s="296"/>
      <c r="AO9" s="31"/>
      <c r="AP9" s="33" t="s">
        <v>28</v>
      </c>
      <c r="AQ9" s="31"/>
      <c r="AR9" s="26" t="s">
        <v>25</v>
      </c>
      <c r="AS9" s="31"/>
      <c r="AT9" s="26" t="s">
        <v>29</v>
      </c>
      <c r="AU9" s="31"/>
      <c r="AV9" s="31"/>
      <c r="AW9" s="31"/>
    </row>
    <row r="10" spans="2:52">
      <c r="F10" s="34" t="s">
        <v>30</v>
      </c>
      <c r="G10" s="34"/>
      <c r="H10" s="27" t="s">
        <v>31</v>
      </c>
      <c r="N10" s="26" t="s">
        <v>32</v>
      </c>
      <c r="O10" s="35"/>
      <c r="P10" s="26"/>
      <c r="Q10" s="29" t="s">
        <v>33</v>
      </c>
      <c r="R10" s="26"/>
      <c r="S10" s="29" t="s">
        <v>33</v>
      </c>
      <c r="T10" s="26"/>
      <c r="U10" s="29" t="s">
        <v>33</v>
      </c>
      <c r="V10" s="26"/>
      <c r="W10" s="36" t="s">
        <v>34</v>
      </c>
      <c r="X10" s="26"/>
      <c r="Y10" s="26" t="s">
        <v>32</v>
      </c>
      <c r="Z10" s="26"/>
      <c r="AA10" s="30" t="s">
        <v>35</v>
      </c>
      <c r="AB10" s="30"/>
      <c r="AC10" s="30" t="s">
        <v>36</v>
      </c>
      <c r="AD10" s="37"/>
      <c r="AE10" s="26" t="s">
        <v>32</v>
      </c>
      <c r="AF10" s="26"/>
      <c r="AG10" s="26" t="s">
        <v>36</v>
      </c>
      <c r="AH10" s="26"/>
      <c r="AI10" s="38" t="s">
        <v>32</v>
      </c>
      <c r="AJ10" s="38"/>
      <c r="AK10" s="38" t="s">
        <v>22</v>
      </c>
      <c r="AL10" s="26" t="s">
        <v>37</v>
      </c>
      <c r="AM10" s="38" t="s">
        <v>36</v>
      </c>
      <c r="AN10" s="32"/>
      <c r="AO10" s="32"/>
      <c r="AP10" s="32"/>
      <c r="AQ10" s="32"/>
      <c r="AR10" s="26" t="s">
        <v>32</v>
      </c>
      <c r="AS10" s="32"/>
      <c r="AT10" s="26" t="s">
        <v>26</v>
      </c>
      <c r="AU10" s="13"/>
      <c r="AV10" s="32"/>
      <c r="AW10" s="13"/>
    </row>
    <row r="11" spans="2:52" ht="18">
      <c r="B11" s="13" t="s">
        <v>38</v>
      </c>
      <c r="F11" s="34" t="s">
        <v>39</v>
      </c>
      <c r="G11" s="34"/>
      <c r="H11" s="27" t="s">
        <v>40</v>
      </c>
      <c r="I11" s="27" t="s">
        <v>31</v>
      </c>
      <c r="K11" s="27" t="s">
        <v>41</v>
      </c>
      <c r="N11" s="27" t="s">
        <v>42</v>
      </c>
      <c r="O11" s="29" t="s">
        <v>43</v>
      </c>
      <c r="P11" s="27"/>
      <c r="Q11" s="36" t="s">
        <v>42</v>
      </c>
      <c r="R11" s="27"/>
      <c r="S11" s="36" t="s">
        <v>42</v>
      </c>
      <c r="T11" s="27"/>
      <c r="U11" s="36" t="s">
        <v>42</v>
      </c>
      <c r="V11" s="27"/>
      <c r="W11" s="29" t="s">
        <v>44</v>
      </c>
      <c r="X11" s="27"/>
      <c r="Y11" s="27" t="s">
        <v>42</v>
      </c>
      <c r="Z11" s="27"/>
      <c r="AA11" s="30" t="s">
        <v>42</v>
      </c>
      <c r="AB11" s="30"/>
      <c r="AC11" s="30" t="s">
        <v>45</v>
      </c>
      <c r="AD11" s="13"/>
      <c r="AE11" s="27" t="s">
        <v>42</v>
      </c>
      <c r="AF11" s="27"/>
      <c r="AG11" s="27" t="s">
        <v>42</v>
      </c>
      <c r="AH11" s="27"/>
      <c r="AI11" s="39" t="s">
        <v>46</v>
      </c>
      <c r="AJ11" s="27" t="s">
        <v>32</v>
      </c>
      <c r="AK11" s="39" t="s">
        <v>46</v>
      </c>
      <c r="AL11" s="27" t="s">
        <v>47</v>
      </c>
      <c r="AM11" s="39" t="s">
        <v>46</v>
      </c>
      <c r="AN11" s="27" t="s">
        <v>36</v>
      </c>
      <c r="AO11" s="13"/>
      <c r="AP11" s="13"/>
      <c r="AQ11" s="13"/>
      <c r="AR11" s="27" t="s">
        <v>48</v>
      </c>
      <c r="AS11" s="13"/>
      <c r="AT11" s="27" t="s">
        <v>49</v>
      </c>
      <c r="AU11" s="13"/>
      <c r="AV11" s="26"/>
      <c r="AW11" s="40"/>
      <c r="AX11" s="23"/>
    </row>
    <row r="12" spans="2:52" ht="17.25">
      <c r="B12" s="41" t="s">
        <v>50</v>
      </c>
      <c r="D12" s="42" t="s">
        <v>51</v>
      </c>
      <c r="F12" s="42" t="s">
        <v>50</v>
      </c>
      <c r="G12" s="43"/>
      <c r="H12" s="44" t="s">
        <v>23</v>
      </c>
      <c r="I12" s="33" t="s">
        <v>40</v>
      </c>
      <c r="K12" s="44" t="s">
        <v>23</v>
      </c>
      <c r="L12" s="33" t="s">
        <v>41</v>
      </c>
      <c r="N12" s="45" t="s">
        <v>52</v>
      </c>
      <c r="O12" s="46" t="s">
        <v>6</v>
      </c>
      <c r="P12" s="47"/>
      <c r="Q12" s="48" t="s">
        <v>52</v>
      </c>
      <c r="R12" s="47"/>
      <c r="S12" s="48" t="s">
        <v>52</v>
      </c>
      <c r="T12" s="47"/>
      <c r="U12" s="48" t="s">
        <v>52</v>
      </c>
      <c r="V12" s="47"/>
      <c r="W12" s="49" t="s">
        <v>53</v>
      </c>
      <c r="X12" s="47"/>
      <c r="Y12" s="45" t="s">
        <v>52</v>
      </c>
      <c r="Z12" s="47"/>
      <c r="AA12" s="50" t="s">
        <v>52</v>
      </c>
      <c r="AB12" s="51"/>
      <c r="AC12" s="50" t="s">
        <v>52</v>
      </c>
      <c r="AD12" s="26"/>
      <c r="AE12" s="45" t="s">
        <v>52</v>
      </c>
      <c r="AF12" s="47"/>
      <c r="AG12" s="45" t="s">
        <v>52</v>
      </c>
      <c r="AH12" s="47"/>
      <c r="AI12" s="52" t="s">
        <v>52</v>
      </c>
      <c r="AJ12" s="33" t="s">
        <v>54</v>
      </c>
      <c r="AK12" s="52" t="s">
        <v>52</v>
      </c>
      <c r="AL12" s="33" t="s">
        <v>54</v>
      </c>
      <c r="AM12" s="52" t="s">
        <v>52</v>
      </c>
      <c r="AN12" s="33" t="s">
        <v>54</v>
      </c>
      <c r="AO12" s="40"/>
      <c r="AP12" s="53" t="s">
        <v>55</v>
      </c>
      <c r="AQ12" s="40"/>
      <c r="AR12" s="45" t="s">
        <v>55</v>
      </c>
      <c r="AS12" s="40"/>
      <c r="AT12" s="33" t="s">
        <v>56</v>
      </c>
      <c r="AU12" s="40"/>
      <c r="AV12" s="26"/>
      <c r="AW12" s="40"/>
      <c r="AX12" s="23"/>
    </row>
    <row r="13" spans="2:52">
      <c r="B13" s="54"/>
      <c r="D13" s="39" t="s">
        <v>57</v>
      </c>
      <c r="F13" s="39" t="s">
        <v>58</v>
      </c>
      <c r="G13" s="34"/>
      <c r="H13" s="39"/>
      <c r="I13" s="39" t="s">
        <v>59</v>
      </c>
      <c r="K13" s="39"/>
      <c r="L13" s="39" t="s">
        <v>60</v>
      </c>
      <c r="N13" s="39"/>
      <c r="O13" s="55" t="s">
        <v>61</v>
      </c>
      <c r="P13" s="39"/>
      <c r="Q13" s="55" t="s">
        <v>62</v>
      </c>
      <c r="R13" s="39"/>
      <c r="S13" s="55" t="s">
        <v>63</v>
      </c>
      <c r="T13" s="39"/>
      <c r="U13" s="55" t="s">
        <v>64</v>
      </c>
      <c r="V13" s="39"/>
      <c r="W13" s="55" t="s">
        <v>65</v>
      </c>
      <c r="X13" s="39"/>
      <c r="Y13" s="39" t="s">
        <v>61</v>
      </c>
      <c r="Z13" s="39"/>
      <c r="AA13" s="39"/>
      <c r="AB13" s="39"/>
      <c r="AC13" s="39"/>
      <c r="AD13" s="39"/>
      <c r="AE13" s="39" t="s">
        <v>62</v>
      </c>
      <c r="AF13" s="39"/>
      <c r="AG13" s="39"/>
      <c r="AH13" s="39"/>
      <c r="AI13" s="39" t="s">
        <v>63</v>
      </c>
      <c r="AJ13" s="39" t="s">
        <v>64</v>
      </c>
      <c r="AK13" s="39" t="s">
        <v>64</v>
      </c>
      <c r="AL13" s="39" t="s">
        <v>64</v>
      </c>
      <c r="AM13" s="39"/>
      <c r="AN13" s="39"/>
      <c r="AO13" s="39"/>
      <c r="AP13" s="39"/>
      <c r="AQ13" s="39"/>
      <c r="AR13" s="39" t="s">
        <v>65</v>
      </c>
      <c r="AS13" s="39"/>
      <c r="AT13" s="39" t="s">
        <v>66</v>
      </c>
      <c r="AU13" s="39"/>
      <c r="AV13" s="37"/>
      <c r="AW13" s="37"/>
      <c r="AX13" s="23"/>
    </row>
    <row r="14" spans="2:52">
      <c r="U14" s="55" t="s">
        <v>67</v>
      </c>
      <c r="AD14" s="39"/>
      <c r="AE14" s="39" t="s">
        <v>68</v>
      </c>
      <c r="AJ14" s="39" t="s">
        <v>69</v>
      </c>
      <c r="AL14" s="39" t="s">
        <v>69</v>
      </c>
      <c r="AN14" s="39"/>
      <c r="AR14" s="39" t="s">
        <v>70</v>
      </c>
      <c r="AT14" s="39" t="s">
        <v>71</v>
      </c>
      <c r="AV14" s="23"/>
      <c r="AW14" s="23"/>
      <c r="AX14" s="23"/>
    </row>
    <row r="15" spans="2:52">
      <c r="D15" s="56" t="s">
        <v>7</v>
      </c>
      <c r="AV15" s="23"/>
      <c r="AW15" s="23"/>
      <c r="AX15" s="23"/>
    </row>
    <row r="16" spans="2:52">
      <c r="B16" s="13">
        <v>1</v>
      </c>
      <c r="D16" s="15" t="s">
        <v>72</v>
      </c>
      <c r="F16" s="57" t="s">
        <v>73</v>
      </c>
      <c r="G16" s="57"/>
      <c r="H16" s="58">
        <v>101336.91666666667</v>
      </c>
      <c r="I16" s="59">
        <v>104296.97777777778</v>
      </c>
      <c r="J16" s="16"/>
      <c r="K16" s="58">
        <v>1569938.6044392167</v>
      </c>
      <c r="L16" s="59">
        <v>1601807.788900645</v>
      </c>
      <c r="N16" s="60">
        <v>102672.94442530281</v>
      </c>
      <c r="O16" s="59">
        <f>L16</f>
        <v>1601807.788900645</v>
      </c>
      <c r="P16" s="60"/>
      <c r="Q16" s="61">
        <f>O16*-0.0041</f>
        <v>-6567.4119344926448</v>
      </c>
      <c r="R16" s="60"/>
      <c r="S16" s="61">
        <f>O16*$U$48</f>
        <v>-6759.6288691607215</v>
      </c>
      <c r="T16" s="60"/>
      <c r="U16" s="61">
        <f>S16-Q16</f>
        <v>-192.21693466807665</v>
      </c>
      <c r="V16" s="60"/>
      <c r="W16" s="62">
        <f>U16/AC16</f>
        <v>-1.4502889563908299E-3</v>
      </c>
      <c r="X16" s="60"/>
      <c r="Y16" s="63">
        <v>134571.28710393453</v>
      </c>
      <c r="Z16" s="60"/>
      <c r="AA16" s="63">
        <f>0.00283*L16</f>
        <v>4533.1160425888256</v>
      </c>
      <c r="AB16" s="60"/>
      <c r="AC16" s="63">
        <f>Y16+AA16+Q16</f>
        <v>132536.99121203073</v>
      </c>
      <c r="AD16" s="64"/>
      <c r="AE16" s="65">
        <f>Y16+AI16</f>
        <v>140490.11310393453</v>
      </c>
      <c r="AF16" s="60"/>
      <c r="AG16" s="66">
        <f>AE16+AK16</f>
        <v>141377.5146189855</v>
      </c>
      <c r="AH16" s="60"/>
      <c r="AI16" s="63">
        <v>5918.826</v>
      </c>
      <c r="AJ16" s="67">
        <f>AI16/Y16</f>
        <v>4.3982829676204739E-2</v>
      </c>
      <c r="AK16" s="60">
        <f>(AP16/100)*L16</f>
        <v>887.4015150509573</v>
      </c>
      <c r="AL16" s="68">
        <f>AK16/Y16</f>
        <v>6.5942857064715688E-3</v>
      </c>
      <c r="AM16" s="60">
        <f>AI16+AK16</f>
        <v>6806.2275150509577</v>
      </c>
      <c r="AN16" s="68">
        <f>AM16/Y16</f>
        <v>5.0577115382676313E-2</v>
      </c>
      <c r="AO16" s="64"/>
      <c r="AP16" s="69">
        <f>ROUND((((Y16/$Y$40)*$AK$47)/L16)*100,4)</f>
        <v>5.5399999999999998E-2</v>
      </c>
      <c r="AQ16" s="64"/>
      <c r="AR16" s="70">
        <f>AE16/L16*100</f>
        <v>8.7707223099692833</v>
      </c>
      <c r="AS16" s="64"/>
      <c r="AT16" s="71">
        <f>(AI16/L16)*100</f>
        <v>0.36950912843682809</v>
      </c>
      <c r="AU16" s="64"/>
      <c r="AV16" s="72" t="s">
        <v>15</v>
      </c>
      <c r="AW16" s="73"/>
      <c r="AX16" s="74" t="s">
        <v>15</v>
      </c>
      <c r="AY16" s="75" t="s">
        <v>15</v>
      </c>
    </row>
    <row r="17" spans="2:52">
      <c r="B17" s="35">
        <f>MAX(B$13:B16)+1</f>
        <v>2</v>
      </c>
      <c r="D17" s="56" t="s">
        <v>74</v>
      </c>
      <c r="H17" s="76">
        <f>SUM(H16:H16)</f>
        <v>101336.91666666667</v>
      </c>
      <c r="I17" s="76">
        <f>SUM(I16:I16)</f>
        <v>104296.97777777778</v>
      </c>
      <c r="K17" s="76">
        <f>SUM(K16:K16)</f>
        <v>1569938.6044392167</v>
      </c>
      <c r="L17" s="76">
        <f>SUM(L16:L16)</f>
        <v>1601807.788900645</v>
      </c>
      <c r="M17" s="76"/>
      <c r="N17" s="77">
        <f>SUM(N16:N16)</f>
        <v>102672.94442530281</v>
      </c>
      <c r="O17" s="76">
        <f>SUM(O16:O16)</f>
        <v>1601807.788900645</v>
      </c>
      <c r="P17" s="77"/>
      <c r="Q17" s="78">
        <f>SUM(Q16:Q16)</f>
        <v>-6567.4119344926448</v>
      </c>
      <c r="R17" s="77"/>
      <c r="S17" s="78">
        <f>SUM(S16:S16)</f>
        <v>-6759.6288691607215</v>
      </c>
      <c r="T17" s="77"/>
      <c r="U17" s="78">
        <f t="shared" ref="U17:U35" si="0">S17-Q17</f>
        <v>-192.21693466807665</v>
      </c>
      <c r="V17" s="77"/>
      <c r="W17" s="79">
        <f t="shared" ref="W17:W44" si="1">U17/AC17</f>
        <v>-1.4502889563908299E-3</v>
      </c>
      <c r="X17" s="77"/>
      <c r="Y17" s="77">
        <f>SUM(Y16:Y16)</f>
        <v>134571.28710393453</v>
      </c>
      <c r="Z17" s="77"/>
      <c r="AA17" s="77">
        <f>SUM(AA16:AA16)</f>
        <v>4533.1160425888256</v>
      </c>
      <c r="AB17" s="77"/>
      <c r="AC17" s="77">
        <f>SUM(AC16:AC16)</f>
        <v>132536.99121203073</v>
      </c>
      <c r="AD17" s="64"/>
      <c r="AE17" s="77">
        <f>SUM(AE16:AE16)</f>
        <v>140490.11310393453</v>
      </c>
      <c r="AF17" s="77"/>
      <c r="AG17" s="77">
        <f>SUM(AG16:AG16)</f>
        <v>141377.5146189855</v>
      </c>
      <c r="AH17" s="77"/>
      <c r="AI17" s="60">
        <f>SUM(AI16)</f>
        <v>5918.826</v>
      </c>
      <c r="AJ17" s="68">
        <f>AI17/Y17</f>
        <v>4.3982829676204739E-2</v>
      </c>
      <c r="AK17" s="60">
        <f>SUM(AK16)</f>
        <v>887.4015150509573</v>
      </c>
      <c r="AL17" s="68">
        <f>AK17/Y17</f>
        <v>6.5942857064715688E-3</v>
      </c>
      <c r="AM17" s="60">
        <f>AI17+AK17</f>
        <v>6806.2275150509577</v>
      </c>
      <c r="AN17" s="68">
        <f>AM17/Y17</f>
        <v>5.0577115382676313E-2</v>
      </c>
      <c r="AO17" s="64"/>
      <c r="AP17" s="80"/>
      <c r="AQ17" s="64"/>
      <c r="AR17" s="81">
        <f>AE17/L17*100</f>
        <v>8.7707223099692833</v>
      </c>
      <c r="AS17" s="64"/>
      <c r="AT17" s="82">
        <f>(AI17/L17)*100</f>
        <v>0.36950912843682809</v>
      </c>
      <c r="AU17" s="64"/>
      <c r="AV17" s="82"/>
      <c r="AW17" s="73"/>
      <c r="AX17" s="23"/>
    </row>
    <row r="18" spans="2:52">
      <c r="Q18" s="78"/>
      <c r="S18" s="78"/>
      <c r="U18" s="78"/>
      <c r="W18" s="79"/>
      <c r="AC18" s="60"/>
      <c r="AJ18" s="83"/>
      <c r="AL18" s="83"/>
      <c r="AN18" s="83"/>
      <c r="AP18" s="84"/>
      <c r="AT18" s="85"/>
      <c r="AV18" s="86"/>
      <c r="AW18" s="23"/>
      <c r="AX18" s="23"/>
    </row>
    <row r="19" spans="2:52">
      <c r="D19" s="56" t="s">
        <v>75</v>
      </c>
      <c r="H19" s="87"/>
      <c r="I19" s="87"/>
      <c r="Q19" s="78"/>
      <c r="S19" s="78"/>
      <c r="U19" s="78"/>
      <c r="W19" s="79"/>
      <c r="AC19" s="60"/>
      <c r="AJ19" s="83"/>
      <c r="AL19" s="83"/>
      <c r="AN19" s="83"/>
      <c r="AP19" s="84"/>
      <c r="AT19" s="85"/>
      <c r="AV19" s="86"/>
      <c r="AW19" s="23"/>
      <c r="AX19" s="23"/>
    </row>
    <row r="20" spans="2:52">
      <c r="B20" s="35">
        <f>MAX(B$13:B19)+1</f>
        <v>3</v>
      </c>
      <c r="D20" s="15" t="s">
        <v>76</v>
      </c>
      <c r="F20" s="34">
        <v>24</v>
      </c>
      <c r="G20" s="34"/>
      <c r="H20" s="58">
        <v>17306.416666666664</v>
      </c>
      <c r="I20" s="58">
        <v>18646.79166666606</v>
      </c>
      <c r="K20" s="58">
        <v>513041.74113523914</v>
      </c>
      <c r="L20" s="58">
        <v>537395.79148303834</v>
      </c>
      <c r="N20" s="77">
        <v>33647.646251191611</v>
      </c>
      <c r="O20" s="58">
        <v>44377.455999999998</v>
      </c>
      <c r="P20" s="77"/>
      <c r="Q20" s="78">
        <f>O20*-0.0041</f>
        <v>-181.94756960000001</v>
      </c>
      <c r="R20" s="77"/>
      <c r="S20" s="78">
        <f t="shared" ref="S20:S27" si="2">O20*$U$48</f>
        <v>-187.27286432</v>
      </c>
      <c r="T20" s="77"/>
      <c r="U20" s="78">
        <f t="shared" si="0"/>
        <v>-5.325294719999988</v>
      </c>
      <c r="V20" s="77"/>
      <c r="W20" s="79">
        <f t="shared" si="1"/>
        <v>-1.1427617159433465E-4</v>
      </c>
      <c r="X20" s="77"/>
      <c r="Y20" s="77">
        <v>45261.337330470167</v>
      </c>
      <c r="Z20" s="77"/>
      <c r="AA20" s="77">
        <f>0.00283*L20</f>
        <v>1520.8300898969985</v>
      </c>
      <c r="AB20" s="77"/>
      <c r="AC20" s="60">
        <f>Y20+AA20+Q20</f>
        <v>46600.219850767164</v>
      </c>
      <c r="AD20" s="64"/>
      <c r="AE20" s="66">
        <f t="shared" ref="AE20:AE27" si="3">Y20+AI20</f>
        <v>47131.977330470167</v>
      </c>
      <c r="AF20" s="60"/>
      <c r="AG20" s="66">
        <f t="shared" ref="AG20:AG27" si="4">AE20+AK20</f>
        <v>47430.231994743255</v>
      </c>
      <c r="AH20" s="60"/>
      <c r="AI20" s="60">
        <v>1870.64</v>
      </c>
      <c r="AJ20" s="68">
        <f>AI20/Y20</f>
        <v>4.1329755379116373E-2</v>
      </c>
      <c r="AK20" s="60">
        <f t="shared" ref="AK20:AK27" si="5">(AP20/100)*L20</f>
        <v>298.25466427308629</v>
      </c>
      <c r="AL20" s="68">
        <f>AK20/Y20</f>
        <v>6.5896122798011032E-3</v>
      </c>
      <c r="AM20" s="60">
        <f t="shared" ref="AM20:AM27" si="6">AI20+AK20</f>
        <v>2168.8946642730862</v>
      </c>
      <c r="AN20" s="68">
        <f>AM20/Y20</f>
        <v>4.7919367658917474E-2</v>
      </c>
      <c r="AO20" s="64"/>
      <c r="AP20" s="69">
        <f>ROUND((((Y20/$Y$40)*$AK$47)/L20)*100,4)</f>
        <v>5.5500000000000001E-2</v>
      </c>
      <c r="AQ20" s="64"/>
      <c r="AR20" s="81">
        <f>AE20/L20*100</f>
        <v>8.7704403490770133</v>
      </c>
      <c r="AS20" s="64"/>
      <c r="AT20" s="82">
        <f>(AI20/L20)*100</f>
        <v>0.3480935336016755</v>
      </c>
      <c r="AU20" s="64"/>
      <c r="AV20" s="82"/>
      <c r="AW20" s="73"/>
      <c r="AX20" s="23"/>
      <c r="AY20" s="88"/>
      <c r="AZ20" s="89"/>
    </row>
    <row r="21" spans="2:52">
      <c r="B21" s="35">
        <f>MAX(B$13:B20)+1</f>
        <v>4</v>
      </c>
      <c r="D21" s="90" t="s">
        <v>77</v>
      </c>
      <c r="E21" s="90"/>
      <c r="F21" s="35">
        <v>33</v>
      </c>
      <c r="G21" s="34"/>
      <c r="H21" s="58">
        <v>0</v>
      </c>
      <c r="I21" s="58">
        <v>0</v>
      </c>
      <c r="K21" s="58">
        <v>0</v>
      </c>
      <c r="L21" s="58">
        <v>0</v>
      </c>
      <c r="N21" s="60">
        <v>0</v>
      </c>
      <c r="O21" s="58">
        <v>0</v>
      </c>
      <c r="P21" s="60"/>
      <c r="Q21" s="78">
        <f t="shared" ref="Q21:Q27" si="7">O21*-0.0041</f>
        <v>0</v>
      </c>
      <c r="R21" s="60"/>
      <c r="S21" s="78">
        <f t="shared" si="2"/>
        <v>0</v>
      </c>
      <c r="T21" s="60"/>
      <c r="U21" s="78">
        <f t="shared" si="0"/>
        <v>0</v>
      </c>
      <c r="V21" s="60"/>
      <c r="W21" s="79">
        <v>0</v>
      </c>
      <c r="X21" s="60"/>
      <c r="Y21" s="77">
        <v>0</v>
      </c>
      <c r="Z21" s="60"/>
      <c r="AA21" s="60">
        <f>0.0024*L21</f>
        <v>0</v>
      </c>
      <c r="AB21" s="60"/>
      <c r="AC21" s="60">
        <f t="shared" ref="AC21:AC27" si="8">Y21+AA21+Q21</f>
        <v>0</v>
      </c>
      <c r="AD21" s="64"/>
      <c r="AE21" s="66">
        <f t="shared" si="3"/>
        <v>0</v>
      </c>
      <c r="AF21" s="60"/>
      <c r="AG21" s="66">
        <f t="shared" si="4"/>
        <v>0</v>
      </c>
      <c r="AH21" s="60"/>
      <c r="AI21" s="60">
        <v>0</v>
      </c>
      <c r="AJ21" s="68">
        <f>AJ22</f>
        <v>4.3202820123207565E-2</v>
      </c>
      <c r="AK21" s="60">
        <f t="shared" si="5"/>
        <v>0</v>
      </c>
      <c r="AL21" s="68">
        <v>0</v>
      </c>
      <c r="AM21" s="60">
        <f t="shared" si="6"/>
        <v>0</v>
      </c>
      <c r="AN21" s="68">
        <f>AJ21+AL21</f>
        <v>4.3202820123207565E-2</v>
      </c>
      <c r="AO21" s="64"/>
      <c r="AP21" s="69">
        <v>0</v>
      </c>
      <c r="AQ21" s="64"/>
      <c r="AR21" s="81">
        <v>0</v>
      </c>
      <c r="AS21" s="64"/>
      <c r="AT21" s="82">
        <v>0</v>
      </c>
      <c r="AU21" s="64"/>
      <c r="AV21" s="82"/>
      <c r="AW21" s="73"/>
      <c r="AX21" s="23"/>
      <c r="AY21" s="88"/>
      <c r="AZ21" s="89"/>
    </row>
    <row r="22" spans="2:52">
      <c r="B22" s="35">
        <f>MAX(B$13:B21)+1</f>
        <v>5</v>
      </c>
      <c r="D22" s="15" t="s">
        <v>78</v>
      </c>
      <c r="F22" s="34">
        <v>36</v>
      </c>
      <c r="G22" s="34"/>
      <c r="H22" s="58">
        <v>1058.6666666666667</v>
      </c>
      <c r="I22" s="58">
        <v>1044.4944444444445</v>
      </c>
      <c r="K22" s="58">
        <v>901191.51506367233</v>
      </c>
      <c r="L22" s="58">
        <v>860704.39038612752</v>
      </c>
      <c r="N22" s="77">
        <v>49005.26783999426</v>
      </c>
      <c r="O22" s="58">
        <v>84481.557000000001</v>
      </c>
      <c r="P22" s="77"/>
      <c r="Q22" s="78">
        <f t="shared" si="7"/>
        <v>-346.37438370000001</v>
      </c>
      <c r="R22" s="77"/>
      <c r="S22" s="78">
        <f t="shared" si="2"/>
        <v>-356.51217054</v>
      </c>
      <c r="T22" s="77"/>
      <c r="U22" s="78">
        <f t="shared" si="0"/>
        <v>-10.13778683999999</v>
      </c>
      <c r="V22" s="77"/>
      <c r="W22" s="79">
        <f t="shared" si="1"/>
        <v>-1.6087453883836448E-4</v>
      </c>
      <c r="X22" s="77"/>
      <c r="Y22" s="77">
        <v>61297.41050347397</v>
      </c>
      <c r="Z22" s="77"/>
      <c r="AA22" s="60">
        <f>0.0024*L22</f>
        <v>2065.690536926706</v>
      </c>
      <c r="AB22" s="77"/>
      <c r="AC22" s="60">
        <f t="shared" si="8"/>
        <v>63016.726656700674</v>
      </c>
      <c r="AD22" s="64"/>
      <c r="AE22" s="66">
        <f t="shared" si="3"/>
        <v>63945.631503473967</v>
      </c>
      <c r="AF22" s="60"/>
      <c r="AG22" s="66">
        <f t="shared" si="4"/>
        <v>64349.301862565058</v>
      </c>
      <c r="AH22" s="60"/>
      <c r="AI22" s="60">
        <v>2648.221</v>
      </c>
      <c r="AJ22" s="68">
        <f t="shared" ref="AJ22:AJ27" si="9">AI22/Y22</f>
        <v>4.3202820123207565E-2</v>
      </c>
      <c r="AK22" s="60">
        <f t="shared" si="5"/>
        <v>403.67035909109376</v>
      </c>
      <c r="AL22" s="68">
        <f t="shared" ref="AL22:AL27" si="10">AK22/Y22</f>
        <v>6.5854390222278014E-3</v>
      </c>
      <c r="AM22" s="60">
        <f t="shared" si="6"/>
        <v>3051.8913590910938</v>
      </c>
      <c r="AN22" s="68">
        <f t="shared" ref="AN22:AN27" si="11">AM22/Y22</f>
        <v>4.9788259145435367E-2</v>
      </c>
      <c r="AO22" s="64"/>
      <c r="AP22" s="69">
        <f t="shared" ref="AP22:AP27" si="12">ROUND((((Y22/$Y$40)*$AK$47)/L22)*100,4)</f>
        <v>4.6899999999999997E-2</v>
      </c>
      <c r="AQ22" s="64"/>
      <c r="AR22" s="81">
        <f>AE22/L22*100</f>
        <v>7.4294533893090531</v>
      </c>
      <c r="AS22" s="64"/>
      <c r="AT22" s="82">
        <f>(AI22/L22)*100</f>
        <v>0.30768066592665577</v>
      </c>
      <c r="AU22" s="64"/>
      <c r="AV22" s="82"/>
      <c r="AW22" s="73"/>
      <c r="AX22" s="23"/>
      <c r="AY22" s="88"/>
      <c r="AZ22" s="89"/>
    </row>
    <row r="23" spans="2:52">
      <c r="B23" s="35">
        <f>MAX(B$13:B22)+1</f>
        <v>6</v>
      </c>
      <c r="D23" s="15" t="s">
        <v>79</v>
      </c>
      <c r="F23" s="34" t="s">
        <v>80</v>
      </c>
      <c r="G23" s="34"/>
      <c r="H23" s="58">
        <v>5259</v>
      </c>
      <c r="I23" s="58">
        <v>5260</v>
      </c>
      <c r="K23" s="58">
        <v>168033.04399999999</v>
      </c>
      <c r="L23" s="58">
        <v>153555.06536433662</v>
      </c>
      <c r="N23" s="77">
        <v>10140.337</v>
      </c>
      <c r="O23" s="58">
        <v>141350.90299999999</v>
      </c>
      <c r="P23" s="77"/>
      <c r="Q23" s="78">
        <f t="shared" si="7"/>
        <v>-579.53870230000007</v>
      </c>
      <c r="R23" s="77"/>
      <c r="S23" s="78">
        <f t="shared" si="2"/>
        <v>-596.50081065999996</v>
      </c>
      <c r="T23" s="77"/>
      <c r="U23" s="78">
        <f t="shared" si="0"/>
        <v>-16.962108359999888</v>
      </c>
      <c r="V23" s="77"/>
      <c r="W23" s="79">
        <f t="shared" si="1"/>
        <v>-1.3980290707668016E-3</v>
      </c>
      <c r="X23" s="77"/>
      <c r="Y23" s="77">
        <v>12299.348</v>
      </c>
      <c r="Z23" s="77"/>
      <c r="AA23" s="77">
        <f>0.00269*L23</f>
        <v>413.06312583006553</v>
      </c>
      <c r="AB23" s="77"/>
      <c r="AC23" s="60">
        <f t="shared" si="8"/>
        <v>12132.872423530065</v>
      </c>
      <c r="AD23" s="64"/>
      <c r="AE23" s="66">
        <f t="shared" si="3"/>
        <v>12811.164000000001</v>
      </c>
      <c r="AF23" s="60"/>
      <c r="AG23" s="66">
        <f t="shared" si="4"/>
        <v>12892.241074512371</v>
      </c>
      <c r="AH23" s="60"/>
      <c r="AI23" s="60">
        <v>511.81599999999997</v>
      </c>
      <c r="AJ23" s="68">
        <f t="shared" si="9"/>
        <v>4.1613262751814158E-2</v>
      </c>
      <c r="AK23" s="60">
        <f t="shared" si="5"/>
        <v>81.077074512369748</v>
      </c>
      <c r="AL23" s="68">
        <f t="shared" si="10"/>
        <v>6.5919815027893954E-3</v>
      </c>
      <c r="AM23" s="60">
        <f t="shared" si="6"/>
        <v>592.89307451236971</v>
      </c>
      <c r="AN23" s="68">
        <f t="shared" si="11"/>
        <v>4.8205244254603555E-2</v>
      </c>
      <c r="AO23" s="64"/>
      <c r="AP23" s="69">
        <f t="shared" si="12"/>
        <v>5.28E-2</v>
      </c>
      <c r="AQ23" s="64"/>
      <c r="AR23" s="81">
        <f>AE23/L23*100</f>
        <v>8.3430422627890799</v>
      </c>
      <c r="AS23" s="64"/>
      <c r="AT23" s="82">
        <f>(AI23/L23)*100</f>
        <v>0.33331104954800789</v>
      </c>
      <c r="AU23" s="64"/>
      <c r="AV23" s="82"/>
      <c r="AW23" s="73"/>
      <c r="AX23" s="23"/>
    </row>
    <row r="24" spans="2:52">
      <c r="B24" s="35">
        <f>MAX(B$13:B23)+1</f>
        <v>7</v>
      </c>
      <c r="D24" s="15" t="s">
        <v>81</v>
      </c>
      <c r="F24" s="34">
        <v>47</v>
      </c>
      <c r="G24" s="34"/>
      <c r="H24" s="58">
        <v>1.0833333333333333</v>
      </c>
      <c r="I24" s="58">
        <v>1</v>
      </c>
      <c r="K24" s="58">
        <v>1616.6904507017675</v>
      </c>
      <c r="L24" s="58">
        <v>1734.4743654971489</v>
      </c>
      <c r="N24" s="77">
        <v>165.62561725051643</v>
      </c>
      <c r="O24" s="58">
        <v>0</v>
      </c>
      <c r="P24" s="77"/>
      <c r="Q24" s="78">
        <f t="shared" si="7"/>
        <v>0</v>
      </c>
      <c r="R24" s="77"/>
      <c r="S24" s="78">
        <f t="shared" si="2"/>
        <v>0</v>
      </c>
      <c r="T24" s="77"/>
      <c r="U24" s="78">
        <f t="shared" si="0"/>
        <v>0</v>
      </c>
      <c r="V24" s="77"/>
      <c r="W24" s="79">
        <f t="shared" si="1"/>
        <v>0</v>
      </c>
      <c r="X24" s="77"/>
      <c r="Y24" s="77">
        <v>290.56051169386154</v>
      </c>
      <c r="Z24" s="77"/>
      <c r="AA24" s="77">
        <f>0.00194*L24</f>
        <v>3.3648802690644692</v>
      </c>
      <c r="AB24" s="77"/>
      <c r="AC24" s="60">
        <f t="shared" si="8"/>
        <v>293.92539196292603</v>
      </c>
      <c r="AD24" s="64"/>
      <c r="AE24" s="66">
        <f t="shared" si="3"/>
        <v>302.15051169386152</v>
      </c>
      <c r="AF24" s="60"/>
      <c r="AG24" s="66">
        <f t="shared" si="4"/>
        <v>304.06537139337036</v>
      </c>
      <c r="AH24" s="60"/>
      <c r="AI24" s="60">
        <v>11.59</v>
      </c>
      <c r="AJ24" s="68">
        <f t="shared" si="9"/>
        <v>3.9888420943487941E-2</v>
      </c>
      <c r="AK24" s="60">
        <f t="shared" si="5"/>
        <v>1.9148596995088523</v>
      </c>
      <c r="AL24" s="68">
        <f t="shared" si="10"/>
        <v>6.5902268974745411E-3</v>
      </c>
      <c r="AM24" s="60">
        <f t="shared" si="6"/>
        <v>13.504859699508852</v>
      </c>
      <c r="AN24" s="68">
        <f t="shared" si="11"/>
        <v>4.6478647840962485E-2</v>
      </c>
      <c r="AO24" s="64"/>
      <c r="AP24" s="69">
        <f t="shared" si="12"/>
        <v>0.1104</v>
      </c>
      <c r="AQ24" s="64"/>
      <c r="AR24" s="81">
        <f>AE24/L24*100</f>
        <v>17.420292724087432</v>
      </c>
      <c r="AS24" s="64"/>
      <c r="AT24" s="82">
        <f>(AI24/L24)*100</f>
        <v>0.6682139690590343</v>
      </c>
      <c r="AU24" s="64"/>
      <c r="AV24" s="82"/>
      <c r="AW24" s="73"/>
      <c r="AX24" s="23"/>
    </row>
    <row r="25" spans="2:52">
      <c r="B25" s="35">
        <f>MAX(B$13:B24)+1</f>
        <v>8</v>
      </c>
      <c r="D25" s="15" t="s">
        <v>82</v>
      </c>
      <c r="F25" s="34">
        <v>48</v>
      </c>
      <c r="G25" s="34"/>
      <c r="H25" s="58">
        <v>63.666666666666671</v>
      </c>
      <c r="I25" s="58">
        <v>58.916666666666664</v>
      </c>
      <c r="K25" s="58">
        <v>856497.09877425549</v>
      </c>
      <c r="L25" s="58">
        <v>832282.91037473246</v>
      </c>
      <c r="N25" s="77">
        <v>38996.209349631463</v>
      </c>
      <c r="O25" s="58">
        <v>0</v>
      </c>
      <c r="P25" s="77"/>
      <c r="Q25" s="78">
        <f t="shared" si="7"/>
        <v>0</v>
      </c>
      <c r="R25" s="77"/>
      <c r="S25" s="78">
        <f t="shared" si="2"/>
        <v>0</v>
      </c>
      <c r="T25" s="77"/>
      <c r="U25" s="78">
        <f t="shared" si="0"/>
        <v>0</v>
      </c>
      <c r="V25" s="77"/>
      <c r="W25" s="79">
        <f t="shared" si="1"/>
        <v>0</v>
      </c>
      <c r="X25" s="77"/>
      <c r="Y25" s="77">
        <v>48127.735956489982</v>
      </c>
      <c r="Z25" s="77"/>
      <c r="AA25" s="77">
        <f>0.00194*L25</f>
        <v>1614.628846126981</v>
      </c>
      <c r="AB25" s="77"/>
      <c r="AC25" s="60">
        <f t="shared" si="8"/>
        <v>49742.364802616961</v>
      </c>
      <c r="AD25" s="64"/>
      <c r="AE25" s="66">
        <f t="shared" si="3"/>
        <v>50094.662956489978</v>
      </c>
      <c r="AF25" s="60"/>
      <c r="AG25" s="66">
        <f t="shared" si="4"/>
        <v>50411.762745342749</v>
      </c>
      <c r="AH25" s="60"/>
      <c r="AI25" s="60">
        <v>1966.9269999999963</v>
      </c>
      <c r="AJ25" s="68">
        <f t="shared" si="9"/>
        <v>4.0868886950722182E-2</v>
      </c>
      <c r="AK25" s="60">
        <f t="shared" si="5"/>
        <v>317.09978885277309</v>
      </c>
      <c r="AL25" s="68">
        <f t="shared" si="10"/>
        <v>6.5887119464636372E-3</v>
      </c>
      <c r="AM25" s="60">
        <f t="shared" si="6"/>
        <v>2284.0267888527692</v>
      </c>
      <c r="AN25" s="68">
        <f t="shared" si="11"/>
        <v>4.7457598897185815E-2</v>
      </c>
      <c r="AO25" s="64"/>
      <c r="AP25" s="69">
        <f t="shared" si="12"/>
        <v>3.8100000000000002E-2</v>
      </c>
      <c r="AQ25" s="64"/>
      <c r="AR25" s="81">
        <f>AE25/L25*100</f>
        <v>6.0189464822646705</v>
      </c>
      <c r="AS25" s="64"/>
      <c r="AT25" s="82">
        <f>(AI25/L25)*100</f>
        <v>0.23632913465859756</v>
      </c>
      <c r="AU25" s="64"/>
      <c r="AV25" s="82"/>
      <c r="AW25" s="73"/>
      <c r="AX25" s="23"/>
      <c r="AY25" s="16" t="s">
        <v>15</v>
      </c>
    </row>
    <row r="26" spans="2:52" hidden="1">
      <c r="B26" s="35">
        <f>MAX(B$13:B24)+1</f>
        <v>8</v>
      </c>
      <c r="D26" s="15" t="s">
        <v>83</v>
      </c>
      <c r="F26" s="57" t="s">
        <v>84</v>
      </c>
      <c r="G26" s="34"/>
      <c r="H26" s="58">
        <v>63.666666666666671</v>
      </c>
      <c r="I26" s="58">
        <v>0</v>
      </c>
      <c r="K26" s="58">
        <v>856497.09877425549</v>
      </c>
      <c r="L26" s="58">
        <v>0</v>
      </c>
      <c r="N26" s="77">
        <v>38996.209349631463</v>
      </c>
      <c r="O26" s="58">
        <v>0</v>
      </c>
      <c r="P26" s="77"/>
      <c r="Q26" s="78">
        <f t="shared" si="7"/>
        <v>0</v>
      </c>
      <c r="R26" s="77"/>
      <c r="S26" s="78">
        <f t="shared" si="2"/>
        <v>0</v>
      </c>
      <c r="T26" s="77"/>
      <c r="U26" s="78">
        <f t="shared" si="0"/>
        <v>0</v>
      </c>
      <c r="V26" s="77"/>
      <c r="W26" s="79" t="e">
        <f t="shared" si="1"/>
        <v>#DIV/0!</v>
      </c>
      <c r="X26" s="77"/>
      <c r="Y26" s="77">
        <v>0</v>
      </c>
      <c r="Z26" s="77"/>
      <c r="AA26" s="77"/>
      <c r="AB26" s="77"/>
      <c r="AC26" s="60">
        <f t="shared" si="8"/>
        <v>0</v>
      </c>
      <c r="AD26" s="64"/>
      <c r="AE26" s="66">
        <v>0</v>
      </c>
      <c r="AF26" s="60"/>
      <c r="AG26" s="66" t="e">
        <f t="shared" si="4"/>
        <v>#DIV/0!</v>
      </c>
      <c r="AH26" s="60"/>
      <c r="AI26" s="60">
        <v>0</v>
      </c>
      <c r="AJ26" s="68">
        <v>0</v>
      </c>
      <c r="AK26" s="60" t="e">
        <f t="shared" si="5"/>
        <v>#DIV/0!</v>
      </c>
      <c r="AL26" s="68" t="e">
        <f t="shared" si="10"/>
        <v>#DIV/0!</v>
      </c>
      <c r="AM26" s="60" t="e">
        <f t="shared" si="6"/>
        <v>#DIV/0!</v>
      </c>
      <c r="AN26" s="68" t="e">
        <f t="shared" si="11"/>
        <v>#DIV/0!</v>
      </c>
      <c r="AO26" s="64"/>
      <c r="AP26" s="69" t="e">
        <f t="shared" si="12"/>
        <v>#DIV/0!</v>
      </c>
      <c r="AQ26" s="64"/>
      <c r="AR26" s="81">
        <v>0</v>
      </c>
      <c r="AS26" s="64"/>
      <c r="AT26" s="82">
        <v>0</v>
      </c>
      <c r="AU26" s="64"/>
      <c r="AV26" s="82"/>
      <c r="AW26" s="73"/>
      <c r="AX26" s="23"/>
    </row>
    <row r="27" spans="2:52">
      <c r="B27" s="35">
        <f>MAX(B$13:B26)+1</f>
        <v>9</v>
      </c>
      <c r="D27" s="15" t="s">
        <v>85</v>
      </c>
      <c r="F27" s="34" t="s">
        <v>86</v>
      </c>
      <c r="G27" s="34"/>
      <c r="H27" s="58">
        <v>28</v>
      </c>
      <c r="I27" s="59">
        <v>29.083333333333332</v>
      </c>
      <c r="K27" s="58">
        <v>233.86177246899351</v>
      </c>
      <c r="L27" s="59">
        <v>282.5157422079173</v>
      </c>
      <c r="N27" s="77">
        <v>18.659249899021408</v>
      </c>
      <c r="O27" s="59">
        <v>0</v>
      </c>
      <c r="P27" s="77"/>
      <c r="Q27" s="61">
        <f t="shared" si="7"/>
        <v>0</v>
      </c>
      <c r="R27" s="77"/>
      <c r="S27" s="61">
        <f t="shared" si="2"/>
        <v>0</v>
      </c>
      <c r="T27" s="77"/>
      <c r="U27" s="61">
        <f t="shared" si="0"/>
        <v>0</v>
      </c>
      <c r="V27" s="77"/>
      <c r="W27" s="62">
        <f t="shared" si="1"/>
        <v>0</v>
      </c>
      <c r="X27" s="77"/>
      <c r="Y27" s="91">
        <v>24.725619439992212</v>
      </c>
      <c r="Z27" s="77"/>
      <c r="AA27" s="91">
        <f>0.00294*L27</f>
        <v>0.83059628209127678</v>
      </c>
      <c r="AB27" s="77"/>
      <c r="AC27" s="63">
        <f t="shared" si="8"/>
        <v>25.55621572208349</v>
      </c>
      <c r="AD27" s="64"/>
      <c r="AE27" s="65">
        <f t="shared" si="3"/>
        <v>24.966619439992211</v>
      </c>
      <c r="AF27" s="60"/>
      <c r="AG27" s="66">
        <f t="shared" si="4"/>
        <v>25.12963102324618</v>
      </c>
      <c r="AH27" s="60"/>
      <c r="AI27" s="63">
        <v>0.24099999999999999</v>
      </c>
      <c r="AJ27" s="67">
        <f t="shared" si="9"/>
        <v>9.7469752207783675E-3</v>
      </c>
      <c r="AK27" s="60">
        <f t="shared" si="5"/>
        <v>0.16301158325396831</v>
      </c>
      <c r="AL27" s="68">
        <f t="shared" si="10"/>
        <v>6.5928210069555147E-3</v>
      </c>
      <c r="AM27" s="60">
        <f t="shared" si="6"/>
        <v>0.4040115832539683</v>
      </c>
      <c r="AN27" s="68">
        <f t="shared" si="11"/>
        <v>1.6339796227733884E-2</v>
      </c>
      <c r="AO27" s="64"/>
      <c r="AP27" s="69">
        <f t="shared" si="12"/>
        <v>5.7700000000000001E-2</v>
      </c>
      <c r="AQ27" s="64"/>
      <c r="AR27" s="70">
        <f>AE27/L27*100</f>
        <v>8.8372489422617875</v>
      </c>
      <c r="AS27" s="64"/>
      <c r="AT27" s="71">
        <f>(AI27/L27)*100</f>
        <v>8.5304980924792564E-2</v>
      </c>
      <c r="AU27" s="64"/>
      <c r="AV27" s="82"/>
      <c r="AW27" s="73"/>
      <c r="AX27" s="23"/>
    </row>
    <row r="28" spans="2:52">
      <c r="B28" s="35">
        <f>MAX(B$13:B27)+1</f>
        <v>10</v>
      </c>
      <c r="D28" s="56" t="s">
        <v>87</v>
      </c>
      <c r="H28" s="76">
        <f>SUM(H20:H27)</f>
        <v>23780.5</v>
      </c>
      <c r="I28" s="76">
        <f>SUM(I20:I27)</f>
        <v>25040.286111110505</v>
      </c>
      <c r="K28" s="76">
        <f>SUM(K20:K27)</f>
        <v>3297111.0499705928</v>
      </c>
      <c r="L28" s="76">
        <f>SUM(L20:L27)</f>
        <v>2385955.1477159401</v>
      </c>
      <c r="M28" s="76"/>
      <c r="N28" s="60">
        <f>SUM(N20:N27)</f>
        <v>170969.95465759834</v>
      </c>
      <c r="O28" s="76">
        <f>SUM(O20:O27)</f>
        <v>270209.91599999997</v>
      </c>
      <c r="P28" s="60"/>
      <c r="Q28" s="78">
        <f>SUM(Q20:Q27)</f>
        <v>-1107.8606556</v>
      </c>
      <c r="R28" s="60"/>
      <c r="S28" s="78">
        <f>SUM(S20:S27)</f>
        <v>-1140.2858455199998</v>
      </c>
      <c r="T28" s="60"/>
      <c r="U28" s="78">
        <f>SUM(U20:U27)</f>
        <v>-32.425189919999866</v>
      </c>
      <c r="V28" s="60"/>
      <c r="W28" s="79">
        <f t="shared" si="1"/>
        <v>-1.8872519427355519E-4</v>
      </c>
      <c r="X28" s="60"/>
      <c r="Y28" s="60">
        <f>SUM(Y20:Y27)</f>
        <v>167301.11792156796</v>
      </c>
      <c r="Z28" s="60"/>
      <c r="AA28" s="60">
        <f>SUM(AA20:AA27)</f>
        <v>5618.4080753319067</v>
      </c>
      <c r="AB28" s="60"/>
      <c r="AC28" s="60">
        <f>SUM(AC20:AC27)</f>
        <v>171811.66534129987</v>
      </c>
      <c r="AD28" s="64"/>
      <c r="AE28" s="66">
        <f>SUM(AE20:AE27)</f>
        <v>174310.55292156799</v>
      </c>
      <c r="AF28" s="77"/>
      <c r="AG28" s="66" t="e">
        <f>SUM(AG20:AG27)</f>
        <v>#DIV/0!</v>
      </c>
      <c r="AH28" s="77"/>
      <c r="AI28" s="60">
        <f>SUM(AI20:AI27)</f>
        <v>7009.4349999999959</v>
      </c>
      <c r="AJ28" s="68">
        <f>AI28/Y28</f>
        <v>4.1897119918147062E-2</v>
      </c>
      <c r="AK28" s="60" t="e">
        <f>SUM(AK20:AK27)</f>
        <v>#DIV/0!</v>
      </c>
      <c r="AL28" s="68" t="e">
        <f>AK28/Y28</f>
        <v>#DIV/0!</v>
      </c>
      <c r="AM28" s="60" t="e">
        <f>AI28+AK28</f>
        <v>#DIV/0!</v>
      </c>
      <c r="AN28" s="68"/>
      <c r="AO28" s="64"/>
      <c r="AP28" s="69"/>
      <c r="AQ28" s="64"/>
      <c r="AR28" s="81">
        <f>AE28/L28*100</f>
        <v>7.3056927783589893</v>
      </c>
      <c r="AS28" s="64"/>
      <c r="AT28" s="82">
        <f>(AI28/L28)*100</f>
        <v>0.29377899273211755</v>
      </c>
      <c r="AU28" s="64"/>
      <c r="AV28" s="82"/>
      <c r="AW28" s="73"/>
      <c r="AX28" s="23"/>
    </row>
    <row r="29" spans="2:52">
      <c r="B29" s="13"/>
      <c r="Q29" s="78"/>
      <c r="S29" s="78"/>
      <c r="U29" s="78"/>
      <c r="W29" s="79"/>
      <c r="AC29" s="60"/>
      <c r="AJ29" s="83"/>
      <c r="AL29" s="83"/>
      <c r="AN29" s="83"/>
      <c r="AP29" s="84"/>
      <c r="AT29" s="85"/>
      <c r="AV29" s="86"/>
      <c r="AW29" s="23"/>
      <c r="AX29" s="23"/>
    </row>
    <row r="30" spans="2:52">
      <c r="B30" s="13"/>
      <c r="D30" s="56" t="s">
        <v>88</v>
      </c>
      <c r="Q30" s="78"/>
      <c r="S30" s="78"/>
      <c r="U30" s="78"/>
      <c r="W30" s="79"/>
      <c r="AC30" s="60"/>
      <c r="AJ30" s="83"/>
      <c r="AL30" s="83"/>
      <c r="AN30" s="83"/>
      <c r="AP30" s="84"/>
      <c r="AT30" s="85"/>
      <c r="AV30" s="86"/>
      <c r="AW30" s="23"/>
      <c r="AX30" s="23"/>
    </row>
    <row r="31" spans="2:52">
      <c r="B31" s="35">
        <f>MAX(B$13:B30)+1</f>
        <v>11</v>
      </c>
      <c r="D31" s="15" t="s">
        <v>89</v>
      </c>
      <c r="F31" s="34" t="s">
        <v>90</v>
      </c>
      <c r="G31" s="34"/>
      <c r="H31" s="58">
        <v>2828</v>
      </c>
      <c r="I31" s="58">
        <v>2599.1666666666665</v>
      </c>
      <c r="K31" s="58">
        <v>3735.0893644456642</v>
      </c>
      <c r="L31" s="58">
        <v>3451.7298579341259</v>
      </c>
      <c r="N31" s="77">
        <v>473.92026673033644</v>
      </c>
      <c r="O31" s="58">
        <v>1691.451</v>
      </c>
      <c r="P31" s="77"/>
      <c r="Q31" s="78">
        <f>O31*-0.0041</f>
        <v>-6.9349491000000008</v>
      </c>
      <c r="R31" s="77"/>
      <c r="S31" s="78">
        <f>O31*$U$48</f>
        <v>-7.1379232199999993</v>
      </c>
      <c r="T31" s="77"/>
      <c r="U31" s="78">
        <f t="shared" si="0"/>
        <v>-0.20297411999999859</v>
      </c>
      <c r="V31" s="77"/>
      <c r="W31" s="79">
        <f t="shared" si="1"/>
        <v>-4.179091734582501E-4</v>
      </c>
      <c r="X31" s="77"/>
      <c r="Y31" s="77">
        <v>483.78807449751014</v>
      </c>
      <c r="Z31" s="77"/>
      <c r="AA31" s="77">
        <f>0.00256*L31</f>
        <v>8.8364284363113637</v>
      </c>
      <c r="AB31" s="77"/>
      <c r="AC31" s="60">
        <f>Y31+AA31+Q31</f>
        <v>485.68955383382149</v>
      </c>
      <c r="AD31" s="64"/>
      <c r="AE31" s="66">
        <f>Y31+AI31</f>
        <v>488.79138449751008</v>
      </c>
      <c r="AF31" s="60"/>
      <c r="AG31" s="66">
        <f>AE31+AK31</f>
        <v>491.98078288624123</v>
      </c>
      <c r="AH31" s="60"/>
      <c r="AI31" s="60">
        <v>5.0033099999999395</v>
      </c>
      <c r="AJ31" s="68">
        <f>AI31/Y31</f>
        <v>1.0341945706695358E-2</v>
      </c>
      <c r="AK31" s="60">
        <f>(AP31/100)*L31</f>
        <v>3.1893983887311319</v>
      </c>
      <c r="AL31" s="68">
        <f>AK31/Y31</f>
        <v>6.5925527247520993E-3</v>
      </c>
      <c r="AM31" s="60">
        <f>AI31+AK31</f>
        <v>8.1927083887310719</v>
      </c>
      <c r="AN31" s="68">
        <f>AM31/Y31</f>
        <v>1.693449843144746E-2</v>
      </c>
      <c r="AO31" s="64"/>
      <c r="AP31" s="69">
        <f>ROUND((((Y31/$Y$40)*$AK$47)/L31)*100,4)</f>
        <v>9.2399999999999996E-2</v>
      </c>
      <c r="AQ31" s="64"/>
      <c r="AR31" s="81">
        <f>AE31/L31*100</f>
        <v>14.160765894641989</v>
      </c>
      <c r="AS31" s="64"/>
      <c r="AT31" s="82">
        <f>(AI31/L31)*100</f>
        <v>0.14495079875672659</v>
      </c>
      <c r="AU31" s="64"/>
      <c r="AV31" s="82"/>
      <c r="AW31" s="73"/>
      <c r="AX31" s="23"/>
    </row>
    <row r="32" spans="2:52">
      <c r="B32" s="35">
        <f>MAX(B$13:B31)+1</f>
        <v>12</v>
      </c>
      <c r="D32" s="15" t="s">
        <v>91</v>
      </c>
      <c r="F32" s="34" t="s">
        <v>92</v>
      </c>
      <c r="G32" s="34"/>
      <c r="H32" s="58">
        <v>178</v>
      </c>
      <c r="I32" s="58">
        <v>163</v>
      </c>
      <c r="K32" s="58">
        <v>2902.2385934150548</v>
      </c>
      <c r="L32" s="58">
        <v>3040.1869812590103</v>
      </c>
      <c r="N32" s="77">
        <v>522.31224201957195</v>
      </c>
      <c r="O32" s="58">
        <v>0</v>
      </c>
      <c r="P32" s="77"/>
      <c r="Q32" s="78">
        <f t="shared" ref="Q32:Q35" si="13">O32*-0.0041</f>
        <v>0</v>
      </c>
      <c r="R32" s="77"/>
      <c r="S32" s="78">
        <f>O32*$U$48</f>
        <v>0</v>
      </c>
      <c r="T32" s="77"/>
      <c r="U32" s="78">
        <f t="shared" si="0"/>
        <v>0</v>
      </c>
      <c r="V32" s="77"/>
      <c r="W32" s="79">
        <f t="shared" si="1"/>
        <v>0</v>
      </c>
      <c r="X32" s="77"/>
      <c r="Y32" s="77">
        <v>600.44497901647196</v>
      </c>
      <c r="Z32" s="77"/>
      <c r="AA32" s="77">
        <f>0.00256*L32</f>
        <v>7.7828786720230667</v>
      </c>
      <c r="AB32" s="77"/>
      <c r="AC32" s="60">
        <f t="shared" ref="AC32:AC35" si="14">Y32+AA32+Q32</f>
        <v>608.22785768849508</v>
      </c>
      <c r="AD32" s="64"/>
      <c r="AE32" s="66">
        <f>Y32+AI32</f>
        <v>607.27797901647193</v>
      </c>
      <c r="AF32" s="60"/>
      <c r="AG32" s="66">
        <f>AE32+AK32</f>
        <v>611.2332622790899</v>
      </c>
      <c r="AH32" s="60"/>
      <c r="AI32" s="60">
        <v>6.8330000000000002</v>
      </c>
      <c r="AJ32" s="68">
        <f>AI32/Y32</f>
        <v>1.1379893643531577E-2</v>
      </c>
      <c r="AK32" s="60">
        <f>(AP32/100)*L32</f>
        <v>3.9552832626179719</v>
      </c>
      <c r="AL32" s="68">
        <f>AK32/Y32</f>
        <v>6.587253455090457E-3</v>
      </c>
      <c r="AM32" s="60">
        <f>AI32+AK32</f>
        <v>10.788283262617972</v>
      </c>
      <c r="AN32" s="68">
        <f>AM32/Y32</f>
        <v>1.7967147098622033E-2</v>
      </c>
      <c r="AO32" s="64"/>
      <c r="AP32" s="69">
        <f>ROUND((((Y32/$Y$40)*$AK$47)/L32)*100,4)</f>
        <v>0.13009999999999999</v>
      </c>
      <c r="AQ32" s="64"/>
      <c r="AR32" s="81">
        <f>AE32/L32*100</f>
        <v>19.975020706291701</v>
      </c>
      <c r="AS32" s="64"/>
      <c r="AT32" s="82">
        <f>(AI32/L32)*100</f>
        <v>0.22475591278172963</v>
      </c>
      <c r="AU32" s="64"/>
      <c r="AV32" s="82"/>
      <c r="AW32" s="73"/>
      <c r="AX32" s="72" t="s">
        <v>15</v>
      </c>
    </row>
    <row r="33" spans="2:51">
      <c r="B33" s="35">
        <f>MAX(B$13:B32)+1</f>
        <v>13</v>
      </c>
      <c r="D33" s="15" t="s">
        <v>91</v>
      </c>
      <c r="F33" s="34">
        <v>52</v>
      </c>
      <c r="G33" s="34"/>
      <c r="H33" s="58">
        <v>30</v>
      </c>
      <c r="I33" s="58">
        <v>18</v>
      </c>
      <c r="K33" s="58">
        <v>466.2387672357238</v>
      </c>
      <c r="L33" s="58">
        <v>286.69872495359812</v>
      </c>
      <c r="N33" s="77">
        <v>60.670270195709442</v>
      </c>
      <c r="O33" s="58">
        <v>0</v>
      </c>
      <c r="P33" s="77"/>
      <c r="Q33" s="78">
        <f t="shared" si="13"/>
        <v>0</v>
      </c>
      <c r="R33" s="77"/>
      <c r="S33" s="78">
        <f>O33*$U$48</f>
        <v>0</v>
      </c>
      <c r="T33" s="77"/>
      <c r="U33" s="78">
        <f t="shared" si="0"/>
        <v>0</v>
      </c>
      <c r="V33" s="77"/>
      <c r="W33" s="79">
        <f t="shared" si="1"/>
        <v>0</v>
      </c>
      <c r="X33" s="77"/>
      <c r="Y33" s="77">
        <v>46.625268810114008</v>
      </c>
      <c r="Z33" s="77"/>
      <c r="AA33" s="77">
        <f t="shared" ref="AA33:AA35" si="15">0.00256*L33</f>
        <v>0.73394873588121123</v>
      </c>
      <c r="AB33" s="77"/>
      <c r="AC33" s="60">
        <f t="shared" si="14"/>
        <v>47.359217545995222</v>
      </c>
      <c r="AD33" s="64"/>
      <c r="AE33" s="66">
        <f>Y33+AI33</f>
        <v>47.262268810114008</v>
      </c>
      <c r="AF33" s="60"/>
      <c r="AG33" s="66">
        <f>AE33+AK33</f>
        <v>47.569609843264267</v>
      </c>
      <c r="AH33" s="60"/>
      <c r="AI33" s="60">
        <v>0.63700000000000001</v>
      </c>
      <c r="AJ33" s="68">
        <f>AI33/Y33</f>
        <v>1.3662119624323135E-2</v>
      </c>
      <c r="AK33" s="60">
        <f>(AP33/100)*L33</f>
        <v>0.30734103315025718</v>
      </c>
      <c r="AL33" s="68">
        <f>AK33/Y33</f>
        <v>6.5917267823577333E-3</v>
      </c>
      <c r="AM33" s="60">
        <f>AI33+AK33</f>
        <v>0.94434103315025719</v>
      </c>
      <c r="AN33" s="68">
        <f>AM33/Y33</f>
        <v>2.0253846406680868E-2</v>
      </c>
      <c r="AO33" s="64"/>
      <c r="AP33" s="69">
        <f>ROUND((((Y33/$Y$40)*$AK$47)/L33)*100,4)</f>
        <v>0.1072</v>
      </c>
      <c r="AQ33" s="64"/>
      <c r="AR33" s="81">
        <f>AE33/L33*100</f>
        <v>16.484994419756614</v>
      </c>
      <c r="AS33" s="64"/>
      <c r="AT33" s="82">
        <f>(AI33/L33)*100</f>
        <v>0.22218445516389995</v>
      </c>
      <c r="AU33" s="64"/>
      <c r="AV33" s="82"/>
      <c r="AW33" s="73"/>
      <c r="AX33" s="23"/>
    </row>
    <row r="34" spans="2:51">
      <c r="B34" s="35">
        <f>MAX(B$13:B33)+1</f>
        <v>14</v>
      </c>
      <c r="D34" s="15" t="s">
        <v>91</v>
      </c>
      <c r="F34" s="34">
        <v>53</v>
      </c>
      <c r="G34" s="34"/>
      <c r="H34" s="58">
        <v>272.33333333333337</v>
      </c>
      <c r="I34" s="58">
        <v>220</v>
      </c>
      <c r="K34" s="58">
        <v>4499.9316487570059</v>
      </c>
      <c r="L34" s="58">
        <v>4281.2354932644366</v>
      </c>
      <c r="N34" s="58">
        <v>278.83306975907675</v>
      </c>
      <c r="O34" s="58">
        <v>0</v>
      </c>
      <c r="P34" s="58"/>
      <c r="Q34" s="78">
        <f t="shared" si="13"/>
        <v>0</v>
      </c>
      <c r="R34" s="58"/>
      <c r="S34" s="78">
        <f>O34*$U$48</f>
        <v>0</v>
      </c>
      <c r="T34" s="58"/>
      <c r="U34" s="78">
        <f t="shared" si="0"/>
        <v>0</v>
      </c>
      <c r="V34" s="58"/>
      <c r="W34" s="79">
        <f t="shared" si="1"/>
        <v>0</v>
      </c>
      <c r="X34" s="58"/>
      <c r="Y34" s="77">
        <v>296.22757767019584</v>
      </c>
      <c r="Z34" s="58"/>
      <c r="AA34" s="77">
        <f t="shared" si="15"/>
        <v>10.959962862756958</v>
      </c>
      <c r="AB34" s="58"/>
      <c r="AC34" s="60">
        <f t="shared" si="14"/>
        <v>307.18754053295282</v>
      </c>
      <c r="AD34" s="64"/>
      <c r="AE34" s="66">
        <f>Y34+AI34</f>
        <v>299.70723767019581</v>
      </c>
      <c r="AF34" s="60"/>
      <c r="AG34" s="66">
        <f>AE34+AK34</f>
        <v>301.65948105512439</v>
      </c>
      <c r="AH34" s="60"/>
      <c r="AI34" s="60">
        <v>3.4796599999999742</v>
      </c>
      <c r="AJ34" s="68">
        <f>AI34/Y34</f>
        <v>1.1746576829096054E-2</v>
      </c>
      <c r="AK34" s="60">
        <f>(AP34/100)*L34</f>
        <v>1.9522433849285832</v>
      </c>
      <c r="AL34" s="68">
        <f>AK34/Y34</f>
        <v>6.590349893425885E-3</v>
      </c>
      <c r="AM34" s="60">
        <f>AI34+AK34</f>
        <v>5.4319033849285576</v>
      </c>
      <c r="AN34" s="68">
        <f>AM34/Y34</f>
        <v>1.8336926722521942E-2</v>
      </c>
      <c r="AO34" s="64"/>
      <c r="AP34" s="69">
        <f>ROUND((((Y34/$Y$40)*$AK$47)/L34)*100,4)</f>
        <v>4.5600000000000002E-2</v>
      </c>
      <c r="AQ34" s="64"/>
      <c r="AR34" s="81">
        <f>AE34/L34*100</f>
        <v>7.0004847465578068</v>
      </c>
      <c r="AS34" s="64"/>
      <c r="AT34" s="82">
        <f>(AI34/L34)*100</f>
        <v>8.1277005328822455E-2</v>
      </c>
      <c r="AU34" s="64"/>
      <c r="AV34" s="82"/>
      <c r="AW34" s="73"/>
      <c r="AX34" s="23"/>
      <c r="AY34" s="16" t="s">
        <v>15</v>
      </c>
    </row>
    <row r="35" spans="2:51">
      <c r="B35" s="35">
        <f>MAX(B$13:B34)+1</f>
        <v>15</v>
      </c>
      <c r="D35" s="15" t="s">
        <v>91</v>
      </c>
      <c r="F35" s="34">
        <v>57</v>
      </c>
      <c r="G35" s="34"/>
      <c r="H35" s="58">
        <v>50.666666666666664</v>
      </c>
      <c r="I35" s="58">
        <v>41.083333333333336</v>
      </c>
      <c r="K35" s="58">
        <v>2174.0459905922153</v>
      </c>
      <c r="L35" s="58">
        <v>1789.527800522955</v>
      </c>
      <c r="N35" s="58">
        <v>235.8029580256418</v>
      </c>
      <c r="O35" s="58">
        <v>0</v>
      </c>
      <c r="P35" s="58"/>
      <c r="Q35" s="78">
        <f t="shared" si="13"/>
        <v>0</v>
      </c>
      <c r="R35" s="58"/>
      <c r="S35" s="78">
        <f>O35*$U$48</f>
        <v>0</v>
      </c>
      <c r="T35" s="58"/>
      <c r="U35" s="78">
        <f t="shared" si="0"/>
        <v>0</v>
      </c>
      <c r="V35" s="58"/>
      <c r="W35" s="79">
        <f t="shared" si="1"/>
        <v>0</v>
      </c>
      <c r="X35" s="58"/>
      <c r="Y35" s="77">
        <v>218.66521450321807</v>
      </c>
      <c r="Z35" s="58"/>
      <c r="AA35" s="77">
        <f t="shared" si="15"/>
        <v>4.5811911693387648</v>
      </c>
      <c r="AB35" s="58"/>
      <c r="AC35" s="60">
        <f t="shared" si="14"/>
        <v>223.24640567255682</v>
      </c>
      <c r="AD35" s="64"/>
      <c r="AE35" s="66">
        <f>Y35+AI35</f>
        <v>221.24221450321807</v>
      </c>
      <c r="AF35" s="60"/>
      <c r="AG35" s="66">
        <f>AE35+AK35</f>
        <v>222.68278438263906</v>
      </c>
      <c r="AH35" s="60"/>
      <c r="AI35" s="60">
        <v>2.577</v>
      </c>
      <c r="AJ35" s="68">
        <f>AI35/Y35</f>
        <v>1.1785139240617875E-2</v>
      </c>
      <c r="AK35" s="60">
        <f>(AP35/100)*L35</f>
        <v>1.4405698794209789</v>
      </c>
      <c r="AL35" s="68">
        <f>AK35/Y35</f>
        <v>6.5880157605030416E-3</v>
      </c>
      <c r="AM35" s="60">
        <f>AI35+AK35</f>
        <v>4.0175698794209787</v>
      </c>
      <c r="AN35" s="68">
        <f>AM35/Y35</f>
        <v>1.8373155001120915E-2</v>
      </c>
      <c r="AO35" s="64"/>
      <c r="AP35" s="69">
        <f>ROUND((((Y35/$Y$40)*$AK$47)/L35)*100,4)</f>
        <v>8.0500000000000002E-2</v>
      </c>
      <c r="AQ35" s="64"/>
      <c r="AR35" s="81">
        <f>AE35/L35*100</f>
        <v>12.363161636190524</v>
      </c>
      <c r="AS35" s="64"/>
      <c r="AT35" s="82">
        <f>(AI35/L35)*100</f>
        <v>0.14400446862277977</v>
      </c>
      <c r="AU35" s="64"/>
      <c r="AV35" s="82"/>
      <c r="AW35" s="73"/>
      <c r="AX35" s="23"/>
    </row>
    <row r="36" spans="2:51">
      <c r="B36" s="13"/>
      <c r="H36" s="92"/>
      <c r="I36" s="92"/>
      <c r="K36" s="92"/>
      <c r="L36" s="92"/>
      <c r="N36" s="92"/>
      <c r="O36" s="92"/>
      <c r="P36" s="23"/>
      <c r="Q36" s="61"/>
      <c r="R36" s="23"/>
      <c r="S36" s="61"/>
      <c r="T36" s="23"/>
      <c r="U36" s="61"/>
      <c r="V36" s="23"/>
      <c r="W36" s="62"/>
      <c r="X36" s="23"/>
      <c r="Y36" s="92"/>
      <c r="Z36" s="23"/>
      <c r="AA36" s="93"/>
      <c r="AB36" s="23"/>
      <c r="AC36" s="63"/>
      <c r="AD36" s="23"/>
      <c r="AE36" s="93"/>
      <c r="AF36" s="23"/>
      <c r="AG36" s="93"/>
      <c r="AH36" s="23"/>
      <c r="AI36" s="92"/>
      <c r="AJ36" s="94"/>
      <c r="AK36" s="92"/>
      <c r="AL36" s="94"/>
      <c r="AM36" s="92"/>
      <c r="AN36" s="94"/>
      <c r="AO36" s="23"/>
      <c r="AP36" s="95"/>
      <c r="AQ36" s="23"/>
      <c r="AR36" s="93"/>
      <c r="AS36" s="23"/>
      <c r="AT36" s="96"/>
      <c r="AU36" s="23"/>
      <c r="AV36" s="86"/>
      <c r="AW36" s="23"/>
      <c r="AX36" s="23"/>
    </row>
    <row r="37" spans="2:51">
      <c r="B37" s="13"/>
      <c r="Q37" s="78"/>
      <c r="S37" s="78"/>
      <c r="U37" s="78"/>
      <c r="W37" s="79"/>
      <c r="AC37" s="60"/>
      <c r="AJ37" s="83"/>
      <c r="AL37" s="83"/>
      <c r="AN37" s="83"/>
      <c r="AP37" s="84"/>
      <c r="AT37" s="85"/>
      <c r="AV37" s="86"/>
      <c r="AW37" s="23"/>
      <c r="AX37" s="23"/>
    </row>
    <row r="38" spans="2:51">
      <c r="B38" s="35">
        <f>MAX(B$13:B37)+1</f>
        <v>16</v>
      </c>
      <c r="D38" s="56" t="s">
        <v>93</v>
      </c>
      <c r="H38" s="97">
        <f>SUM(H31:H35)</f>
        <v>3359</v>
      </c>
      <c r="I38" s="97">
        <f>SUM(I31:I35)</f>
        <v>3041.25</v>
      </c>
      <c r="K38" s="97">
        <f>SUM(K31:K35)</f>
        <v>13777.544364445665</v>
      </c>
      <c r="L38" s="97">
        <f>SUM(L31:L35)</f>
        <v>12849.378857934127</v>
      </c>
      <c r="M38" s="76"/>
      <c r="N38" s="98">
        <f>SUM(N31:N35)</f>
        <v>1571.5388067303365</v>
      </c>
      <c r="O38" s="97">
        <f>SUM(O31:O35)</f>
        <v>1691.451</v>
      </c>
      <c r="P38" s="99"/>
      <c r="Q38" s="61">
        <f>SUM(Q31:Q35)</f>
        <v>-6.9349491000000008</v>
      </c>
      <c r="R38" s="99"/>
      <c r="S38" s="61">
        <f>SUM(S31:S35)</f>
        <v>-7.1379232199999993</v>
      </c>
      <c r="T38" s="99"/>
      <c r="U38" s="61">
        <f>SUM(U31:U37)</f>
        <v>-0.20297411999999859</v>
      </c>
      <c r="V38" s="99"/>
      <c r="W38" s="62">
        <f t="shared" si="1"/>
        <v>-1.2141702218205564E-4</v>
      </c>
      <c r="X38" s="99"/>
      <c r="Y38" s="91">
        <f>SUM(Y31:Y35)</f>
        <v>1645.7511144975101</v>
      </c>
      <c r="Z38" s="99"/>
      <c r="AA38" s="91">
        <f>SUM(AA31:AA35)</f>
        <v>32.894409876311364</v>
      </c>
      <c r="AB38" s="99"/>
      <c r="AC38" s="91">
        <f>SUM(AC31:AC35)</f>
        <v>1671.7105752738216</v>
      </c>
      <c r="AD38" s="73"/>
      <c r="AE38" s="98">
        <f>SUM(AE31:AE35)</f>
        <v>1664.2810844975097</v>
      </c>
      <c r="AF38" s="99"/>
      <c r="AG38" s="98">
        <f>SUM(AG31:AG35)</f>
        <v>1675.1259204463588</v>
      </c>
      <c r="AH38" s="99"/>
      <c r="AI38" s="98">
        <f>SUM(AI31:AI35)</f>
        <v>18.529969999999913</v>
      </c>
      <c r="AJ38" s="67">
        <f>AI38/Y38</f>
        <v>1.1259278415046122E-2</v>
      </c>
      <c r="AK38" s="98">
        <f>SUM(AK31:AK35)</f>
        <v>10.844835948848923</v>
      </c>
      <c r="AL38" s="67">
        <f>AK38/Y38</f>
        <v>6.5895966001883145E-3</v>
      </c>
      <c r="AM38" s="98">
        <f>AI38+AK38</f>
        <v>29.374805948848838</v>
      </c>
      <c r="AN38" s="67">
        <f>AM38/Y38</f>
        <v>1.7848875015234439E-2</v>
      </c>
      <c r="AO38" s="73"/>
      <c r="AP38" s="69"/>
      <c r="AQ38" s="73"/>
      <c r="AR38" s="70">
        <f>AE38/L38*100</f>
        <v>12.952229854051375</v>
      </c>
      <c r="AS38" s="73"/>
      <c r="AT38" s="71">
        <f>(AI38/L38)*100</f>
        <v>0.14420907193158355</v>
      </c>
      <c r="AU38" s="73"/>
      <c r="AV38" s="100"/>
      <c r="AW38" s="73"/>
      <c r="AX38" s="23"/>
    </row>
    <row r="39" spans="2:51">
      <c r="B39" s="13"/>
      <c r="D39" s="56"/>
      <c r="H39" s="101"/>
      <c r="I39" s="101"/>
      <c r="K39" s="101"/>
      <c r="L39" s="101"/>
      <c r="M39" s="76"/>
      <c r="N39" s="99"/>
      <c r="O39" s="99"/>
      <c r="P39" s="99"/>
      <c r="Q39" s="78"/>
      <c r="R39" s="99"/>
      <c r="S39" s="78"/>
      <c r="T39" s="99"/>
      <c r="U39" s="78"/>
      <c r="V39" s="99"/>
      <c r="W39" s="79"/>
      <c r="X39" s="99"/>
      <c r="Y39" s="99"/>
      <c r="Z39" s="99"/>
      <c r="AA39" s="99"/>
      <c r="AB39" s="99"/>
      <c r="AC39" s="60"/>
      <c r="AD39" s="99"/>
      <c r="AE39" s="99"/>
      <c r="AF39" s="99"/>
      <c r="AG39" s="99"/>
      <c r="AH39" s="99"/>
      <c r="AI39" s="99"/>
      <c r="AJ39" s="102"/>
      <c r="AK39" s="99"/>
      <c r="AL39" s="102"/>
      <c r="AM39" s="99"/>
      <c r="AN39" s="103"/>
      <c r="AO39" s="99"/>
      <c r="AP39" s="104"/>
      <c r="AQ39" s="99"/>
      <c r="AR39" s="99"/>
      <c r="AS39" s="99"/>
      <c r="AT39" s="105"/>
      <c r="AU39" s="99"/>
      <c r="AV39" s="86"/>
      <c r="AW39" s="99"/>
      <c r="AX39" s="23"/>
    </row>
    <row r="40" spans="2:51" ht="16.5" thickBot="1">
      <c r="B40" s="35">
        <f>MAX(B$13:B39)+1</f>
        <v>17</v>
      </c>
      <c r="D40" s="106" t="s">
        <v>94</v>
      </c>
      <c r="H40" s="107">
        <f>H38+H28+H17</f>
        <v>128476.41666666667</v>
      </c>
      <c r="I40" s="107">
        <f>I38+I28+I17</f>
        <v>132378.51388888829</v>
      </c>
      <c r="K40" s="107">
        <f>K38+K28+K17</f>
        <v>4880827.1987742558</v>
      </c>
      <c r="L40" s="107">
        <f>L38+L28+L17</f>
        <v>4000612.315474519</v>
      </c>
      <c r="N40" s="108">
        <f>N38+N28+N17</f>
        <v>275214.43788963149</v>
      </c>
      <c r="O40" s="107">
        <f>O38+O28+O17</f>
        <v>1873709.1559006451</v>
      </c>
      <c r="P40" s="109"/>
      <c r="Q40" s="110">
        <f>Q38+Q28+Q17</f>
        <v>-7682.2075391926446</v>
      </c>
      <c r="R40" s="109"/>
      <c r="S40" s="110">
        <f>S38+S28+S17</f>
        <v>-7907.0526379007215</v>
      </c>
      <c r="T40" s="109"/>
      <c r="U40" s="110">
        <f>U38+U28+U17</f>
        <v>-224.84509870807651</v>
      </c>
      <c r="V40" s="109"/>
      <c r="W40" s="111">
        <f t="shared" si="1"/>
        <v>-7.3473900060248539E-4</v>
      </c>
      <c r="X40" s="109"/>
      <c r="Y40" s="108">
        <f>Y38+Y28+Y17</f>
        <v>303518.15613999998</v>
      </c>
      <c r="Z40" s="109"/>
      <c r="AA40" s="108">
        <f>AA38+AA28+AA17</f>
        <v>10184.418527797043</v>
      </c>
      <c r="AB40" s="109"/>
      <c r="AC40" s="108">
        <f>AC38+AC28+AC17</f>
        <v>306020.36712860444</v>
      </c>
      <c r="AD40" s="73"/>
      <c r="AE40" s="108">
        <f>AE38+AE28+AE17</f>
        <v>316464.94711000007</v>
      </c>
      <c r="AF40" s="109"/>
      <c r="AG40" s="108" t="e">
        <f>AG38+AG28+AG17</f>
        <v>#DIV/0!</v>
      </c>
      <c r="AH40" s="109"/>
      <c r="AI40" s="108">
        <f>AI38+AI28+AI17</f>
        <v>12946.790969999995</v>
      </c>
      <c r="AJ40" s="112">
        <f>AI40/Y40</f>
        <v>4.2655738077257532E-2</v>
      </c>
      <c r="AK40" s="108" t="e">
        <f>AK38+AK28+AK17</f>
        <v>#DIV/0!</v>
      </c>
      <c r="AL40" s="112" t="e">
        <f>AK40/Y40</f>
        <v>#DIV/0!</v>
      </c>
      <c r="AM40" s="108" t="e">
        <f>AI40+AK40</f>
        <v>#DIV/0!</v>
      </c>
      <c r="AN40" s="112" t="e">
        <f>AM40/Y40</f>
        <v>#DIV/0!</v>
      </c>
      <c r="AO40" s="73"/>
      <c r="AP40" s="113">
        <f>ROUND((((Y40/$Y$40)*$AK$47)/L40)*100,4)</f>
        <v>0.05</v>
      </c>
      <c r="AQ40" s="73"/>
      <c r="AR40" s="114">
        <f>AE40/L40*100</f>
        <v>7.9104127607141974</v>
      </c>
      <c r="AS40" s="73"/>
      <c r="AT40" s="114">
        <f>(AI40/L40)*100</f>
        <v>0.32362023483058627</v>
      </c>
      <c r="AU40" s="73"/>
      <c r="AV40" s="72" t="s">
        <v>15</v>
      </c>
      <c r="AW40" s="73"/>
      <c r="AX40" s="74" t="s">
        <v>15</v>
      </c>
    </row>
    <row r="41" spans="2:51" ht="16.5" thickTop="1">
      <c r="B41" s="297" t="s">
        <v>15</v>
      </c>
      <c r="C41" s="298"/>
      <c r="D41" s="298"/>
      <c r="H41" s="115"/>
      <c r="I41" s="115"/>
      <c r="K41" s="115"/>
      <c r="L41" s="115"/>
      <c r="N41" s="109"/>
      <c r="O41" s="109"/>
      <c r="P41" s="109"/>
      <c r="Q41" s="78"/>
      <c r="R41" s="109"/>
      <c r="S41" s="78"/>
      <c r="T41" s="109"/>
      <c r="U41" s="78"/>
      <c r="V41" s="109"/>
      <c r="W41" s="79"/>
      <c r="X41" s="109"/>
      <c r="Y41" s="109"/>
      <c r="Z41" s="109"/>
      <c r="AA41" s="109"/>
      <c r="AB41" s="109"/>
      <c r="AC41" s="60"/>
      <c r="AD41" s="73"/>
      <c r="AE41" s="109"/>
      <c r="AF41" s="109"/>
      <c r="AG41" s="109"/>
      <c r="AH41" s="109"/>
      <c r="AI41" s="109"/>
      <c r="AJ41" s="83"/>
      <c r="AK41" s="109"/>
      <c r="AL41" s="83"/>
      <c r="AM41" s="73"/>
      <c r="AO41" s="73"/>
      <c r="AP41" s="73"/>
      <c r="AQ41" s="73"/>
      <c r="AR41" s="73"/>
      <c r="AS41" s="73"/>
      <c r="AT41" s="82"/>
      <c r="AU41" s="73"/>
      <c r="AV41" s="82"/>
      <c r="AW41" s="73"/>
      <c r="AX41" s="23"/>
    </row>
    <row r="42" spans="2:51" ht="16.5" thickBot="1">
      <c r="B42" s="35">
        <v>18</v>
      </c>
      <c r="D42" s="15" t="s">
        <v>95</v>
      </c>
      <c r="H42" s="115"/>
      <c r="I42" s="107">
        <v>0</v>
      </c>
      <c r="K42" s="115"/>
      <c r="L42" s="107"/>
      <c r="N42" s="109">
        <v>311.00673999999998</v>
      </c>
      <c r="O42" s="108"/>
      <c r="P42" s="109"/>
      <c r="Q42" s="110"/>
      <c r="R42" s="109"/>
      <c r="S42" s="110"/>
      <c r="T42" s="109"/>
      <c r="U42" s="110"/>
      <c r="V42" s="109"/>
      <c r="W42" s="111"/>
      <c r="X42" s="109"/>
      <c r="Y42" s="108">
        <v>545.05217999999991</v>
      </c>
      <c r="Z42" s="109"/>
      <c r="AA42" s="108"/>
      <c r="AB42" s="109"/>
      <c r="AC42" s="116">
        <f>Y42</f>
        <v>545.05217999999991</v>
      </c>
      <c r="AD42" s="117"/>
      <c r="AE42" s="118">
        <f>Y42</f>
        <v>545.05217999999991</v>
      </c>
      <c r="AF42" s="109"/>
      <c r="AG42" s="66">
        <f>AE42</f>
        <v>545.05217999999991</v>
      </c>
      <c r="AH42" s="109"/>
      <c r="AI42" s="88"/>
      <c r="AJ42" s="68"/>
      <c r="AK42" s="88"/>
      <c r="AL42" s="68"/>
      <c r="AM42" s="73"/>
      <c r="AO42" s="73"/>
      <c r="AP42" s="73"/>
      <c r="AQ42" s="73"/>
      <c r="AR42" s="81"/>
      <c r="AS42" s="64"/>
      <c r="AT42" s="82"/>
      <c r="AU42" s="73"/>
      <c r="AV42" s="82"/>
      <c r="AW42" s="73"/>
      <c r="AX42" s="23"/>
    </row>
    <row r="43" spans="2:51" ht="16.5" thickTop="1">
      <c r="B43" s="35"/>
      <c r="H43" s="115"/>
      <c r="I43" s="115"/>
      <c r="K43" s="115"/>
      <c r="L43" s="115"/>
      <c r="N43" s="109"/>
      <c r="O43" s="109"/>
      <c r="P43" s="109"/>
      <c r="Q43" s="78"/>
      <c r="R43" s="109"/>
      <c r="S43" s="78"/>
      <c r="T43" s="109"/>
      <c r="U43" s="78"/>
      <c r="V43" s="109"/>
      <c r="W43" s="79"/>
      <c r="X43" s="109"/>
      <c r="Y43" s="109"/>
      <c r="Z43" s="109"/>
      <c r="AA43" s="109"/>
      <c r="AB43" s="109"/>
      <c r="AC43" s="60"/>
      <c r="AD43" s="117"/>
      <c r="AE43" s="66"/>
      <c r="AF43" s="109"/>
      <c r="AG43" s="66"/>
      <c r="AH43" s="109"/>
      <c r="AI43" s="88"/>
      <c r="AJ43" s="68"/>
      <c r="AK43" s="88"/>
      <c r="AL43" s="68"/>
      <c r="AM43" s="73"/>
      <c r="AO43" s="73"/>
      <c r="AP43" s="73"/>
      <c r="AQ43" s="73"/>
      <c r="AR43" s="81"/>
      <c r="AS43" s="64"/>
      <c r="AT43" s="82"/>
      <c r="AU43" s="73"/>
      <c r="AV43" s="82"/>
      <c r="AW43" s="73"/>
      <c r="AX43" s="23"/>
    </row>
    <row r="44" spans="2:51" ht="16.5" thickBot="1">
      <c r="B44" s="35">
        <v>19</v>
      </c>
      <c r="D44" s="119" t="s">
        <v>96</v>
      </c>
      <c r="H44" s="120">
        <f>SUM(H40:H42)</f>
        <v>128476.41666666667</v>
      </c>
      <c r="I44" s="121">
        <f>SUM(I40:I42)</f>
        <v>132378.51388888829</v>
      </c>
      <c r="J44" s="23"/>
      <c r="K44" s="121">
        <f>SUM(K40:K42)</f>
        <v>4880827.1987742558</v>
      </c>
      <c r="L44" s="121">
        <f>SUM(L40:L42)</f>
        <v>4000612.315474519</v>
      </c>
      <c r="M44" s="23"/>
      <c r="N44" s="109">
        <f>SUM(N40:N42)</f>
        <v>275525.44462963147</v>
      </c>
      <c r="O44" s="121">
        <f>SUM(O40:O42)</f>
        <v>1873709.1559006451</v>
      </c>
      <c r="P44" s="109"/>
      <c r="Q44" s="122">
        <f>SUM(Q40:Q42)</f>
        <v>-7682.2075391926446</v>
      </c>
      <c r="R44" s="109"/>
      <c r="S44" s="122">
        <f>SUM(S40:S42)</f>
        <v>-7907.0526379007215</v>
      </c>
      <c r="T44" s="109"/>
      <c r="U44" s="122">
        <f>SUM(U40:U42)</f>
        <v>-224.84509870807651</v>
      </c>
      <c r="V44" s="109"/>
      <c r="W44" s="123">
        <f t="shared" si="1"/>
        <v>-7.334326853145035E-4</v>
      </c>
      <c r="X44" s="109"/>
      <c r="Y44" s="109">
        <f>SUM(Y40:Y42)</f>
        <v>304063.20831999998</v>
      </c>
      <c r="Z44" s="109"/>
      <c r="AA44" s="109">
        <f>SUM(AA40:AA42)</f>
        <v>10184.418527797043</v>
      </c>
      <c r="AB44" s="109"/>
      <c r="AC44" s="124">
        <f>AC17+AC28+AC38+AC42</f>
        <v>306565.41930860444</v>
      </c>
      <c r="AD44" s="23"/>
      <c r="AE44" s="125">
        <f>SUM(AE40:AE42)</f>
        <v>317009.99929000007</v>
      </c>
      <c r="AF44" s="109"/>
      <c r="AG44" s="125" t="e">
        <f>SUM(AG40:AG42)</f>
        <v>#DIV/0!</v>
      </c>
      <c r="AH44" s="109"/>
      <c r="AI44" s="109">
        <f>SUM(AI40:AI42)</f>
        <v>12946.790969999995</v>
      </c>
      <c r="AJ44" s="126">
        <f>AI44/Y44</f>
        <v>4.257927501828708E-2</v>
      </c>
      <c r="AK44" s="109" t="e">
        <f>SUM(AK40:AK42)</f>
        <v>#DIV/0!</v>
      </c>
      <c r="AL44" s="126" t="e">
        <f>AK44/Y44</f>
        <v>#DIV/0!</v>
      </c>
      <c r="AM44" s="23"/>
      <c r="AN44" s="23"/>
      <c r="AO44" s="23"/>
      <c r="AP44" s="23"/>
      <c r="AQ44" s="23"/>
      <c r="AR44" s="82">
        <f>AE44/L44*100</f>
        <v>7.9240369796341792</v>
      </c>
      <c r="AS44" s="73"/>
      <c r="AT44" s="82">
        <f>(AI44/L44)*100</f>
        <v>0.32362023483058627</v>
      </c>
      <c r="AV44" s="23"/>
      <c r="AW44" s="23"/>
      <c r="AX44" s="23"/>
    </row>
    <row r="45" spans="2:51" ht="18.75" customHeight="1" thickTop="1">
      <c r="AJ45" s="127" t="s">
        <v>15</v>
      </c>
      <c r="AL45" s="127" t="s">
        <v>15</v>
      </c>
    </row>
    <row r="46" spans="2:51" ht="18.75" customHeight="1">
      <c r="AI46" s="128"/>
      <c r="AJ46" s="127"/>
      <c r="AL46" s="127"/>
    </row>
    <row r="47" spans="2:51">
      <c r="N47" s="129"/>
      <c r="O47" s="129"/>
      <c r="P47" s="129"/>
      <c r="Q47" s="129"/>
      <c r="R47" s="129"/>
      <c r="S47" s="129"/>
      <c r="T47" s="129"/>
      <c r="U47" s="130">
        <v>-7897768</v>
      </c>
      <c r="V47" s="129"/>
      <c r="W47" s="129"/>
      <c r="X47" s="129"/>
      <c r="Y47" s="129"/>
      <c r="Z47" s="129"/>
      <c r="AA47" s="129"/>
      <c r="AB47" s="129"/>
      <c r="AC47" s="131"/>
      <c r="AD47" s="23"/>
      <c r="AG47" s="88"/>
      <c r="AI47" s="88"/>
      <c r="AJ47" s="132"/>
      <c r="AK47" s="88">
        <v>2000</v>
      </c>
      <c r="AL47" s="132"/>
      <c r="AM47" s="23"/>
      <c r="AO47" s="23"/>
      <c r="AP47" s="23"/>
      <c r="AQ47" s="23"/>
      <c r="AR47" s="23"/>
      <c r="AS47" s="23"/>
      <c r="AT47" s="23"/>
      <c r="AU47" s="23"/>
      <c r="AV47" s="23"/>
      <c r="AW47" s="23"/>
    </row>
    <row r="48" spans="2:51">
      <c r="U48" s="133">
        <f>ROUND(U47/O44,2)/1000</f>
        <v>-4.2199999999999998E-3</v>
      </c>
      <c r="AD48" s="23"/>
      <c r="AI48" s="134"/>
      <c r="AM48" s="23"/>
      <c r="AN48" s="23"/>
      <c r="AO48" s="23"/>
      <c r="AP48" s="23"/>
      <c r="AQ48" s="23"/>
      <c r="AR48" s="109"/>
      <c r="AS48" s="23"/>
      <c r="AT48" s="23"/>
      <c r="AU48" s="23"/>
      <c r="AV48" s="23"/>
      <c r="AW48" s="23"/>
    </row>
    <row r="49" spans="31:38">
      <c r="AE49" s="72"/>
      <c r="AI49" s="135"/>
      <c r="AJ49" s="136"/>
      <c r="AK49" s="135"/>
    </row>
    <row r="50" spans="31:38">
      <c r="AE50" s="23"/>
      <c r="AI50" s="137"/>
      <c r="AJ50" s="138"/>
      <c r="AK50" s="137"/>
    </row>
    <row r="51" spans="31:38">
      <c r="AE51" s="54"/>
      <c r="AI51" s="139"/>
      <c r="AJ51" s="140"/>
      <c r="AK51" s="139"/>
    </row>
    <row r="52" spans="31:38">
      <c r="AE52" s="141"/>
      <c r="AJ52" s="83"/>
    </row>
    <row r="53" spans="31:38">
      <c r="AE53" s="16"/>
      <c r="AJ53" s="142"/>
    </row>
    <row r="55" spans="31:38">
      <c r="AE55" s="54"/>
      <c r="AL55" s="89"/>
    </row>
  </sheetData>
  <mergeCells count="10">
    <mergeCell ref="U9:W9"/>
    <mergeCell ref="AE9:AG9"/>
    <mergeCell ref="AI9:AN9"/>
    <mergeCell ref="B41:D41"/>
    <mergeCell ref="B2:W2"/>
    <mergeCell ref="B3:W3"/>
    <mergeCell ref="B4:W4"/>
    <mergeCell ref="B5:W5"/>
    <mergeCell ref="B6:W6"/>
    <mergeCell ref="B7:W7"/>
  </mergeCells>
  <printOptions horizontalCentered="1"/>
  <pageMargins left="0.25" right="0.25" top="0.5" bottom="0.5" header="0.5" footer="0.25"/>
  <pageSetup scale="8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2013-08-26T07:00:00+00:00</OpenedDate>
    <Date1 xmlns="dc463f71-b30c-4ab2-9473-d307f9d35888">2013-08-26T07:00:00+00:00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131565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946FC2F42F31942BBA8897EE41135C1" ma:contentTypeVersion="135" ma:contentTypeDescription="" ma:contentTypeScope="" ma:versionID="9863c65905631d64585ea7b633a94a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3E90AB3-FC58-4A00-BB29-ECBA4A19F62A}"/>
</file>

<file path=customXml/itemProps2.xml><?xml version="1.0" encoding="utf-8"?>
<ds:datastoreItem xmlns:ds="http://schemas.openxmlformats.org/officeDocument/2006/customXml" ds:itemID="{FF4AACF9-238F-4D4E-900D-43A2648B100A}"/>
</file>

<file path=customXml/itemProps3.xml><?xml version="1.0" encoding="utf-8"?>
<ds:datastoreItem xmlns:ds="http://schemas.openxmlformats.org/officeDocument/2006/customXml" ds:itemID="{6A2B5EEB-6241-4CF2-A750-60766E8CD26E}"/>
</file>

<file path=customXml/itemProps4.xml><?xml version="1.0" encoding="utf-8"?>
<ds:datastoreItem xmlns:ds="http://schemas.openxmlformats.org/officeDocument/2006/customXml" ds:itemID="{2A3DA091-6AB2-4C06-B477-F6751BF14D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Attachment A</vt:lpstr>
      <vt:lpstr>Attachment B</vt:lpstr>
      <vt:lpstr>Attachment C</vt:lpstr>
      <vt:lpstr>Attachment D</vt:lpstr>
      <vt:lpstr>'Attachment A'!Print_Area</vt:lpstr>
      <vt:lpstr>'Attachment B'!Print_Area</vt:lpstr>
      <vt:lpstr>'Attachment C'!Print_Area</vt:lpstr>
      <vt:lpstr>'Attachment D'!Print_Area</vt:lpstr>
      <vt:lpstr>'Attachment A'!Print_Titles</vt:lpstr>
      <vt:lpstr>'Attachment D'!TABLEA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p29576</cp:lastModifiedBy>
  <cp:lastPrinted>2013-08-26T17:19:40Z</cp:lastPrinted>
  <dcterms:created xsi:type="dcterms:W3CDTF">2013-08-21T16:05:01Z</dcterms:created>
  <dcterms:modified xsi:type="dcterms:W3CDTF">2013-08-26T17:19:43Z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0x0101006E56B4D1795A2E4DB2F0B01679ED314A008946FC2F42F31942BBA8897EE41135C1</vt:lpwstr>
  </property>
  <property fmtid="{D5CDD505-2E9C-101B-9397-08002B2CF9AE}" pid="3" name="_docset_NoMedatataSyncRequired">
    <vt:lpwstr>False</vt:lpwstr>
  </property>
</Properties>
</file>