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212" yWindow="672" windowWidth="19320" windowHeight="10512"/>
  </bookViews>
  <sheets>
    <sheet name="Appropriation Level" sheetId="4" r:id="rId1"/>
  </sheets>
  <calcPr calcId="144525"/>
</workbook>
</file>

<file path=xl/calcChain.xml><?xml version="1.0" encoding="utf-8"?>
<calcChain xmlns="http://schemas.openxmlformats.org/spreadsheetml/2006/main">
  <c r="E40" i="4" l="1"/>
  <c r="B40" i="4" l="1"/>
  <c r="F8" i="4" l="1"/>
  <c r="B44" i="4"/>
  <c r="C8" i="4"/>
  <c r="D8" i="4" s="1"/>
  <c r="B46" i="4" l="1"/>
  <c r="F17" i="4"/>
  <c r="C17" i="4"/>
  <c r="D17" i="4" s="1"/>
  <c r="F30" i="4"/>
  <c r="F25" i="4"/>
  <c r="G25" i="4" s="1"/>
  <c r="C25" i="4"/>
  <c r="D25" i="4" s="1"/>
  <c r="C10" i="4"/>
  <c r="D10" i="4" s="1"/>
  <c r="C21" i="4"/>
  <c r="D21" i="4" s="1"/>
  <c r="C18" i="4"/>
  <c r="D18" i="4" s="1"/>
  <c r="C31" i="4"/>
  <c r="D31" i="4" s="1"/>
  <c r="C15" i="4"/>
  <c r="D15" i="4" s="1"/>
  <c r="C33" i="4"/>
  <c r="D33" i="4" s="1"/>
  <c r="C14" i="4"/>
  <c r="D14" i="4" s="1"/>
  <c r="C38" i="4"/>
  <c r="D38" i="4" s="1"/>
  <c r="C26" i="4"/>
  <c r="D26" i="4" s="1"/>
  <c r="C37" i="4"/>
  <c r="D37" i="4" s="1"/>
  <c r="C32" i="4"/>
  <c r="D32" i="4" s="1"/>
  <c r="C20" i="4"/>
  <c r="D20" i="4" s="1"/>
  <c r="C27" i="4"/>
  <c r="D27" i="4" s="1"/>
  <c r="C30" i="4"/>
  <c r="D30" i="4" s="1"/>
  <c r="C11" i="4"/>
  <c r="D11" i="4" s="1"/>
  <c r="C13" i="4"/>
  <c r="D13" i="4" s="1"/>
  <c r="C19" i="4"/>
  <c r="D19" i="4" s="1"/>
  <c r="C24" i="4"/>
  <c r="D24" i="4" s="1"/>
  <c r="C29" i="4"/>
  <c r="D29" i="4" s="1"/>
  <c r="C39" i="4"/>
  <c r="D39" i="4" s="1"/>
  <c r="C36" i="4"/>
  <c r="D36" i="4" s="1"/>
  <c r="C12" i="4"/>
  <c r="D12" i="4" s="1"/>
  <c r="C16" i="4"/>
  <c r="D16" i="4" s="1"/>
  <c r="C23" i="4"/>
  <c r="D23" i="4" s="1"/>
  <c r="C28" i="4"/>
  <c r="D28" i="4" s="1"/>
  <c r="C34" i="4"/>
  <c r="D34" i="4" s="1"/>
  <c r="C22" i="4"/>
  <c r="D22" i="4" s="1"/>
  <c r="C35" i="4"/>
  <c r="D35" i="4" s="1"/>
  <c r="G8" i="4"/>
  <c r="H8" i="4" s="1"/>
  <c r="F10" i="4"/>
  <c r="F11" i="4"/>
  <c r="G11" i="4" s="1"/>
  <c r="H11" i="4" s="1"/>
  <c r="F15" i="4"/>
  <c r="F32" i="4"/>
  <c r="G32" i="4" s="1"/>
  <c r="H32" i="4" s="1"/>
  <c r="F13" i="4"/>
  <c r="F20" i="4"/>
  <c r="G20" i="4" s="1"/>
  <c r="H20" i="4" s="1"/>
  <c r="F12" i="4"/>
  <c r="G12" i="4" s="1"/>
  <c r="F14" i="4"/>
  <c r="G14" i="4" s="1"/>
  <c r="F16" i="4"/>
  <c r="G16" i="4" s="1"/>
  <c r="F24" i="4"/>
  <c r="G24" i="4" s="1"/>
  <c r="F19" i="4"/>
  <c r="G19" i="4" s="1"/>
  <c r="F21" i="4"/>
  <c r="F28" i="4"/>
  <c r="G28" i="4" s="1"/>
  <c r="F23" i="4"/>
  <c r="G23" i="4" s="1"/>
  <c r="F31" i="4"/>
  <c r="G31" i="4" s="1"/>
  <c r="H31" i="4" s="1"/>
  <c r="F34" i="4"/>
  <c r="G34" i="4" s="1"/>
  <c r="F26" i="4"/>
  <c r="G26" i="4" s="1"/>
  <c r="H26" i="4" s="1"/>
  <c r="F27" i="4"/>
  <c r="G27" i="4" s="1"/>
  <c r="F22" i="4"/>
  <c r="G22" i="4" s="1"/>
  <c r="F29" i="4"/>
  <c r="G29" i="4" s="1"/>
  <c r="H29" i="4" s="1"/>
  <c r="F33" i="4"/>
  <c r="G33" i="4" s="1"/>
  <c r="F38" i="4"/>
  <c r="G38" i="4" s="1"/>
  <c r="H38" i="4" s="1"/>
  <c r="F18" i="4"/>
  <c r="G18" i="4" s="1"/>
  <c r="F37" i="4"/>
  <c r="G37" i="4" s="1"/>
  <c r="H37" i="4" s="1"/>
  <c r="F39" i="4"/>
  <c r="G39" i="4" s="1"/>
  <c r="F36" i="4"/>
  <c r="G36" i="4" s="1"/>
  <c r="H36" i="4" s="1"/>
  <c r="F35" i="4"/>
  <c r="G35" i="4" s="1"/>
  <c r="F9" i="4"/>
  <c r="G9" i="4" s="1"/>
  <c r="C9" i="4"/>
  <c r="D9" i="4" s="1"/>
  <c r="D40" i="4" s="1"/>
  <c r="G21" i="4"/>
  <c r="H21" i="4" s="1"/>
  <c r="G15" i="4"/>
  <c r="G30" i="4"/>
  <c r="G13" i="4"/>
  <c r="G10" i="4" l="1"/>
  <c r="H10" i="4" s="1"/>
  <c r="G17" i="4"/>
  <c r="H24" i="4"/>
  <c r="H27" i="4"/>
  <c r="H19" i="4"/>
  <c r="H22" i="4"/>
  <c r="H34" i="4"/>
  <c r="H23" i="4"/>
  <c r="H28" i="4"/>
  <c r="H16" i="4"/>
  <c r="H13" i="4"/>
  <c r="H30" i="4"/>
  <c r="H35" i="4"/>
  <c r="H39" i="4"/>
  <c r="H18" i="4"/>
  <c r="H33" i="4"/>
  <c r="H17" i="4"/>
  <c r="H25" i="4"/>
  <c r="H9" i="4"/>
  <c r="H12" i="4"/>
  <c r="H14" i="4"/>
  <c r="C40" i="4"/>
  <c r="H15" i="4"/>
  <c r="F40" i="4"/>
  <c r="G40" i="4"/>
  <c r="B48" i="4" l="1"/>
  <c r="H40" i="4"/>
  <c r="B49" i="4" l="1"/>
  <c r="B50" i="4" s="1"/>
</calcChain>
</file>

<file path=xl/comments1.xml><?xml version="1.0" encoding="utf-8"?>
<comments xmlns="http://schemas.openxmlformats.org/spreadsheetml/2006/main">
  <authors>
    <author>Marina Woodard</author>
  </authors>
  <commentList>
    <comment ref="E16" authorId="0">
      <text>
        <r>
          <rPr>
            <b/>
            <sz val="8"/>
            <color indexed="81"/>
            <rFont val="Tahoma"/>
            <family val="2"/>
          </rPr>
          <t xml:space="preserve">UTC database: 241.00
DOE:                   </t>
        </r>
        <r>
          <rPr>
            <b/>
            <u/>
            <sz val="8"/>
            <color indexed="81"/>
            <rFont val="Tahoma"/>
            <family val="2"/>
          </rPr>
          <t xml:space="preserve"> 78</t>
        </r>
        <r>
          <rPr>
            <b/>
            <sz val="8"/>
            <color indexed="81"/>
            <rFont val="Tahoma"/>
            <family val="2"/>
          </rPr>
          <t xml:space="preserve">
TOTal hours     319.00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 xml:space="preserve">UTC database:  173.5 
DOE:                 </t>
        </r>
        <r>
          <rPr>
            <b/>
            <u/>
            <sz val="8"/>
            <color indexed="81"/>
            <rFont val="Tahoma"/>
            <family val="2"/>
          </rPr>
          <t xml:space="preserve">  102 </t>
        </r>
        <r>
          <rPr>
            <b/>
            <sz val="8"/>
            <color indexed="81"/>
            <rFont val="Tahoma"/>
            <family val="2"/>
          </rPr>
          <t xml:space="preserve">     Total hours:     275.5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1" authorId="0">
      <text>
        <r>
          <rPr>
            <b/>
            <sz val="8"/>
            <color indexed="81"/>
            <rFont val="Tahoma"/>
            <family val="2"/>
          </rPr>
          <t xml:space="preserve">UTC database: 0
DOE:                 </t>
        </r>
        <r>
          <rPr>
            <b/>
            <u/>
            <sz val="8"/>
            <color indexed="81"/>
            <rFont val="Tahoma"/>
            <family val="2"/>
          </rPr>
          <t>91</t>
        </r>
        <r>
          <rPr>
            <b/>
            <sz val="8"/>
            <color indexed="81"/>
            <rFont val="Tahoma"/>
            <family val="2"/>
          </rPr>
          <t xml:space="preserve">
TOTal hours    91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2" authorId="0">
      <text>
        <r>
          <rPr>
            <b/>
            <sz val="8"/>
            <color indexed="81"/>
            <rFont val="Tahoma"/>
            <family val="2"/>
          </rPr>
          <t xml:space="preserve">UTC database: 901.3
DOE:                  </t>
        </r>
        <r>
          <rPr>
            <b/>
            <u/>
            <sz val="8"/>
            <color indexed="81"/>
            <rFont val="Tahoma"/>
            <family val="2"/>
          </rPr>
          <t>89</t>
        </r>
        <r>
          <rPr>
            <b/>
            <sz val="8"/>
            <color indexed="81"/>
            <rFont val="Tahoma"/>
            <family val="2"/>
          </rPr>
          <t xml:space="preserve">
TOTal hours     990</t>
        </r>
        <r>
          <rPr>
            <sz val="8"/>
            <color indexed="81"/>
            <rFont val="Tahoma"/>
            <family val="2"/>
          </rPr>
          <t>.</t>
        </r>
        <r>
          <rPr>
            <b/>
            <sz val="8"/>
            <color indexed="81"/>
            <rFont val="Tahoma"/>
            <family val="2"/>
          </rPr>
          <t>3</t>
        </r>
      </text>
    </comment>
    <comment ref="E38" authorId="0">
      <text>
        <r>
          <rPr>
            <b/>
            <sz val="8"/>
            <color indexed="81"/>
            <rFont val="Tahoma"/>
            <family val="2"/>
          </rPr>
          <t xml:space="preserve">UTC database: 262.50
DOE:                </t>
        </r>
        <r>
          <rPr>
            <b/>
            <u/>
            <sz val="8"/>
            <color indexed="81"/>
            <rFont val="Tahoma"/>
            <family val="2"/>
          </rPr>
          <t xml:space="preserve">   63</t>
        </r>
        <r>
          <rPr>
            <b/>
            <sz val="8"/>
            <color indexed="81"/>
            <rFont val="Tahoma"/>
            <family val="2"/>
          </rPr>
          <t xml:space="preserve">
TOTal hours     325.5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<sst xmlns="http://schemas.openxmlformats.org/spreadsheetml/2006/main" count="51" uniqueCount="51">
  <si>
    <t>Inland Empire Paper Co.</t>
  </si>
  <si>
    <t>Company</t>
  </si>
  <si>
    <t>% Of Miles</t>
  </si>
  <si>
    <t>% of Hours</t>
  </si>
  <si>
    <t>Net Program</t>
  </si>
  <si>
    <t xml:space="preserve">LDC Transfer </t>
  </si>
  <si>
    <t>Fees to be billed</t>
  </si>
  <si>
    <t>Pipeline Safety Fees</t>
  </si>
  <si>
    <t>Lamb Weston/BSW</t>
  </si>
  <si>
    <t xml:space="preserve">Chevron - Intrastate </t>
  </si>
  <si>
    <t xml:space="preserve">Chevron - interstate </t>
  </si>
  <si>
    <t>2011/2012 Calculations</t>
  </si>
  <si>
    <t>Net Program Cost Based    on % of Hours</t>
  </si>
  <si>
    <t>Total Company Fee             2011/2012</t>
  </si>
  <si>
    <t>Overhead Allocation                  as a % Miles</t>
  </si>
  <si>
    <t>MILES</t>
  </si>
  <si>
    <t>HOURS</t>
  </si>
  <si>
    <t>Total fees for 2011/2012</t>
  </si>
  <si>
    <t xml:space="preserve">       Total Program Cost</t>
  </si>
  <si>
    <t xml:space="preserve">        Overhead Cost distributed based on miles</t>
  </si>
  <si>
    <t xml:space="preserve">        Program Cost distributed based on hours</t>
  </si>
  <si>
    <t>Olympic Pipe Line Company  - intrastate laterals and interstate</t>
  </si>
  <si>
    <t>Air Liquide Large Industries U.S. LP</t>
  </si>
  <si>
    <t>Akzo Nobel-Eka Chemicals, Inc.</t>
  </si>
  <si>
    <t>Avista Utilities Corporation</t>
  </si>
  <si>
    <t>Buckley, City of</t>
  </si>
  <si>
    <t>Ellensburg, City of</t>
  </si>
  <si>
    <t>Enumclaw, City of</t>
  </si>
  <si>
    <t>Exxon Mobil Oil Corporation</t>
  </si>
  <si>
    <t>Georgia-Pacific Consumer Products (Camas) LLC</t>
  </si>
  <si>
    <t>J.R. Simplot Company</t>
  </si>
  <si>
    <t>KB Pipeline Company</t>
  </si>
  <si>
    <t>McChord Pipeline Company</t>
  </si>
  <si>
    <t>NuStar Pipeline Operating Partnership L.P.</t>
  </si>
  <si>
    <t>Northwest Natural Gas Co.</t>
  </si>
  <si>
    <t>Puget Sound Energy</t>
  </si>
  <si>
    <t>Puget Sound Energy - Jackson Prarie</t>
  </si>
  <si>
    <t>Solvay Chemical, Inc.</t>
  </si>
  <si>
    <t>Swissport Fueling, Inc.</t>
  </si>
  <si>
    <t>Tidewater, Inc.</t>
  </si>
  <si>
    <t>Weyerhaeuser Company</t>
  </si>
  <si>
    <t>ConocoPhillips (Yellowstone Pipeline - Spokane+Moses Lake)</t>
  </si>
  <si>
    <r>
      <t>Arco Western Gas Pipe Line Co. (</t>
    </r>
    <r>
      <rPr>
        <b/>
        <sz val="10"/>
        <rFont val="Arial"/>
        <family val="2"/>
      </rPr>
      <t>Ferndale Pipeline System</t>
    </r>
    <r>
      <rPr>
        <sz val="10"/>
        <rFont val="Arial"/>
        <family val="2"/>
      </rPr>
      <t>)</t>
    </r>
  </si>
  <si>
    <r>
      <t>Trans Mountain Pipeline (Puget Sound) LLC (</t>
    </r>
    <r>
      <rPr>
        <b/>
        <sz val="10"/>
        <color rgb="FF007434"/>
        <rFont val="Arial"/>
        <family val="2"/>
      </rPr>
      <t>Kinder Morgan Canada</t>
    </r>
    <r>
      <rPr>
        <sz val="10"/>
        <color rgb="FF007434"/>
        <rFont val="Arial"/>
        <family val="2"/>
      </rPr>
      <t>)</t>
    </r>
  </si>
  <si>
    <r>
      <t>Gas Transmission Northwest Corporation (</t>
    </r>
    <r>
      <rPr>
        <b/>
        <sz val="10"/>
        <rFont val="Arial"/>
        <family val="2"/>
      </rPr>
      <t>TransCanada</t>
    </r>
    <r>
      <rPr>
        <sz val="10"/>
        <rFont val="Arial"/>
        <family val="2"/>
      </rPr>
      <t>)</t>
    </r>
  </si>
  <si>
    <r>
      <t>BP Pipelines North America (</t>
    </r>
    <r>
      <rPr>
        <b/>
        <sz val="10"/>
        <rFont val="Arial"/>
        <family val="2"/>
      </rPr>
      <t>BP Cherry Point Refinery</t>
    </r>
    <r>
      <rPr>
        <sz val="10"/>
        <rFont val="Arial"/>
        <family val="2"/>
      </rPr>
      <t>)</t>
    </r>
  </si>
  <si>
    <t>Docket P-111197  Exhibit A</t>
  </si>
  <si>
    <t xml:space="preserve">       Less Federal Reimbursement Credit</t>
  </si>
  <si>
    <t>Cascade Natural Gas Corporation</t>
  </si>
  <si>
    <t>Cardinal FG</t>
  </si>
  <si>
    <r>
      <t>Northwest Pipeline Corp (WGP) - (</t>
    </r>
    <r>
      <rPr>
        <b/>
        <sz val="10"/>
        <rFont val="Arial"/>
        <family val="2"/>
      </rPr>
      <t>Williams)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</si>
</sst>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00743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rgb="FF00743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Fill="1"/>
    <xf numFmtId="0" fontId="8" fillId="0" borderId="0" xfId="0" applyFont="1" applyFill="1"/>
    <xf numFmtId="0" fontId="3" fillId="0" borderId="0" xfId="0" applyFont="1" applyFill="1"/>
    <xf numFmtId="2" fontId="2" fillId="0" borderId="0" xfId="0" applyNumberFormat="1" applyFont="1" applyAlignment="1">
      <alignment horizontal="center"/>
    </xf>
    <xf numFmtId="2" fontId="0" fillId="0" borderId="0" xfId="0" applyNumberFormat="1"/>
    <xf numFmtId="10" fontId="8" fillId="0" borderId="6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0" fontId="0" fillId="0" borderId="9" xfId="0" applyNumberFormat="1" applyFill="1" applyBorder="1" applyAlignment="1">
      <alignment horizontal="center"/>
    </xf>
    <xf numFmtId="10" fontId="8" fillId="0" borderId="9" xfId="0" applyNumberFormat="1" applyFont="1" applyFill="1" applyBorder="1" applyAlignment="1">
      <alignment horizontal="center"/>
    </xf>
    <xf numFmtId="10" fontId="3" fillId="0" borderId="9" xfId="0" applyNumberFormat="1" applyFont="1" applyFill="1" applyBorder="1" applyAlignment="1">
      <alignment horizontal="center"/>
    </xf>
    <xf numFmtId="10" fontId="0" fillId="0" borderId="11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left"/>
    </xf>
    <xf numFmtId="164" fontId="0" fillId="0" borderId="22" xfId="0" applyNumberFormat="1" applyFill="1" applyBorder="1" applyAlignment="1">
      <alignment horizontal="left"/>
    </xf>
    <xf numFmtId="164" fontId="8" fillId="0" borderId="22" xfId="0" applyNumberFormat="1" applyFont="1" applyFill="1" applyBorder="1" applyAlignment="1">
      <alignment horizontal="left"/>
    </xf>
    <xf numFmtId="164" fontId="8" fillId="0" borderId="23" xfId="0" applyNumberFormat="1" applyFont="1" applyFill="1" applyBorder="1" applyAlignment="1">
      <alignment horizontal="left"/>
    </xf>
    <xf numFmtId="164" fontId="9" fillId="4" borderId="29" xfId="0" applyNumberFormat="1" applyFont="1" applyFill="1" applyBorder="1" applyAlignment="1">
      <alignment vertical="center"/>
    </xf>
    <xf numFmtId="0" fontId="0" fillId="0" borderId="37" xfId="0" applyFill="1" applyBorder="1"/>
    <xf numFmtId="0" fontId="8" fillId="0" borderId="37" xfId="0" applyFont="1" applyFill="1" applyBorder="1"/>
    <xf numFmtId="0" fontId="0" fillId="0" borderId="37" xfId="0" quotePrefix="1" applyFill="1" applyBorder="1" applyAlignment="1">
      <alignment horizontal="left"/>
    </xf>
    <xf numFmtId="0" fontId="8" fillId="0" borderId="34" xfId="0" quotePrefix="1" applyFont="1" applyFill="1" applyBorder="1" applyAlignment="1">
      <alignment horizontal="left"/>
    </xf>
    <xf numFmtId="0" fontId="0" fillId="2" borderId="38" xfId="0" applyFill="1" applyBorder="1"/>
    <xf numFmtId="10" fontId="10" fillId="2" borderId="39" xfId="0" applyNumberFormat="1" applyFont="1" applyFill="1" applyBorder="1" applyAlignment="1">
      <alignment horizontal="center" vertical="center"/>
    </xf>
    <xf numFmtId="164" fontId="0" fillId="0" borderId="50" xfId="0" applyNumberFormat="1" applyFill="1" applyBorder="1" applyAlignment="1">
      <alignment horizontal="left"/>
    </xf>
    <xf numFmtId="164" fontId="0" fillId="0" borderId="52" xfId="0" applyNumberFormat="1" applyFill="1" applyBorder="1" applyAlignment="1">
      <alignment horizontal="left"/>
    </xf>
    <xf numFmtId="164" fontId="8" fillId="0" borderId="52" xfId="0" applyNumberFormat="1" applyFont="1" applyFill="1" applyBorder="1" applyAlignment="1">
      <alignment horizontal="left"/>
    </xf>
    <xf numFmtId="164" fontId="3" fillId="0" borderId="52" xfId="0" applyNumberFormat="1" applyFont="1" applyFill="1" applyBorder="1" applyAlignment="1">
      <alignment horizontal="left"/>
    </xf>
    <xf numFmtId="164" fontId="8" fillId="0" borderId="54" xfId="0" applyNumberFormat="1" applyFont="1" applyFill="1" applyBorder="1" applyAlignment="1">
      <alignment horizontal="left"/>
    </xf>
    <xf numFmtId="2" fontId="0" fillId="0" borderId="41" xfId="0" applyNumberFormat="1" applyFill="1" applyBorder="1" applyAlignment="1">
      <alignment horizontal="center"/>
    </xf>
    <xf numFmtId="2" fontId="0" fillId="0" borderId="42" xfId="0" applyNumberFormat="1" applyFill="1" applyBorder="1" applyAlignment="1">
      <alignment horizontal="center"/>
    </xf>
    <xf numFmtId="2" fontId="8" fillId="0" borderId="42" xfId="0" applyNumberFormat="1" applyFont="1" applyFill="1" applyBorder="1" applyAlignment="1">
      <alignment horizontal="center"/>
    </xf>
    <xf numFmtId="2" fontId="3" fillId="0" borderId="42" xfId="0" applyNumberFormat="1" applyFont="1" applyFill="1" applyBorder="1" applyAlignment="1">
      <alignment horizontal="center"/>
    </xf>
    <xf numFmtId="2" fontId="8" fillId="0" borderId="43" xfId="0" applyNumberFormat="1" applyFont="1" applyFill="1" applyBorder="1" applyAlignment="1">
      <alignment horizontal="center"/>
    </xf>
    <xf numFmtId="2" fontId="9" fillId="2" borderId="44" xfId="0" applyNumberFormat="1" applyFont="1" applyFill="1" applyBorder="1" applyAlignment="1">
      <alignment horizontal="center" vertical="center"/>
    </xf>
    <xf numFmtId="2" fontId="0" fillId="0" borderId="49" xfId="0" applyNumberFormat="1" applyFill="1" applyBorder="1" applyAlignment="1">
      <alignment horizontal="center"/>
    </xf>
    <xf numFmtId="2" fontId="0" fillId="0" borderId="51" xfId="0" applyNumberFormat="1" applyFill="1" applyBorder="1" applyAlignment="1">
      <alignment horizontal="center"/>
    </xf>
    <xf numFmtId="2" fontId="8" fillId="0" borderId="51" xfId="0" applyNumberFormat="1" applyFont="1" applyFill="1" applyBorder="1" applyAlignment="1">
      <alignment horizontal="center"/>
    </xf>
    <xf numFmtId="2" fontId="3" fillId="0" borderId="51" xfId="0" applyNumberFormat="1" applyFont="1" applyFill="1" applyBorder="1" applyAlignment="1">
      <alignment horizontal="center"/>
    </xf>
    <xf numFmtId="2" fontId="1" fillId="0" borderId="51" xfId="0" applyNumberFormat="1" applyFont="1" applyFill="1" applyBorder="1" applyAlignment="1">
      <alignment horizontal="center"/>
    </xf>
    <xf numFmtId="2" fontId="8" fillId="0" borderId="53" xfId="0" applyNumberFormat="1" applyFont="1" applyFill="1" applyBorder="1" applyAlignment="1">
      <alignment horizontal="center"/>
    </xf>
    <xf numFmtId="4" fontId="9" fillId="2" borderId="55" xfId="0" applyNumberFormat="1" applyFont="1" applyFill="1" applyBorder="1" applyAlignment="1">
      <alignment horizontal="center" vertical="center"/>
    </xf>
    <xf numFmtId="0" fontId="1" fillId="0" borderId="37" xfId="0" applyFont="1" applyFill="1" applyBorder="1"/>
    <xf numFmtId="0" fontId="1" fillId="0" borderId="36" xfId="0" applyFont="1" applyFill="1" applyBorder="1" applyAlignment="1">
      <alignment horizontal="left"/>
    </xf>
    <xf numFmtId="0" fontId="1" fillId="0" borderId="37" xfId="0" applyFont="1" applyFill="1" applyBorder="1" applyAlignment="1">
      <alignment horizontal="left"/>
    </xf>
    <xf numFmtId="0" fontId="1" fillId="0" borderId="37" xfId="0" quotePrefix="1" applyFont="1" applyFill="1" applyBorder="1" applyAlignment="1">
      <alignment horizontal="left"/>
    </xf>
    <xf numFmtId="164" fontId="0" fillId="2" borderId="27" xfId="0" applyNumberFormat="1" applyFill="1" applyBorder="1"/>
    <xf numFmtId="164" fontId="0" fillId="2" borderId="28" xfId="0" applyNumberFormat="1" applyFill="1" applyBorder="1"/>
    <xf numFmtId="164" fontId="4" fillId="2" borderId="28" xfId="0" applyNumberFormat="1" applyFont="1" applyFill="1" applyBorder="1"/>
    <xf numFmtId="164" fontId="8" fillId="2" borderId="28" xfId="0" applyNumberFormat="1" applyFont="1" applyFill="1" applyBorder="1"/>
    <xf numFmtId="164" fontId="8" fillId="2" borderId="25" xfId="0" applyNumberFormat="1" applyFont="1" applyFill="1" applyBorder="1"/>
    <xf numFmtId="0" fontId="9" fillId="3" borderId="8" xfId="0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3" fillId="2" borderId="17" xfId="0" applyFont="1" applyFill="1" applyBorder="1" applyAlignment="1">
      <alignment vertical="center"/>
    </xf>
    <xf numFmtId="4" fontId="3" fillId="0" borderId="13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4" fontId="3" fillId="0" borderId="16" xfId="0" applyNumberFormat="1" applyFon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164" fontId="2" fillId="3" borderId="19" xfId="0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164" fontId="9" fillId="2" borderId="56" xfId="0" applyNumberFormat="1" applyFont="1" applyFill="1" applyBorder="1" applyAlignment="1">
      <alignment horizontal="center" vertical="center"/>
    </xf>
    <xf numFmtId="164" fontId="9" fillId="2" borderId="40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2" borderId="15" xfId="0" applyFont="1" applyFill="1" applyBorder="1" applyAlignment="1">
      <alignment vertical="center"/>
    </xf>
    <xf numFmtId="10" fontId="1" fillId="0" borderId="9" xfId="0" applyNumberFormat="1" applyFont="1" applyFill="1" applyBorder="1" applyAlignment="1">
      <alignment horizontal="center"/>
    </xf>
    <xf numFmtId="164" fontId="1" fillId="0" borderId="5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2" borderId="28" xfId="0" applyNumberFormat="1" applyFont="1" applyFill="1" applyBorder="1"/>
    <xf numFmtId="0" fontId="1" fillId="0" borderId="0" xfId="0" applyFont="1" applyFill="1"/>
    <xf numFmtId="0" fontId="2" fillId="0" borderId="0" xfId="0" applyFont="1" applyAlignment="1">
      <alignment horizontal="right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2" fontId="9" fillId="3" borderId="33" xfId="0" applyNumberFormat="1" applyFont="1" applyFill="1" applyBorder="1" applyAlignment="1">
      <alignment horizontal="center" vertical="center"/>
    </xf>
    <xf numFmtId="2" fontId="9" fillId="3" borderId="20" xfId="0" applyNumberFormat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74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showGridLines="0" tabSelected="1" topLeftCell="A9" zoomScale="93" zoomScaleNormal="93" workbookViewId="0">
      <selection activeCell="J8" sqref="J8"/>
    </sheetView>
  </sheetViews>
  <sheetFormatPr defaultRowHeight="13.2" x14ac:dyDescent="0.25"/>
  <cols>
    <col min="1" max="1" width="60.44140625" customWidth="1"/>
    <col min="2" max="2" width="16.109375" customWidth="1"/>
    <col min="3" max="3" width="12.5546875" customWidth="1"/>
    <col min="4" max="4" width="17.33203125" customWidth="1"/>
    <col min="5" max="5" width="15.6640625" style="8" customWidth="1"/>
    <col min="6" max="7" width="13.88671875" customWidth="1"/>
    <col min="8" max="8" width="24.5546875" customWidth="1"/>
  </cols>
  <sheetData>
    <row r="1" spans="1:8" s="3" customFormat="1" ht="30" customHeight="1" x14ac:dyDescent="0.3">
      <c r="A1" s="10" t="s">
        <v>7</v>
      </c>
      <c r="E1" s="7"/>
      <c r="F1" s="84"/>
      <c r="G1" s="84"/>
      <c r="H1" s="72" t="s">
        <v>46</v>
      </c>
    </row>
    <row r="2" spans="1:8" s="3" customFormat="1" ht="15.6" x14ac:dyDescent="0.3">
      <c r="A2" s="10" t="s">
        <v>11</v>
      </c>
      <c r="E2" s="7"/>
    </row>
    <row r="3" spans="1:8" ht="13.8" thickBot="1" x14ac:dyDescent="0.3"/>
    <row r="4" spans="1:8" x14ac:dyDescent="0.25">
      <c r="A4" s="88" t="s">
        <v>1</v>
      </c>
      <c r="B4" s="91" t="s">
        <v>15</v>
      </c>
      <c r="C4" s="93" t="s">
        <v>2</v>
      </c>
      <c r="D4" s="95" t="s">
        <v>14</v>
      </c>
      <c r="E4" s="97" t="s">
        <v>16</v>
      </c>
      <c r="F4" s="99" t="s">
        <v>3</v>
      </c>
      <c r="G4" s="102" t="s">
        <v>12</v>
      </c>
      <c r="H4" s="85" t="s">
        <v>13</v>
      </c>
    </row>
    <row r="5" spans="1:8" x14ac:dyDescent="0.25">
      <c r="A5" s="89"/>
      <c r="B5" s="92"/>
      <c r="C5" s="94"/>
      <c r="D5" s="96"/>
      <c r="E5" s="98"/>
      <c r="F5" s="100"/>
      <c r="G5" s="103"/>
      <c r="H5" s="86"/>
    </row>
    <row r="6" spans="1:8" x14ac:dyDescent="0.25">
      <c r="A6" s="89"/>
      <c r="B6" s="92"/>
      <c r="C6" s="94"/>
      <c r="D6" s="96"/>
      <c r="E6" s="98"/>
      <c r="F6" s="100"/>
      <c r="G6" s="103"/>
      <c r="H6" s="86"/>
    </row>
    <row r="7" spans="1:8" x14ac:dyDescent="0.25">
      <c r="A7" s="90"/>
      <c r="B7" s="92"/>
      <c r="C7" s="94"/>
      <c r="D7" s="96"/>
      <c r="E7" s="98"/>
      <c r="F7" s="101"/>
      <c r="G7" s="103"/>
      <c r="H7" s="87"/>
    </row>
    <row r="8" spans="1:8" s="4" customFormat="1" x14ac:dyDescent="0.25">
      <c r="A8" s="45" t="s">
        <v>22</v>
      </c>
      <c r="B8" s="37">
        <v>2.4300000000000002</v>
      </c>
      <c r="C8" s="14">
        <f t="shared" ref="C8:C39" si="0">B8/$B$40</f>
        <v>9.999145340540236E-5</v>
      </c>
      <c r="D8" s="26">
        <f t="shared" ref="D8:D39" si="1">C8*$B$45</f>
        <v>48.361266405336472</v>
      </c>
      <c r="E8" s="31">
        <v>87.5</v>
      </c>
      <c r="F8" s="14">
        <f t="shared" ref="F8:F39" si="2">$E8/$E$40</f>
        <v>4.5908382608330677E-3</v>
      </c>
      <c r="G8" s="15">
        <f t="shared" ref="G8:G39" si="3">F8*$B$46</f>
        <v>3128.7067739786048</v>
      </c>
      <c r="H8" s="48">
        <f t="shared" ref="H8:H39" si="4">D8+G8</f>
        <v>3177.0680403839415</v>
      </c>
    </row>
    <row r="9" spans="1:8" s="4" customFormat="1" x14ac:dyDescent="0.25">
      <c r="A9" s="46" t="s">
        <v>23</v>
      </c>
      <c r="B9" s="38">
        <v>0.5</v>
      </c>
      <c r="C9" s="11">
        <f t="shared" si="0"/>
        <v>2.057437312868361E-5</v>
      </c>
      <c r="D9" s="27">
        <f t="shared" si="1"/>
        <v>9.9508778611803432</v>
      </c>
      <c r="E9" s="32">
        <v>92.5</v>
      </c>
      <c r="F9" s="11">
        <f t="shared" si="2"/>
        <v>4.8531718757378137E-3</v>
      </c>
      <c r="G9" s="16">
        <f t="shared" si="3"/>
        <v>3307.4900182059532</v>
      </c>
      <c r="H9" s="49">
        <f t="shared" si="4"/>
        <v>3317.4408960671335</v>
      </c>
    </row>
    <row r="10" spans="1:8" s="4" customFormat="1" x14ac:dyDescent="0.25">
      <c r="A10" s="44" t="s">
        <v>42</v>
      </c>
      <c r="B10" s="38">
        <v>36.5</v>
      </c>
      <c r="C10" s="11">
        <f t="shared" si="0"/>
        <v>1.5019292383939037E-3</v>
      </c>
      <c r="D10" s="27">
        <f t="shared" si="1"/>
        <v>726.41408386616513</v>
      </c>
      <c r="E10" s="32">
        <v>151.69999999999999</v>
      </c>
      <c r="F10" s="11">
        <f t="shared" si="2"/>
        <v>7.9592018762100151E-3</v>
      </c>
      <c r="G10" s="16">
        <f t="shared" si="3"/>
        <v>5424.283629857764</v>
      </c>
      <c r="H10" s="49">
        <f>D10+G10</f>
        <v>6150.6977137239292</v>
      </c>
    </row>
    <row r="11" spans="1:8" s="4" customFormat="1" x14ac:dyDescent="0.25">
      <c r="A11" s="44" t="s">
        <v>24</v>
      </c>
      <c r="B11" s="38">
        <v>3403.4079999999999</v>
      </c>
      <c r="C11" s="11">
        <f t="shared" si="0"/>
        <v>0.14004597220229367</v>
      </c>
      <c r="D11" s="27">
        <f t="shared" si="1"/>
        <v>67733.794639528147</v>
      </c>
      <c r="E11" s="32">
        <v>2454.1999999999998</v>
      </c>
      <c r="F11" s="11">
        <f t="shared" si="2"/>
        <v>0.12876383153984586</v>
      </c>
      <c r="G11" s="16">
        <f t="shared" si="3"/>
        <v>87753.967596551884</v>
      </c>
      <c r="H11" s="50">
        <f t="shared" si="4"/>
        <v>155487.76223608002</v>
      </c>
    </row>
    <row r="12" spans="1:8" s="4" customFormat="1" x14ac:dyDescent="0.25">
      <c r="A12" s="44" t="s">
        <v>45</v>
      </c>
      <c r="B12" s="38">
        <v>10.27</v>
      </c>
      <c r="C12" s="11">
        <f t="shared" si="0"/>
        <v>4.2259762406316137E-4</v>
      </c>
      <c r="D12" s="27">
        <f t="shared" si="1"/>
        <v>204.39103126864424</v>
      </c>
      <c r="E12" s="32">
        <v>82</v>
      </c>
      <c r="F12" s="11">
        <f t="shared" si="2"/>
        <v>4.3022712844378455E-3</v>
      </c>
      <c r="G12" s="16">
        <f t="shared" si="3"/>
        <v>2932.0452053285208</v>
      </c>
      <c r="H12" s="49">
        <f t="shared" si="4"/>
        <v>3136.4362365971651</v>
      </c>
    </row>
    <row r="13" spans="1:8" s="4" customFormat="1" x14ac:dyDescent="0.25">
      <c r="A13" s="44" t="s">
        <v>25</v>
      </c>
      <c r="B13" s="38">
        <v>36.729999999999997</v>
      </c>
      <c r="C13" s="11">
        <f t="shared" si="0"/>
        <v>1.511393450033098E-3</v>
      </c>
      <c r="D13" s="27">
        <f t="shared" si="1"/>
        <v>730.99148768230793</v>
      </c>
      <c r="E13" s="32">
        <v>147</v>
      </c>
      <c r="F13" s="11">
        <f t="shared" si="2"/>
        <v>7.7126082781995529E-3</v>
      </c>
      <c r="G13" s="16">
        <f t="shared" si="3"/>
        <v>5256.2273802840555</v>
      </c>
      <c r="H13" s="49">
        <f t="shared" si="4"/>
        <v>5987.2188679663632</v>
      </c>
    </row>
    <row r="14" spans="1:8" s="4" customFormat="1" x14ac:dyDescent="0.25">
      <c r="A14" s="44" t="s">
        <v>49</v>
      </c>
      <c r="B14" s="38">
        <v>3.25</v>
      </c>
      <c r="C14" s="11">
        <f t="shared" si="0"/>
        <v>1.3373342533644348E-4</v>
      </c>
      <c r="D14" s="27">
        <f t="shared" si="1"/>
        <v>64.680706097672228</v>
      </c>
      <c r="E14" s="32">
        <v>171.4</v>
      </c>
      <c r="F14" s="11">
        <f t="shared" si="2"/>
        <v>8.992796318934718E-3</v>
      </c>
      <c r="G14" s="16">
        <f t="shared" si="3"/>
        <v>6128.6896121135187</v>
      </c>
      <c r="H14" s="49">
        <f t="shared" si="4"/>
        <v>6193.3703182111913</v>
      </c>
    </row>
    <row r="15" spans="1:8" s="4" customFormat="1" x14ac:dyDescent="0.25">
      <c r="A15" s="20" t="s">
        <v>48</v>
      </c>
      <c r="B15" s="38">
        <v>4448.3900000000003</v>
      </c>
      <c r="C15" s="11">
        <f t="shared" si="0"/>
        <v>0.18304567136380981</v>
      </c>
      <c r="D15" s="27">
        <f t="shared" si="1"/>
        <v>88530.771137792064</v>
      </c>
      <c r="E15" s="32">
        <v>3874.05</v>
      </c>
      <c r="F15" s="11">
        <f t="shared" si="2"/>
        <v>0.2032587081643468</v>
      </c>
      <c r="G15" s="16">
        <f t="shared" si="3"/>
        <v>138523.04545979216</v>
      </c>
      <c r="H15" s="50">
        <f t="shared" si="4"/>
        <v>227053.81659758423</v>
      </c>
    </row>
    <row r="16" spans="1:8" s="5" customFormat="1" x14ac:dyDescent="0.25">
      <c r="A16" s="21" t="s">
        <v>10</v>
      </c>
      <c r="B16" s="39">
        <v>157.11000000000001</v>
      </c>
      <c r="C16" s="12">
        <f t="shared" si="0"/>
        <v>6.4648795244949655E-3</v>
      </c>
      <c r="D16" s="28">
        <f t="shared" si="1"/>
        <v>3126.7648415400881</v>
      </c>
      <c r="E16" s="33">
        <v>319</v>
      </c>
      <c r="F16" s="12">
        <f t="shared" si="2"/>
        <v>1.6736884630922839E-2</v>
      </c>
      <c r="G16" s="17">
        <f t="shared" si="3"/>
        <v>11406.370981704855</v>
      </c>
      <c r="H16" s="51">
        <f t="shared" si="4"/>
        <v>14533.135823244942</v>
      </c>
    </row>
    <row r="17" spans="1:8" s="83" customFormat="1" x14ac:dyDescent="0.25">
      <c r="A17" s="44" t="s">
        <v>9</v>
      </c>
      <c r="B17" s="41">
        <v>0.06</v>
      </c>
      <c r="C17" s="78">
        <f t="shared" si="0"/>
        <v>2.4689247754420334E-6</v>
      </c>
      <c r="D17" s="79">
        <f t="shared" si="1"/>
        <v>1.1941053433416413</v>
      </c>
      <c r="E17" s="80">
        <v>134.69999999999999</v>
      </c>
      <c r="F17" s="78">
        <f t="shared" si="2"/>
        <v>7.0672675855338752E-3</v>
      </c>
      <c r="G17" s="81">
        <f t="shared" si="3"/>
        <v>4816.4205994847771</v>
      </c>
      <c r="H17" s="82">
        <f t="shared" si="4"/>
        <v>4817.6147048281191</v>
      </c>
    </row>
    <row r="18" spans="1:8" s="5" customFormat="1" x14ac:dyDescent="0.25">
      <c r="A18" s="23" t="s">
        <v>41</v>
      </c>
      <c r="B18" s="42">
        <v>129</v>
      </c>
      <c r="C18" s="9">
        <f t="shared" si="0"/>
        <v>5.3081882672003722E-3</v>
      </c>
      <c r="D18" s="30">
        <f t="shared" si="1"/>
        <v>2567.3264881845289</v>
      </c>
      <c r="E18" s="35">
        <v>275.5</v>
      </c>
      <c r="F18" s="9">
        <f t="shared" si="2"/>
        <v>1.4454582181251544E-2</v>
      </c>
      <c r="G18" s="18">
        <f t="shared" si="3"/>
        <v>9850.9567569269202</v>
      </c>
      <c r="H18" s="52">
        <f>D18+G18</f>
        <v>12418.283245111448</v>
      </c>
    </row>
    <row r="19" spans="1:8" s="4" customFormat="1" x14ac:dyDescent="0.25">
      <c r="A19" s="44" t="s">
        <v>26</v>
      </c>
      <c r="B19" s="38">
        <v>121.02500000000001</v>
      </c>
      <c r="C19" s="11">
        <f t="shared" si="0"/>
        <v>4.9800270157978688E-3</v>
      </c>
      <c r="D19" s="27">
        <f t="shared" si="1"/>
        <v>2408.6099862987026</v>
      </c>
      <c r="E19" s="32">
        <v>268</v>
      </c>
      <c r="F19" s="11">
        <f t="shared" si="2"/>
        <v>1.4061081758894423E-2</v>
      </c>
      <c r="G19" s="16">
        <f t="shared" si="3"/>
        <v>9582.7818905858967</v>
      </c>
      <c r="H19" s="49">
        <f t="shared" si="4"/>
        <v>11991.3918768846</v>
      </c>
    </row>
    <row r="20" spans="1:8" s="4" customFormat="1" x14ac:dyDescent="0.25">
      <c r="A20" s="44" t="s">
        <v>27</v>
      </c>
      <c r="B20" s="38">
        <v>90.72</v>
      </c>
      <c r="C20" s="11">
        <f t="shared" si="0"/>
        <v>3.7330142604683546E-3</v>
      </c>
      <c r="D20" s="27">
        <f t="shared" si="1"/>
        <v>1805.4872791325615</v>
      </c>
      <c r="E20" s="32">
        <v>790.55</v>
      </c>
      <c r="F20" s="11">
        <f t="shared" si="2"/>
        <v>4.1477567852589499E-2</v>
      </c>
      <c r="G20" s="16">
        <f t="shared" si="3"/>
        <v>28267.418744786122</v>
      </c>
      <c r="H20" s="49">
        <f t="shared" si="4"/>
        <v>30072.906023918684</v>
      </c>
    </row>
    <row r="21" spans="1:8" s="4" customFormat="1" x14ac:dyDescent="0.25">
      <c r="A21" s="44" t="s">
        <v>28</v>
      </c>
      <c r="B21" s="38">
        <v>1.32</v>
      </c>
      <c r="C21" s="11">
        <f t="shared" si="0"/>
        <v>5.4316345059724737E-5</v>
      </c>
      <c r="D21" s="27">
        <f t="shared" si="1"/>
        <v>26.270317553516108</v>
      </c>
      <c r="E21" s="32">
        <v>138.5</v>
      </c>
      <c r="F21" s="11">
        <f t="shared" si="2"/>
        <v>7.2666411328614839E-3</v>
      </c>
      <c r="G21" s="16">
        <f t="shared" si="3"/>
        <v>4952.2958650975625</v>
      </c>
      <c r="H21" s="49">
        <f t="shared" si="4"/>
        <v>4978.5661826510786</v>
      </c>
    </row>
    <row r="22" spans="1:8" s="4" customFormat="1" x14ac:dyDescent="0.25">
      <c r="A22" s="44" t="s">
        <v>44</v>
      </c>
      <c r="B22" s="38">
        <v>309</v>
      </c>
      <c r="C22" s="11">
        <f t="shared" si="0"/>
        <v>1.2714962593526473E-2</v>
      </c>
      <c r="D22" s="27">
        <f t="shared" si="1"/>
        <v>6149.6425182094526</v>
      </c>
      <c r="E22" s="32">
        <v>530</v>
      </c>
      <c r="F22" s="11">
        <f t="shared" si="2"/>
        <v>2.780736317990315E-2</v>
      </c>
      <c r="G22" s="16">
        <f t="shared" si="3"/>
        <v>18951.023888098975</v>
      </c>
      <c r="H22" s="49">
        <f>D22+G22</f>
        <v>25100.666406308428</v>
      </c>
    </row>
    <row r="23" spans="1:8" s="4" customFormat="1" x14ac:dyDescent="0.25">
      <c r="A23" s="44" t="s">
        <v>29</v>
      </c>
      <c r="B23" s="38">
        <v>1.68</v>
      </c>
      <c r="C23" s="11">
        <f t="shared" si="0"/>
        <v>6.9129893712376939E-5</v>
      </c>
      <c r="D23" s="27">
        <f t="shared" si="1"/>
        <v>33.434949613565955</v>
      </c>
      <c r="E23" s="32">
        <v>189.3</v>
      </c>
      <c r="F23" s="11">
        <f t="shared" si="2"/>
        <v>9.9319506602937105E-3</v>
      </c>
      <c r="G23" s="16">
        <f t="shared" si="3"/>
        <v>6768.733626447427</v>
      </c>
      <c r="H23" s="49">
        <f t="shared" si="4"/>
        <v>6802.1685760609926</v>
      </c>
    </row>
    <row r="24" spans="1:8" s="4" customFormat="1" x14ac:dyDescent="0.25">
      <c r="A24" s="22" t="s">
        <v>0</v>
      </c>
      <c r="B24" s="38">
        <v>3</v>
      </c>
      <c r="C24" s="11">
        <f t="shared" si="0"/>
        <v>1.2344623877210168E-4</v>
      </c>
      <c r="D24" s="27">
        <f t="shared" si="1"/>
        <v>59.70526716708207</v>
      </c>
      <c r="E24" s="32">
        <v>155</v>
      </c>
      <c r="F24" s="11">
        <f t="shared" si="2"/>
        <v>8.1323420620471477E-3</v>
      </c>
      <c r="G24" s="16">
        <f t="shared" si="3"/>
        <v>5542.2805710478133</v>
      </c>
      <c r="H24" s="49">
        <f t="shared" si="4"/>
        <v>5601.985838214895</v>
      </c>
    </row>
    <row r="25" spans="1:8" s="6" customFormat="1" x14ac:dyDescent="0.25">
      <c r="A25" s="44" t="s">
        <v>30</v>
      </c>
      <c r="B25" s="40">
        <v>1</v>
      </c>
      <c r="C25" s="13">
        <f t="shared" si="0"/>
        <v>4.1148746257367221E-5</v>
      </c>
      <c r="D25" s="29">
        <f t="shared" si="1"/>
        <v>19.901755722360686</v>
      </c>
      <c r="E25" s="34">
        <v>208.5</v>
      </c>
      <c r="F25" s="12">
        <f t="shared" si="2"/>
        <v>1.0939311741527938E-2</v>
      </c>
      <c r="G25" s="17">
        <f t="shared" si="3"/>
        <v>7455.2612842804465</v>
      </c>
      <c r="H25" s="51">
        <f t="shared" si="4"/>
        <v>7475.1630400028071</v>
      </c>
    </row>
    <row r="26" spans="1:8" s="4" customFormat="1" x14ac:dyDescent="0.25">
      <c r="A26" s="47" t="s">
        <v>31</v>
      </c>
      <c r="B26" s="38">
        <v>18</v>
      </c>
      <c r="C26" s="11">
        <f t="shared" si="0"/>
        <v>7.4067743263260999E-4</v>
      </c>
      <c r="D26" s="27">
        <f t="shared" si="1"/>
        <v>358.23160300249236</v>
      </c>
      <c r="E26" s="32">
        <v>267.89999999999998</v>
      </c>
      <c r="F26" s="11">
        <f t="shared" si="2"/>
        <v>1.4055835086596326E-2</v>
      </c>
      <c r="G26" s="16">
        <f t="shared" si="3"/>
        <v>9579.2062257013495</v>
      </c>
      <c r="H26" s="49">
        <f t="shared" si="4"/>
        <v>9937.4378287038417</v>
      </c>
    </row>
    <row r="27" spans="1:8" s="4" customFormat="1" x14ac:dyDescent="0.25">
      <c r="A27" s="20" t="s">
        <v>8</v>
      </c>
      <c r="B27" s="38">
        <v>4</v>
      </c>
      <c r="C27" s="11">
        <f t="shared" si="0"/>
        <v>1.6459498502946888E-4</v>
      </c>
      <c r="D27" s="27">
        <f t="shared" si="1"/>
        <v>79.607022889442746</v>
      </c>
      <c r="E27" s="32">
        <v>293</v>
      </c>
      <c r="F27" s="11">
        <f t="shared" si="2"/>
        <v>1.5372749833418157E-2</v>
      </c>
      <c r="G27" s="16">
        <f t="shared" si="3"/>
        <v>10476.698111722642</v>
      </c>
      <c r="H27" s="49">
        <f t="shared" si="4"/>
        <v>10556.305134612085</v>
      </c>
    </row>
    <row r="28" spans="1:8" s="4" customFormat="1" x14ac:dyDescent="0.25">
      <c r="A28" s="44" t="s">
        <v>32</v>
      </c>
      <c r="B28" s="38">
        <v>14.25</v>
      </c>
      <c r="C28" s="11">
        <f t="shared" si="0"/>
        <v>5.8636963416748295E-4</v>
      </c>
      <c r="D28" s="27">
        <f t="shared" si="1"/>
        <v>283.6000190436398</v>
      </c>
      <c r="E28" s="32">
        <v>228.5</v>
      </c>
      <c r="F28" s="11">
        <f t="shared" si="2"/>
        <v>1.1988646201146924E-2</v>
      </c>
      <c r="G28" s="16">
        <f t="shared" si="3"/>
        <v>8170.394261189841</v>
      </c>
      <c r="H28" s="49">
        <f t="shared" si="4"/>
        <v>8453.9942802334808</v>
      </c>
    </row>
    <row r="29" spans="1:8" s="4" customFormat="1" x14ac:dyDescent="0.25">
      <c r="A29" s="44" t="s">
        <v>34</v>
      </c>
      <c r="B29" s="41">
        <v>1692</v>
      </c>
      <c r="C29" s="11">
        <f t="shared" si="0"/>
        <v>6.9623678667465341E-2</v>
      </c>
      <c r="D29" s="27">
        <f t="shared" si="1"/>
        <v>33673.770682234281</v>
      </c>
      <c r="E29" s="32">
        <v>683.3</v>
      </c>
      <c r="F29" s="11">
        <f t="shared" si="2"/>
        <v>3.5850511812882679E-2</v>
      </c>
      <c r="G29" s="16">
        <f t="shared" si="3"/>
        <v>24432.518156109487</v>
      </c>
      <c r="H29" s="50">
        <f t="shared" si="4"/>
        <v>58106.288838343768</v>
      </c>
    </row>
    <row r="30" spans="1:8" s="4" customFormat="1" x14ac:dyDescent="0.25">
      <c r="A30" s="44" t="s">
        <v>50</v>
      </c>
      <c r="B30" s="38">
        <v>1309.19</v>
      </c>
      <c r="C30" s="11">
        <f t="shared" si="0"/>
        <v>5.3871527112682602E-2</v>
      </c>
      <c r="D30" s="27">
        <f t="shared" si="1"/>
        <v>26055.179574157391</v>
      </c>
      <c r="E30" s="32">
        <v>1128.5999999999999</v>
      </c>
      <c r="F30" s="11">
        <f t="shared" si="2"/>
        <v>5.9213943556299421E-2</v>
      </c>
      <c r="G30" s="16">
        <f t="shared" si="3"/>
        <v>40354.953886997173</v>
      </c>
      <c r="H30" s="49">
        <f>D30+G30</f>
        <v>66410.133461154561</v>
      </c>
    </row>
    <row r="31" spans="1:8" s="5" customFormat="1" x14ac:dyDescent="0.25">
      <c r="A31" s="21" t="s">
        <v>33</v>
      </c>
      <c r="B31" s="39">
        <v>4.03</v>
      </c>
      <c r="C31" s="12">
        <f t="shared" si="0"/>
        <v>1.6582944741718993E-4</v>
      </c>
      <c r="D31" s="28">
        <f t="shared" si="1"/>
        <v>80.204075561113584</v>
      </c>
      <c r="E31" s="33">
        <v>91</v>
      </c>
      <c r="F31" s="12">
        <f t="shared" si="2"/>
        <v>4.7744717912663898E-3</v>
      </c>
      <c r="G31" s="17">
        <f t="shared" si="3"/>
        <v>3253.8550449377485</v>
      </c>
      <c r="H31" s="51">
        <f>D31+G31</f>
        <v>3334.0591204988623</v>
      </c>
    </row>
    <row r="32" spans="1:8" s="5" customFormat="1" x14ac:dyDescent="0.25">
      <c r="A32" s="21" t="s">
        <v>21</v>
      </c>
      <c r="B32" s="39">
        <v>393.07</v>
      </c>
      <c r="C32" s="12">
        <f t="shared" si="0"/>
        <v>1.6174337691383333E-2</v>
      </c>
      <c r="D32" s="28">
        <f t="shared" si="1"/>
        <v>7822.7831217883149</v>
      </c>
      <c r="E32" s="33">
        <v>990.3</v>
      </c>
      <c r="F32" s="12">
        <f t="shared" si="2"/>
        <v>5.195779576803413E-2</v>
      </c>
      <c r="G32" s="17">
        <f t="shared" si="3"/>
        <v>35409.809351668708</v>
      </c>
      <c r="H32" s="51">
        <f t="shared" si="4"/>
        <v>43232.592473457022</v>
      </c>
    </row>
    <row r="33" spans="1:8" s="4" customFormat="1" x14ac:dyDescent="0.25">
      <c r="A33" s="44" t="s">
        <v>35</v>
      </c>
      <c r="B33" s="38">
        <v>12019.849</v>
      </c>
      <c r="C33" s="11">
        <f t="shared" si="0"/>
        <v>0.49460171655286916</v>
      </c>
      <c r="D33" s="27">
        <f t="shared" si="1"/>
        <v>239216.0986176614</v>
      </c>
      <c r="E33" s="32">
        <v>4508.2</v>
      </c>
      <c r="F33" s="11">
        <f t="shared" si="2"/>
        <v>0.2365304805427158</v>
      </c>
      <c r="G33" s="16">
        <f t="shared" si="3"/>
        <v>161198.12432514678</v>
      </c>
      <c r="H33" s="50">
        <f t="shared" si="4"/>
        <v>400414.22294280818</v>
      </c>
    </row>
    <row r="34" spans="1:8" s="4" customFormat="1" x14ac:dyDescent="0.25">
      <c r="A34" s="47" t="s">
        <v>36</v>
      </c>
      <c r="B34" s="38">
        <v>16.536000000000001</v>
      </c>
      <c r="C34" s="11">
        <f t="shared" si="0"/>
        <v>6.804356681118245E-4</v>
      </c>
      <c r="D34" s="27">
        <f t="shared" si="1"/>
        <v>329.09543262495635</v>
      </c>
      <c r="E34" s="32">
        <v>115</v>
      </c>
      <c r="F34" s="11">
        <f t="shared" si="2"/>
        <v>6.033673142809174E-3</v>
      </c>
      <c r="G34" s="16">
        <f t="shared" si="3"/>
        <v>4112.0146172290233</v>
      </c>
      <c r="H34" s="49">
        <f t="shared" si="4"/>
        <v>4441.1100498539799</v>
      </c>
    </row>
    <row r="35" spans="1:8" s="4" customFormat="1" x14ac:dyDescent="0.25">
      <c r="A35" s="46" t="s">
        <v>37</v>
      </c>
      <c r="B35" s="38">
        <v>0.09</v>
      </c>
      <c r="C35" s="11">
        <f t="shared" si="0"/>
        <v>3.7033871631630501E-6</v>
      </c>
      <c r="D35" s="27">
        <f t="shared" si="1"/>
        <v>1.7911580150124617</v>
      </c>
      <c r="E35" s="32">
        <v>70</v>
      </c>
      <c r="F35" s="11">
        <f t="shared" si="2"/>
        <v>3.6726706086664539E-3</v>
      </c>
      <c r="G35" s="16">
        <f t="shared" si="3"/>
        <v>2502.9654191828836</v>
      </c>
      <c r="H35" s="49">
        <f t="shared" si="4"/>
        <v>2504.7565771978961</v>
      </c>
    </row>
    <row r="36" spans="1:8" s="4" customFormat="1" x14ac:dyDescent="0.25">
      <c r="A36" s="46" t="s">
        <v>38</v>
      </c>
      <c r="B36" s="38">
        <v>8.5000000000000006E-2</v>
      </c>
      <c r="C36" s="11">
        <f t="shared" si="0"/>
        <v>3.4976434318762144E-6</v>
      </c>
      <c r="D36" s="27">
        <f t="shared" si="1"/>
        <v>1.6916492364006586</v>
      </c>
      <c r="E36" s="32">
        <v>148</v>
      </c>
      <c r="F36" s="11">
        <f t="shared" si="2"/>
        <v>7.7650750011805025E-3</v>
      </c>
      <c r="G36" s="16">
        <f t="shared" si="3"/>
        <v>5291.9840291295259</v>
      </c>
      <c r="H36" s="49">
        <f t="shared" si="4"/>
        <v>5293.6756783659266</v>
      </c>
    </row>
    <row r="37" spans="1:8" s="4" customFormat="1" x14ac:dyDescent="0.25">
      <c r="A37" s="44" t="s">
        <v>39</v>
      </c>
      <c r="B37" s="38">
        <v>2.7839999999999998</v>
      </c>
      <c r="C37" s="11">
        <f t="shared" si="0"/>
        <v>1.1455810958051034E-4</v>
      </c>
      <c r="D37" s="27">
        <f t="shared" si="1"/>
        <v>55.406487931052148</v>
      </c>
      <c r="E37" s="32">
        <v>0</v>
      </c>
      <c r="F37" s="11">
        <f t="shared" si="2"/>
        <v>0</v>
      </c>
      <c r="G37" s="16">
        <f t="shared" si="3"/>
        <v>0</v>
      </c>
      <c r="H37" s="49">
        <f t="shared" si="4"/>
        <v>55.406487931052148</v>
      </c>
    </row>
    <row r="38" spans="1:8" s="5" customFormat="1" x14ac:dyDescent="0.25">
      <c r="A38" s="21" t="s">
        <v>43</v>
      </c>
      <c r="B38" s="39">
        <v>63.8</v>
      </c>
      <c r="C38" s="12">
        <f t="shared" si="0"/>
        <v>2.625290011220029E-3</v>
      </c>
      <c r="D38" s="28">
        <f t="shared" si="1"/>
        <v>1269.7320150866119</v>
      </c>
      <c r="E38" s="33">
        <v>325.5</v>
      </c>
      <c r="F38" s="12">
        <f t="shared" si="2"/>
        <v>1.7077918330299011E-2</v>
      </c>
      <c r="G38" s="17">
        <f t="shared" si="3"/>
        <v>11638.78919920041</v>
      </c>
      <c r="H38" s="51">
        <f>D38+G38</f>
        <v>12908.521214287022</v>
      </c>
    </row>
    <row r="39" spans="1:8" s="4" customFormat="1" x14ac:dyDescent="0.25">
      <c r="A39" s="44" t="s">
        <v>40</v>
      </c>
      <c r="B39" s="38">
        <v>9</v>
      </c>
      <c r="C39" s="11">
        <f t="shared" si="0"/>
        <v>3.70338716316305E-4</v>
      </c>
      <c r="D39" s="27">
        <f t="shared" si="1"/>
        <v>179.11580150124618</v>
      </c>
      <c r="E39" s="32">
        <v>141</v>
      </c>
      <c r="F39" s="11">
        <f t="shared" si="2"/>
        <v>7.3978079403138573E-3</v>
      </c>
      <c r="G39" s="16">
        <f t="shared" si="3"/>
        <v>5041.6874872112376</v>
      </c>
      <c r="H39" s="49">
        <f t="shared" si="4"/>
        <v>5220.8032887124837</v>
      </c>
    </row>
    <row r="40" spans="1:8" ht="21.75" customHeight="1" thickBot="1" x14ac:dyDescent="0.3">
      <c r="A40" s="24"/>
      <c r="B40" s="43">
        <f t="shared" ref="B40:H40" si="5">SUM(B8:B39)</f>
        <v>24302.076999999997</v>
      </c>
      <c r="C40" s="25">
        <f t="shared" si="5"/>
        <v>1</v>
      </c>
      <c r="D40" s="73">
        <f t="shared" si="5"/>
        <v>483654.00000000012</v>
      </c>
      <c r="E40" s="36">
        <f t="shared" si="5"/>
        <v>19059.699999999997</v>
      </c>
      <c r="F40" s="25">
        <f t="shared" si="5"/>
        <v>1.0000000000000004</v>
      </c>
      <c r="G40" s="74">
        <f t="shared" si="5"/>
        <v>681511</v>
      </c>
      <c r="H40" s="19">
        <f t="shared" si="5"/>
        <v>1165165</v>
      </c>
    </row>
    <row r="41" spans="1:8" ht="22.5" customHeight="1" x14ac:dyDescent="0.25">
      <c r="A41" s="1"/>
      <c r="B41" s="2"/>
    </row>
    <row r="42" spans="1:8" s="55" customFormat="1" ht="20.25" customHeight="1" x14ac:dyDescent="0.25">
      <c r="A42" s="57" t="s">
        <v>18</v>
      </c>
      <c r="B42" s="58">
        <v>1811310</v>
      </c>
      <c r="E42" s="75"/>
      <c r="H42" s="59"/>
    </row>
    <row r="43" spans="1:8" s="55" customFormat="1" ht="20.25" customHeight="1" x14ac:dyDescent="0.25">
      <c r="A43" s="77" t="s">
        <v>47</v>
      </c>
      <c r="B43" s="60">
        <v>646145</v>
      </c>
      <c r="E43" s="56"/>
    </row>
    <row r="44" spans="1:8" s="55" customFormat="1" ht="24.75" customHeight="1" x14ac:dyDescent="0.25">
      <c r="A44" s="53" t="s">
        <v>4</v>
      </c>
      <c r="B44" s="54">
        <f>B42-B43</f>
        <v>1165165</v>
      </c>
      <c r="E44" s="56"/>
      <c r="F44" s="75"/>
      <c r="G44" s="59"/>
    </row>
    <row r="45" spans="1:8" s="55" customFormat="1" ht="24.75" customHeight="1" x14ac:dyDescent="0.25">
      <c r="A45" s="57" t="s">
        <v>19</v>
      </c>
      <c r="B45" s="61">
        <v>483654</v>
      </c>
      <c r="D45" s="76"/>
      <c r="E45" s="56"/>
      <c r="H45" s="59"/>
    </row>
    <row r="46" spans="1:8" s="55" customFormat="1" ht="24.75" customHeight="1" x14ac:dyDescent="0.25">
      <c r="A46" s="62" t="s">
        <v>20</v>
      </c>
      <c r="B46" s="63">
        <f>B44-B45</f>
        <v>681511</v>
      </c>
      <c r="E46" s="56"/>
    </row>
    <row r="47" spans="1:8" s="55" customFormat="1" ht="18" customHeight="1" x14ac:dyDescent="0.25">
      <c r="A47" s="64"/>
      <c r="B47" s="65"/>
      <c r="E47" s="56"/>
    </row>
    <row r="48" spans="1:8" s="55" customFormat="1" ht="21.75" customHeight="1" x14ac:dyDescent="0.25">
      <c r="A48" s="66" t="s">
        <v>5</v>
      </c>
      <c r="B48" s="67">
        <f>H11+H15+H29+H33</f>
        <v>841062.09061481617</v>
      </c>
      <c r="E48" s="56"/>
    </row>
    <row r="49" spans="1:5" s="55" customFormat="1" ht="22.5" customHeight="1" x14ac:dyDescent="0.25">
      <c r="A49" s="68" t="s">
        <v>6</v>
      </c>
      <c r="B49" s="69">
        <f>H40-B48</f>
        <v>324102.90938518383</v>
      </c>
      <c r="E49" s="56"/>
    </row>
    <row r="50" spans="1:5" s="55" customFormat="1" ht="23.25" customHeight="1" x14ac:dyDescent="0.25">
      <c r="A50" s="70" t="s">
        <v>17</v>
      </c>
      <c r="B50" s="71">
        <f>SUM(B48:B49)</f>
        <v>1165165</v>
      </c>
      <c r="E50" s="56"/>
    </row>
  </sheetData>
  <mergeCells count="9">
    <mergeCell ref="F1:G1"/>
    <mergeCell ref="H4:H7"/>
    <mergeCell ref="A4:A7"/>
    <mergeCell ref="B4:B7"/>
    <mergeCell ref="C4:C7"/>
    <mergeCell ref="D4:D7"/>
    <mergeCell ref="E4:E7"/>
    <mergeCell ref="F4:F7"/>
    <mergeCell ref="G4:G7"/>
  </mergeCells>
  <printOptions horizontalCentered="1"/>
  <pageMargins left="0.45" right="0.2" top="0.25" bottom="0" header="0.3" footer="0.3"/>
  <pageSetup scale="7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B860BAE3EE2C64BB4753B8271132B6F" ma:contentTypeVersion="143" ma:contentTypeDescription="" ma:contentTypeScope="" ma:versionID="eaf6b3763c20595818d78aa733cd92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refix xmlns="dc463f71-b30c-4ab2-9473-d307f9d35888">P</Prefix>
    <DocumentSetType xmlns="dc463f71-b30c-4ab2-9473-d307f9d35888">Order - Final</DocumentSetType>
    <IsConfidential xmlns="dc463f71-b30c-4ab2-9473-d307f9d35888">false</IsConfidential>
    <AgendaOrder xmlns="dc463f71-b30c-4ab2-9473-d307f9d35888">true</AgendaOrder>
    <CaseType xmlns="dc463f71-b30c-4ab2-9473-d307f9d35888">Regulatory Fees</CaseType>
    <IndustryCode xmlns="dc463f71-b30c-4ab2-9473-d307f9d35888">504</IndustryCode>
    <CaseStatus xmlns="dc463f71-b30c-4ab2-9473-d307f9d35888">Closed</CaseStatus>
    <OpenedDate xmlns="dc463f71-b30c-4ab2-9473-d307f9d35888">2011-06-30T07:00:00+00:00</OpenedDate>
    <Date1 xmlns="dc463f71-b30c-4ab2-9473-d307f9d35888">2011-08-11T07:00:00+00:00</Date1>
    <IsDocumentOrder xmlns="dc463f71-b30c-4ab2-9473-d307f9d35888">true</IsDocumentOrder>
    <IsHighlyConfidential xmlns="dc463f71-b30c-4ab2-9473-d307f9d35888">false</IsHighlyConfidential>
    <CaseCompanyNames xmlns="dc463f71-b30c-4ab2-9473-d307f9d35888" xsi:nil="true"/>
    <DocketNumber xmlns="dc463f71-b30c-4ab2-9473-d307f9d35888">111197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F49E572-F3F7-4FB9-8787-970EC7943332}"/>
</file>

<file path=customXml/itemProps2.xml><?xml version="1.0" encoding="utf-8"?>
<ds:datastoreItem xmlns:ds="http://schemas.openxmlformats.org/officeDocument/2006/customXml" ds:itemID="{29981BAB-B658-4057-BDFB-E94E1D97EE0A}"/>
</file>

<file path=customXml/itemProps3.xml><?xml version="1.0" encoding="utf-8"?>
<ds:datastoreItem xmlns:ds="http://schemas.openxmlformats.org/officeDocument/2006/customXml" ds:itemID="{E1FF8102-0EA5-42D2-BE0A-E0B5634AFDA8}"/>
</file>

<file path=customXml/itemProps4.xml><?xml version="1.0" encoding="utf-8"?>
<ds:datastoreItem xmlns:ds="http://schemas.openxmlformats.org/officeDocument/2006/customXml" ds:itemID="{BFE575C6-D70C-45A4-B8C7-C396EEF5C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Appropriation Level</vt:lpstr>
    </vt:vector>
  </TitlesOfParts>
  <Company>WUTC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 Cathy Kern</cp:lastModifiedBy>
  <cp:lastPrinted>2011-07-28T17:00:10Z</cp:lastPrinted>
  <dcterms:created xsi:type="dcterms:W3CDTF">2006-04-13T18:44:03Z</dcterms:created>
  <dcterms:modified xsi:type="dcterms:W3CDTF">2011-08-10T23:20:51Z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0x0101006E56B4D1795A2E4DB2F0B01679ED314A008B860BAE3EE2C64BB4753B8271132B6F</vt:lpwstr>
  </property>
  <property fmtid="{D5CDD505-2E9C-101B-9397-08002B2CF9AE}" pid="3" name="_docset_NoMedatataSyncRequired">
    <vt:lpwstr>False</vt:lpwstr>
  </property>
</Properties>
</file>