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68" yWindow="4440" windowWidth="11088" windowHeight="2856"/>
  </bookViews>
  <sheets>
    <sheet name="Appropriation Level" sheetId="4" r:id="rId1"/>
  </sheets>
  <calcPr calcId="125725"/>
</workbook>
</file>

<file path=xl/calcChain.xml><?xml version="1.0" encoding="utf-8"?>
<calcChain xmlns="http://schemas.openxmlformats.org/spreadsheetml/2006/main">
  <c r="B47" i="4"/>
  <c r="B50" s="1"/>
  <c r="B54" s="1"/>
  <c r="G43"/>
  <c r="I40" s="1"/>
  <c r="B43"/>
  <c r="D40" s="1"/>
  <c r="E40" s="1"/>
  <c r="D36"/>
  <c r="E36" s="1"/>
  <c r="D32"/>
  <c r="E32" s="1"/>
  <c r="D28"/>
  <c r="E28" s="1"/>
  <c r="D24"/>
  <c r="E24" s="1"/>
  <c r="D20"/>
  <c r="E20" s="1"/>
  <c r="D18"/>
  <c r="E18" s="1"/>
  <c r="D16"/>
  <c r="E16" s="1"/>
  <c r="D14"/>
  <c r="E14" s="1"/>
  <c r="D12"/>
  <c r="E12" s="1"/>
  <c r="D39"/>
  <c r="E39" s="1"/>
  <c r="D37"/>
  <c r="E37" s="1"/>
  <c r="D35"/>
  <c r="E35" s="1"/>
  <c r="D33"/>
  <c r="E33" s="1"/>
  <c r="D31"/>
  <c r="E31" s="1"/>
  <c r="D29"/>
  <c r="E29" s="1"/>
  <c r="D27"/>
  <c r="E27" s="1"/>
  <c r="D25"/>
  <c r="E25" s="1"/>
  <c r="D23"/>
  <c r="E23" s="1"/>
  <c r="D21"/>
  <c r="E21" s="1"/>
  <c r="D19"/>
  <c r="E19" s="1"/>
  <c r="D17"/>
  <c r="E17" s="1"/>
  <c r="D15"/>
  <c r="E15" s="1"/>
  <c r="D13"/>
  <c r="E13" s="1"/>
  <c r="D11"/>
  <c r="E11" s="1"/>
  <c r="D10"/>
  <c r="I36"/>
  <c r="E10"/>
  <c r="D22" l="1"/>
  <c r="E22" s="1"/>
  <c r="D26"/>
  <c r="E26" s="1"/>
  <c r="D30"/>
  <c r="E30" s="1"/>
  <c r="D34"/>
  <c r="E34" s="1"/>
  <c r="D38"/>
  <c r="E38" s="1"/>
  <c r="J40"/>
  <c r="I13"/>
  <c r="I11"/>
  <c r="I17"/>
  <c r="I10"/>
  <c r="I12"/>
  <c r="I15"/>
  <c r="I20"/>
  <c r="I14"/>
  <c r="I16"/>
  <c r="I18"/>
  <c r="I23"/>
  <c r="I19"/>
  <c r="I21"/>
  <c r="I26"/>
  <c r="I22"/>
  <c r="I24"/>
  <c r="I30"/>
  <c r="I25"/>
  <c r="I28"/>
  <c r="I34"/>
  <c r="I27"/>
  <c r="I29"/>
  <c r="I32"/>
  <c r="I37"/>
  <c r="I31"/>
  <c r="I33"/>
  <c r="I35"/>
  <c r="I39"/>
  <c r="I38"/>
  <c r="I41"/>
  <c r="J41" s="1"/>
  <c r="L40"/>
  <c r="D41"/>
  <c r="E41" s="1"/>
  <c r="L41" s="1"/>
  <c r="J34"/>
  <c r="J14"/>
  <c r="J21"/>
  <c r="J13"/>
  <c r="J29"/>
  <c r="J32"/>
  <c r="J24"/>
  <c r="J16"/>
  <c r="J35"/>
  <c r="J37"/>
  <c r="L37" s="1"/>
  <c r="J19"/>
  <c r="J11"/>
  <c r="L11" s="1"/>
  <c r="J31"/>
  <c r="J22"/>
  <c r="J10"/>
  <c r="J39"/>
  <c r="L39" s="1"/>
  <c r="J26"/>
  <c r="J38"/>
  <c r="J17"/>
  <c r="L17" s="1"/>
  <c r="J25"/>
  <c r="L25" s="1"/>
  <c r="J33"/>
  <c r="L33" s="1"/>
  <c r="J28"/>
  <c r="L28" s="1"/>
  <c r="J20"/>
  <c r="L20" s="1"/>
  <c r="J12"/>
  <c r="J36"/>
  <c r="L36" s="1"/>
  <c r="J23"/>
  <c r="L23" s="1"/>
  <c r="J15"/>
  <c r="L15" s="1"/>
  <c r="J27"/>
  <c r="L27" s="1"/>
  <c r="J30"/>
  <c r="J18"/>
  <c r="L18" s="1"/>
  <c r="L13"/>
  <c r="L21"/>
  <c r="L29"/>
  <c r="L12"/>
  <c r="L16"/>
  <c r="L24"/>
  <c r="L32"/>
  <c r="L19"/>
  <c r="L31"/>
  <c r="L35"/>
  <c r="L14"/>
  <c r="L22"/>
  <c r="L26"/>
  <c r="L30"/>
  <c r="L34"/>
  <c r="L38"/>
  <c r="D43"/>
  <c r="E43"/>
  <c r="I43" l="1"/>
  <c r="B57"/>
  <c r="J43"/>
  <c r="L10"/>
  <c r="L43" l="1"/>
  <c r="B58" s="1"/>
  <c r="B59" s="1"/>
</calcChain>
</file>

<file path=xl/comments1.xml><?xml version="1.0" encoding="utf-8"?>
<comments xmlns="http://schemas.openxmlformats.org/spreadsheetml/2006/main">
  <authors>
    <author>Marina Woodard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 xml:space="preserve">UTC database: 419
DOE:                    </t>
        </r>
        <r>
          <rPr>
            <b/>
            <u/>
            <sz val="8"/>
            <color indexed="81"/>
            <rFont val="Tahoma"/>
            <family val="2"/>
          </rPr>
          <t>212</t>
        </r>
        <r>
          <rPr>
            <b/>
            <sz val="8"/>
            <color indexed="81"/>
            <rFont val="Tahoma"/>
            <family val="2"/>
          </rPr>
          <t xml:space="preserve">
TOTal hours      631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8" authorId="0">
      <text>
        <r>
          <rPr>
            <b/>
            <sz val="8"/>
            <color indexed="81"/>
            <rFont val="Tahoma"/>
            <family val="2"/>
          </rPr>
          <t xml:space="preserve">UTC database: 424.6
DOE:                    </t>
        </r>
        <r>
          <rPr>
            <b/>
            <u/>
            <sz val="8"/>
            <color indexed="81"/>
            <rFont val="Tahoma"/>
            <family val="2"/>
          </rPr>
          <t>211</t>
        </r>
        <r>
          <rPr>
            <b/>
            <sz val="8"/>
            <color indexed="81"/>
            <rFont val="Tahoma"/>
            <family val="2"/>
          </rPr>
          <t xml:space="preserve">
TOTal hours     635.6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4" authorId="0">
      <text>
        <r>
          <rPr>
            <b/>
            <sz val="8"/>
            <color indexed="81"/>
            <rFont val="Tahoma"/>
            <family val="2"/>
          </rPr>
          <t xml:space="preserve">UTC database: 158.5
DOE:                    </t>
        </r>
        <r>
          <rPr>
            <b/>
            <u/>
            <sz val="8"/>
            <color indexed="81"/>
            <rFont val="Tahoma"/>
            <family val="2"/>
          </rPr>
          <t>169</t>
        </r>
        <r>
          <rPr>
            <b/>
            <sz val="8"/>
            <color indexed="81"/>
            <rFont val="Tahoma"/>
            <family val="2"/>
          </rPr>
          <t xml:space="preserve">
TOTal hours     327.5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0">
      <text>
        <r>
          <rPr>
            <b/>
            <sz val="8"/>
            <color indexed="81"/>
            <rFont val="Tahoma"/>
            <family val="2"/>
          </rPr>
          <t xml:space="preserve">UTC database: 129.8
DOE:                 </t>
        </r>
        <r>
          <rPr>
            <b/>
            <u/>
            <sz val="8"/>
            <color indexed="81"/>
            <rFont val="Tahoma"/>
            <family val="2"/>
          </rPr>
          <t xml:space="preserve">   183</t>
        </r>
        <r>
          <rPr>
            <b/>
            <sz val="8"/>
            <color indexed="81"/>
            <rFont val="Tahoma"/>
            <family val="2"/>
          </rPr>
          <t xml:space="preserve">
TOTal hours     312.8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 xml:space="preserve">UTC database: 269.5
DOE:                 </t>
        </r>
        <r>
          <rPr>
            <b/>
            <u/>
            <sz val="8"/>
            <color indexed="81"/>
            <rFont val="Tahoma"/>
            <family val="2"/>
          </rPr>
          <t xml:space="preserve">   193 </t>
        </r>
        <r>
          <rPr>
            <b/>
            <sz val="8"/>
            <color indexed="81"/>
            <rFont val="Tahoma"/>
            <family val="2"/>
          </rPr>
          <t xml:space="preserve">     Total hours:     462.5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<sst xmlns="http://schemas.openxmlformats.org/spreadsheetml/2006/main" count="63" uniqueCount="59">
  <si>
    <t>Miles</t>
  </si>
  <si>
    <t>KB Pipeline</t>
  </si>
  <si>
    <t>TransCanada's GTN System</t>
  </si>
  <si>
    <t>Williams</t>
  </si>
  <si>
    <t>PSE - Jackson Prarie</t>
  </si>
  <si>
    <t>Chevron</t>
  </si>
  <si>
    <t>Exxon</t>
  </si>
  <si>
    <t>NW Natural</t>
  </si>
  <si>
    <t>Avista</t>
  </si>
  <si>
    <t>Cascade</t>
  </si>
  <si>
    <t>PSE</t>
  </si>
  <si>
    <t>Buckley</t>
  </si>
  <si>
    <t>Ellensburg</t>
  </si>
  <si>
    <t>Enumclaw</t>
  </si>
  <si>
    <t>Inland Empire Paper Co.</t>
  </si>
  <si>
    <t>Georgia Pacific Corp-Camas Mill</t>
  </si>
  <si>
    <t>Sumas Cogeneration Co.</t>
  </si>
  <si>
    <t>Weyerhaeuser Paper</t>
  </si>
  <si>
    <t>Ochoa</t>
  </si>
  <si>
    <t>Tidewater</t>
  </si>
  <si>
    <t>McChord Pipeline Co.</t>
  </si>
  <si>
    <t>Company</t>
  </si>
  <si>
    <t>% Of Miles</t>
  </si>
  <si>
    <t>Hours</t>
  </si>
  <si>
    <t>Yellowstone Pipeline - Spokane+ Moses Lake</t>
  </si>
  <si>
    <t>Agrium - Liquid and Gas</t>
  </si>
  <si>
    <t>% of Hours</t>
  </si>
  <si>
    <t>Overhead</t>
  </si>
  <si>
    <t>Allocation</t>
  </si>
  <si>
    <t>as a %</t>
  </si>
  <si>
    <t>Net Program</t>
  </si>
  <si>
    <t>Cost based</t>
  </si>
  <si>
    <t>on % of hours</t>
  </si>
  <si>
    <t xml:space="preserve">Total </t>
  </si>
  <si>
    <t>Fee</t>
  </si>
  <si>
    <t>Program Cost</t>
  </si>
  <si>
    <t>Under Collection Fed Rmb.</t>
  </si>
  <si>
    <t>Total Program Cost</t>
  </si>
  <si>
    <t>Less Federal Rmb. Credit</t>
  </si>
  <si>
    <t>Program Cost distributed based on hours</t>
  </si>
  <si>
    <t>Overhead Cost distributed based on miles</t>
  </si>
  <si>
    <t xml:space="preserve">LDC Transfer </t>
  </si>
  <si>
    <t>Fees to be billed</t>
  </si>
  <si>
    <t xml:space="preserve">  </t>
  </si>
  <si>
    <t>Cardinal</t>
  </si>
  <si>
    <t xml:space="preserve"> </t>
  </si>
  <si>
    <t>NuStar</t>
  </si>
  <si>
    <t>Kinder Morgan Canada</t>
  </si>
  <si>
    <t>Olympic - laterals and interstate miles</t>
  </si>
  <si>
    <t>Ferndale Pipeline System</t>
  </si>
  <si>
    <t>BP Cherry Point Refinery</t>
  </si>
  <si>
    <t>Solvay Chemical</t>
  </si>
  <si>
    <t>Swissport</t>
  </si>
  <si>
    <t>Pipeline Safety Fees</t>
  </si>
  <si>
    <t>2009/2010 Calculations</t>
  </si>
  <si>
    <t>Total fees for 2009/2010</t>
  </si>
  <si>
    <t>Air Liquide</t>
  </si>
  <si>
    <t>Akzo Nobel-Eka Chemicals</t>
  </si>
  <si>
    <t>2009/2010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</si>
</sst>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"/>
    <numFmt numFmtId="166" formatCode="0.0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743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4" fontId="2" fillId="0" borderId="0" xfId="0" applyNumberFormat="1" applyFon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Fill="1" applyBorder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4" fontId="2" fillId="0" borderId="0" xfId="0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left"/>
    </xf>
    <xf numFmtId="166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5" fillId="0" borderId="0" xfId="0" applyNumberFormat="1" applyFont="1" applyFill="1"/>
    <xf numFmtId="0" fontId="3" fillId="0" borderId="0" xfId="0" applyFont="1" applyFill="1" applyBorder="1"/>
    <xf numFmtId="0" fontId="0" fillId="0" borderId="0" xfId="0" quotePrefix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9" fillId="0" borderId="0" xfId="0" applyFont="1"/>
    <xf numFmtId="0" fontId="4" fillId="0" borderId="0" xfId="0" applyFont="1"/>
    <xf numFmtId="0" fontId="2" fillId="0" borderId="0" xfId="0" applyFont="1" applyFill="1"/>
    <xf numFmtId="165" fontId="2" fillId="0" borderId="0" xfId="0" applyNumberFormat="1" applyFont="1" applyFill="1"/>
    <xf numFmtId="164" fontId="3" fillId="0" borderId="0" xfId="0" applyNumberFormat="1" applyFont="1" applyFill="1"/>
    <xf numFmtId="0" fontId="10" fillId="0" borderId="0" xfId="0" applyFont="1" applyFill="1" applyBorder="1"/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0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164" fontId="10" fillId="0" borderId="0" xfId="0" applyNumberFormat="1" applyFont="1" applyFill="1"/>
    <xf numFmtId="0" fontId="10" fillId="0" borderId="0" xfId="0" quotePrefix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743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topLeftCell="A16" workbookViewId="0">
      <selection activeCell="D45" sqref="D45"/>
    </sheetView>
  </sheetViews>
  <sheetFormatPr defaultRowHeight="13.2"/>
  <cols>
    <col min="1" max="1" width="35.5546875" customWidth="1"/>
    <col min="2" max="2" width="12.5546875" customWidth="1"/>
    <col min="3" max="3" width="3.44140625" customWidth="1"/>
    <col min="4" max="4" width="11.33203125" customWidth="1"/>
    <col min="5" max="5" width="11.5546875" customWidth="1"/>
    <col min="6" max="6" width="3.6640625" customWidth="1"/>
    <col min="8" max="8" width="1.88671875" customWidth="1"/>
    <col min="9" max="9" width="12.109375" customWidth="1"/>
    <col min="10" max="10" width="14" customWidth="1"/>
    <col min="11" max="11" width="2" customWidth="1"/>
    <col min="12" max="12" width="13.109375" customWidth="1"/>
    <col min="13" max="13" width="1.88671875" customWidth="1"/>
    <col min="14" max="14" width="11.109375" bestFit="1" customWidth="1"/>
  </cols>
  <sheetData>
    <row r="1" spans="1:12" s="3" customFormat="1">
      <c r="A1" s="3" t="s">
        <v>53</v>
      </c>
    </row>
    <row r="2" spans="1:12" s="3" customFormat="1">
      <c r="A2" s="3" t="s">
        <v>54</v>
      </c>
    </row>
    <row r="3" spans="1:12" s="3" customFormat="1"/>
    <row r="6" spans="1:12">
      <c r="B6" s="3" t="s">
        <v>0</v>
      </c>
      <c r="C6" s="3"/>
      <c r="D6" s="3" t="s">
        <v>22</v>
      </c>
      <c r="E6" s="3" t="s">
        <v>27</v>
      </c>
      <c r="F6" s="3"/>
      <c r="G6" s="3" t="s">
        <v>23</v>
      </c>
      <c r="H6" s="3"/>
      <c r="I6" s="3" t="s">
        <v>26</v>
      </c>
      <c r="J6" s="3" t="s">
        <v>30</v>
      </c>
      <c r="L6" s="3" t="s">
        <v>33</v>
      </c>
    </row>
    <row r="7" spans="1:12">
      <c r="A7" s="3" t="s">
        <v>21</v>
      </c>
      <c r="B7" s="3"/>
      <c r="C7" s="3"/>
      <c r="D7" s="3"/>
      <c r="E7" s="3" t="s">
        <v>28</v>
      </c>
      <c r="F7" s="3"/>
      <c r="G7" s="3"/>
      <c r="H7" s="3"/>
      <c r="I7" s="3"/>
      <c r="J7" s="3" t="s">
        <v>31</v>
      </c>
      <c r="L7" s="3" t="s">
        <v>21</v>
      </c>
    </row>
    <row r="8" spans="1:12">
      <c r="A8" s="3"/>
      <c r="B8" s="3"/>
      <c r="C8" s="3"/>
      <c r="D8" s="3"/>
      <c r="E8" s="3" t="s">
        <v>29</v>
      </c>
      <c r="F8" s="3"/>
      <c r="G8" s="3"/>
      <c r="H8" s="3"/>
      <c r="I8" s="3"/>
      <c r="J8" s="3" t="s">
        <v>32</v>
      </c>
      <c r="L8" s="3" t="s">
        <v>58</v>
      </c>
    </row>
    <row r="9" spans="1:12">
      <c r="A9" s="3"/>
      <c r="B9" s="3"/>
      <c r="C9" s="3"/>
      <c r="D9" s="3"/>
      <c r="E9" s="3" t="s">
        <v>0</v>
      </c>
      <c r="F9" s="3"/>
      <c r="G9" s="3"/>
      <c r="H9" s="3"/>
      <c r="I9" s="3"/>
      <c r="J9" s="5"/>
      <c r="L9" s="3" t="s">
        <v>34</v>
      </c>
    </row>
    <row r="10" spans="1:12" s="19" customFormat="1">
      <c r="A10" s="10" t="s">
        <v>25</v>
      </c>
      <c r="B10" s="14">
        <v>2</v>
      </c>
      <c r="C10" s="15"/>
      <c r="D10" s="16">
        <f t="shared" ref="D10:D41" si="0">B10/$B$43</f>
        <v>8.2643760681189548E-5</v>
      </c>
      <c r="E10" s="17">
        <f t="shared" ref="E10:E41" si="1">D10*$B$52</f>
        <v>28.925316238416343</v>
      </c>
      <c r="F10" s="17"/>
      <c r="G10" s="18">
        <v>227.9</v>
      </c>
      <c r="H10" s="15"/>
      <c r="I10" s="16">
        <f t="shared" ref="I10:I39" si="2">$G10/$G$43</f>
        <v>1.1524302676025002E-2</v>
      </c>
      <c r="J10" s="17">
        <f t="shared" ref="J10:J39" si="3">I10*$B$54</f>
        <v>4018.2362355630175</v>
      </c>
      <c r="L10" s="20">
        <f>E10+J10</f>
        <v>4047.1615518014337</v>
      </c>
    </row>
    <row r="11" spans="1:12" s="19" customFormat="1">
      <c r="A11" s="10" t="s">
        <v>8</v>
      </c>
      <c r="B11" s="14">
        <v>3444.26</v>
      </c>
      <c r="C11" s="15"/>
      <c r="D11" s="16">
        <f t="shared" si="0"/>
        <v>0.14232329958189696</v>
      </c>
      <c r="E11" s="17">
        <f t="shared" si="1"/>
        <v>49813.154853663938</v>
      </c>
      <c r="F11" s="17"/>
      <c r="G11" s="18">
        <v>1425.6</v>
      </c>
      <c r="H11" s="15"/>
      <c r="I11" s="16">
        <f t="shared" si="2"/>
        <v>7.2088836748316107E-2</v>
      </c>
      <c r="J11" s="17">
        <f t="shared" si="3"/>
        <v>25135.575153219117</v>
      </c>
      <c r="L11" s="21">
        <f t="shared" ref="L11:L41" si="4">E11+J11</f>
        <v>74948.730006883052</v>
      </c>
    </row>
    <row r="12" spans="1:12" s="38" customFormat="1">
      <c r="A12" s="32" t="s">
        <v>48</v>
      </c>
      <c r="B12" s="33">
        <v>393.07</v>
      </c>
      <c r="C12" s="34"/>
      <c r="D12" s="35">
        <f t="shared" si="0"/>
        <v>1.6242391505477585E-2</v>
      </c>
      <c r="E12" s="36">
        <f t="shared" si="1"/>
        <v>5684.8370269171546</v>
      </c>
      <c r="F12" s="36"/>
      <c r="G12" s="37">
        <v>631</v>
      </c>
      <c r="H12" s="34"/>
      <c r="I12" s="35">
        <f t="shared" si="2"/>
        <v>3.1908007848055184E-2</v>
      </c>
      <c r="J12" s="36">
        <f t="shared" si="3"/>
        <v>11125.524636420641</v>
      </c>
      <c r="L12" s="39">
        <f t="shared" si="4"/>
        <v>16810.361663337797</v>
      </c>
    </row>
    <row r="13" spans="1:12" s="19" customFormat="1">
      <c r="A13" s="10" t="s">
        <v>49</v>
      </c>
      <c r="B13" s="14">
        <v>36.5</v>
      </c>
      <c r="C13" s="15"/>
      <c r="D13" s="16">
        <f t="shared" si="0"/>
        <v>1.5082486324317092E-3</v>
      </c>
      <c r="E13" s="17">
        <f t="shared" si="1"/>
        <v>527.88702135109827</v>
      </c>
      <c r="F13" s="17"/>
      <c r="G13" s="18">
        <v>177</v>
      </c>
      <c r="H13" s="15"/>
      <c r="I13" s="16">
        <f t="shared" si="2"/>
        <v>8.9504237545257794E-3</v>
      </c>
      <c r="J13" s="17">
        <f t="shared" si="3"/>
        <v>3120.7890026092759</v>
      </c>
      <c r="L13" s="20">
        <f t="shared" si="4"/>
        <v>3648.6760239603741</v>
      </c>
    </row>
    <row r="14" spans="1:12" s="19" customFormat="1">
      <c r="A14" s="10" t="s">
        <v>50</v>
      </c>
      <c r="B14" s="14">
        <v>10.27</v>
      </c>
      <c r="C14" s="15"/>
      <c r="D14" s="16">
        <f t="shared" si="0"/>
        <v>4.2437571109790826E-4</v>
      </c>
      <c r="E14" s="17">
        <f t="shared" si="1"/>
        <v>148.5314988842679</v>
      </c>
      <c r="F14" s="17"/>
      <c r="G14" s="18">
        <v>76</v>
      </c>
      <c r="H14" s="15"/>
      <c r="I14" s="16">
        <f t="shared" si="2"/>
        <v>3.8431198042031597E-3</v>
      </c>
      <c r="J14" s="17">
        <f t="shared" si="3"/>
        <v>1339.9997977305368</v>
      </c>
      <c r="L14" s="20">
        <f t="shared" si="4"/>
        <v>1488.5312966148047</v>
      </c>
    </row>
    <row r="15" spans="1:12" s="19" customFormat="1">
      <c r="A15" s="10" t="s">
        <v>11</v>
      </c>
      <c r="B15" s="14">
        <v>35.82</v>
      </c>
      <c r="C15" s="15"/>
      <c r="D15" s="16">
        <f t="shared" si="0"/>
        <v>1.4801497538001046E-3</v>
      </c>
      <c r="E15" s="17">
        <f t="shared" si="1"/>
        <v>518.05241383003658</v>
      </c>
      <c r="F15" s="17"/>
      <c r="G15" s="18">
        <v>193.5</v>
      </c>
      <c r="H15" s="15"/>
      <c r="I15" s="16">
        <f t="shared" si="2"/>
        <v>9.7847852909646246E-3</v>
      </c>
      <c r="J15" s="17">
        <f t="shared" si="3"/>
        <v>3411.7100113270903</v>
      </c>
      <c r="L15" s="20">
        <f t="shared" si="4"/>
        <v>3929.7624251571269</v>
      </c>
    </row>
    <row r="16" spans="1:12" s="19" customFormat="1">
      <c r="A16" s="10" t="s">
        <v>44</v>
      </c>
      <c r="B16" s="14">
        <v>3.25</v>
      </c>
      <c r="C16" s="15"/>
      <c r="D16" s="16">
        <f t="shared" si="0"/>
        <v>1.3429611110693301E-4</v>
      </c>
      <c r="E16" s="17">
        <f t="shared" si="1"/>
        <v>47.003638887426554</v>
      </c>
      <c r="F16" s="17"/>
      <c r="G16" s="18">
        <v>155.6</v>
      </c>
      <c r="H16" s="15"/>
      <c r="I16" s="16">
        <f t="shared" si="2"/>
        <v>7.8682821254475212E-3</v>
      </c>
      <c r="J16" s="17">
        <f t="shared" si="3"/>
        <v>2743.4732700904146</v>
      </c>
      <c r="L16" s="20">
        <f t="shared" si="4"/>
        <v>2790.476908977841</v>
      </c>
    </row>
    <row r="17" spans="1:12" s="19" customFormat="1">
      <c r="A17" s="10" t="s">
        <v>9</v>
      </c>
      <c r="B17" s="14">
        <v>4419</v>
      </c>
      <c r="C17" s="15"/>
      <c r="D17" s="16">
        <f t="shared" si="0"/>
        <v>0.18260138922508828</v>
      </c>
      <c r="E17" s="17">
        <f t="shared" si="1"/>
        <v>63910.486228780901</v>
      </c>
      <c r="F17" s="17"/>
      <c r="G17" s="18">
        <v>2754.3</v>
      </c>
      <c r="H17" s="15"/>
      <c r="I17" s="16">
        <f t="shared" si="2"/>
        <v>0.13927769574627322</v>
      </c>
      <c r="J17" s="17">
        <f t="shared" si="3"/>
        <v>48562.650564331816</v>
      </c>
      <c r="L17" s="21">
        <f t="shared" si="4"/>
        <v>112473.13679311272</v>
      </c>
    </row>
    <row r="18" spans="1:12" s="38" customFormat="1">
      <c r="A18" s="32" t="s">
        <v>5</v>
      </c>
      <c r="B18" s="33">
        <v>157</v>
      </c>
      <c r="C18" s="34"/>
      <c r="D18" s="35">
        <f t="shared" si="0"/>
        <v>6.4875352134733787E-3</v>
      </c>
      <c r="E18" s="36">
        <f t="shared" si="1"/>
        <v>2270.6373247156826</v>
      </c>
      <c r="F18" s="36"/>
      <c r="G18" s="37">
        <v>635.6</v>
      </c>
      <c r="H18" s="34"/>
      <c r="I18" s="35">
        <f t="shared" si="2"/>
        <v>3.2140617730941165E-2</v>
      </c>
      <c r="J18" s="36">
        <f t="shared" si="3"/>
        <v>11206.62988733591</v>
      </c>
      <c r="L18" s="39">
        <f t="shared" si="4"/>
        <v>13477.267212051593</v>
      </c>
    </row>
    <row r="19" spans="1:12" s="19" customFormat="1">
      <c r="A19" s="10" t="s">
        <v>12</v>
      </c>
      <c r="B19" s="14">
        <v>118.31</v>
      </c>
      <c r="C19" s="15"/>
      <c r="D19" s="16">
        <f t="shared" si="0"/>
        <v>4.8887916630957675E-3</v>
      </c>
      <c r="E19" s="17">
        <f t="shared" si="1"/>
        <v>1711.0770820835187</v>
      </c>
      <c r="F19" s="17"/>
      <c r="G19" s="18">
        <v>425</v>
      </c>
      <c r="H19" s="15"/>
      <c r="I19" s="16">
        <f t="shared" si="2"/>
        <v>2.1491130484030826E-2</v>
      </c>
      <c r="J19" s="17">
        <f t="shared" si="3"/>
        <v>7493.4199215194485</v>
      </c>
      <c r="L19" s="20">
        <f t="shared" si="4"/>
        <v>9204.4970036029663</v>
      </c>
    </row>
    <row r="20" spans="1:12" s="19" customFormat="1">
      <c r="A20" s="10" t="s">
        <v>13</v>
      </c>
      <c r="B20" s="14">
        <v>89.9</v>
      </c>
      <c r="C20" s="15"/>
      <c r="D20" s="16">
        <f t="shared" si="0"/>
        <v>3.7148370426194699E-3</v>
      </c>
      <c r="E20" s="17">
        <f t="shared" si="1"/>
        <v>1300.1929649168144</v>
      </c>
      <c r="F20" s="17"/>
      <c r="G20" s="18">
        <v>1241.8</v>
      </c>
      <c r="H20" s="15"/>
      <c r="I20" s="16">
        <f t="shared" si="2"/>
        <v>6.2794554906045838E-2</v>
      </c>
      <c r="J20" s="17">
        <f t="shared" si="3"/>
        <v>21894.891431865533</v>
      </c>
      <c r="L20" s="20">
        <f t="shared" si="4"/>
        <v>23195.084396782349</v>
      </c>
    </row>
    <row r="21" spans="1:12" s="19" customFormat="1">
      <c r="A21" s="10" t="s">
        <v>6</v>
      </c>
      <c r="B21" s="14">
        <v>1.32</v>
      </c>
      <c r="C21" s="15"/>
      <c r="D21" s="16">
        <f t="shared" si="0"/>
        <v>5.4544882049585103E-5</v>
      </c>
      <c r="E21" s="17">
        <f t="shared" si="1"/>
        <v>19.090708717354786</v>
      </c>
      <c r="F21" s="17"/>
      <c r="G21" s="18">
        <v>145</v>
      </c>
      <c r="H21" s="15"/>
      <c r="I21" s="16">
        <f t="shared" si="2"/>
        <v>7.3322680474928702E-3</v>
      </c>
      <c r="J21" s="17">
        <f t="shared" si="3"/>
        <v>2556.5785614595766</v>
      </c>
      <c r="L21" s="20">
        <f t="shared" si="4"/>
        <v>2575.6692701769311</v>
      </c>
    </row>
    <row r="22" spans="1:12" s="19" customFormat="1">
      <c r="A22" s="10" t="s">
        <v>15</v>
      </c>
      <c r="B22" s="14">
        <v>1.68</v>
      </c>
      <c r="C22" s="15"/>
      <c r="D22" s="16">
        <f t="shared" si="0"/>
        <v>6.9420758972199212E-5</v>
      </c>
      <c r="E22" s="17">
        <f t="shared" si="1"/>
        <v>24.297265640269725</v>
      </c>
      <c r="F22" s="17"/>
      <c r="G22" s="18">
        <v>158.19999999999999</v>
      </c>
      <c r="H22" s="15"/>
      <c r="I22" s="16">
        <f t="shared" si="2"/>
        <v>7.9997572766439453E-3</v>
      </c>
      <c r="J22" s="17">
        <f t="shared" si="3"/>
        <v>2789.3153684338276</v>
      </c>
      <c r="L22" s="20">
        <f t="shared" si="4"/>
        <v>2813.6126340740975</v>
      </c>
    </row>
    <row r="23" spans="1:12" s="19" customFormat="1">
      <c r="A23" s="23" t="s">
        <v>14</v>
      </c>
      <c r="B23" s="14">
        <v>3</v>
      </c>
      <c r="C23" s="15"/>
      <c r="D23" s="16">
        <f t="shared" si="0"/>
        <v>1.2396564102178432E-4</v>
      </c>
      <c r="E23" s="17">
        <f t="shared" si="1"/>
        <v>43.387974357624508</v>
      </c>
      <c r="F23" s="17"/>
      <c r="G23" s="18">
        <v>274.2</v>
      </c>
      <c r="H23" s="15"/>
      <c r="I23" s="16">
        <f t="shared" si="2"/>
        <v>1.3865571714638241E-2</v>
      </c>
      <c r="J23" s="17">
        <f t="shared" si="3"/>
        <v>4834.5782176014891</v>
      </c>
      <c r="L23" s="20">
        <f t="shared" si="4"/>
        <v>4877.9661919591135</v>
      </c>
    </row>
    <row r="24" spans="1:12" s="38" customFormat="1">
      <c r="A24" s="32" t="s">
        <v>46</v>
      </c>
      <c r="B24" s="33">
        <v>4.03</v>
      </c>
      <c r="C24" s="34"/>
      <c r="D24" s="35">
        <f t="shared" si="0"/>
        <v>1.6652717777259694E-4</v>
      </c>
      <c r="E24" s="36">
        <f t="shared" si="1"/>
        <v>58.284512220408928</v>
      </c>
      <c r="F24" s="36"/>
      <c r="G24" s="37">
        <v>327.5</v>
      </c>
      <c r="H24" s="34"/>
      <c r="I24" s="35">
        <f t="shared" si="2"/>
        <v>1.6560812314164931E-2</v>
      </c>
      <c r="J24" s="36">
        <f t="shared" si="3"/>
        <v>5774.3412336414576</v>
      </c>
      <c r="L24" s="39">
        <f t="shared" si="4"/>
        <v>5832.6257458618666</v>
      </c>
    </row>
    <row r="25" spans="1:12" s="19" customFormat="1">
      <c r="A25" s="24" t="s">
        <v>1</v>
      </c>
      <c r="B25" s="14">
        <v>16</v>
      </c>
      <c r="C25" s="15"/>
      <c r="D25" s="16">
        <f t="shared" si="0"/>
        <v>6.6115008544951638E-4</v>
      </c>
      <c r="E25" s="17">
        <f t="shared" si="1"/>
        <v>231.40252990733075</v>
      </c>
      <c r="F25" s="17"/>
      <c r="G25" s="18">
        <v>85.5</v>
      </c>
      <c r="H25" s="15"/>
      <c r="I25" s="16">
        <f t="shared" si="2"/>
        <v>4.3235097797285548E-3</v>
      </c>
      <c r="J25" s="17">
        <f t="shared" si="3"/>
        <v>1507.499772446854</v>
      </c>
      <c r="L25" s="20">
        <f t="shared" si="4"/>
        <v>1738.9023023541847</v>
      </c>
    </row>
    <row r="26" spans="1:12" s="19" customFormat="1">
      <c r="A26" s="10" t="s">
        <v>20</v>
      </c>
      <c r="B26" s="14">
        <v>14.25</v>
      </c>
      <c r="C26" s="15"/>
      <c r="D26" s="16">
        <f t="shared" si="0"/>
        <v>5.8883679485347549E-4</v>
      </c>
      <c r="E26" s="17">
        <f t="shared" si="1"/>
        <v>206.09287819871642</v>
      </c>
      <c r="F26" s="17"/>
      <c r="G26" s="18">
        <v>73</v>
      </c>
      <c r="H26" s="15"/>
      <c r="I26" s="16">
        <f t="shared" si="2"/>
        <v>3.6914177066688244E-3</v>
      </c>
      <c r="J26" s="17">
        <f t="shared" si="3"/>
        <v>1287.1050688727523</v>
      </c>
      <c r="L26" s="20">
        <f t="shared" si="4"/>
        <v>1493.1979470714687</v>
      </c>
    </row>
    <row r="27" spans="1:12" s="19" customFormat="1">
      <c r="A27" s="10" t="s">
        <v>7</v>
      </c>
      <c r="B27" s="25">
        <v>1682</v>
      </c>
      <c r="C27" s="15"/>
      <c r="D27" s="16">
        <f t="shared" si="0"/>
        <v>6.9503402732880401E-2</v>
      </c>
      <c r="E27" s="17">
        <f t="shared" si="1"/>
        <v>24326.190956508141</v>
      </c>
      <c r="F27" s="17"/>
      <c r="G27" s="18">
        <v>1218.5</v>
      </c>
      <c r="H27" s="15"/>
      <c r="I27" s="16">
        <f t="shared" si="2"/>
        <v>6.16163352818625E-2</v>
      </c>
      <c r="J27" s="17">
        <f t="shared" si="3"/>
        <v>21484.075704403407</v>
      </c>
      <c r="L27" s="21">
        <f t="shared" si="4"/>
        <v>45810.266660911548</v>
      </c>
    </row>
    <row r="28" spans="1:12" s="19" customFormat="1">
      <c r="A28" s="10" t="s">
        <v>18</v>
      </c>
      <c r="B28" s="14">
        <v>4</v>
      </c>
      <c r="C28" s="15"/>
      <c r="D28" s="16">
        <f t="shared" si="0"/>
        <v>1.652875213623791E-4</v>
      </c>
      <c r="E28" s="17">
        <f t="shared" si="1"/>
        <v>57.850632476832686</v>
      </c>
      <c r="F28" s="17"/>
      <c r="G28" s="18">
        <v>58</v>
      </c>
      <c r="H28" s="15"/>
      <c r="I28" s="16">
        <f t="shared" si="2"/>
        <v>2.9329072189971483E-3</v>
      </c>
      <c r="J28" s="17">
        <f t="shared" si="3"/>
        <v>1022.6314245838307</v>
      </c>
      <c r="L28" s="20">
        <f t="shared" si="4"/>
        <v>1080.4820570606635</v>
      </c>
    </row>
    <row r="29" spans="1:12" s="19" customFormat="1">
      <c r="A29" s="10" t="s">
        <v>10</v>
      </c>
      <c r="B29" s="14">
        <v>11915</v>
      </c>
      <c r="C29" s="15"/>
      <c r="D29" s="16">
        <f t="shared" si="0"/>
        <v>0.49235020425818671</v>
      </c>
      <c r="E29" s="17">
        <f t="shared" si="1"/>
        <v>172322.57149036534</v>
      </c>
      <c r="F29" s="17"/>
      <c r="G29" s="18">
        <v>6324.9</v>
      </c>
      <c r="H29" s="15"/>
      <c r="I29" s="16">
        <f t="shared" si="2"/>
        <v>0.31983353223163902</v>
      </c>
      <c r="J29" s="17">
        <f t="shared" si="3"/>
        <v>111517.95685086673</v>
      </c>
      <c r="L29" s="21">
        <f t="shared" si="4"/>
        <v>283840.5283412321</v>
      </c>
    </row>
    <row r="30" spans="1:12" s="19" customFormat="1">
      <c r="A30" s="23" t="s">
        <v>4</v>
      </c>
      <c r="B30" s="14">
        <v>15</v>
      </c>
      <c r="C30" s="15"/>
      <c r="D30" s="16">
        <f t="shared" si="0"/>
        <v>6.198282051089216E-4</v>
      </c>
      <c r="E30" s="17">
        <f t="shared" si="1"/>
        <v>216.93987178812256</v>
      </c>
      <c r="F30" s="17"/>
      <c r="G30" s="18">
        <v>98</v>
      </c>
      <c r="H30" s="15"/>
      <c r="I30" s="16">
        <f t="shared" si="2"/>
        <v>4.9556018527882849E-3</v>
      </c>
      <c r="J30" s="17">
        <f t="shared" si="3"/>
        <v>1727.8944760209552</v>
      </c>
      <c r="L30" s="20">
        <f t="shared" si="4"/>
        <v>1944.8343478090778</v>
      </c>
    </row>
    <row r="31" spans="1:12" s="19" customFormat="1">
      <c r="A31" s="10" t="s">
        <v>16</v>
      </c>
      <c r="B31" s="14">
        <v>0</v>
      </c>
      <c r="C31" s="15"/>
      <c r="D31" s="16">
        <f t="shared" si="0"/>
        <v>0</v>
      </c>
      <c r="E31" s="17">
        <f t="shared" si="1"/>
        <v>0</v>
      </c>
      <c r="F31" s="17"/>
      <c r="G31" s="18">
        <v>94.5</v>
      </c>
      <c r="H31" s="15"/>
      <c r="I31" s="16">
        <f t="shared" si="2"/>
        <v>4.7786160723315603E-3</v>
      </c>
      <c r="J31" s="17">
        <f t="shared" si="3"/>
        <v>1666.1839590202069</v>
      </c>
      <c r="L31" s="20">
        <f t="shared" si="4"/>
        <v>1666.1839590202069</v>
      </c>
    </row>
    <row r="32" spans="1:12" s="38" customFormat="1">
      <c r="A32" s="32" t="s">
        <v>47</v>
      </c>
      <c r="B32" s="33">
        <v>63.8</v>
      </c>
      <c r="C32" s="34"/>
      <c r="D32" s="35">
        <f t="shared" si="0"/>
        <v>2.6363359657299462E-3</v>
      </c>
      <c r="E32" s="36">
        <f t="shared" si="1"/>
        <v>922.71758800548116</v>
      </c>
      <c r="F32" s="36"/>
      <c r="G32" s="37">
        <v>312.8</v>
      </c>
      <c r="H32" s="34"/>
      <c r="I32" s="35">
        <f t="shared" si="2"/>
        <v>1.5817472036246689E-2</v>
      </c>
      <c r="J32" s="36">
        <f t="shared" si="3"/>
        <v>5515.1570622383142</v>
      </c>
      <c r="L32" s="39">
        <f t="shared" si="4"/>
        <v>6437.8746502437953</v>
      </c>
    </row>
    <row r="33" spans="1:14" s="19" customFormat="1">
      <c r="A33" s="10" t="s">
        <v>19</v>
      </c>
      <c r="B33" s="14">
        <v>2.7839999999999998</v>
      </c>
      <c r="C33" s="15"/>
      <c r="D33" s="16">
        <f t="shared" si="0"/>
        <v>1.1504011486821583E-4</v>
      </c>
      <c r="E33" s="17">
        <f t="shared" si="1"/>
        <v>40.264040203875538</v>
      </c>
      <c r="F33" s="17"/>
      <c r="G33" s="18">
        <v>153.5</v>
      </c>
      <c r="H33" s="15"/>
      <c r="I33" s="16">
        <f t="shared" si="2"/>
        <v>7.7620906571734868E-3</v>
      </c>
      <c r="J33" s="17">
        <f t="shared" si="3"/>
        <v>2706.4469598899655</v>
      </c>
      <c r="L33" s="20">
        <f t="shared" si="4"/>
        <v>2746.711000093841</v>
      </c>
    </row>
    <row r="34" spans="1:14" s="19" customFormat="1">
      <c r="A34" s="22" t="s">
        <v>2</v>
      </c>
      <c r="B34" s="14">
        <v>309</v>
      </c>
      <c r="C34" s="15"/>
      <c r="D34" s="16">
        <f t="shared" si="0"/>
        <v>1.2768461025243785E-2</v>
      </c>
      <c r="E34" s="17">
        <f t="shared" si="1"/>
        <v>4468.961358835325</v>
      </c>
      <c r="F34" s="17"/>
      <c r="G34" s="18">
        <v>394.5</v>
      </c>
      <c r="H34" s="15"/>
      <c r="I34" s="16">
        <f t="shared" si="2"/>
        <v>1.9948825825765085E-2</v>
      </c>
      <c r="J34" s="17">
        <f t="shared" si="3"/>
        <v>6955.656844798641</v>
      </c>
      <c r="L34" s="20">
        <f t="shared" si="4"/>
        <v>11424.618203633967</v>
      </c>
    </row>
    <row r="35" spans="1:14" s="19" customFormat="1">
      <c r="A35" s="10" t="s">
        <v>17</v>
      </c>
      <c r="B35" s="14">
        <v>9</v>
      </c>
      <c r="C35" s="15"/>
      <c r="D35" s="16">
        <f t="shared" si="0"/>
        <v>3.7189692306535292E-4</v>
      </c>
      <c r="E35" s="17">
        <f t="shared" si="1"/>
        <v>130.16392307287353</v>
      </c>
      <c r="F35" s="17"/>
      <c r="G35" s="18">
        <v>212.5</v>
      </c>
      <c r="H35" s="15"/>
      <c r="I35" s="16">
        <f t="shared" si="2"/>
        <v>1.0745565242015413E-2</v>
      </c>
      <c r="J35" s="17">
        <f t="shared" si="3"/>
        <v>3746.7099607597243</v>
      </c>
      <c r="L35" s="20">
        <f t="shared" si="4"/>
        <v>3876.8738838325976</v>
      </c>
    </row>
    <row r="36" spans="1:14" s="19" customFormat="1">
      <c r="A36" s="10" t="s">
        <v>3</v>
      </c>
      <c r="B36" s="14">
        <v>1317.08</v>
      </c>
      <c r="C36" s="15"/>
      <c r="D36" s="16">
        <f t="shared" si="0"/>
        <v>5.4424222158990558E-2</v>
      </c>
      <c r="E36" s="17">
        <f t="shared" si="1"/>
        <v>19048.477755646694</v>
      </c>
      <c r="F36" s="17"/>
      <c r="G36" s="18">
        <v>1246.7</v>
      </c>
      <c r="H36" s="15"/>
      <c r="I36" s="16">
        <f t="shared" si="2"/>
        <v>6.3042334998685251E-2</v>
      </c>
      <c r="J36" s="17">
        <f t="shared" si="3"/>
        <v>21981.286155666581</v>
      </c>
      <c r="L36" s="20">
        <f t="shared" si="4"/>
        <v>41029.763911313275</v>
      </c>
    </row>
    <row r="37" spans="1:14" s="38" customFormat="1">
      <c r="A37" s="40" t="s">
        <v>24</v>
      </c>
      <c r="B37" s="33">
        <v>129</v>
      </c>
      <c r="C37" s="34"/>
      <c r="D37" s="35">
        <f t="shared" si="0"/>
        <v>5.3305225639367253E-3</v>
      </c>
      <c r="E37" s="36">
        <f t="shared" si="1"/>
        <v>1865.6828973778538</v>
      </c>
      <c r="F37" s="36"/>
      <c r="G37" s="37">
        <v>462.5</v>
      </c>
      <c r="H37" s="34"/>
      <c r="I37" s="35">
        <f t="shared" si="2"/>
        <v>2.3387406703210017E-2</v>
      </c>
      <c r="J37" s="36">
        <f t="shared" si="3"/>
        <v>8154.604032241753</v>
      </c>
      <c r="L37" s="39">
        <f t="shared" si="4"/>
        <v>10020.286929619608</v>
      </c>
    </row>
    <row r="38" spans="1:14" s="19" customFormat="1">
      <c r="A38" s="26" t="s">
        <v>51</v>
      </c>
      <c r="B38" s="14">
        <v>1</v>
      </c>
      <c r="C38" s="15"/>
      <c r="D38" s="16">
        <f t="shared" si="0"/>
        <v>4.1321880340594774E-5</v>
      </c>
      <c r="E38" s="17">
        <f t="shared" si="1"/>
        <v>14.462658119208172</v>
      </c>
      <c r="F38" s="17"/>
      <c r="G38" s="18">
        <v>65.5</v>
      </c>
      <c r="H38" s="15"/>
      <c r="I38" s="16">
        <f t="shared" si="2"/>
        <v>3.3121624628329864E-3</v>
      </c>
      <c r="J38" s="17">
        <f t="shared" si="3"/>
        <v>1154.8682467282915</v>
      </c>
      <c r="L38" s="20">
        <f t="shared" si="4"/>
        <v>1169.3309048474996</v>
      </c>
    </row>
    <row r="39" spans="1:14" s="19" customFormat="1">
      <c r="A39" s="26" t="s">
        <v>52</v>
      </c>
      <c r="B39" s="14">
        <v>0</v>
      </c>
      <c r="C39" s="15"/>
      <c r="D39" s="16">
        <f t="shared" si="0"/>
        <v>0</v>
      </c>
      <c r="E39" s="17">
        <f t="shared" si="1"/>
        <v>0</v>
      </c>
      <c r="F39" s="17"/>
      <c r="G39" s="18">
        <v>60</v>
      </c>
      <c r="H39" s="15"/>
      <c r="I39" s="16">
        <f t="shared" si="2"/>
        <v>3.034041950686705E-3</v>
      </c>
      <c r="J39" s="17">
        <f t="shared" si="3"/>
        <v>1057.8945771556869</v>
      </c>
      <c r="L39" s="20">
        <f t="shared" si="4"/>
        <v>1057.8945771556869</v>
      </c>
    </row>
    <row r="40" spans="1:14" s="19" customFormat="1">
      <c r="A40" s="26" t="s">
        <v>56</v>
      </c>
      <c r="B40" s="14">
        <v>2.4300000000000002</v>
      </c>
      <c r="C40" s="15"/>
      <c r="D40" s="16">
        <f t="shared" si="0"/>
        <v>1.004121692276453E-4</v>
      </c>
      <c r="E40" s="17">
        <f t="shared" si="1"/>
        <v>35.144259229675853</v>
      </c>
      <c r="F40" s="17"/>
      <c r="G40" s="18">
        <v>26</v>
      </c>
      <c r="H40" s="15"/>
      <c r="I40" s="16">
        <f t="shared" ref="I40:I41" si="5">$G40/$G$43</f>
        <v>1.3147515119642389E-3</v>
      </c>
      <c r="J40" s="17">
        <f t="shared" ref="J40:J41" si="6">I40*$B$54</f>
        <v>458.42098343413096</v>
      </c>
      <c r="L40" s="20">
        <f t="shared" si="4"/>
        <v>493.56524266380683</v>
      </c>
    </row>
    <row r="41" spans="1:14" s="19" customFormat="1">
      <c r="A41" s="26" t="s">
        <v>57</v>
      </c>
      <c r="B41" s="14">
        <v>0.5</v>
      </c>
      <c r="C41" s="15"/>
      <c r="D41" s="16">
        <f t="shared" si="0"/>
        <v>2.0660940170297387E-5</v>
      </c>
      <c r="E41" s="17">
        <f t="shared" si="1"/>
        <v>7.2313290596040858</v>
      </c>
      <c r="F41" s="17"/>
      <c r="G41" s="18">
        <v>41</v>
      </c>
      <c r="H41" s="15"/>
      <c r="I41" s="16">
        <f t="shared" si="5"/>
        <v>2.0732619996359151E-3</v>
      </c>
      <c r="J41" s="17">
        <f t="shared" si="6"/>
        <v>722.89462772305274</v>
      </c>
      <c r="L41" s="20">
        <f t="shared" si="4"/>
        <v>730.12595678265677</v>
      </c>
    </row>
    <row r="42" spans="1:14">
      <c r="B42" s="4"/>
      <c r="C42" s="5"/>
      <c r="D42" s="5"/>
      <c r="E42" s="5"/>
      <c r="F42" s="5"/>
      <c r="G42" s="5"/>
      <c r="H42" s="5"/>
      <c r="I42" s="5"/>
      <c r="J42" s="5"/>
    </row>
    <row r="43" spans="1:14">
      <c r="A43" s="1"/>
      <c r="B43" s="7">
        <f>SUM(B10:B42)</f>
        <v>24200.254000000001</v>
      </c>
      <c r="C43" s="5"/>
      <c r="D43" s="6">
        <f>SUM(D10:D42)</f>
        <v>1</v>
      </c>
      <c r="E43" s="12">
        <f>SUM(E10:E42)</f>
        <v>349999.99999999994</v>
      </c>
      <c r="F43" s="9"/>
      <c r="G43" s="7">
        <f>SUM(G10:G42)</f>
        <v>19775.599999999999</v>
      </c>
      <c r="H43" s="5"/>
      <c r="I43" s="6">
        <f>SUM(I10:I42)</f>
        <v>1.0000000000000002</v>
      </c>
      <c r="J43" s="12">
        <f>SUM(J10:J42)</f>
        <v>348674.99999999994</v>
      </c>
      <c r="L43" s="11">
        <f>SUM(L10:L42)</f>
        <v>698674.99999999988</v>
      </c>
      <c r="N43" s="8"/>
    </row>
    <row r="44" spans="1:14">
      <c r="A44" s="1"/>
      <c r="B44" s="2"/>
    </row>
    <row r="45" spans="1:14">
      <c r="A45" s="22" t="s">
        <v>35</v>
      </c>
      <c r="B45" s="13">
        <v>1520840</v>
      </c>
      <c r="D45" s="27"/>
      <c r="E45" s="28"/>
      <c r="F45" s="28"/>
      <c r="G45" s="28"/>
      <c r="H45" s="28"/>
      <c r="I45" s="28"/>
      <c r="J45" s="28"/>
      <c r="K45" s="28"/>
      <c r="L45" s="28"/>
    </row>
    <row r="46" spans="1:14">
      <c r="A46" s="10" t="s">
        <v>36</v>
      </c>
      <c r="B46" s="13"/>
      <c r="L46" t="s">
        <v>45</v>
      </c>
    </row>
    <row r="47" spans="1:14">
      <c r="A47" s="10" t="s">
        <v>37</v>
      </c>
      <c r="B47" s="13">
        <f>SUM(B45:B46)</f>
        <v>1520840</v>
      </c>
    </row>
    <row r="48" spans="1:14">
      <c r="A48" s="10"/>
      <c r="B48" s="13"/>
    </row>
    <row r="49" spans="1:7">
      <c r="A49" s="10" t="s">
        <v>38</v>
      </c>
      <c r="B49" s="13">
        <v>822165</v>
      </c>
    </row>
    <row r="50" spans="1:7">
      <c r="A50" s="10" t="s">
        <v>30</v>
      </c>
      <c r="B50" s="13">
        <f>B47-B49</f>
        <v>698675</v>
      </c>
    </row>
    <row r="51" spans="1:7">
      <c r="A51" s="10"/>
      <c r="B51" s="13"/>
    </row>
    <row r="52" spans="1:7">
      <c r="A52" s="19" t="s">
        <v>40</v>
      </c>
      <c r="B52" s="8">
        <v>350000</v>
      </c>
      <c r="G52" t="s">
        <v>45</v>
      </c>
    </row>
    <row r="53" spans="1:7">
      <c r="A53" s="19"/>
      <c r="B53" s="20"/>
    </row>
    <row r="54" spans="1:7">
      <c r="A54" s="19" t="s">
        <v>39</v>
      </c>
      <c r="B54" s="31">
        <f>B50-B52</f>
        <v>348675</v>
      </c>
    </row>
    <row r="55" spans="1:7">
      <c r="A55" s="19"/>
      <c r="B55" s="20"/>
    </row>
    <row r="56" spans="1:7">
      <c r="A56" s="19"/>
      <c r="B56" s="20"/>
      <c r="F56" t="s">
        <v>43</v>
      </c>
    </row>
    <row r="57" spans="1:7">
      <c r="A57" s="29" t="s">
        <v>41</v>
      </c>
      <c r="B57" s="30">
        <f>L11+L17+L27+L29</f>
        <v>517072.66180213942</v>
      </c>
    </row>
    <row r="58" spans="1:7">
      <c r="A58" s="29" t="s">
        <v>42</v>
      </c>
      <c r="B58" s="30">
        <f>L43-B57</f>
        <v>181602.33819786046</v>
      </c>
    </row>
    <row r="59" spans="1:7">
      <c r="A59" s="29" t="s">
        <v>55</v>
      </c>
      <c r="B59" s="30">
        <f>SUM(B57:B58)</f>
        <v>698674.99999999988</v>
      </c>
    </row>
  </sheetData>
  <printOptions gridLines="1"/>
  <pageMargins left="0.45" right="0.2" top="0.25" bottom="0.25" header="0.3" footer="0.3"/>
  <pageSetup scale="7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5830B1FDDDF904EB12D4C910E1100EC" ma:contentTypeVersion="131" ma:contentTypeDescription="" ma:contentTypeScope="" ma:versionID="fd3447e3ba6eadac1a3af9de44cfac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P</Prefix>
    <DocumentSetType xmlns="dc463f71-b30c-4ab2-9473-d307f9d35888">Order - Final</DocumentSetType>
    <IsConfidential xmlns="dc463f71-b30c-4ab2-9473-d307f9d35888">false</IsConfidential>
    <AgendaOrder xmlns="dc463f71-b30c-4ab2-9473-d307f9d35888">true</AgendaOrder>
    <CaseType xmlns="dc463f71-b30c-4ab2-9473-d307f9d35888">Regulatory Fees</CaseType>
    <IndustryCode xmlns="dc463f71-b30c-4ab2-9473-d307f9d35888">504</IndustryCode>
    <CaseStatus xmlns="dc463f71-b30c-4ab2-9473-d307f9d35888">Closed</CaseStatus>
    <OpenedDate xmlns="dc463f71-b30c-4ab2-9473-d307f9d35888">2009-06-22T07:00:00+00:00</OpenedDate>
    <Date1 xmlns="dc463f71-b30c-4ab2-9473-d307f9d35888">2009-08-27T07:00:00+00:00</Date1>
    <IsDocumentOrder xmlns="dc463f71-b30c-4ab2-9473-d307f9d35888">true</IsDocumentOrder>
    <IsHighlyConfidential xmlns="dc463f71-b30c-4ab2-9473-d307f9d35888">false</IsHighlyConfidential>
    <CaseCompanyNames xmlns="dc463f71-b30c-4ab2-9473-d307f9d35888" xsi:nil="true"/>
    <DocketNumber xmlns="dc463f71-b30c-4ab2-9473-d307f9d35888">090969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FB8084B-EE48-4DD7-95B8-0AD23E4206B5}"/>
</file>

<file path=customXml/itemProps2.xml><?xml version="1.0" encoding="utf-8"?>
<ds:datastoreItem xmlns:ds="http://schemas.openxmlformats.org/officeDocument/2006/customXml" ds:itemID="{CD7F07B5-BD10-4B97-9BDA-219093C1A318}"/>
</file>

<file path=customXml/itemProps3.xml><?xml version="1.0" encoding="utf-8"?>
<ds:datastoreItem xmlns:ds="http://schemas.openxmlformats.org/officeDocument/2006/customXml" ds:itemID="{6FCD7604-C73B-428C-975F-94E46DEA3ED6}"/>
</file>

<file path=customXml/itemProps4.xml><?xml version="1.0" encoding="utf-8"?>
<ds:datastoreItem xmlns:ds="http://schemas.openxmlformats.org/officeDocument/2006/customXml" ds:itemID="{C1DBC3CB-8BE2-4219-9FF2-8B8D5A5927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Appropriation Level</vt:lpstr>
    </vt:vector>
  </TitlesOfParts>
  <Company>WUTC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Cathy Kern</cp:lastModifiedBy>
  <cp:lastPrinted>2009-08-18T15:50:12Z</cp:lastPrinted>
  <dcterms:created xsi:type="dcterms:W3CDTF">2006-04-13T18:44:03Z</dcterms:created>
  <dcterms:modified xsi:type="dcterms:W3CDTF">2009-08-26T23:07:39Z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0x0101006E56B4D1795A2E4DB2F0B01679ED314A00D5830B1FDDDF904EB12D4C910E1100EC</vt:lpwstr>
  </property>
  <property fmtid="{D5CDD505-2E9C-101B-9397-08002B2CF9AE}" pid="3" name="_docset_NoMedatataSyncRequired">
    <vt:lpwstr>False</vt:lpwstr>
  </property>
</Properties>
</file>