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8828" yWindow="480" windowWidth="15480" windowHeight="10776"/>
    <workbookView xWindow="96" yWindow="60" windowWidth="19008" windowHeight="7668"/>
  </bookViews>
  <sheets>
    <sheet name="2008-2009 Fee Calculations" sheetId="4" r:id="rId1"/>
  </sheets>
  <calcPr calcId="125725"/>
</workbook>
</file>

<file path=xl/calcChain.xml><?xml version="1.0" encoding="utf-8"?>
<calcChain xmlns="http://schemas.openxmlformats.org/spreadsheetml/2006/main">
  <c r="B45" i="4"/>
  <c r="B48"/>
  <c r="B52"/>
  <c r="G41"/>
  <c r="I38"/>
  <c r="I39"/>
  <c r="I37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B10"/>
  <c r="B41"/>
  <c r="D38"/>
  <c r="E38"/>
  <c r="D36"/>
  <c r="E36"/>
  <c r="D34"/>
  <c r="E34"/>
  <c r="D32"/>
  <c r="E32"/>
  <c r="D30"/>
  <c r="E30"/>
  <c r="D28"/>
  <c r="E28"/>
  <c r="D26"/>
  <c r="E26"/>
  <c r="D24"/>
  <c r="E24"/>
  <c r="D22"/>
  <c r="E22"/>
  <c r="D20"/>
  <c r="E20"/>
  <c r="D18"/>
  <c r="E18"/>
  <c r="E41"/>
  <c r="D16"/>
  <c r="E16"/>
  <c r="D14"/>
  <c r="E14"/>
  <c r="D12"/>
  <c r="E12"/>
  <c r="D39"/>
  <c r="E39"/>
  <c r="D37"/>
  <c r="E37"/>
  <c r="D35"/>
  <c r="E35"/>
  <c r="D33"/>
  <c r="E33"/>
  <c r="D31"/>
  <c r="E31"/>
  <c r="D29"/>
  <c r="E29"/>
  <c r="D27"/>
  <c r="E27"/>
  <c r="D25"/>
  <c r="E25"/>
  <c r="D23"/>
  <c r="E23"/>
  <c r="D21"/>
  <c r="E21"/>
  <c r="D19"/>
  <c r="E19"/>
  <c r="D17"/>
  <c r="E17"/>
  <c r="D15"/>
  <c r="E15"/>
  <c r="D13"/>
  <c r="E13"/>
  <c r="D11"/>
  <c r="E11"/>
  <c r="D10"/>
  <c r="I36"/>
  <c r="D41"/>
  <c r="E10"/>
  <c r="I41"/>
  <c r="J39"/>
  <c r="L39"/>
  <c r="J34"/>
  <c r="L34"/>
  <c r="J26"/>
  <c r="L26"/>
  <c r="J14"/>
  <c r="L14"/>
  <c r="J38"/>
  <c r="L38"/>
  <c r="J21"/>
  <c r="L21"/>
  <c r="J17"/>
  <c r="L17"/>
  <c r="J13"/>
  <c r="L13"/>
  <c r="J25"/>
  <c r="L25"/>
  <c r="J29"/>
  <c r="L29"/>
  <c r="J33"/>
  <c r="L33"/>
  <c r="J32"/>
  <c r="L32"/>
  <c r="J28"/>
  <c r="L28"/>
  <c r="J24"/>
  <c r="L24"/>
  <c r="J20"/>
  <c r="L20"/>
  <c r="J16"/>
  <c r="L16"/>
  <c r="J12"/>
  <c r="L12"/>
  <c r="J35"/>
  <c r="L35"/>
  <c r="J36"/>
  <c r="L36"/>
  <c r="J37"/>
  <c r="L37"/>
  <c r="J23"/>
  <c r="L23"/>
  <c r="J19"/>
  <c r="L19"/>
  <c r="J15"/>
  <c r="L15"/>
  <c r="J11"/>
  <c r="L11"/>
  <c r="J27"/>
  <c r="L27"/>
  <c r="J31"/>
  <c r="L31"/>
  <c r="J30"/>
  <c r="L30"/>
  <c r="J22"/>
  <c r="L22"/>
  <c r="J18"/>
  <c r="L18"/>
  <c r="J10"/>
  <c r="L10"/>
  <c r="J41"/>
  <c r="B55"/>
  <c r="L41"/>
  <c r="B56"/>
  <c r="B57"/>
</calcChain>
</file>

<file path=xl/sharedStrings.xml><?xml version="1.0" encoding="utf-8"?>
<sst xmlns="http://schemas.openxmlformats.org/spreadsheetml/2006/main" count="61" uniqueCount="57">
  <si>
    <t>Miles</t>
  </si>
  <si>
    <t>KB Pipeline</t>
  </si>
  <si>
    <t>TransCanada's GTN System</t>
  </si>
  <si>
    <t>Williams</t>
  </si>
  <si>
    <t>PSE - Jackson Prarie</t>
  </si>
  <si>
    <t>Chevron</t>
  </si>
  <si>
    <t>Exxon</t>
  </si>
  <si>
    <t>NW Natural</t>
  </si>
  <si>
    <t>Avista</t>
  </si>
  <si>
    <t>Cascade</t>
  </si>
  <si>
    <t>PSE</t>
  </si>
  <si>
    <t>Buckley</t>
  </si>
  <si>
    <t>Ellensburg</t>
  </si>
  <si>
    <t>Enumclaw</t>
  </si>
  <si>
    <t>Inland Empire Paper Co.</t>
  </si>
  <si>
    <t>Georgia Pacific Corp-Camas Mill</t>
  </si>
  <si>
    <t>Sumas Cogeneration Co.</t>
  </si>
  <si>
    <t>Weyerhaeuser Paper</t>
  </si>
  <si>
    <t>Ochoa</t>
  </si>
  <si>
    <t>Tidewater</t>
  </si>
  <si>
    <t>McChord Pipeline Co.</t>
  </si>
  <si>
    <t>Company</t>
  </si>
  <si>
    <t>% Of Miles</t>
  </si>
  <si>
    <t>Hours</t>
  </si>
  <si>
    <t>Yellowstone Pipeline - Spokane+ Moses Lake</t>
  </si>
  <si>
    <t>Agrium - Liquid and Gas</t>
  </si>
  <si>
    <t>% of Hours</t>
  </si>
  <si>
    <t>Overhead</t>
  </si>
  <si>
    <t>Allocation</t>
  </si>
  <si>
    <t>as a %</t>
  </si>
  <si>
    <t>Net Program</t>
  </si>
  <si>
    <t>Cost based</t>
  </si>
  <si>
    <t>on % of hours</t>
  </si>
  <si>
    <t xml:space="preserve">Total </t>
  </si>
  <si>
    <t>Fee</t>
  </si>
  <si>
    <t>Program Cost</t>
  </si>
  <si>
    <t>Under Collection Fed Rmb.</t>
  </si>
  <si>
    <t>Total Program Cost</t>
  </si>
  <si>
    <t>Less Federal Rmb. Credit</t>
  </si>
  <si>
    <t>Program Cost distributed based on hours</t>
  </si>
  <si>
    <t>Overhead Cost distributed based on miles</t>
  </si>
  <si>
    <t xml:space="preserve">LDC Transfer </t>
  </si>
  <si>
    <t>Fees to be billed</t>
  </si>
  <si>
    <t xml:space="preserve">  </t>
  </si>
  <si>
    <t>Cardinal</t>
  </si>
  <si>
    <t xml:space="preserve"> </t>
  </si>
  <si>
    <t>NuStar</t>
  </si>
  <si>
    <t>Kinder Morgan Canada</t>
  </si>
  <si>
    <t>Olympic - laterals and interstate miles</t>
  </si>
  <si>
    <t>Ferndale Pipeline System</t>
  </si>
  <si>
    <t>BP Cherry Point Refinery</t>
  </si>
  <si>
    <t>2008/2009</t>
  </si>
  <si>
    <t>Solvay Chemical</t>
  </si>
  <si>
    <t>Swissport</t>
  </si>
  <si>
    <t>Total fees for 2008/2009</t>
  </si>
  <si>
    <t>Pipeline Safety Fees</t>
  </si>
  <si>
    <t>2008/2009 Calculations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</si>
</sst>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&quot;$&quot;#,##0.00"/>
    <numFmt numFmtId="165" formatCode="&quot;$&quot;#,##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3" fillId="0" borderId="0" xfId="0" quotePrefix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3" fillId="0" borderId="0" xfId="0" applyFont="1" applyBorder="1"/>
    <xf numFmtId="4" fontId="2" fillId="0" borderId="0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4" fontId="2" fillId="0" borderId="0" xfId="0" applyNumberFormat="1" applyFon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Fill="1" applyBorder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4" fillId="0" borderId="0" xfId="0" applyNumberFormat="1" applyFont="1"/>
    <xf numFmtId="8" fontId="0" fillId="0" borderId="0" xfId="0" applyNumberForma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7"/>
  <sheetViews>
    <sheetView tabSelected="1" topLeftCell="A4" workbookViewId="0">
      <selection activeCell="D68" sqref="D68"/>
    </sheetView>
    <sheetView tabSelected="1" workbookViewId="1"/>
  </sheetViews>
  <sheetFormatPr defaultRowHeight="13.2"/>
  <cols>
    <col min="1" max="1" width="35.5546875" customWidth="1"/>
    <col min="2" max="2" width="12.5546875" customWidth="1"/>
    <col min="3" max="3" width="3.44140625" customWidth="1"/>
    <col min="4" max="4" width="11.33203125" customWidth="1"/>
    <col min="5" max="5" width="11.5546875" customWidth="1"/>
    <col min="6" max="6" width="3.6640625" customWidth="1"/>
    <col min="8" max="8" width="1.88671875" customWidth="1"/>
    <col min="9" max="9" width="12.109375" customWidth="1"/>
    <col min="10" max="10" width="14" customWidth="1"/>
    <col min="11" max="11" width="2" customWidth="1"/>
    <col min="12" max="12" width="13.109375" customWidth="1"/>
    <col min="13" max="13" width="1.88671875" customWidth="1"/>
    <col min="14" max="14" width="14.33203125" customWidth="1"/>
    <col min="15" max="15" width="3.109375" customWidth="1"/>
    <col min="16" max="16" width="13.5546875" customWidth="1"/>
    <col min="17" max="17" width="11.109375" bestFit="1" customWidth="1"/>
  </cols>
  <sheetData>
    <row r="1" spans="1:16" s="7" customFormat="1">
      <c r="A1" s="7" t="s">
        <v>55</v>
      </c>
    </row>
    <row r="2" spans="1:16" s="7" customFormat="1">
      <c r="A2" s="7" t="s">
        <v>56</v>
      </c>
    </row>
    <row r="3" spans="1:16" s="7" customFormat="1"/>
    <row r="6" spans="1:16">
      <c r="B6" s="7" t="s">
        <v>0</v>
      </c>
      <c r="C6" s="7"/>
      <c r="D6" s="7" t="s">
        <v>22</v>
      </c>
      <c r="E6" s="7" t="s">
        <v>27</v>
      </c>
      <c r="F6" s="7"/>
      <c r="G6" s="7" t="s">
        <v>23</v>
      </c>
      <c r="H6" s="7"/>
      <c r="I6" s="7" t="s">
        <v>26</v>
      </c>
      <c r="J6" s="7" t="s">
        <v>30</v>
      </c>
      <c r="L6" s="7" t="s">
        <v>33</v>
      </c>
      <c r="N6" s="7"/>
      <c r="O6" s="7"/>
      <c r="P6" s="7"/>
    </row>
    <row r="7" spans="1:16">
      <c r="A7" s="7" t="s">
        <v>21</v>
      </c>
      <c r="B7" s="7"/>
      <c r="C7" s="7"/>
      <c r="D7" s="7"/>
      <c r="E7" s="7" t="s">
        <v>28</v>
      </c>
      <c r="F7" s="7"/>
      <c r="G7" s="7"/>
      <c r="H7" s="7"/>
      <c r="I7" s="7"/>
      <c r="J7" s="7" t="s">
        <v>31</v>
      </c>
      <c r="L7" s="7" t="s">
        <v>21</v>
      </c>
      <c r="N7" s="7"/>
      <c r="O7" s="7"/>
      <c r="P7" s="7"/>
    </row>
    <row r="8" spans="1:16">
      <c r="A8" s="7"/>
      <c r="B8" s="7"/>
      <c r="C8" s="7"/>
      <c r="D8" s="7"/>
      <c r="E8" s="7" t="s">
        <v>29</v>
      </c>
      <c r="F8" s="7"/>
      <c r="G8" s="7"/>
      <c r="H8" s="7"/>
      <c r="I8" s="7"/>
      <c r="J8" s="7" t="s">
        <v>32</v>
      </c>
      <c r="L8" s="7" t="s">
        <v>51</v>
      </c>
    </row>
    <row r="9" spans="1:16">
      <c r="A9" s="7"/>
      <c r="B9" s="7"/>
      <c r="C9" s="7"/>
      <c r="D9" s="7"/>
      <c r="E9" s="7" t="s">
        <v>0</v>
      </c>
      <c r="F9" s="7"/>
      <c r="G9" s="7"/>
      <c r="H9" s="7"/>
      <c r="I9" s="7"/>
      <c r="J9" s="9"/>
      <c r="L9" s="7" t="s">
        <v>34</v>
      </c>
    </row>
    <row r="10" spans="1:16">
      <c r="A10" s="1" t="s">
        <v>25</v>
      </c>
      <c r="B10" s="8">
        <f>1+1</f>
        <v>2</v>
      </c>
      <c r="C10" s="9"/>
      <c r="D10" s="10">
        <f t="shared" ref="D10:D39" si="0">B10/$B$41</f>
        <v>8.345002428395707E-5</v>
      </c>
      <c r="E10" s="14">
        <f t="shared" ref="E10:E39" si="1">D10*$B$50</f>
        <v>29.207508499384975</v>
      </c>
      <c r="F10" s="14"/>
      <c r="G10" s="9">
        <v>131.5</v>
      </c>
      <c r="H10" s="9"/>
      <c r="I10" s="10">
        <f t="shared" ref="I10:I39" si="2">$G10/$G$41</f>
        <v>7.0113813647613848E-3</v>
      </c>
      <c r="J10" s="14">
        <f t="shared" ref="J10:J39" si="3">I10*$B$52</f>
        <v>4767.7393280377419</v>
      </c>
      <c r="L10" s="12">
        <f>E10+J10</f>
        <v>4796.9468365371267</v>
      </c>
      <c r="N10" s="12"/>
      <c r="O10" s="12"/>
      <c r="P10" s="12"/>
    </row>
    <row r="11" spans="1:16">
      <c r="A11" s="1" t="s">
        <v>8</v>
      </c>
      <c r="B11" s="8">
        <v>3445.79</v>
      </c>
      <c r="C11" s="9"/>
      <c r="D11" s="10">
        <f t="shared" si="0"/>
        <v>0.14377562958870821</v>
      </c>
      <c r="E11" s="14">
        <f t="shared" si="1"/>
        <v>50321.470356047874</v>
      </c>
      <c r="F11" s="14"/>
      <c r="G11" s="9">
        <v>1222.5</v>
      </c>
      <c r="H11" s="9"/>
      <c r="I11" s="10">
        <f t="shared" si="2"/>
        <v>6.5181853372021231E-2</v>
      </c>
      <c r="J11" s="14">
        <f t="shared" si="3"/>
        <v>44323.66029297444</v>
      </c>
      <c r="L11" s="23">
        <f t="shared" ref="L11:L39" si="4">E11+J11</f>
        <v>94645.130649022321</v>
      </c>
      <c r="N11" s="12"/>
      <c r="O11" s="12"/>
      <c r="P11" s="12"/>
    </row>
    <row r="12" spans="1:16">
      <c r="A12" s="1" t="s">
        <v>48</v>
      </c>
      <c r="B12" s="8">
        <v>400.48</v>
      </c>
      <c r="C12" s="9"/>
      <c r="D12" s="10">
        <f t="shared" si="0"/>
        <v>1.6710032862619566E-2</v>
      </c>
      <c r="E12" s="14">
        <f t="shared" si="1"/>
        <v>5848.5115019168479</v>
      </c>
      <c r="F12" s="14"/>
      <c r="G12" s="9">
        <v>527.75</v>
      </c>
      <c r="H12" s="9"/>
      <c r="I12" s="10">
        <f t="shared" si="2"/>
        <v>2.8138832815610804E-2</v>
      </c>
      <c r="J12" s="14">
        <f t="shared" si="3"/>
        <v>19134.406314615346</v>
      </c>
      <c r="L12" s="12">
        <f t="shared" si="4"/>
        <v>24982.917816532194</v>
      </c>
      <c r="N12" s="22"/>
      <c r="O12" s="12"/>
      <c r="P12" s="12"/>
    </row>
    <row r="13" spans="1:16">
      <c r="A13" s="15" t="s">
        <v>49</v>
      </c>
      <c r="B13" s="8">
        <v>36.5</v>
      </c>
      <c r="C13" s="9"/>
      <c r="D13" s="10">
        <f t="shared" si="0"/>
        <v>1.5229629431822165E-3</v>
      </c>
      <c r="E13" s="14">
        <f t="shared" si="1"/>
        <v>533.03703011377581</v>
      </c>
      <c r="F13" s="14"/>
      <c r="G13" s="9">
        <v>175</v>
      </c>
      <c r="H13" s="9"/>
      <c r="I13" s="10">
        <f t="shared" si="2"/>
        <v>9.3307356565265568E-3</v>
      </c>
      <c r="J13" s="14">
        <f t="shared" si="3"/>
        <v>6344.9002464380583</v>
      </c>
      <c r="L13" s="12">
        <f t="shared" si="4"/>
        <v>6877.9372765518337</v>
      </c>
      <c r="N13" s="22"/>
      <c r="O13" s="12"/>
      <c r="P13" s="12"/>
    </row>
    <row r="14" spans="1:16">
      <c r="A14" s="15" t="s">
        <v>50</v>
      </c>
      <c r="B14" s="8">
        <v>10.25</v>
      </c>
      <c r="C14" s="9"/>
      <c r="D14" s="10">
        <f t="shared" si="0"/>
        <v>4.2768137445528E-4</v>
      </c>
      <c r="E14" s="14">
        <f t="shared" si="1"/>
        <v>149.68848105934799</v>
      </c>
      <c r="F14" s="14"/>
      <c r="G14" s="9">
        <v>76</v>
      </c>
      <c r="H14" s="9"/>
      <c r="I14" s="10">
        <f t="shared" si="2"/>
        <v>4.0522051994058197E-3</v>
      </c>
      <c r="J14" s="14">
        <f t="shared" si="3"/>
        <v>2755.4995355959572</v>
      </c>
      <c r="L14" s="12">
        <f t="shared" si="4"/>
        <v>2905.1880166553051</v>
      </c>
      <c r="N14" s="22"/>
      <c r="O14" s="12"/>
      <c r="P14" s="12"/>
    </row>
    <row r="15" spans="1:16">
      <c r="A15" s="1" t="s">
        <v>11</v>
      </c>
      <c r="B15" s="8">
        <v>35.82</v>
      </c>
      <c r="C15" s="9"/>
      <c r="D15" s="10">
        <f t="shared" si="0"/>
        <v>1.4945899349256711E-3</v>
      </c>
      <c r="E15" s="14">
        <f t="shared" si="1"/>
        <v>523.10647722398494</v>
      </c>
      <c r="F15" s="14"/>
      <c r="G15" s="9">
        <v>550.70000000000005</v>
      </c>
      <c r="H15" s="9"/>
      <c r="I15" s="10">
        <f t="shared" si="2"/>
        <v>2.9362492148852431E-2</v>
      </c>
      <c r="J15" s="14">
        <f t="shared" si="3"/>
        <v>19966.494661219655</v>
      </c>
      <c r="L15" s="12">
        <f t="shared" si="4"/>
        <v>20489.601138443639</v>
      </c>
      <c r="N15" s="12"/>
      <c r="O15" s="12"/>
      <c r="P15" s="12"/>
    </row>
    <row r="16" spans="1:16">
      <c r="A16" s="15" t="s">
        <v>44</v>
      </c>
      <c r="B16" s="8">
        <v>3.25</v>
      </c>
      <c r="C16" s="9"/>
      <c r="D16" s="10">
        <f t="shared" si="0"/>
        <v>1.3560628946143025E-4</v>
      </c>
      <c r="E16" s="14">
        <f t="shared" si="1"/>
        <v>47.462201311500586</v>
      </c>
      <c r="F16" s="14"/>
      <c r="G16" s="9">
        <v>463.1</v>
      </c>
      <c r="H16" s="9"/>
      <c r="I16" s="10">
        <f t="shared" si="2"/>
        <v>2.4691792471642566E-2</v>
      </c>
      <c r="J16" s="14">
        <f t="shared" si="3"/>
        <v>16790.418880716945</v>
      </c>
      <c r="L16" s="12">
        <f t="shared" si="4"/>
        <v>16837.881082028445</v>
      </c>
      <c r="N16" s="12"/>
      <c r="O16" s="12"/>
      <c r="P16" s="12"/>
    </row>
    <row r="17" spans="1:16">
      <c r="A17" s="1" t="s">
        <v>9</v>
      </c>
      <c r="B17" s="8">
        <v>4367</v>
      </c>
      <c r="C17" s="9"/>
      <c r="D17" s="10">
        <f t="shared" si="0"/>
        <v>0.18221312802402026</v>
      </c>
      <c r="E17" s="14">
        <f t="shared" si="1"/>
        <v>63774.594808407091</v>
      </c>
      <c r="F17" s="14"/>
      <c r="G17" s="9">
        <v>2510.9699999999998</v>
      </c>
      <c r="H17" s="9"/>
      <c r="I17" s="10">
        <f t="shared" si="2"/>
        <v>0.13388112749410566</v>
      </c>
      <c r="J17" s="14">
        <f t="shared" si="3"/>
        <v>91039.166695991851</v>
      </c>
      <c r="L17" s="23">
        <f t="shared" si="4"/>
        <v>154813.76150439895</v>
      </c>
      <c r="N17" s="12"/>
      <c r="O17" s="12"/>
      <c r="P17" s="12"/>
    </row>
    <row r="18" spans="1:16">
      <c r="A18" s="4" t="s">
        <v>5</v>
      </c>
      <c r="B18" s="8">
        <v>157</v>
      </c>
      <c r="C18" s="9"/>
      <c r="D18" s="10">
        <f t="shared" si="0"/>
        <v>6.5508269062906303E-3</v>
      </c>
      <c r="E18" s="14">
        <f t="shared" si="1"/>
        <v>2292.7894172017204</v>
      </c>
      <c r="F18" s="14"/>
      <c r="G18" s="9">
        <v>750.05</v>
      </c>
      <c r="H18" s="9"/>
      <c r="I18" s="10">
        <f t="shared" si="2"/>
        <v>3.9991533023872823E-2</v>
      </c>
      <c r="J18" s="14">
        <f t="shared" si="3"/>
        <v>27194.242456233518</v>
      </c>
      <c r="L18" s="12">
        <f t="shared" si="4"/>
        <v>29487.03187343524</v>
      </c>
      <c r="N18" s="12"/>
      <c r="O18" s="12"/>
      <c r="P18" s="12"/>
    </row>
    <row r="19" spans="1:16">
      <c r="A19" s="1" t="s">
        <v>12</v>
      </c>
      <c r="B19" s="8">
        <v>116.01</v>
      </c>
      <c r="C19" s="9"/>
      <c r="D19" s="10">
        <f t="shared" si="0"/>
        <v>4.8405186585909303E-3</v>
      </c>
      <c r="E19" s="14">
        <f t="shared" si="1"/>
        <v>1694.1815305068255</v>
      </c>
      <c r="F19" s="14"/>
      <c r="G19" s="9">
        <v>83</v>
      </c>
      <c r="H19" s="9"/>
      <c r="I19" s="10">
        <f t="shared" si="2"/>
        <v>4.4254346256668818E-3</v>
      </c>
      <c r="J19" s="14">
        <f t="shared" si="3"/>
        <v>3009.2955454534795</v>
      </c>
      <c r="L19" s="12">
        <f t="shared" si="4"/>
        <v>4703.4770759603052</v>
      </c>
      <c r="N19" s="12"/>
      <c r="O19" s="12"/>
      <c r="P19" s="12"/>
    </row>
    <row r="20" spans="1:16">
      <c r="A20" s="1" t="s">
        <v>13</v>
      </c>
      <c r="B20" s="8">
        <v>88.7</v>
      </c>
      <c r="C20" s="9"/>
      <c r="D20" s="10">
        <f t="shared" si="0"/>
        <v>3.7010085769934964E-3</v>
      </c>
      <c r="E20" s="14">
        <f t="shared" si="1"/>
        <v>1295.3530019477237</v>
      </c>
      <c r="F20" s="14"/>
      <c r="G20" s="9">
        <v>401.2</v>
      </c>
      <c r="H20" s="9"/>
      <c r="I20" s="10">
        <f t="shared" si="2"/>
        <v>2.1391377973705456E-2</v>
      </c>
      <c r="J20" s="14">
        <f t="shared" si="3"/>
        <v>14546.13702211971</v>
      </c>
      <c r="L20" s="12">
        <f t="shared" si="4"/>
        <v>15841.490024067434</v>
      </c>
      <c r="N20" s="12"/>
      <c r="O20" s="12"/>
      <c r="P20" s="12"/>
    </row>
    <row r="21" spans="1:16">
      <c r="A21" s="1" t="s">
        <v>6</v>
      </c>
      <c r="B21" s="8">
        <v>1.32</v>
      </c>
      <c r="C21" s="9"/>
      <c r="D21" s="10">
        <f t="shared" si="0"/>
        <v>5.5077016027411672E-5</v>
      </c>
      <c r="E21" s="14">
        <f t="shared" si="1"/>
        <v>19.276955609594086</v>
      </c>
      <c r="F21" s="14"/>
      <c r="G21" s="9">
        <v>38.5</v>
      </c>
      <c r="H21" s="9"/>
      <c r="I21" s="10">
        <f t="shared" si="2"/>
        <v>2.0527618444358426E-3</v>
      </c>
      <c r="J21" s="14">
        <f t="shared" si="3"/>
        <v>1395.8780542163729</v>
      </c>
      <c r="L21" s="12">
        <f t="shared" si="4"/>
        <v>1415.155009825967</v>
      </c>
      <c r="N21" s="12"/>
      <c r="O21" s="12"/>
      <c r="P21" s="12"/>
    </row>
    <row r="22" spans="1:16">
      <c r="A22" s="1" t="s">
        <v>15</v>
      </c>
      <c r="B22" s="8">
        <v>1.68</v>
      </c>
      <c r="C22" s="9"/>
      <c r="D22" s="10">
        <f t="shared" si="0"/>
        <v>7.009802039852394E-5</v>
      </c>
      <c r="E22" s="14">
        <f t="shared" si="1"/>
        <v>24.534307139483378</v>
      </c>
      <c r="F22" s="14"/>
      <c r="G22" s="9">
        <v>55.5</v>
      </c>
      <c r="H22" s="9"/>
      <c r="I22" s="10">
        <f t="shared" si="2"/>
        <v>2.9591761653555656E-3</v>
      </c>
      <c r="J22" s="14">
        <f t="shared" si="3"/>
        <v>2012.2397924417846</v>
      </c>
      <c r="L22" s="12">
        <f t="shared" si="4"/>
        <v>2036.774099581268</v>
      </c>
      <c r="N22" s="12"/>
      <c r="O22" s="12"/>
      <c r="P22" s="12"/>
    </row>
    <row r="23" spans="1:16">
      <c r="A23" s="3" t="s">
        <v>14</v>
      </c>
      <c r="B23" s="8">
        <v>3</v>
      </c>
      <c r="C23" s="9"/>
      <c r="D23" s="10">
        <f t="shared" si="0"/>
        <v>1.2517503642593561E-4</v>
      </c>
      <c r="E23" s="14">
        <f t="shared" si="1"/>
        <v>43.811262749077464</v>
      </c>
      <c r="F23" s="14"/>
      <c r="G23" s="9">
        <v>144</v>
      </c>
      <c r="H23" s="9"/>
      <c r="I23" s="10">
        <f t="shared" si="2"/>
        <v>7.67786248308471E-3</v>
      </c>
      <c r="J23" s="14">
        <f t="shared" si="3"/>
        <v>5220.9464884976023</v>
      </c>
      <c r="L23" s="12">
        <f t="shared" si="4"/>
        <v>5264.7577512466796</v>
      </c>
      <c r="N23" s="12"/>
      <c r="O23" s="12"/>
      <c r="P23" s="21"/>
    </row>
    <row r="24" spans="1:16">
      <c r="A24" s="1" t="s">
        <v>46</v>
      </c>
      <c r="B24" s="8">
        <v>4.03</v>
      </c>
      <c r="C24" s="9"/>
      <c r="D24" s="10">
        <f t="shared" si="0"/>
        <v>1.6815179893217352E-4</v>
      </c>
      <c r="E24" s="14">
        <f t="shared" si="1"/>
        <v>58.853129626260731</v>
      </c>
      <c r="F24" s="14"/>
      <c r="G24" s="9">
        <v>114.2</v>
      </c>
      <c r="H24" s="9"/>
      <c r="I24" s="10">
        <f t="shared" si="2"/>
        <v>6.0889714970019026E-3</v>
      </c>
      <c r="J24" s="14">
        <f t="shared" si="3"/>
        <v>4140.5006179612938</v>
      </c>
      <c r="L24" s="12">
        <f t="shared" si="4"/>
        <v>4199.3537475875546</v>
      </c>
      <c r="N24" s="12"/>
      <c r="O24" s="12"/>
      <c r="P24" s="12"/>
    </row>
    <row r="25" spans="1:16">
      <c r="A25" s="2" t="s">
        <v>1</v>
      </c>
      <c r="B25" s="8">
        <v>16</v>
      </c>
      <c r="C25" s="9"/>
      <c r="D25" s="10">
        <f t="shared" si="0"/>
        <v>6.6760019427165656E-4</v>
      </c>
      <c r="E25" s="14">
        <f t="shared" si="1"/>
        <v>233.6600679950798</v>
      </c>
      <c r="F25" s="14"/>
      <c r="G25" s="9">
        <v>91</v>
      </c>
      <c r="H25" s="9"/>
      <c r="I25" s="10">
        <f t="shared" si="2"/>
        <v>4.8519825413938103E-3</v>
      </c>
      <c r="J25" s="14">
        <f t="shared" si="3"/>
        <v>3299.3481281477912</v>
      </c>
      <c r="L25" s="12">
        <f t="shared" si="4"/>
        <v>3533.0081961428709</v>
      </c>
      <c r="N25" s="12"/>
      <c r="O25" s="12"/>
      <c r="P25" s="12"/>
    </row>
    <row r="26" spans="1:16">
      <c r="A26" s="1" t="s">
        <v>20</v>
      </c>
      <c r="B26" s="8">
        <v>14.25</v>
      </c>
      <c r="C26" s="9"/>
      <c r="D26" s="10">
        <f t="shared" si="0"/>
        <v>5.9458142302319412E-4</v>
      </c>
      <c r="E26" s="14">
        <f t="shared" si="1"/>
        <v>208.10349805811794</v>
      </c>
      <c r="F26" s="14"/>
      <c r="G26" s="9">
        <v>73</v>
      </c>
      <c r="H26" s="9"/>
      <c r="I26" s="10">
        <f t="shared" si="2"/>
        <v>3.8922497310082214E-3</v>
      </c>
      <c r="J26" s="14">
        <f t="shared" si="3"/>
        <v>2646.7298170855906</v>
      </c>
      <c r="L26" s="12">
        <f t="shared" si="4"/>
        <v>2854.8333151437087</v>
      </c>
      <c r="N26" s="12"/>
      <c r="O26" s="12"/>
      <c r="P26" s="21"/>
    </row>
    <row r="27" spans="1:16">
      <c r="A27" s="1" t="s">
        <v>7</v>
      </c>
      <c r="B27" s="19">
        <v>1655</v>
      </c>
      <c r="C27" s="9"/>
      <c r="D27" s="10">
        <f t="shared" si="0"/>
        <v>6.9054895094974478E-2</v>
      </c>
      <c r="E27" s="14">
        <f t="shared" si="1"/>
        <v>24169.213283241068</v>
      </c>
      <c r="F27" s="14"/>
      <c r="G27" s="9">
        <v>1245.0999999999999</v>
      </c>
      <c r="H27" s="9"/>
      <c r="I27" s="10">
        <f t="shared" si="2"/>
        <v>6.6386851233949801E-2</v>
      </c>
      <c r="J27" s="14">
        <f t="shared" si="3"/>
        <v>45143.058839085861</v>
      </c>
      <c r="L27" s="23">
        <f t="shared" si="4"/>
        <v>69312.272122326933</v>
      </c>
      <c r="N27" s="12"/>
      <c r="O27" s="12"/>
      <c r="P27" s="21"/>
    </row>
    <row r="28" spans="1:16">
      <c r="A28" s="1" t="s">
        <v>18</v>
      </c>
      <c r="B28" s="8">
        <v>4</v>
      </c>
      <c r="C28" s="9"/>
      <c r="D28" s="10">
        <f t="shared" si="0"/>
        <v>1.6690004856791414E-4</v>
      </c>
      <c r="E28" s="14">
        <f t="shared" si="1"/>
        <v>58.41501699876995</v>
      </c>
      <c r="F28" s="14"/>
      <c r="G28" s="9">
        <v>58</v>
      </c>
      <c r="H28" s="9"/>
      <c r="I28" s="10">
        <f t="shared" si="2"/>
        <v>3.0924723890202307E-3</v>
      </c>
      <c r="J28" s="14">
        <f t="shared" si="3"/>
        <v>2102.8812245337567</v>
      </c>
      <c r="L28" s="12">
        <f t="shared" si="4"/>
        <v>2161.2962415325269</v>
      </c>
      <c r="N28" s="12"/>
      <c r="O28" s="12"/>
      <c r="P28" s="21"/>
    </row>
    <row r="29" spans="1:16">
      <c r="A29" s="1" t="s">
        <v>10</v>
      </c>
      <c r="B29" s="8">
        <v>11755</v>
      </c>
      <c r="C29" s="9"/>
      <c r="D29" s="10">
        <f t="shared" si="0"/>
        <v>0.4904775177289577</v>
      </c>
      <c r="E29" s="14">
        <f t="shared" si="1"/>
        <v>171667.1312051352</v>
      </c>
      <c r="F29" s="14"/>
      <c r="G29" s="9">
        <v>6622.75</v>
      </c>
      <c r="H29" s="9"/>
      <c r="I29" s="10">
        <f t="shared" si="2"/>
        <v>0.35311502611006435</v>
      </c>
      <c r="J29" s="14">
        <f t="shared" si="3"/>
        <v>240118.21775484376</v>
      </c>
      <c r="L29" s="23">
        <f t="shared" si="4"/>
        <v>411785.34895997896</v>
      </c>
      <c r="N29" s="12"/>
      <c r="O29" s="12"/>
      <c r="P29" s="12"/>
    </row>
    <row r="30" spans="1:16">
      <c r="A30" s="3" t="s">
        <v>4</v>
      </c>
      <c r="B30" s="8">
        <v>15</v>
      </c>
      <c r="C30" s="9"/>
      <c r="D30" s="10">
        <f t="shared" si="0"/>
        <v>6.25875182129678E-4</v>
      </c>
      <c r="E30" s="14">
        <f t="shared" si="1"/>
        <v>219.05631374538731</v>
      </c>
      <c r="F30" s="14"/>
      <c r="G30" s="9">
        <v>98.5</v>
      </c>
      <c r="H30" s="9"/>
      <c r="I30" s="10">
        <f t="shared" si="2"/>
        <v>5.2518712123878052E-3</v>
      </c>
      <c r="J30" s="14">
        <f t="shared" si="3"/>
        <v>3571.2724244237074</v>
      </c>
      <c r="L30" s="12">
        <f t="shared" si="4"/>
        <v>3790.3287381690948</v>
      </c>
      <c r="N30" s="12"/>
      <c r="O30" s="12"/>
      <c r="P30" s="21"/>
    </row>
    <row r="31" spans="1:16">
      <c r="A31" s="1" t="s">
        <v>16</v>
      </c>
      <c r="B31" s="8">
        <v>4</v>
      </c>
      <c r="C31" s="9"/>
      <c r="D31" s="10">
        <f t="shared" si="0"/>
        <v>1.6690004856791414E-4</v>
      </c>
      <c r="E31" s="14">
        <f t="shared" si="1"/>
        <v>58.41501699876995</v>
      </c>
      <c r="F31" s="14"/>
      <c r="G31" s="9">
        <v>21</v>
      </c>
      <c r="H31" s="9"/>
      <c r="I31" s="10">
        <f t="shared" si="2"/>
        <v>1.1196882787831868E-3</v>
      </c>
      <c r="J31" s="14">
        <f t="shared" si="3"/>
        <v>761.38802957256701</v>
      </c>
      <c r="L31" s="12">
        <f t="shared" si="4"/>
        <v>819.80304657133695</v>
      </c>
      <c r="N31" s="12"/>
      <c r="O31" s="12"/>
      <c r="P31" s="12"/>
    </row>
    <row r="32" spans="1:16">
      <c r="A32" s="1" t="s">
        <v>47</v>
      </c>
      <c r="B32" s="8">
        <v>63.8</v>
      </c>
      <c r="C32" s="9"/>
      <c r="D32" s="10">
        <f t="shared" si="0"/>
        <v>2.6620557746582303E-3</v>
      </c>
      <c r="E32" s="14">
        <f t="shared" si="1"/>
        <v>931.7195211303806</v>
      </c>
      <c r="F32" s="14"/>
      <c r="G32" s="9">
        <v>129.80000000000001</v>
      </c>
      <c r="H32" s="9"/>
      <c r="I32" s="10">
        <f t="shared" si="2"/>
        <v>6.9207399326694126E-3</v>
      </c>
      <c r="J32" s="14">
        <f t="shared" si="3"/>
        <v>4706.1031542152004</v>
      </c>
      <c r="L32" s="12">
        <f t="shared" si="4"/>
        <v>5637.822675345581</v>
      </c>
      <c r="N32" s="12"/>
      <c r="O32" s="12"/>
      <c r="P32" s="12"/>
    </row>
    <row r="33" spans="1:17">
      <c r="A33" s="1" t="s">
        <v>19</v>
      </c>
      <c r="B33" s="8">
        <v>2.8</v>
      </c>
      <c r="C33" s="9"/>
      <c r="D33" s="10">
        <f t="shared" si="0"/>
        <v>1.168300339975399E-4</v>
      </c>
      <c r="E33" s="14">
        <f t="shared" si="1"/>
        <v>40.890511899138964</v>
      </c>
      <c r="F33" s="14"/>
      <c r="G33" s="9">
        <v>22.5</v>
      </c>
      <c r="H33" s="9"/>
      <c r="I33" s="10">
        <f t="shared" si="2"/>
        <v>1.199666012981986E-3</v>
      </c>
      <c r="J33" s="14">
        <f t="shared" si="3"/>
        <v>815.77288882775042</v>
      </c>
      <c r="L33" s="12">
        <f t="shared" si="4"/>
        <v>856.66340072688934</v>
      </c>
      <c r="N33" s="12"/>
      <c r="O33" s="12"/>
      <c r="P33" s="12"/>
    </row>
    <row r="34" spans="1:17">
      <c r="A34" s="4" t="s">
        <v>2</v>
      </c>
      <c r="B34" s="8">
        <v>310</v>
      </c>
      <c r="C34" s="9"/>
      <c r="D34" s="10">
        <f t="shared" si="0"/>
        <v>1.2934753764013346E-2</v>
      </c>
      <c r="E34" s="14">
        <f t="shared" si="1"/>
        <v>4527.1638174046711</v>
      </c>
      <c r="F34" s="14"/>
      <c r="G34" s="9">
        <v>390.5</v>
      </c>
      <c r="H34" s="9"/>
      <c r="I34" s="10">
        <f t="shared" si="2"/>
        <v>2.0820870136420689E-2</v>
      </c>
      <c r="J34" s="14">
        <f t="shared" si="3"/>
        <v>14158.191692766068</v>
      </c>
      <c r="L34" s="12">
        <f t="shared" si="4"/>
        <v>18685.355510170739</v>
      </c>
      <c r="N34" s="12"/>
      <c r="O34" s="12"/>
      <c r="P34" s="12"/>
    </row>
    <row r="35" spans="1:17">
      <c r="A35" s="1" t="s">
        <v>17</v>
      </c>
      <c r="B35" s="8">
        <v>9</v>
      </c>
      <c r="C35" s="9"/>
      <c r="D35" s="10">
        <f t="shared" si="0"/>
        <v>3.7552510927780684E-4</v>
      </c>
      <c r="E35" s="14">
        <f t="shared" si="1"/>
        <v>131.4337882472324</v>
      </c>
      <c r="F35" s="14"/>
      <c r="G35" s="9">
        <v>320.5</v>
      </c>
      <c r="H35" s="9"/>
      <c r="I35" s="10">
        <f t="shared" si="2"/>
        <v>1.7088575873810068E-2</v>
      </c>
      <c r="J35" s="14">
        <f t="shared" si="3"/>
        <v>11620.231594190845</v>
      </c>
      <c r="L35" s="12">
        <f t="shared" si="4"/>
        <v>11751.665382438077</v>
      </c>
      <c r="N35" s="12"/>
      <c r="O35" s="12"/>
      <c r="P35" s="12"/>
    </row>
    <row r="36" spans="1:17">
      <c r="A36" s="1" t="s">
        <v>3</v>
      </c>
      <c r="B36" s="8">
        <v>1315.76</v>
      </c>
      <c r="C36" s="9"/>
      <c r="D36" s="10">
        <f t="shared" si="0"/>
        <v>5.4900101975929677E-2</v>
      </c>
      <c r="E36" s="14">
        <f t="shared" si="1"/>
        <v>19215.035691575387</v>
      </c>
      <c r="F36" s="14"/>
      <c r="G36" s="9">
        <v>2246.6</v>
      </c>
      <c r="H36" s="9"/>
      <c r="I36" s="10">
        <f t="shared" si="2"/>
        <v>0.11978531843401465</v>
      </c>
      <c r="J36" s="14">
        <f t="shared" si="3"/>
        <v>81454.016535129966</v>
      </c>
      <c r="L36" s="12">
        <f t="shared" si="4"/>
        <v>100669.05222670536</v>
      </c>
      <c r="N36" s="12"/>
      <c r="O36" s="12"/>
      <c r="P36" s="12"/>
    </row>
    <row r="37" spans="1:17">
      <c r="A37" s="2" t="s">
        <v>24</v>
      </c>
      <c r="B37" s="8">
        <v>129</v>
      </c>
      <c r="C37" s="9"/>
      <c r="D37" s="10">
        <f t="shared" si="0"/>
        <v>5.3825265663152311E-3</v>
      </c>
      <c r="E37" s="14">
        <f t="shared" si="1"/>
        <v>1883.8842982103308</v>
      </c>
      <c r="F37" s="14"/>
      <c r="G37" s="9">
        <v>175</v>
      </c>
      <c r="H37" s="9"/>
      <c r="I37" s="10">
        <f t="shared" si="2"/>
        <v>9.3307356565265568E-3</v>
      </c>
      <c r="J37" s="14">
        <f t="shared" si="3"/>
        <v>6344.9002464380583</v>
      </c>
      <c r="L37" s="12">
        <f t="shared" si="4"/>
        <v>8228.7845446483898</v>
      </c>
      <c r="N37" s="12"/>
      <c r="O37" s="12"/>
      <c r="P37" s="12"/>
    </row>
    <row r="38" spans="1:17">
      <c r="A38" s="20" t="s">
        <v>52</v>
      </c>
      <c r="B38" s="8">
        <v>0</v>
      </c>
      <c r="C38" s="9"/>
      <c r="D38" s="10">
        <f t="shared" si="0"/>
        <v>0</v>
      </c>
      <c r="E38" s="14">
        <f t="shared" si="1"/>
        <v>0</v>
      </c>
      <c r="F38" s="14"/>
      <c r="G38" s="9">
        <v>11</v>
      </c>
      <c r="H38" s="9"/>
      <c r="I38" s="10">
        <f t="shared" si="2"/>
        <v>5.865033841245265E-4</v>
      </c>
      <c r="J38" s="14">
        <f t="shared" si="3"/>
        <v>398.82230120467801</v>
      </c>
      <c r="L38" s="12">
        <f t="shared" si="4"/>
        <v>398.82230120467801</v>
      </c>
      <c r="N38" s="12"/>
      <c r="O38" s="12"/>
      <c r="P38" s="21"/>
    </row>
    <row r="39" spans="1:17">
      <c r="A39" s="20" t="s">
        <v>53</v>
      </c>
      <c r="B39" s="8">
        <v>0</v>
      </c>
      <c r="C39" s="9"/>
      <c r="D39" s="10">
        <f t="shared" si="0"/>
        <v>0</v>
      </c>
      <c r="E39" s="14">
        <f t="shared" si="1"/>
        <v>0</v>
      </c>
      <c r="F39" s="14"/>
      <c r="G39" s="9">
        <v>6</v>
      </c>
      <c r="H39" s="9"/>
      <c r="I39" s="10">
        <f t="shared" si="2"/>
        <v>3.1991093679519628E-4</v>
      </c>
      <c r="J39" s="14">
        <f t="shared" si="3"/>
        <v>217.53943702073349</v>
      </c>
      <c r="L39" s="12">
        <f t="shared" si="4"/>
        <v>217.53943702073349</v>
      </c>
      <c r="N39" s="12"/>
      <c r="O39" s="12"/>
      <c r="P39" s="21"/>
    </row>
    <row r="40" spans="1:17">
      <c r="B40" s="8"/>
      <c r="C40" s="9"/>
      <c r="D40" s="9"/>
      <c r="E40" s="9"/>
      <c r="F40" s="9"/>
      <c r="G40" s="9"/>
      <c r="H40" s="9"/>
      <c r="I40" s="9"/>
      <c r="J40" s="9"/>
      <c r="N40" s="12"/>
      <c r="O40" s="12"/>
      <c r="P40" s="12"/>
    </row>
    <row r="41" spans="1:17">
      <c r="A41" s="1"/>
      <c r="B41" s="11">
        <f>SUM(B10:B40)</f>
        <v>23966.44</v>
      </c>
      <c r="C41" s="9"/>
      <c r="D41" s="10">
        <f>SUM(D10:D40)</f>
        <v>1</v>
      </c>
      <c r="E41" s="17">
        <f>SUM(E10:E40)</f>
        <v>350000</v>
      </c>
      <c r="F41" s="13"/>
      <c r="G41" s="11">
        <f>SUM(G10:G40)</f>
        <v>18755.219999999998</v>
      </c>
      <c r="H41" s="9"/>
      <c r="I41" s="10">
        <f>SUM(I10:I40)</f>
        <v>0.99999999999999989</v>
      </c>
      <c r="J41" s="17">
        <f>SUM(J10:J40)</f>
        <v>680000</v>
      </c>
      <c r="L41" s="16">
        <f>SUM(L10:L40)</f>
        <v>1030000.0000000001</v>
      </c>
      <c r="N41" s="12"/>
      <c r="O41" s="12"/>
      <c r="P41" s="12"/>
      <c r="Q41" s="12"/>
    </row>
    <row r="42" spans="1:17">
      <c r="A42" s="1"/>
      <c r="B42" s="5"/>
      <c r="N42" s="16"/>
    </row>
    <row r="43" spans="1:17">
      <c r="A43" s="4" t="s">
        <v>35</v>
      </c>
      <c r="B43" s="5">
        <v>1900000</v>
      </c>
      <c r="D43" s="6"/>
    </row>
    <row r="44" spans="1:17">
      <c r="A44" s="1" t="s">
        <v>36</v>
      </c>
      <c r="B44" s="5"/>
      <c r="L44" t="s">
        <v>45</v>
      </c>
    </row>
    <row r="45" spans="1:17">
      <c r="A45" s="1" t="s">
        <v>37</v>
      </c>
      <c r="B45" s="5">
        <f>SUM(B43:B44)</f>
        <v>1900000</v>
      </c>
    </row>
    <row r="46" spans="1:17">
      <c r="A46" s="1"/>
      <c r="B46" s="5"/>
    </row>
    <row r="47" spans="1:17">
      <c r="A47" s="15" t="s">
        <v>38</v>
      </c>
      <c r="B47" s="5">
        <v>870000</v>
      </c>
    </row>
    <row r="48" spans="1:17">
      <c r="A48" s="15" t="s">
        <v>30</v>
      </c>
      <c r="B48" s="5">
        <f>B45-B47</f>
        <v>1030000</v>
      </c>
    </row>
    <row r="49" spans="1:7">
      <c r="A49" s="15"/>
      <c r="B49" s="5"/>
    </row>
    <row r="50" spans="1:7">
      <c r="A50" t="s">
        <v>40</v>
      </c>
      <c r="B50" s="12">
        <v>350000</v>
      </c>
      <c r="G50" t="s">
        <v>45</v>
      </c>
    </row>
    <row r="51" spans="1:7">
      <c r="B51" s="12"/>
    </row>
    <row r="52" spans="1:7">
      <c r="A52" t="s">
        <v>39</v>
      </c>
      <c r="B52" s="12">
        <f>B48-B50</f>
        <v>680000</v>
      </c>
    </row>
    <row r="53" spans="1:7">
      <c r="B53" s="12"/>
    </row>
    <row r="54" spans="1:7">
      <c r="B54" s="12"/>
      <c r="F54" t="s">
        <v>43</v>
      </c>
    </row>
    <row r="55" spans="1:7">
      <c r="A55" s="6" t="s">
        <v>41</v>
      </c>
      <c r="B55" s="18">
        <f>L11+L17+L27+L29</f>
        <v>730556.51323572709</v>
      </c>
    </row>
    <row r="56" spans="1:7">
      <c r="A56" s="6" t="s">
        <v>42</v>
      </c>
      <c r="B56" s="18">
        <f>L41-B55</f>
        <v>299443.48676427302</v>
      </c>
    </row>
    <row r="57" spans="1:7">
      <c r="A57" s="6" t="s">
        <v>54</v>
      </c>
      <c r="B57" s="18">
        <f>SUM(B55:B56)</f>
        <v>1030000.0000000001</v>
      </c>
    </row>
  </sheetData>
  <printOptions gridLines="1"/>
  <pageMargins left="0.45" right="0.2" top="0.25" bottom="0.25" header="0.3" footer="0.3"/>
  <pageSetup scale="8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P</Prefix>
    <DocumentSetType xmlns="dc463f71-b30c-4ab2-9473-d307f9d35888">Order - Final</DocumentSetType>
    <IsConfidential xmlns="dc463f71-b30c-4ab2-9473-d307f9d35888">false</IsConfidential>
    <AgendaOrder xmlns="dc463f71-b30c-4ab2-9473-d307f9d35888">true</AgendaOrder>
    <CaseType xmlns="dc463f71-b30c-4ab2-9473-d307f9d35888">Regulatory Fees</CaseType>
    <IndustryCode xmlns="dc463f71-b30c-4ab2-9473-d307f9d35888">504</IndustryCode>
    <CaseStatus xmlns="dc463f71-b30c-4ab2-9473-d307f9d35888">Closed</CaseStatus>
    <OpenedDate xmlns="dc463f71-b30c-4ab2-9473-d307f9d35888">2008-06-10T07:00:00+00:00</OpenedDate>
    <Date1 xmlns="dc463f71-b30c-4ab2-9473-d307f9d35888">2008-08-28T07:00:00+00:00</Date1>
    <IsDocumentOrder xmlns="dc463f71-b30c-4ab2-9473-d307f9d35888">true</IsDocumentOrder>
    <IsHighlyConfidential xmlns="dc463f71-b30c-4ab2-9473-d307f9d35888">false</IsHighlyConfidential>
    <CaseCompanyNames xmlns="dc463f71-b30c-4ab2-9473-d307f9d35888" xsi:nil="true"/>
    <DocketNumber xmlns="dc463f71-b30c-4ab2-9473-d307f9d35888">081029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3FB4704DC89B749A4C6F37C2E75A9D2" ma:contentTypeVersion="135" ma:contentTypeDescription="" ma:contentTypeScope="" ma:versionID="0a199abd949299695c810d4a7434d7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B2006A7-787F-4A7B-8579-41670078AF54}"/>
</file>

<file path=customXml/itemProps2.xml><?xml version="1.0" encoding="utf-8"?>
<ds:datastoreItem xmlns:ds="http://schemas.openxmlformats.org/officeDocument/2006/customXml" ds:itemID="{480B8C99-AD96-4CF5-A4EA-DFBEACEC7F58}"/>
</file>

<file path=customXml/itemProps3.xml><?xml version="1.0" encoding="utf-8"?>
<ds:datastoreItem xmlns:ds="http://schemas.openxmlformats.org/officeDocument/2006/customXml" ds:itemID="{70AEB165-3B85-47F1-A7A6-E338E401A5D5}"/>
</file>

<file path=customXml/itemProps4.xml><?xml version="1.0" encoding="utf-8"?>
<ds:datastoreItem xmlns:ds="http://schemas.openxmlformats.org/officeDocument/2006/customXml" ds:itemID="{6B7DD7BD-FCEB-4668-80A8-6C67394430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2008-2009 Fee Calculations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2008-08-27T23:51:27Z</dcterms:created>
  <dcterms:modified xsi:type="dcterms:W3CDTF">2008-08-27T23:51:47Z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0x0101006E56B4D1795A2E4DB2F0B01679ED314A0043FB4704DC89B749A4C6F37C2E75A9D2</vt:lpwstr>
  </property>
  <property fmtid="{D5CDD505-2E9C-101B-9397-08002B2CF9AE}" pid="3" name="_docset_NoMedatataSyncRequired">
    <vt:lpwstr>False</vt:lpwstr>
  </property>
</Properties>
</file>