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wrk\15_cng\CA07 - UG-200568\dir\exh\"/>
    </mc:Choice>
  </mc:AlternateContent>
  <xr:revisionPtr revIDLastSave="0" documentId="13_ncr:1_{87B17263-0159-4987-9117-A1B375FAF58C}" xr6:coauthVersionLast="45" xr6:coauthVersionMax="45" xr10:uidLastSave="{00000000-0000-0000-0000-000000000000}"/>
  <bookViews>
    <workbookView xWindow="-120" yWindow="-120" windowWidth="29040" windowHeight="15225" xr2:uid="{00000000-000D-0000-FFFF-FFFF00000000}"/>
  </bookViews>
  <sheets>
    <sheet name="AWEC-55" sheetId="3" r:id="rId1"/>
    <sheet name="AWEC-26" sheetId="2" r:id="rId2"/>
  </sheets>
  <definedNames>
    <definedName name="_xlnm.Print_Titles" localSheetId="0">'AWEC-55'!$B:$C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6" i="3" l="1" a="1"/>
  <c r="T16" i="3" s="1"/>
  <c r="T13" i="3" a="1"/>
  <c r="T13" i="3" s="1"/>
  <c r="T6" i="3" a="1"/>
  <c r="T6" i="3" s="1"/>
  <c r="R17" i="3" l="1"/>
  <c r="R18" i="3" s="1"/>
  <c r="R19" i="3" s="1"/>
  <c r="R20" i="3" s="1"/>
  <c r="R11" i="3"/>
  <c r="Q17" i="3"/>
  <c r="Q18" i="3" s="1"/>
  <c r="Q19" i="3" s="1"/>
  <c r="Q20" i="3" s="1"/>
  <c r="P17" i="3"/>
  <c r="P18" i="3" s="1"/>
  <c r="P19" i="3" s="1"/>
  <c r="P20" i="3" s="1"/>
  <c r="O17" i="3"/>
  <c r="O18" i="3" s="1"/>
  <c r="O19" i="3" s="1"/>
  <c r="O20" i="3" s="1"/>
  <c r="N17" i="3"/>
  <c r="N18" i="3" s="1"/>
  <c r="N19" i="3" s="1"/>
  <c r="N20" i="3" s="1"/>
  <c r="M17" i="3"/>
  <c r="M18" i="3" s="1"/>
  <c r="M19" i="3" s="1"/>
  <c r="M20" i="3" s="1"/>
  <c r="L17" i="3"/>
  <c r="L18" i="3" s="1"/>
  <c r="L19" i="3" s="1"/>
  <c r="L20" i="3" s="1"/>
  <c r="K17" i="3"/>
  <c r="K18" i="3" s="1"/>
  <c r="K19" i="3" s="1"/>
  <c r="K20" i="3" s="1"/>
  <c r="J17" i="3"/>
  <c r="J18" i="3" s="1"/>
  <c r="J19" i="3" s="1"/>
  <c r="J20" i="3" s="1"/>
  <c r="I17" i="3"/>
  <c r="I18" i="3" s="1"/>
  <c r="I19" i="3" s="1"/>
  <c r="I20" i="3" s="1"/>
  <c r="H17" i="3"/>
  <c r="H18" i="3" s="1"/>
  <c r="H19" i="3" s="1"/>
  <c r="H20" i="3" s="1"/>
  <c r="G17" i="3"/>
  <c r="G18" i="3" s="1"/>
  <c r="G19" i="3" s="1"/>
  <c r="G20" i="3" s="1"/>
  <c r="F17" i="3"/>
  <c r="F18" i="3" s="1"/>
  <c r="F19" i="3" s="1"/>
  <c r="F20" i="3" s="1"/>
  <c r="E17" i="3"/>
  <c r="E18" i="3" s="1"/>
  <c r="E19" i="3" s="1"/>
  <c r="E20" i="3" s="1"/>
  <c r="D17" i="3"/>
  <c r="D18" i="3" s="1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T11" i="3" l="1" a="1"/>
  <c r="T11" i="3" s="1"/>
  <c r="D19" i="3"/>
  <c r="T18" i="3" a="1"/>
  <c r="T18" i="3" s="1"/>
  <c r="R19" i="2"/>
  <c r="R20" i="2" s="1"/>
  <c r="R21" i="2" s="1"/>
  <c r="R22" i="2" s="1"/>
  <c r="Q19" i="2"/>
  <c r="Q20" i="2" s="1"/>
  <c r="Q21" i="2" s="1"/>
  <c r="Q22" i="2" s="1"/>
  <c r="R13" i="2"/>
  <c r="Q13" i="2"/>
  <c r="P19" i="2"/>
  <c r="P20" i="2" s="1"/>
  <c r="P21" i="2" s="1"/>
  <c r="P22" i="2" s="1"/>
  <c r="O19" i="2"/>
  <c r="O20" i="2" s="1"/>
  <c r="O21" i="2" s="1"/>
  <c r="O22" i="2" s="1"/>
  <c r="N19" i="2"/>
  <c r="N20" i="2" s="1"/>
  <c r="N21" i="2" s="1"/>
  <c r="N22" i="2" s="1"/>
  <c r="M19" i="2"/>
  <c r="M20" i="2" s="1"/>
  <c r="M21" i="2" s="1"/>
  <c r="M22" i="2" s="1"/>
  <c r="L19" i="2"/>
  <c r="L20" i="2" s="1"/>
  <c r="L21" i="2" s="1"/>
  <c r="L22" i="2" s="1"/>
  <c r="K19" i="2"/>
  <c r="K20" i="2" s="1"/>
  <c r="K21" i="2" s="1"/>
  <c r="K22" i="2" s="1"/>
  <c r="J19" i="2"/>
  <c r="J20" i="2" s="1"/>
  <c r="J21" i="2" s="1"/>
  <c r="J22" i="2" s="1"/>
  <c r="I19" i="2"/>
  <c r="I20" i="2" s="1"/>
  <c r="I21" i="2" s="1"/>
  <c r="I22" i="2" s="1"/>
  <c r="H19" i="2"/>
  <c r="H20" i="2" s="1"/>
  <c r="H21" i="2" s="1"/>
  <c r="H22" i="2" s="1"/>
  <c r="G19" i="2"/>
  <c r="G20" i="2" s="1"/>
  <c r="G21" i="2" s="1"/>
  <c r="G22" i="2" s="1"/>
  <c r="F19" i="2"/>
  <c r="F20" i="2" s="1"/>
  <c r="F21" i="2" s="1"/>
  <c r="F22" i="2" s="1"/>
  <c r="E19" i="2"/>
  <c r="E20" i="2" s="1"/>
  <c r="E21" i="2" s="1"/>
  <c r="E22" i="2" s="1"/>
  <c r="D19" i="2"/>
  <c r="D20" i="2" s="1"/>
  <c r="D21" i="2" s="1"/>
  <c r="D22" i="2" s="1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D20" i="3" l="1"/>
  <c r="T19" i="3" a="1"/>
  <c r="T19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<sst xmlns="http://schemas.openxmlformats.org/spreadsheetml/2006/main" count="100" uniqueCount="38">
  <si>
    <t>Cascade Natural Gas Corporation</t>
  </si>
  <si>
    <t>Coupon Rate</t>
  </si>
  <si>
    <t>Description of Security</t>
  </si>
  <si>
    <t>Long Term MTN</t>
  </si>
  <si>
    <t>Long Term IQN</t>
  </si>
  <si>
    <t>Long Term Sr Notes</t>
  </si>
  <si>
    <t>Sr Notes-Series A</t>
  </si>
  <si>
    <t>Sr Notes-Series B</t>
  </si>
  <si>
    <t>Sr Notes-Series C</t>
  </si>
  <si>
    <t>Sr Notes-Series D</t>
  </si>
  <si>
    <t>Sr Notes</t>
  </si>
  <si>
    <t>Issuance Date</t>
  </si>
  <si>
    <t>Maturity Date</t>
  </si>
  <si>
    <t>Orginal Life (years, months, days)</t>
  </si>
  <si>
    <t>30,0,0</t>
  </si>
  <si>
    <t>15,0,0</t>
  </si>
  <si>
    <t>12,0,0</t>
  </si>
  <si>
    <t>40,0,0</t>
  </si>
  <si>
    <t>10,0,0</t>
  </si>
  <si>
    <t>Years to Maturity</t>
  </si>
  <si>
    <t>Original issue principle amount</t>
  </si>
  <si>
    <t>Amount of Premium or Discout at Issuance</t>
  </si>
  <si>
    <t>Redemption Expenses</t>
  </si>
  <si>
    <t>Issuance Expenses</t>
  </si>
  <si>
    <t xml:space="preserve">Net proceeds to the Company </t>
  </si>
  <si>
    <t>Net proceeds as a % of Principal</t>
  </si>
  <si>
    <t>All-in Cost %</t>
  </si>
  <si>
    <t>Annual Debt Service Cost</t>
  </si>
  <si>
    <t>WA Utilities &amp; Transportation Commission</t>
  </si>
  <si>
    <t>Response:</t>
  </si>
  <si>
    <t>As of 8/31/20</t>
  </si>
  <si>
    <t>Estimated Outstanding Principal Amount as of September 30, 2020</t>
  </si>
  <si>
    <t>AWEC Request No. 26</t>
  </si>
  <si>
    <t>Estimated Redemption Expenses</t>
  </si>
  <si>
    <t>Outstanding Principal Amount as of October 31, 2020</t>
  </si>
  <si>
    <t>NEW</t>
  </si>
  <si>
    <t>Weighted Cost</t>
  </si>
  <si>
    <t>Cascade Debt Issuances as of October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</si>
</sst>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 d\,\ yyyy;@"/>
    <numFmt numFmtId="165" formatCode="0.0"/>
    <numFmt numFmtId="166" formatCode="_(* #,##0_);_(* \(#,##0\);_(* &quot;-&quot;??_);_(@_)"/>
    <numFmt numFmtId="167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4" xfId="0" applyFont="1" applyBorder="1"/>
    <xf numFmtId="0" fontId="2" fillId="2" borderId="5" xfId="0" applyFont="1" applyFill="1" applyBorder="1" applyAlignment="1">
      <alignment horizontal="center"/>
    </xf>
    <xf numFmtId="0" fontId="3" fillId="2" borderId="6" xfId="0" applyFont="1" applyFill="1" applyBorder="1"/>
    <xf numFmtId="10" fontId="2" fillId="2" borderId="7" xfId="2" applyNumberFormat="1" applyFont="1" applyFill="1" applyBorder="1"/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4" xfId="0" applyFont="1" applyFill="1" applyBorder="1"/>
    <xf numFmtId="14" fontId="2" fillId="2" borderId="9" xfId="0" applyNumberFormat="1" applyFont="1" applyFill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43" fontId="2" fillId="2" borderId="9" xfId="1" applyFont="1" applyFill="1" applyBorder="1" applyAlignment="1">
      <alignment horizontal="right"/>
    </xf>
    <xf numFmtId="43" fontId="2" fillId="2" borderId="4" xfId="1" applyFont="1" applyFill="1" applyBorder="1" applyAlignment="1">
      <alignment horizontal="right"/>
    </xf>
    <xf numFmtId="0" fontId="3" fillId="0" borderId="4" xfId="0" applyFont="1" applyBorder="1" applyAlignment="1">
      <alignment wrapText="1"/>
    </xf>
    <xf numFmtId="43" fontId="2" fillId="0" borderId="9" xfId="1" applyFont="1" applyBorder="1"/>
    <xf numFmtId="43" fontId="2" fillId="0" borderId="4" xfId="1" applyFont="1" applyBorder="1"/>
    <xf numFmtId="0" fontId="2" fillId="0" borderId="8" xfId="0" applyFont="1" applyBorder="1" applyAlignment="1">
      <alignment horizontal="center" vertical="center"/>
    </xf>
    <xf numFmtId="43" fontId="2" fillId="0" borderId="9" xfId="1" applyFont="1" applyBorder="1" applyAlignment="1">
      <alignment horizontal="right" vertical="center"/>
    </xf>
    <xf numFmtId="43" fontId="2" fillId="0" borderId="4" xfId="1" applyFont="1" applyBorder="1" applyAlignment="1">
      <alignment horizontal="right" vertical="center"/>
    </xf>
    <xf numFmtId="0" fontId="3" fillId="2" borderId="4" xfId="0" applyFont="1" applyFill="1" applyBorder="1" applyAlignment="1">
      <alignment wrapText="1"/>
    </xf>
    <xf numFmtId="166" fontId="2" fillId="2" borderId="9" xfId="1" applyNumberFormat="1" applyFont="1" applyFill="1" applyBorder="1" applyAlignment="1">
      <alignment horizontal="right"/>
    </xf>
    <xf numFmtId="166" fontId="2" fillId="0" borderId="9" xfId="1" applyNumberFormat="1" applyFont="1" applyBorder="1" applyAlignment="1">
      <alignment horizontal="right"/>
    </xf>
    <xf numFmtId="166" fontId="2" fillId="0" borderId="4" xfId="1" applyNumberFormat="1" applyFont="1" applyBorder="1" applyAlignment="1">
      <alignment horizontal="right"/>
    </xf>
    <xf numFmtId="10" fontId="2" fillId="2" borderId="9" xfId="2" applyNumberFormat="1" applyFont="1" applyFill="1" applyBorder="1" applyAlignment="1">
      <alignment horizontal="right" indent="1"/>
    </xf>
    <xf numFmtId="10" fontId="2" fillId="2" borderId="4" xfId="2" applyNumberFormat="1" applyFont="1" applyFill="1" applyBorder="1" applyAlignment="1">
      <alignment horizontal="right" indent="1"/>
    </xf>
    <xf numFmtId="10" fontId="2" fillId="0" borderId="9" xfId="2" applyNumberFormat="1" applyFont="1" applyBorder="1" applyAlignment="1">
      <alignment horizontal="right" vertical="center" indent="1"/>
    </xf>
    <xf numFmtId="10" fontId="2" fillId="0" borderId="4" xfId="2" applyNumberFormat="1" applyFont="1" applyBorder="1" applyAlignment="1">
      <alignment horizontal="right" vertical="center" indent="1"/>
    </xf>
    <xf numFmtId="0" fontId="2" fillId="2" borderId="10" xfId="0" applyFont="1" applyFill="1" applyBorder="1" applyAlignment="1">
      <alignment horizontal="center"/>
    </xf>
    <xf numFmtId="0" fontId="3" fillId="2" borderId="11" xfId="0" applyFont="1" applyFill="1" applyBorder="1"/>
    <xf numFmtId="43" fontId="2" fillId="2" borderId="12" xfId="1" applyFont="1" applyFill="1" applyBorder="1" applyAlignment="1">
      <alignment horizontal="right" indent="1"/>
    </xf>
    <xf numFmtId="43" fontId="2" fillId="2" borderId="12" xfId="2" applyNumberFormat="1" applyFont="1" applyFill="1" applyBorder="1" applyAlignment="1">
      <alignment horizontal="right" indent="1"/>
    </xf>
    <xf numFmtId="43" fontId="2" fillId="2" borderId="11" xfId="2" applyNumberFormat="1" applyFont="1" applyFill="1" applyBorder="1" applyAlignment="1">
      <alignment horizontal="right" indent="1"/>
    </xf>
    <xf numFmtId="166" fontId="2" fillId="3" borderId="9" xfId="1" applyNumberFormat="1" applyFont="1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4" borderId="14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" fillId="5" borderId="15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7" fontId="2" fillId="0" borderId="9" xfId="2" applyNumberFormat="1" applyFont="1" applyBorder="1" applyAlignment="1">
      <alignment horizontal="right" vertical="center" inden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B5CF-4C38-434C-92BA-A8E584593FDC}">
  <dimension ref="A1:T24"/>
  <sheetViews>
    <sheetView tabSelected="1" view="pageBreakPreview" zoomScale="60" zoomScaleNormal="80" workbookViewId="0">
      <selection activeCell="T19" sqref="T19"/>
    </sheetView>
  </sheetViews>
  <sheetFormatPr defaultColWidth="9.140625" defaultRowHeight="15" x14ac:dyDescent="0.25"/>
  <cols>
    <col min="1" max="1" width="3.140625" style="1" customWidth="1"/>
    <col min="2" max="2" width="1.7109375" style="1" customWidth="1"/>
    <col min="3" max="3" width="42.42578125" style="1" customWidth="1"/>
    <col min="4" max="4" width="15.85546875" style="1" customWidth="1"/>
    <col min="5" max="5" width="15.85546875" style="1" bestFit="1" customWidth="1"/>
    <col min="6" max="6" width="18.7109375" style="1" bestFit="1" customWidth="1"/>
    <col min="7" max="7" width="16.5703125" style="1" bestFit="1" customWidth="1"/>
    <col min="8" max="8" width="16.42578125" style="1" bestFit="1" customWidth="1"/>
    <col min="9" max="9" width="16.5703125" style="1" bestFit="1" customWidth="1"/>
    <col min="10" max="11" width="16.42578125" style="1" bestFit="1" customWidth="1"/>
    <col min="12" max="12" width="16.5703125" style="1" bestFit="1" customWidth="1"/>
    <col min="13" max="16" width="16.5703125" style="1" customWidth="1"/>
    <col min="17" max="18" width="16.5703125" style="1" bestFit="1" customWidth="1"/>
    <col min="19" max="19" width="4" style="1" customWidth="1"/>
    <col min="20" max="20" width="21.42578125" style="1" customWidth="1"/>
    <col min="21" max="16384" width="9.140625" style="1"/>
  </cols>
  <sheetData>
    <row r="1" spans="1:20" x14ac:dyDescent="0.25">
      <c r="C1" s="2" t="s">
        <v>37</v>
      </c>
    </row>
    <row r="2" spans="1:20" ht="15" customHeight="1" x14ac:dyDescent="0.25">
      <c r="C2" s="2"/>
    </row>
    <row r="3" spans="1:20" ht="22.5" customHeight="1" x14ac:dyDescent="0.25"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0" ht="15.75" thickBot="1" x14ac:dyDescent="0.3"/>
    <row r="5" spans="1:20" ht="22.5" customHeight="1" thickBot="1" x14ac:dyDescent="0.3">
      <c r="B5" s="48">
        <v>44135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4" t="s">
        <v>35</v>
      </c>
      <c r="Q5" s="44" t="s">
        <v>35</v>
      </c>
      <c r="R5" s="45" t="s">
        <v>35</v>
      </c>
      <c r="T5" s="46" t="s">
        <v>36</v>
      </c>
    </row>
    <row r="6" spans="1:20" x14ac:dyDescent="0.25">
      <c r="A6" s="3"/>
      <c r="B6" s="4"/>
      <c r="C6" s="5" t="s">
        <v>1</v>
      </c>
      <c r="D6" s="6">
        <v>7.4800000000000005E-2</v>
      </c>
      <c r="E6" s="6">
        <v>7.0999999999999994E-2</v>
      </c>
      <c r="F6" s="6">
        <v>5.79E-2</v>
      </c>
      <c r="G6" s="6">
        <v>4.1099999999999998E-2</v>
      </c>
      <c r="H6" s="6">
        <v>4.36E-2</v>
      </c>
      <c r="I6" s="6">
        <v>4.0899999999999999E-2</v>
      </c>
      <c r="J6" s="6">
        <v>4.24E-2</v>
      </c>
      <c r="K6" s="6">
        <v>4.0899999999999999E-2</v>
      </c>
      <c r="L6" s="6">
        <v>4.24E-2</v>
      </c>
      <c r="M6" s="6">
        <v>3.6200000000000003E-2</v>
      </c>
      <c r="N6" s="6">
        <v>3.8199999999999998E-2</v>
      </c>
      <c r="O6" s="6">
        <v>4.2599999999999999E-2</v>
      </c>
      <c r="P6" s="6">
        <v>3.5799999999999998E-2</v>
      </c>
      <c r="Q6" s="6">
        <v>3.78E-2</v>
      </c>
      <c r="R6" s="6">
        <v>3.3399999999999999E-2</v>
      </c>
      <c r="T6" s="6" cm="1">
        <f t="array" ref="T6">+SUM(D6:R6*$D$13:$R$13)/SUM($D$13:$R$13)</f>
        <v>4.5196923076923079E-2</v>
      </c>
    </row>
    <row r="7" spans="1:20" x14ac:dyDescent="0.25">
      <c r="A7" s="3"/>
      <c r="B7" s="7"/>
      <c r="C7" s="8" t="s">
        <v>2</v>
      </c>
      <c r="D7" s="9" t="s">
        <v>3</v>
      </c>
      <c r="E7" s="9" t="s">
        <v>3</v>
      </c>
      <c r="F7" s="9" t="s">
        <v>5</v>
      </c>
      <c r="G7" s="9" t="s">
        <v>6</v>
      </c>
      <c r="H7" s="9" t="s">
        <v>7</v>
      </c>
      <c r="I7" s="10" t="s">
        <v>6</v>
      </c>
      <c r="J7" s="10" t="s">
        <v>7</v>
      </c>
      <c r="K7" s="10" t="s">
        <v>8</v>
      </c>
      <c r="L7" s="10" t="s">
        <v>9</v>
      </c>
      <c r="M7" s="10" t="s">
        <v>10</v>
      </c>
      <c r="N7" s="10" t="s">
        <v>10</v>
      </c>
      <c r="O7" s="10" t="s">
        <v>10</v>
      </c>
      <c r="P7" s="10" t="s">
        <v>10</v>
      </c>
      <c r="Q7" s="10" t="s">
        <v>10</v>
      </c>
      <c r="R7" s="10" t="s">
        <v>10</v>
      </c>
      <c r="T7" s="9"/>
    </row>
    <row r="8" spans="1:20" x14ac:dyDescent="0.25">
      <c r="A8" s="3"/>
      <c r="B8" s="11"/>
      <c r="C8" s="12" t="s">
        <v>11</v>
      </c>
      <c r="D8" s="13">
        <v>35688</v>
      </c>
      <c r="E8" s="13">
        <v>36235</v>
      </c>
      <c r="F8" s="13">
        <v>39149</v>
      </c>
      <c r="G8" s="13">
        <v>41509</v>
      </c>
      <c r="H8" s="13">
        <v>41509</v>
      </c>
      <c r="I8" s="13">
        <v>41967</v>
      </c>
      <c r="J8" s="13">
        <v>41967</v>
      </c>
      <c r="K8" s="13">
        <v>42019</v>
      </c>
      <c r="L8" s="13">
        <v>42019</v>
      </c>
      <c r="M8" s="13">
        <v>43629</v>
      </c>
      <c r="N8" s="13">
        <v>43629</v>
      </c>
      <c r="O8" s="13">
        <v>43629</v>
      </c>
      <c r="P8" s="13">
        <v>43997</v>
      </c>
      <c r="Q8" s="13">
        <v>43997</v>
      </c>
      <c r="R8" s="13">
        <v>44134</v>
      </c>
      <c r="T8" s="13"/>
    </row>
    <row r="9" spans="1:20" x14ac:dyDescent="0.25">
      <c r="A9" s="3"/>
      <c r="B9" s="7"/>
      <c r="C9" s="8" t="s">
        <v>12</v>
      </c>
      <c r="D9" s="14">
        <v>46645</v>
      </c>
      <c r="E9" s="14">
        <v>47193</v>
      </c>
      <c r="F9" s="14">
        <v>50107</v>
      </c>
      <c r="G9" s="14">
        <v>45892</v>
      </c>
      <c r="H9" s="14">
        <v>46988</v>
      </c>
      <c r="I9" s="14">
        <v>52925</v>
      </c>
      <c r="J9" s="14">
        <v>56577</v>
      </c>
      <c r="K9" s="14">
        <v>52977</v>
      </c>
      <c r="L9" s="14">
        <v>56629</v>
      </c>
      <c r="M9" s="14">
        <v>47282</v>
      </c>
      <c r="N9" s="14">
        <v>49108</v>
      </c>
      <c r="O9" s="14">
        <v>54587</v>
      </c>
      <c r="P9" s="14">
        <v>54954</v>
      </c>
      <c r="Q9" s="14">
        <v>58607</v>
      </c>
      <c r="R9" s="14">
        <v>58744</v>
      </c>
      <c r="T9" s="14"/>
    </row>
    <row r="10" spans="1:20" ht="18" customHeight="1" x14ac:dyDescent="0.25">
      <c r="A10" s="3"/>
      <c r="B10" s="11"/>
      <c r="C10" s="12" t="s">
        <v>13</v>
      </c>
      <c r="D10" s="13" t="s">
        <v>14</v>
      </c>
      <c r="E10" s="13" t="s">
        <v>14</v>
      </c>
      <c r="F10" s="13" t="s">
        <v>14</v>
      </c>
      <c r="G10" s="13" t="s">
        <v>16</v>
      </c>
      <c r="H10" s="13" t="s">
        <v>15</v>
      </c>
      <c r="I10" s="13" t="s">
        <v>14</v>
      </c>
      <c r="J10" s="13" t="s">
        <v>17</v>
      </c>
      <c r="K10" s="13" t="s">
        <v>14</v>
      </c>
      <c r="L10" s="13" t="s">
        <v>17</v>
      </c>
      <c r="M10" s="13" t="s">
        <v>18</v>
      </c>
      <c r="N10" s="13" t="s">
        <v>15</v>
      </c>
      <c r="O10" s="13" t="s">
        <v>14</v>
      </c>
      <c r="P10" s="13" t="s">
        <v>14</v>
      </c>
      <c r="Q10" s="13" t="s">
        <v>17</v>
      </c>
      <c r="R10" s="13" t="s">
        <v>17</v>
      </c>
      <c r="T10" s="13"/>
    </row>
    <row r="11" spans="1:20" ht="18" customHeight="1" x14ac:dyDescent="0.25">
      <c r="A11" s="3"/>
      <c r="B11" s="7"/>
      <c r="C11" s="8" t="s">
        <v>19</v>
      </c>
      <c r="D11" s="15">
        <f t="shared" ref="D11:R11" si="0">(D9-$B5)/365</f>
        <v>6.8767123287671232</v>
      </c>
      <c r="E11" s="15">
        <f t="shared" si="0"/>
        <v>8.3780821917808215</v>
      </c>
      <c r="F11" s="15">
        <f t="shared" si="0"/>
        <v>16.361643835616437</v>
      </c>
      <c r="G11" s="15">
        <f t="shared" si="0"/>
        <v>4.8136986301369866</v>
      </c>
      <c r="H11" s="16">
        <f t="shared" si="0"/>
        <v>7.816438356164384</v>
      </c>
      <c r="I11" s="16">
        <f t="shared" si="0"/>
        <v>24.082191780821919</v>
      </c>
      <c r="J11" s="16">
        <f t="shared" si="0"/>
        <v>34.087671232876716</v>
      </c>
      <c r="K11" s="16">
        <f t="shared" si="0"/>
        <v>24.224657534246575</v>
      </c>
      <c r="L11" s="16">
        <f t="shared" si="0"/>
        <v>34.230136986301368</v>
      </c>
      <c r="M11" s="16">
        <f t="shared" si="0"/>
        <v>8.6219178082191785</v>
      </c>
      <c r="N11" s="16">
        <f t="shared" si="0"/>
        <v>13.624657534246575</v>
      </c>
      <c r="O11" s="16">
        <f t="shared" si="0"/>
        <v>28.635616438356163</v>
      </c>
      <c r="P11" s="16">
        <f t="shared" si="0"/>
        <v>29.641095890410959</v>
      </c>
      <c r="Q11" s="16">
        <f t="shared" si="0"/>
        <v>39.649315068493152</v>
      </c>
      <c r="R11" s="16">
        <f t="shared" si="0"/>
        <v>40.024657534246572</v>
      </c>
      <c r="T11" s="15" cm="1">
        <f t="array" ref="T11">+SUM(D11:R11*$D$13:$R$13)/SUM($D$13:$R$13)</f>
        <v>20.680547945205479</v>
      </c>
    </row>
    <row r="12" spans="1:20" ht="18" customHeight="1" x14ac:dyDescent="0.25">
      <c r="A12" s="3"/>
      <c r="B12" s="11"/>
      <c r="C12" s="12" t="s">
        <v>20</v>
      </c>
      <c r="D12" s="17">
        <v>20000000</v>
      </c>
      <c r="E12" s="17">
        <v>15000000</v>
      </c>
      <c r="F12" s="17">
        <v>40000000</v>
      </c>
      <c r="G12" s="17">
        <v>25000000</v>
      </c>
      <c r="H12" s="18">
        <v>25000000</v>
      </c>
      <c r="I12" s="18">
        <v>12500000</v>
      </c>
      <c r="J12" s="18">
        <v>12500000</v>
      </c>
      <c r="K12" s="18">
        <v>12500000</v>
      </c>
      <c r="L12" s="18">
        <v>12500000</v>
      </c>
      <c r="M12" s="18">
        <v>25000000</v>
      </c>
      <c r="N12" s="18">
        <v>20000000</v>
      </c>
      <c r="O12" s="18">
        <v>30000000</v>
      </c>
      <c r="P12" s="18">
        <v>30000000</v>
      </c>
      <c r="Q12" s="18">
        <v>20000000</v>
      </c>
      <c r="R12" s="18">
        <v>25000000</v>
      </c>
      <c r="T12" s="17"/>
    </row>
    <row r="13" spans="1:20" ht="35.25" customHeight="1" x14ac:dyDescent="0.25">
      <c r="A13" s="3"/>
      <c r="B13" s="7"/>
      <c r="C13" s="19" t="s">
        <v>34</v>
      </c>
      <c r="D13" s="20">
        <v>20000000</v>
      </c>
      <c r="E13" s="20">
        <v>15000000</v>
      </c>
      <c r="F13" s="20">
        <v>40000000</v>
      </c>
      <c r="G13" s="20">
        <v>25000000</v>
      </c>
      <c r="H13" s="21">
        <v>25000000</v>
      </c>
      <c r="I13" s="21">
        <v>12500000</v>
      </c>
      <c r="J13" s="21">
        <v>12500000</v>
      </c>
      <c r="K13" s="21">
        <v>12500000</v>
      </c>
      <c r="L13" s="21">
        <v>12500000</v>
      </c>
      <c r="M13" s="21">
        <v>25000000</v>
      </c>
      <c r="N13" s="21">
        <v>20000000</v>
      </c>
      <c r="O13" s="21">
        <v>30000000</v>
      </c>
      <c r="P13" s="21">
        <v>30000000</v>
      </c>
      <c r="Q13" s="21">
        <v>20000000</v>
      </c>
      <c r="R13" s="21">
        <v>25000000</v>
      </c>
      <c r="T13" s="20" cm="1">
        <f t="array" ref="T13">+SUM(D13:R13*$D$13:$R$13)/SUM($D$13:$R$13)</f>
        <v>24461538.46153846</v>
      </c>
    </row>
    <row r="14" spans="1:20" x14ac:dyDescent="0.25">
      <c r="A14" s="3"/>
      <c r="B14" s="11"/>
      <c r="C14" s="12" t="s">
        <v>21</v>
      </c>
      <c r="D14" s="17">
        <v>0</v>
      </c>
      <c r="E14" s="17">
        <v>0</v>
      </c>
      <c r="F14" s="17">
        <v>0</v>
      </c>
      <c r="G14" s="17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T14" s="17"/>
    </row>
    <row r="15" spans="1:20" x14ac:dyDescent="0.25">
      <c r="A15" s="3"/>
      <c r="B15" s="22"/>
      <c r="C15" s="19" t="s">
        <v>33</v>
      </c>
      <c r="D15" s="23">
        <v>0</v>
      </c>
      <c r="E15" s="23">
        <v>0</v>
      </c>
      <c r="F15" s="23">
        <v>0</v>
      </c>
      <c r="G15" s="23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T15" s="23"/>
    </row>
    <row r="16" spans="1:20" x14ac:dyDescent="0.25">
      <c r="A16" s="3"/>
      <c r="B16" s="11"/>
      <c r="C16" s="25" t="s">
        <v>23</v>
      </c>
      <c r="D16" s="26">
        <v>201406</v>
      </c>
      <c r="E16" s="26">
        <v>151056</v>
      </c>
      <c r="F16" s="26">
        <v>232781</v>
      </c>
      <c r="G16" s="26">
        <v>151008</v>
      </c>
      <c r="H16" s="26">
        <v>151008</v>
      </c>
      <c r="I16" s="26">
        <v>62455</v>
      </c>
      <c r="J16" s="26">
        <v>61105</v>
      </c>
      <c r="K16" s="26">
        <v>62455</v>
      </c>
      <c r="L16" s="26">
        <v>61105</v>
      </c>
      <c r="M16" s="26">
        <v>128459</v>
      </c>
      <c r="N16" s="26">
        <v>102768</v>
      </c>
      <c r="O16" s="26">
        <v>154151</v>
      </c>
      <c r="P16" s="26">
        <v>129564</v>
      </c>
      <c r="Q16" s="26">
        <v>86376</v>
      </c>
      <c r="R16" s="26">
        <v>122636</v>
      </c>
      <c r="T16" s="26" cm="1">
        <f t="array" ref="T16">+SUM(D16:R16*$D$13:$R$13)/SUM($D$13:$R$13)</f>
        <v>137896.32307692309</v>
      </c>
    </row>
    <row r="17" spans="1:20" x14ac:dyDescent="0.25">
      <c r="A17" s="3"/>
      <c r="B17" s="7"/>
      <c r="C17" s="19" t="s">
        <v>24</v>
      </c>
      <c r="D17" s="27">
        <f>+D12-D16</f>
        <v>19798594</v>
      </c>
      <c r="E17" s="27">
        <f t="shared" ref="E17:Q17" si="1">+E12-E16</f>
        <v>14848944</v>
      </c>
      <c r="F17" s="27">
        <f t="shared" si="1"/>
        <v>39767219</v>
      </c>
      <c r="G17" s="27">
        <f t="shared" si="1"/>
        <v>24848992</v>
      </c>
      <c r="H17" s="28">
        <f t="shared" si="1"/>
        <v>24848992</v>
      </c>
      <c r="I17" s="28">
        <f t="shared" si="1"/>
        <v>12437545</v>
      </c>
      <c r="J17" s="28">
        <f t="shared" si="1"/>
        <v>12438895</v>
      </c>
      <c r="K17" s="28">
        <f t="shared" si="1"/>
        <v>12437545</v>
      </c>
      <c r="L17" s="28">
        <f t="shared" si="1"/>
        <v>12438895</v>
      </c>
      <c r="M17" s="28">
        <f t="shared" si="1"/>
        <v>24871541</v>
      </c>
      <c r="N17" s="28">
        <f t="shared" si="1"/>
        <v>19897232</v>
      </c>
      <c r="O17" s="28">
        <f t="shared" si="1"/>
        <v>29845849</v>
      </c>
      <c r="P17" s="28">
        <f t="shared" si="1"/>
        <v>29870436</v>
      </c>
      <c r="Q17" s="28">
        <f t="shared" si="1"/>
        <v>19913624</v>
      </c>
      <c r="R17" s="28">
        <f t="shared" ref="R17" si="2">+R12-R16</f>
        <v>24877364</v>
      </c>
      <c r="T17" s="27"/>
    </row>
    <row r="18" spans="1:20" ht="18" customHeight="1" x14ac:dyDescent="0.25">
      <c r="A18" s="3"/>
      <c r="B18" s="11"/>
      <c r="C18" s="25" t="s">
        <v>25</v>
      </c>
      <c r="D18" s="29">
        <f>+D17/D12</f>
        <v>0.98992970000000002</v>
      </c>
      <c r="E18" s="29">
        <f t="shared" ref="E18:Q18" si="3">+E17/E12</f>
        <v>0.98992959999999997</v>
      </c>
      <c r="F18" s="29">
        <f t="shared" si="3"/>
        <v>0.99418047499999995</v>
      </c>
      <c r="G18" s="29">
        <f t="shared" si="3"/>
        <v>0.99395968000000001</v>
      </c>
      <c r="H18" s="30">
        <f t="shared" si="3"/>
        <v>0.99395968000000001</v>
      </c>
      <c r="I18" s="30">
        <f t="shared" si="3"/>
        <v>0.99500359999999999</v>
      </c>
      <c r="J18" s="30">
        <f t="shared" si="3"/>
        <v>0.99511159999999999</v>
      </c>
      <c r="K18" s="30">
        <f t="shared" si="3"/>
        <v>0.99500359999999999</v>
      </c>
      <c r="L18" s="30">
        <f t="shared" si="3"/>
        <v>0.99511159999999999</v>
      </c>
      <c r="M18" s="30">
        <f t="shared" si="3"/>
        <v>0.99486163999999999</v>
      </c>
      <c r="N18" s="30">
        <f t="shared" si="3"/>
        <v>0.99486160000000001</v>
      </c>
      <c r="O18" s="30">
        <f t="shared" si="3"/>
        <v>0.99486163333333333</v>
      </c>
      <c r="P18" s="30">
        <f t="shared" si="3"/>
        <v>0.99568120000000004</v>
      </c>
      <c r="Q18" s="30">
        <f t="shared" si="3"/>
        <v>0.99568120000000004</v>
      </c>
      <c r="R18" s="30">
        <f t="shared" ref="R18" si="4">+R17/R12</f>
        <v>0.99509455999999996</v>
      </c>
      <c r="T18" s="29" cm="1">
        <f t="array" ref="T18">+SUM(D18:R18*$D$13:$R$13)/SUM($D$13:$R$13)</f>
        <v>0.99428205230769229</v>
      </c>
    </row>
    <row r="19" spans="1:20" ht="18" customHeight="1" x14ac:dyDescent="0.25">
      <c r="A19" s="3"/>
      <c r="B19" s="22"/>
      <c r="C19" s="19" t="s">
        <v>26</v>
      </c>
      <c r="D19" s="31">
        <f>+D6+((1-D18)/30)</f>
        <v>7.5135676666666665E-2</v>
      </c>
      <c r="E19" s="31">
        <f t="shared" ref="E19:F19" si="5">+E6+((1-E18)/30)</f>
        <v>7.1335679999999999E-2</v>
      </c>
      <c r="F19" s="31">
        <f t="shared" si="5"/>
        <v>5.8093984166666668E-2</v>
      </c>
      <c r="G19" s="31">
        <f>+G6+((1-G18)/12)</f>
        <v>4.1603359999999999E-2</v>
      </c>
      <c r="H19" s="32">
        <f>+H6+((1-H18)/15)</f>
        <v>4.4002687999999998E-2</v>
      </c>
      <c r="I19" s="32">
        <f>+I6+((1-I18)/30)</f>
        <v>4.1066546666666669E-2</v>
      </c>
      <c r="J19" s="32">
        <f>+J6+((1-J18)/40)</f>
        <v>4.2522209999999998E-2</v>
      </c>
      <c r="K19" s="32">
        <f>+K6+((1-K18)/30)</f>
        <v>4.1066546666666669E-2</v>
      </c>
      <c r="L19" s="32">
        <f>+L6+((1-L18)/40)</f>
        <v>4.2522209999999998E-2</v>
      </c>
      <c r="M19" s="32">
        <f t="shared" ref="M19:Q19" si="6">+M6+((1-M18)/40)</f>
        <v>3.6328459E-2</v>
      </c>
      <c r="N19" s="32">
        <f t="shared" si="6"/>
        <v>3.8328459999999995E-2</v>
      </c>
      <c r="O19" s="32">
        <f t="shared" si="6"/>
        <v>4.2728459166666663E-2</v>
      </c>
      <c r="P19" s="32">
        <f t="shared" si="6"/>
        <v>3.5907969999999997E-2</v>
      </c>
      <c r="Q19" s="32">
        <f t="shared" si="6"/>
        <v>3.7907969999999999E-2</v>
      </c>
      <c r="R19" s="32">
        <f t="shared" ref="R19" si="7">+R6+((1-R18)/40)</f>
        <v>3.3522636000000001E-2</v>
      </c>
      <c r="T19" s="51" cm="1">
        <f t="array" ref="T19">+SUM(D19:R19*$D$13:$R$13)/SUM($D$13:$R$13)</f>
        <v>4.5404544820512822E-2</v>
      </c>
    </row>
    <row r="20" spans="1:20" ht="18" customHeight="1" thickBot="1" x14ac:dyDescent="0.3">
      <c r="A20" s="3"/>
      <c r="B20" s="33"/>
      <c r="C20" s="34" t="s">
        <v>27</v>
      </c>
      <c r="D20" s="35">
        <f>+D13*D19</f>
        <v>1502713.5333333332</v>
      </c>
      <c r="E20" s="36">
        <f t="shared" ref="E20:Q20" si="8">+E13*E19</f>
        <v>1070035.2</v>
      </c>
      <c r="F20" s="36">
        <f t="shared" si="8"/>
        <v>2323759.3666666667</v>
      </c>
      <c r="G20" s="36">
        <f t="shared" si="8"/>
        <v>1040084</v>
      </c>
      <c r="H20" s="37">
        <f t="shared" si="8"/>
        <v>1100067.2</v>
      </c>
      <c r="I20" s="37">
        <f t="shared" si="8"/>
        <v>513331.83333333337</v>
      </c>
      <c r="J20" s="37">
        <f t="shared" si="8"/>
        <v>531527.625</v>
      </c>
      <c r="K20" s="37">
        <f t="shared" si="8"/>
        <v>513331.83333333337</v>
      </c>
      <c r="L20" s="37">
        <f t="shared" si="8"/>
        <v>531527.625</v>
      </c>
      <c r="M20" s="37">
        <f t="shared" si="8"/>
        <v>908211.47499999998</v>
      </c>
      <c r="N20" s="37">
        <f t="shared" si="8"/>
        <v>766569.19999999984</v>
      </c>
      <c r="O20" s="37">
        <f t="shared" si="8"/>
        <v>1281853.7749999999</v>
      </c>
      <c r="P20" s="37">
        <f t="shared" si="8"/>
        <v>1077239.0999999999</v>
      </c>
      <c r="Q20" s="37">
        <f t="shared" si="8"/>
        <v>758159.4</v>
      </c>
      <c r="R20" s="37">
        <f t="shared" ref="R20" si="9">+R13*R19</f>
        <v>838065.9</v>
      </c>
      <c r="T20" s="36"/>
    </row>
    <row r="23" spans="1:20" x14ac:dyDescent="0.25">
      <c r="D23" s="47"/>
      <c r="E23" s="47"/>
      <c r="F23" s="47"/>
      <c r="P23" s="42"/>
    </row>
    <row r="24" spans="1:20" x14ac:dyDescent="0.25">
      <c r="D24" s="43"/>
      <c r="E24" s="43"/>
      <c r="F24" s="43"/>
    </row>
  </sheetData>
  <mergeCells count="2">
    <mergeCell ref="D23:F23"/>
    <mergeCell ref="B5:O5"/>
  </mergeCells>
  <pageMargins left="0.22" right="0" top="0.25" bottom="0" header="0.3" footer="0.3"/>
  <pageSetup scale="70" fitToHeight="3" orientation="landscape" r:id="rId1"/>
  <headerFooter>
    <oddFooter>&amp;L&amp;P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zoomScale="80" zoomScaleNormal="80" workbookViewId="0">
      <selection activeCell="H34" sqref="H34"/>
    </sheetView>
  </sheetViews>
  <sheetFormatPr defaultColWidth="9.140625" defaultRowHeight="15" x14ac:dyDescent="0.25"/>
  <cols>
    <col min="1" max="1" width="3.140625" style="1" customWidth="1"/>
    <col min="2" max="2" width="1.7109375" style="1" customWidth="1"/>
    <col min="3" max="3" width="42.42578125" style="1" customWidth="1"/>
    <col min="4" max="4" width="15.85546875" style="1" customWidth="1"/>
    <col min="5" max="5" width="15.85546875" style="1" bestFit="1" customWidth="1"/>
    <col min="6" max="6" width="15" style="1" bestFit="1" customWidth="1"/>
    <col min="7" max="7" width="18.7109375" style="1" bestFit="1" customWidth="1"/>
    <col min="8" max="8" width="16.5703125" style="1" bestFit="1" customWidth="1"/>
    <col min="9" max="9" width="16.42578125" style="1" bestFit="1" customWidth="1"/>
    <col min="10" max="10" width="16.5703125" style="1" bestFit="1" customWidth="1"/>
    <col min="11" max="12" width="16.42578125" style="1" bestFit="1" customWidth="1"/>
    <col min="13" max="13" width="16.5703125" style="1" bestFit="1" customWidth="1"/>
    <col min="14" max="17" width="16.5703125" style="1" customWidth="1"/>
    <col min="18" max="18" width="16.5703125" style="1" bestFit="1" customWidth="1"/>
    <col min="19" max="16384" width="9.140625" style="1"/>
  </cols>
  <sheetData>
    <row r="1" spans="1:18" x14ac:dyDescent="0.25">
      <c r="C1" s="2" t="s">
        <v>0</v>
      </c>
    </row>
    <row r="2" spans="1:18" x14ac:dyDescent="0.25">
      <c r="C2" s="2" t="s">
        <v>28</v>
      </c>
    </row>
    <row r="3" spans="1:18" x14ac:dyDescent="0.25">
      <c r="C3" s="2" t="s">
        <v>32</v>
      </c>
    </row>
    <row r="4" spans="1:18" ht="15" customHeight="1" x14ac:dyDescent="0.25">
      <c r="C4" s="2"/>
    </row>
    <row r="5" spans="1:18" ht="22.5" customHeight="1" x14ac:dyDescent="0.25">
      <c r="C5" s="40" t="s">
        <v>29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5.75" thickBot="1" x14ac:dyDescent="0.3"/>
    <row r="7" spans="1:18" ht="22.5" customHeight="1" thickBot="1" x14ac:dyDescent="0.3">
      <c r="B7" s="48">
        <v>44104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pans="1:18" x14ac:dyDescent="0.25">
      <c r="A8" s="3"/>
      <c r="B8" s="4"/>
      <c r="C8" s="5" t="s">
        <v>1</v>
      </c>
      <c r="D8" s="6">
        <v>7.4800000000000005E-2</v>
      </c>
      <c r="E8" s="6">
        <v>7.0999999999999994E-2</v>
      </c>
      <c r="F8" s="6">
        <v>5.2499999999999998E-2</v>
      </c>
      <c r="G8" s="6">
        <v>5.79E-2</v>
      </c>
      <c r="H8" s="6">
        <v>4.1099999999999998E-2</v>
      </c>
      <c r="I8" s="6">
        <v>4.36E-2</v>
      </c>
      <c r="J8" s="6">
        <v>4.0899999999999999E-2</v>
      </c>
      <c r="K8" s="6">
        <v>4.24E-2</v>
      </c>
      <c r="L8" s="6">
        <v>4.0899999999999999E-2</v>
      </c>
      <c r="M8" s="6">
        <v>4.24E-2</v>
      </c>
      <c r="N8" s="6">
        <v>3.6200000000000003E-2</v>
      </c>
      <c r="O8" s="6">
        <v>3.8199999999999998E-2</v>
      </c>
      <c r="P8" s="6">
        <v>4.2599999999999999E-2</v>
      </c>
      <c r="Q8" s="6">
        <v>3.5799999999999998E-2</v>
      </c>
      <c r="R8" s="6">
        <v>3.78E-2</v>
      </c>
    </row>
    <row r="9" spans="1:18" x14ac:dyDescent="0.25">
      <c r="A9" s="3"/>
      <c r="B9" s="7"/>
      <c r="C9" s="8" t="s">
        <v>2</v>
      </c>
      <c r="D9" s="9" t="s">
        <v>3</v>
      </c>
      <c r="E9" s="9" t="s">
        <v>3</v>
      </c>
      <c r="F9" s="9" t="s">
        <v>4</v>
      </c>
      <c r="G9" s="9" t="s">
        <v>5</v>
      </c>
      <c r="H9" s="9" t="s">
        <v>6</v>
      </c>
      <c r="I9" s="9" t="s">
        <v>7</v>
      </c>
      <c r="J9" s="10" t="s">
        <v>6</v>
      </c>
      <c r="K9" s="10" t="s">
        <v>7</v>
      </c>
      <c r="L9" s="10" t="s">
        <v>8</v>
      </c>
      <c r="M9" s="10" t="s">
        <v>9</v>
      </c>
      <c r="N9" s="10" t="s">
        <v>10</v>
      </c>
      <c r="O9" s="10" t="s">
        <v>10</v>
      </c>
      <c r="P9" s="10" t="s">
        <v>10</v>
      </c>
      <c r="Q9" s="10" t="s">
        <v>10</v>
      </c>
      <c r="R9" s="10" t="s">
        <v>10</v>
      </c>
    </row>
    <row r="10" spans="1:18" x14ac:dyDescent="0.25">
      <c r="A10" s="3"/>
      <c r="B10" s="11"/>
      <c r="C10" s="12" t="s">
        <v>11</v>
      </c>
      <c r="D10" s="13">
        <v>35688</v>
      </c>
      <c r="E10" s="13">
        <v>36235</v>
      </c>
      <c r="F10" s="13">
        <v>38384</v>
      </c>
      <c r="G10" s="13">
        <v>39149</v>
      </c>
      <c r="H10" s="13">
        <v>41509</v>
      </c>
      <c r="I10" s="13">
        <v>41509</v>
      </c>
      <c r="J10" s="13">
        <v>41967</v>
      </c>
      <c r="K10" s="13">
        <v>41967</v>
      </c>
      <c r="L10" s="13">
        <v>42019</v>
      </c>
      <c r="M10" s="13">
        <v>42019</v>
      </c>
      <c r="N10" s="13">
        <v>43629</v>
      </c>
      <c r="O10" s="13">
        <v>43629</v>
      </c>
      <c r="P10" s="13">
        <v>43629</v>
      </c>
      <c r="Q10" s="13">
        <v>43997</v>
      </c>
      <c r="R10" s="13">
        <v>43997</v>
      </c>
    </row>
    <row r="11" spans="1:18" x14ac:dyDescent="0.25">
      <c r="A11" s="3"/>
      <c r="B11" s="7"/>
      <c r="C11" s="8" t="s">
        <v>12</v>
      </c>
      <c r="D11" s="14">
        <v>46645</v>
      </c>
      <c r="E11" s="14">
        <v>47193</v>
      </c>
      <c r="F11" s="14">
        <v>49341</v>
      </c>
      <c r="G11" s="14">
        <v>50107</v>
      </c>
      <c r="H11" s="14">
        <v>45892</v>
      </c>
      <c r="I11" s="14">
        <v>46988</v>
      </c>
      <c r="J11" s="14">
        <v>52925</v>
      </c>
      <c r="K11" s="14">
        <v>56577</v>
      </c>
      <c r="L11" s="14">
        <v>52977</v>
      </c>
      <c r="M11" s="14">
        <v>56629</v>
      </c>
      <c r="N11" s="14">
        <v>47282</v>
      </c>
      <c r="O11" s="14">
        <v>49108</v>
      </c>
      <c r="P11" s="14">
        <v>54587</v>
      </c>
      <c r="Q11" s="14">
        <v>54954</v>
      </c>
      <c r="R11" s="14">
        <v>58607</v>
      </c>
    </row>
    <row r="12" spans="1:18" ht="18" customHeight="1" x14ac:dyDescent="0.25">
      <c r="A12" s="3"/>
      <c r="B12" s="11"/>
      <c r="C12" s="12" t="s">
        <v>13</v>
      </c>
      <c r="D12" s="13" t="s">
        <v>14</v>
      </c>
      <c r="E12" s="13" t="s">
        <v>14</v>
      </c>
      <c r="F12" s="13" t="s">
        <v>14</v>
      </c>
      <c r="G12" s="13" t="s">
        <v>14</v>
      </c>
      <c r="H12" s="13" t="s">
        <v>16</v>
      </c>
      <c r="I12" s="13" t="s">
        <v>15</v>
      </c>
      <c r="J12" s="13" t="s">
        <v>14</v>
      </c>
      <c r="K12" s="13" t="s">
        <v>17</v>
      </c>
      <c r="L12" s="13" t="s">
        <v>14</v>
      </c>
      <c r="M12" s="13" t="s">
        <v>17</v>
      </c>
      <c r="N12" s="13" t="s">
        <v>18</v>
      </c>
      <c r="O12" s="13" t="s">
        <v>15</v>
      </c>
      <c r="P12" s="13" t="s">
        <v>14</v>
      </c>
      <c r="Q12" s="13" t="s">
        <v>14</v>
      </c>
      <c r="R12" s="13" t="s">
        <v>17</v>
      </c>
    </row>
    <row r="13" spans="1:18" ht="18" customHeight="1" x14ac:dyDescent="0.25">
      <c r="A13" s="3"/>
      <c r="B13" s="7"/>
      <c r="C13" s="8" t="s">
        <v>19</v>
      </c>
      <c r="D13" s="15">
        <f t="shared" ref="D13:P13" si="0">(D11-$B7)/365</f>
        <v>6.9616438356164387</v>
      </c>
      <c r="E13" s="15">
        <f t="shared" si="0"/>
        <v>8.463013698630137</v>
      </c>
      <c r="F13" s="15">
        <f t="shared" si="0"/>
        <v>14.347945205479451</v>
      </c>
      <c r="G13" s="15">
        <f t="shared" si="0"/>
        <v>16.446575342465753</v>
      </c>
      <c r="H13" s="15">
        <f t="shared" si="0"/>
        <v>4.8986301369863012</v>
      </c>
      <c r="I13" s="16">
        <f t="shared" si="0"/>
        <v>7.9013698630136986</v>
      </c>
      <c r="J13" s="16">
        <f t="shared" si="0"/>
        <v>24.167123287671235</v>
      </c>
      <c r="K13" s="16">
        <f t="shared" si="0"/>
        <v>34.172602739726024</v>
      </c>
      <c r="L13" s="16">
        <f t="shared" si="0"/>
        <v>24.30958904109589</v>
      </c>
      <c r="M13" s="16">
        <f t="shared" si="0"/>
        <v>34.315068493150683</v>
      </c>
      <c r="N13" s="16">
        <f t="shared" si="0"/>
        <v>8.706849315068494</v>
      </c>
      <c r="O13" s="16">
        <f t="shared" si="0"/>
        <v>13.70958904109589</v>
      </c>
      <c r="P13" s="16">
        <f t="shared" si="0"/>
        <v>28.720547945205478</v>
      </c>
      <c r="Q13" s="16">
        <f t="shared" ref="Q13:R13" si="1">(Q11-$B7)/365</f>
        <v>29.726027397260275</v>
      </c>
      <c r="R13" s="16">
        <f t="shared" si="1"/>
        <v>39.734246575342468</v>
      </c>
    </row>
    <row r="14" spans="1:18" ht="18" customHeight="1" x14ac:dyDescent="0.25">
      <c r="A14" s="3"/>
      <c r="B14" s="11"/>
      <c r="C14" s="12" t="s">
        <v>20</v>
      </c>
      <c r="D14" s="17">
        <v>20000000</v>
      </c>
      <c r="E14" s="17">
        <v>15000000</v>
      </c>
      <c r="F14" s="17">
        <v>30000000</v>
      </c>
      <c r="G14" s="17">
        <v>40000000</v>
      </c>
      <c r="H14" s="17">
        <v>25000000</v>
      </c>
      <c r="I14" s="18">
        <v>25000000</v>
      </c>
      <c r="J14" s="18">
        <v>12500000</v>
      </c>
      <c r="K14" s="18">
        <v>12500000</v>
      </c>
      <c r="L14" s="18">
        <v>12500000</v>
      </c>
      <c r="M14" s="18">
        <v>12500000</v>
      </c>
      <c r="N14" s="18">
        <v>25000000</v>
      </c>
      <c r="O14" s="18">
        <v>20000000</v>
      </c>
      <c r="P14" s="18">
        <v>30000000</v>
      </c>
      <c r="Q14" s="18">
        <v>30000000</v>
      </c>
      <c r="R14" s="18">
        <v>20000000</v>
      </c>
    </row>
    <row r="15" spans="1:18" ht="35.25" customHeight="1" x14ac:dyDescent="0.25">
      <c r="A15" s="3"/>
      <c r="B15" s="7"/>
      <c r="C15" s="19" t="s">
        <v>31</v>
      </c>
      <c r="D15" s="20">
        <v>20000000</v>
      </c>
      <c r="E15" s="20">
        <v>15000000</v>
      </c>
      <c r="F15" s="20">
        <v>24201000</v>
      </c>
      <c r="G15" s="20">
        <v>40000000</v>
      </c>
      <c r="H15" s="20">
        <v>25000000</v>
      </c>
      <c r="I15" s="21">
        <v>25000000</v>
      </c>
      <c r="J15" s="21">
        <v>12500000</v>
      </c>
      <c r="K15" s="21">
        <v>12500000</v>
      </c>
      <c r="L15" s="21">
        <v>12500000</v>
      </c>
      <c r="M15" s="21">
        <v>12500000</v>
      </c>
      <c r="N15" s="21">
        <v>25000000</v>
      </c>
      <c r="O15" s="21">
        <v>20000000</v>
      </c>
      <c r="P15" s="21">
        <v>30000000</v>
      </c>
      <c r="Q15" s="21">
        <v>30000000</v>
      </c>
      <c r="R15" s="21">
        <v>20000000</v>
      </c>
    </row>
    <row r="16" spans="1:18" x14ac:dyDescent="0.25">
      <c r="A16" s="3"/>
      <c r="B16" s="11"/>
      <c r="C16" s="12" t="s">
        <v>21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</row>
    <row r="17" spans="1:18" x14ac:dyDescent="0.25">
      <c r="A17" s="3"/>
      <c r="B17" s="22"/>
      <c r="C17" s="19" t="s">
        <v>22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</row>
    <row r="18" spans="1:18" x14ac:dyDescent="0.25">
      <c r="A18" s="3"/>
      <c r="B18" s="11"/>
      <c r="C18" s="25" t="s">
        <v>23</v>
      </c>
      <c r="D18" s="26">
        <v>201406</v>
      </c>
      <c r="E18" s="26">
        <v>151056</v>
      </c>
      <c r="F18" s="26">
        <v>1947598</v>
      </c>
      <c r="G18" s="26">
        <v>232781</v>
      </c>
      <c r="H18" s="26">
        <v>151008</v>
      </c>
      <c r="I18" s="26">
        <v>151008</v>
      </c>
      <c r="J18" s="26">
        <v>62455</v>
      </c>
      <c r="K18" s="26">
        <v>61105</v>
      </c>
      <c r="L18" s="26">
        <v>62455</v>
      </c>
      <c r="M18" s="26">
        <v>61105</v>
      </c>
      <c r="N18" s="26">
        <v>128459</v>
      </c>
      <c r="O18" s="26">
        <v>102768</v>
      </c>
      <c r="P18" s="26">
        <v>154151</v>
      </c>
      <c r="Q18" s="38">
        <v>129564</v>
      </c>
      <c r="R18" s="38">
        <v>86376</v>
      </c>
    </row>
    <row r="19" spans="1:18" x14ac:dyDescent="0.25">
      <c r="A19" s="3"/>
      <c r="B19" s="7"/>
      <c r="C19" s="19" t="s">
        <v>24</v>
      </c>
      <c r="D19" s="27">
        <f>+D14-D18</f>
        <v>19798594</v>
      </c>
      <c r="E19" s="27">
        <f t="shared" ref="E19:P19" si="2">+E14-E18</f>
        <v>14848944</v>
      </c>
      <c r="F19" s="27">
        <f t="shared" si="2"/>
        <v>28052402</v>
      </c>
      <c r="G19" s="27">
        <f t="shared" si="2"/>
        <v>39767219</v>
      </c>
      <c r="H19" s="27">
        <f t="shared" si="2"/>
        <v>24848992</v>
      </c>
      <c r="I19" s="28">
        <f t="shared" si="2"/>
        <v>24848992</v>
      </c>
      <c r="J19" s="28">
        <f t="shared" si="2"/>
        <v>12437545</v>
      </c>
      <c r="K19" s="28">
        <f t="shared" si="2"/>
        <v>12438895</v>
      </c>
      <c r="L19" s="28">
        <f t="shared" si="2"/>
        <v>12437545</v>
      </c>
      <c r="M19" s="28">
        <f t="shared" si="2"/>
        <v>12438895</v>
      </c>
      <c r="N19" s="28">
        <f t="shared" si="2"/>
        <v>24871541</v>
      </c>
      <c r="O19" s="28">
        <f t="shared" si="2"/>
        <v>19897232</v>
      </c>
      <c r="P19" s="28">
        <f t="shared" si="2"/>
        <v>29845849</v>
      </c>
      <c r="Q19" s="28">
        <f t="shared" ref="Q19:R19" si="3">+Q14-Q18</f>
        <v>29870436</v>
      </c>
      <c r="R19" s="28">
        <f t="shared" si="3"/>
        <v>19913624</v>
      </c>
    </row>
    <row r="20" spans="1:18" ht="18" customHeight="1" x14ac:dyDescent="0.25">
      <c r="A20" s="3"/>
      <c r="B20" s="11"/>
      <c r="C20" s="25" t="s">
        <v>25</v>
      </c>
      <c r="D20" s="29">
        <f>+D19/D14</f>
        <v>0.98992970000000002</v>
      </c>
      <c r="E20" s="29">
        <f t="shared" ref="E20:P20" si="4">+E19/E14</f>
        <v>0.98992959999999997</v>
      </c>
      <c r="F20" s="29">
        <f t="shared" si="4"/>
        <v>0.93508006666666665</v>
      </c>
      <c r="G20" s="29">
        <f t="shared" si="4"/>
        <v>0.99418047499999995</v>
      </c>
      <c r="H20" s="29">
        <f t="shared" si="4"/>
        <v>0.99395968000000001</v>
      </c>
      <c r="I20" s="30">
        <f t="shared" si="4"/>
        <v>0.99395968000000001</v>
      </c>
      <c r="J20" s="30">
        <f t="shared" si="4"/>
        <v>0.99500359999999999</v>
      </c>
      <c r="K20" s="30">
        <f t="shared" si="4"/>
        <v>0.99511159999999999</v>
      </c>
      <c r="L20" s="30">
        <f t="shared" si="4"/>
        <v>0.99500359999999999</v>
      </c>
      <c r="M20" s="30">
        <f t="shared" si="4"/>
        <v>0.99511159999999999</v>
      </c>
      <c r="N20" s="30">
        <f t="shared" si="4"/>
        <v>0.99486163999999999</v>
      </c>
      <c r="O20" s="30">
        <f t="shared" si="4"/>
        <v>0.99486160000000001</v>
      </c>
      <c r="P20" s="30">
        <f t="shared" si="4"/>
        <v>0.99486163333333333</v>
      </c>
      <c r="Q20" s="30">
        <f t="shared" ref="Q20:R20" si="5">+Q19/Q14</f>
        <v>0.99568120000000004</v>
      </c>
      <c r="R20" s="30">
        <f t="shared" si="5"/>
        <v>0.99568120000000004</v>
      </c>
    </row>
    <row r="21" spans="1:18" ht="18" customHeight="1" x14ac:dyDescent="0.25">
      <c r="A21" s="3"/>
      <c r="B21" s="22"/>
      <c r="C21" s="19" t="s">
        <v>26</v>
      </c>
      <c r="D21" s="31">
        <f>+D8+((1-D20)/30)</f>
        <v>7.5135676666666665E-2</v>
      </c>
      <c r="E21" s="31">
        <f t="shared" ref="E21:F21" si="6">+E8+((1-E20)/30)</f>
        <v>7.1335679999999999E-2</v>
      </c>
      <c r="F21" s="31">
        <f t="shared" si="6"/>
        <v>5.4663997777777779E-2</v>
      </c>
      <c r="G21" s="31">
        <f t="shared" ref="G21" si="7">+G8+((1-G20)/30)</f>
        <v>5.8093984166666668E-2</v>
      </c>
      <c r="H21" s="31">
        <f>+H8+((1-H20)/12)</f>
        <v>4.1603359999999999E-2</v>
      </c>
      <c r="I21" s="32">
        <f>+I8+((1-I20)/15)</f>
        <v>4.4002687999999998E-2</v>
      </c>
      <c r="J21" s="32">
        <f>+J8+((1-J20)/30)</f>
        <v>4.1066546666666669E-2</v>
      </c>
      <c r="K21" s="32">
        <f>+K8+((1-K20)/40)</f>
        <v>4.2522209999999998E-2</v>
      </c>
      <c r="L21" s="32">
        <f>+L8+((1-L20)/30)</f>
        <v>4.1066546666666669E-2</v>
      </c>
      <c r="M21" s="32">
        <f>+M8+((1-M20)/40)</f>
        <v>4.2522209999999998E-2</v>
      </c>
      <c r="N21" s="32">
        <f t="shared" ref="N21:P21" si="8">+N8+((1-N20)/40)</f>
        <v>3.6328459E-2</v>
      </c>
      <c r="O21" s="32">
        <f t="shared" si="8"/>
        <v>3.8328459999999995E-2</v>
      </c>
      <c r="P21" s="32">
        <f t="shared" si="8"/>
        <v>4.2728459166666663E-2</v>
      </c>
      <c r="Q21" s="32">
        <f t="shared" ref="Q21:R21" si="9">+Q8+((1-Q20)/40)</f>
        <v>3.5907969999999997E-2</v>
      </c>
      <c r="R21" s="32">
        <f t="shared" si="9"/>
        <v>3.7907969999999999E-2</v>
      </c>
    </row>
    <row r="22" spans="1:18" ht="18" customHeight="1" thickBot="1" x14ac:dyDescent="0.3">
      <c r="A22" s="3"/>
      <c r="B22" s="33"/>
      <c r="C22" s="34" t="s">
        <v>27</v>
      </c>
      <c r="D22" s="35">
        <f>+D15*D21</f>
        <v>1502713.5333333332</v>
      </c>
      <c r="E22" s="36">
        <f t="shared" ref="E22:P22" si="10">+E15*E21</f>
        <v>1070035.2</v>
      </c>
      <c r="F22" s="36">
        <f t="shared" si="10"/>
        <v>1322923.41022</v>
      </c>
      <c r="G22" s="36">
        <f t="shared" si="10"/>
        <v>2323759.3666666667</v>
      </c>
      <c r="H22" s="36">
        <f t="shared" si="10"/>
        <v>1040084</v>
      </c>
      <c r="I22" s="37">
        <f t="shared" si="10"/>
        <v>1100067.2</v>
      </c>
      <c r="J22" s="37">
        <f t="shared" si="10"/>
        <v>513331.83333333337</v>
      </c>
      <c r="K22" s="37">
        <f t="shared" si="10"/>
        <v>531527.625</v>
      </c>
      <c r="L22" s="37">
        <f t="shared" si="10"/>
        <v>513331.83333333337</v>
      </c>
      <c r="M22" s="37">
        <f t="shared" si="10"/>
        <v>531527.625</v>
      </c>
      <c r="N22" s="37">
        <f t="shared" si="10"/>
        <v>908211.47499999998</v>
      </c>
      <c r="O22" s="37">
        <f t="shared" si="10"/>
        <v>766569.19999999984</v>
      </c>
      <c r="P22" s="37">
        <f t="shared" si="10"/>
        <v>1281853.7749999999</v>
      </c>
      <c r="Q22" s="37">
        <f t="shared" ref="Q22:R22" si="11">+Q15*Q21</f>
        <v>1077239.0999999999</v>
      </c>
      <c r="R22" s="37">
        <f t="shared" si="11"/>
        <v>758159.4</v>
      </c>
    </row>
    <row r="25" spans="1:18" x14ac:dyDescent="0.25">
      <c r="Q25" s="39" t="s">
        <v>30</v>
      </c>
    </row>
  </sheetData>
  <mergeCells count="1">
    <mergeCell ref="B7:R7"/>
  </mergeCells>
  <pageMargins left="0.22" right="0" top="0.25" bottom="0" header="0.3" footer="0.3"/>
  <pageSetup scale="46" fitToHeight="3" orientation="landscape" r:id="rId1"/>
  <headerFooter>
    <oddFooter>&amp;L&amp;P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99C76E6-DC04-4C65-8B00-DD03795E2050}"/>
</file>

<file path=customXml/itemProps2.xml><?xml version="1.0" encoding="utf-8"?>
<ds:datastoreItem xmlns:ds="http://schemas.openxmlformats.org/officeDocument/2006/customXml" ds:itemID="{AAAD27DE-022A-4F3B-A39B-908E02D51EB8}"/>
</file>

<file path=customXml/itemProps3.xml><?xml version="1.0" encoding="utf-8"?>
<ds:datastoreItem xmlns:ds="http://schemas.openxmlformats.org/officeDocument/2006/customXml" ds:itemID="{6A10725C-E041-4710-894F-7EF5C249C6AE}"/>
</file>

<file path=customXml/itemProps4.xml><?xml version="1.0" encoding="utf-8"?>
<ds:datastoreItem xmlns:ds="http://schemas.openxmlformats.org/officeDocument/2006/customXml" ds:itemID="{E28F1EF7-6A7D-49F1-9899-DB1482BA1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AWEC-55</vt:lpstr>
      <vt:lpstr>AWEC-26</vt:lpstr>
      <vt:lpstr>'AWEC-55'!Print_Titles</vt:lpstr>
    </vt:vector>
  </TitlesOfParts>
  <Company>MDUR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Durado, Tony</dc:creator>
  <cp:lastModifiedBy>Brad</cp:lastModifiedBy>
  <dcterms:created xsi:type="dcterms:W3CDTF">2020-08-20T17:15:52Z</dcterms:created>
  <dcterms:modified xsi:type="dcterms:W3CDTF">2020-11-17T13:50:43Z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0x0101006E56B4D1795A2E4DB2F0B01679ED314A00A9B141868A9DE943AC0520515758323A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