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1. 191 balances to WUTC\2025\1. January 2025\"/>
    </mc:Choice>
  </mc:AlternateContent>
  <bookViews>
    <workbookView xWindow="7605" yWindow="405" windowWidth="20505" windowHeight="14415"/>
  </bookViews>
  <sheets>
    <sheet name="191 Accounts" sheetId="2" r:id="rId1"/>
    <sheet name="Summary for e-mail" sheetId="4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G23" i="4" s="1"/>
  <c r="F22" i="4"/>
  <c r="G22" i="4" s="1"/>
  <c r="D20" i="4"/>
  <c r="E20" i="4" s="1"/>
  <c r="A17" i="4"/>
  <c r="F13" i="4"/>
  <c r="F24" i="4" s="1"/>
  <c r="G24" i="4" s="1"/>
  <c r="D13" i="4"/>
  <c r="D24" i="4" s="1"/>
  <c r="E24" i="4" s="1"/>
  <c r="B13" i="4"/>
  <c r="B24" i="4" s="1"/>
  <c r="C24" i="4" s="1"/>
  <c r="F12" i="4"/>
  <c r="G12" i="4" s="1"/>
  <c r="D12" i="4"/>
  <c r="D23" i="4" s="1"/>
  <c r="E23" i="4" s="1"/>
  <c r="B12" i="4"/>
  <c r="B23" i="4" s="1"/>
  <c r="C23" i="4" s="1"/>
  <c r="F11" i="4"/>
  <c r="G11" i="4" s="1"/>
  <c r="D11" i="4"/>
  <c r="D22" i="4" s="1"/>
  <c r="E22" i="4" s="1"/>
  <c r="B11" i="4"/>
  <c r="B22" i="4" s="1"/>
  <c r="C22" i="4" s="1"/>
  <c r="F10" i="4"/>
  <c r="F21" i="4" s="1"/>
  <c r="G21" i="4" s="1"/>
  <c r="D10" i="4"/>
  <c r="E10" i="4" s="1"/>
  <c r="B10" i="4"/>
  <c r="B21" i="4" s="1"/>
  <c r="C21" i="4" s="1"/>
  <c r="F9" i="4"/>
  <c r="G9" i="4" s="1"/>
  <c r="D9" i="4"/>
  <c r="E9" i="4" s="1"/>
  <c r="B9" i="4"/>
  <c r="B20" i="4" s="1"/>
  <c r="C20" i="4" s="1"/>
  <c r="A6" i="4"/>
  <c r="A2" i="4"/>
  <c r="C12" i="4" l="1"/>
  <c r="E12" i="4"/>
  <c r="F20" i="4"/>
  <c r="G20" i="4" s="1"/>
  <c r="C13" i="4"/>
  <c r="D21" i="4"/>
  <c r="E21" i="4" s="1"/>
  <c r="C11" i="4"/>
  <c r="E13" i="4"/>
  <c r="C9" i="4"/>
  <c r="E11" i="4"/>
  <c r="G13" i="4"/>
  <c r="C10" i="4"/>
  <c r="G10" i="4"/>
  <c r="D23" i="2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<sst xmlns="http://schemas.openxmlformats.org/spreadsheetml/2006/main" count="96" uniqueCount="39">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</sst>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  <xf numFmtId="0" fontId="17" fillId="0" borderId="0"/>
  </cellStyleXfs>
  <cellXfs count="59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1" fillId="0" borderId="0" xfId="11"/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 applyFill="1"/>
    <xf numFmtId="0" fontId="1" fillId="0" borderId="0" xfId="11" applyFill="1"/>
    <xf numFmtId="168" fontId="1" fillId="0" borderId="0" xfId="11" applyNumberFormat="1"/>
    <xf numFmtId="0" fontId="16" fillId="0" borderId="0" xfId="11" applyFont="1" applyFill="1"/>
    <xf numFmtId="0" fontId="1" fillId="0" borderId="0" xfId="11" applyFill="1" applyAlignment="1">
      <alignment horizontal="center"/>
    </xf>
    <xf numFmtId="0" fontId="1" fillId="0" borderId="0" xfId="1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1" applyFont="1" applyAlignment="1">
      <alignment horizontal="center" wrapText="1"/>
    </xf>
    <xf numFmtId="167" fontId="16" fillId="2" borderId="0" xfId="11" applyNumberFormat="1" applyFont="1" applyFill="1" applyAlignment="1">
      <alignment horizontal="center" wrapText="1"/>
    </xf>
    <xf numFmtId="0" fontId="2" fillId="0" borderId="0" xfId="12" applyFont="1" applyAlignment="1">
      <alignment wrapText="1"/>
    </xf>
    <xf numFmtId="0" fontId="17" fillId="2" borderId="0" xfId="12" applyFill="1" applyAlignment="1">
      <alignment horizontal="center" wrapText="1"/>
    </xf>
  </cellXfs>
  <cellStyles count="13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 6" xfId="12"/>
    <cellStyle name="Normal_PERSONAL" xfId="11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89</xdr:row>
      <xdr:rowOff>136989</xdr:rowOff>
    </xdr:from>
    <xdr:to>
      <xdr:col>8</xdr:col>
      <xdr:colOff>38100</xdr:colOff>
      <xdr:row>109</xdr:row>
      <xdr:rowOff>142446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4" y="11586039"/>
          <a:ext cx="7600951" cy="2958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5/02.%20February%202025/Migration%20Adjust%20-%20Febr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 refreshError="1"/>
      <sheetData sheetId="1">
        <row r="39">
          <cell r="G39">
            <v>-2.4160000000000001E-2</v>
          </cell>
          <cell r="H39">
            <v>-6.2199999999999998E-3</v>
          </cell>
          <cell r="I39">
            <v>-1.3939999999999999E-2</v>
          </cell>
          <cell r="J39">
            <v>-1.554E-2</v>
          </cell>
          <cell r="K39">
            <v>-1.4409999999999999E-2</v>
          </cell>
        </row>
        <row r="40">
          <cell r="G40">
            <v>-5.9610000000000003E-2</v>
          </cell>
          <cell r="H40">
            <v>-5.9610000000000003E-2</v>
          </cell>
          <cell r="I40">
            <v>-5.9610000000000003E-2</v>
          </cell>
          <cell r="J40">
            <v>-5.9610000000000003E-2</v>
          </cell>
          <cell r="K40">
            <v>-5.9610000000000003E-2</v>
          </cell>
        </row>
        <row r="41">
          <cell r="G41">
            <v>-8.3770000000000011E-2</v>
          </cell>
          <cell r="H41">
            <v>-6.583E-2</v>
          </cell>
          <cell r="I41">
            <v>-7.3550000000000004E-2</v>
          </cell>
          <cell r="J41">
            <v>-7.5150000000000008E-2</v>
          </cell>
          <cell r="K41">
            <v>-7.4020000000000002E-2</v>
          </cell>
        </row>
      </sheetData>
      <sheetData sheetId="2" refreshError="1"/>
      <sheetData sheetId="3">
        <row r="20">
          <cell r="A20">
            <v>45689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N51" sqref="N51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50" t="s">
        <v>17</v>
      </c>
      <c r="B1" s="51"/>
      <c r="C1" s="51"/>
      <c r="D1" s="51"/>
    </row>
    <row r="2" spans="1:8" x14ac:dyDescent="0.2">
      <c r="A2" s="50" t="s">
        <v>18</v>
      </c>
      <c r="B2" s="51"/>
      <c r="C2" s="51"/>
      <c r="D2" s="51"/>
    </row>
    <row r="3" spans="1:8" ht="10.5" customHeight="1" x14ac:dyDescent="0.2">
      <c r="A3" s="52" t="s">
        <v>38</v>
      </c>
      <c r="B3" s="52"/>
      <c r="C3" s="52"/>
      <c r="D3" s="52"/>
    </row>
    <row r="4" spans="1:8" x14ac:dyDescent="0.2">
      <c r="A4" s="53">
        <v>2025</v>
      </c>
      <c r="B4" s="54"/>
      <c r="C4" s="54"/>
      <c r="D4" s="54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45688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-646102.80000000005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47531</v>
      </c>
    </row>
    <row r="13" spans="1:8" x14ac:dyDescent="0.2">
      <c r="A13" s="4"/>
      <c r="B13" s="4" t="s">
        <v>5</v>
      </c>
      <c r="C13" s="4"/>
      <c r="D13" s="12">
        <v>-47.59</v>
      </c>
    </row>
    <row r="14" spans="1:8" x14ac:dyDescent="0.2">
      <c r="A14" s="4"/>
      <c r="B14" s="4" t="s">
        <v>6</v>
      </c>
      <c r="C14" s="4"/>
      <c r="D14" s="12">
        <v>-11738.73</v>
      </c>
    </row>
    <row r="15" spans="1:8" x14ac:dyDescent="0.2">
      <c r="A15" s="4"/>
      <c r="B15" s="4" t="s">
        <v>7</v>
      </c>
      <c r="C15" s="4"/>
      <c r="D15" s="14">
        <f>SUM(D11:D14)</f>
        <v>35744.680000000008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-610358.12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-39401383.290000007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8295512</v>
      </c>
    </row>
    <row r="22" spans="1:19" x14ac:dyDescent="0.2">
      <c r="A22" s="4"/>
      <c r="B22" s="4" t="s">
        <v>5</v>
      </c>
      <c r="C22" s="4"/>
      <c r="D22" s="12">
        <v>-2374.3200000000002</v>
      </c>
    </row>
    <row r="23" spans="1:19" x14ac:dyDescent="0.2">
      <c r="A23" s="4"/>
      <c r="B23" s="4" t="s">
        <v>6</v>
      </c>
      <c r="C23" s="4"/>
      <c r="D23" s="12">
        <f>-183257.84</f>
        <v>-183257.84</v>
      </c>
    </row>
    <row r="24" spans="1:19" x14ac:dyDescent="0.2">
      <c r="A24" s="4"/>
      <c r="B24" s="4" t="s">
        <v>7</v>
      </c>
      <c r="C24" s="4"/>
      <c r="D24" s="14">
        <f>SUM(D20:D23)</f>
        <v>8109879.8399999999</v>
      </c>
      <c r="E24" s="11"/>
    </row>
    <row r="25" spans="1:19" x14ac:dyDescent="0.2">
      <c r="A25" s="4"/>
      <c r="B25" s="4" t="s">
        <v>8</v>
      </c>
      <c r="C25" s="4"/>
      <c r="D25" s="13">
        <f>+D24+D19</f>
        <v>-31291503.450000007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2.3283064365386963E-9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/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/>
    </row>
    <row r="42" spans="1:8" s="15" customFormat="1" x14ac:dyDescent="0.2">
      <c r="A42" s="4"/>
      <c r="B42" s="4" t="s">
        <v>7</v>
      </c>
      <c r="C42" s="4"/>
      <c r="D42" s="14">
        <f>SUM(D38:D41)</f>
        <v>0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2.3283064365386963E-9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-7409010.6500000097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-9563096.9100000001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-9563096.9100000001</v>
      </c>
      <c r="E59" s="11"/>
    </row>
    <row r="60" spans="1:9" x14ac:dyDescent="0.2">
      <c r="A60" s="4"/>
      <c r="B60" s="4" t="s">
        <v>8</v>
      </c>
      <c r="C60" s="4"/>
      <c r="D60" s="21">
        <f>+D59+D56</f>
        <v>-16972107.56000001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-9880286.839999998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-7133796.7800000003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-7133796.7800000003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-17014083.619999997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-1200600.8500000001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-52698.879999999997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-52698.879999999997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-1253299.73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-119728.79000000007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-69038.86</v>
      </c>
      <c r="H80" s="11"/>
    </row>
    <row r="81" spans="1:8" x14ac:dyDescent="0.2">
      <c r="A81" s="4"/>
      <c r="B81" s="4" t="s">
        <v>7</v>
      </c>
      <c r="C81" s="4"/>
      <c r="D81" s="33">
        <f>SUM(D79:D80)</f>
        <v>-69038.86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-188767.65000000008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-58657113.220000006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-8673006.910000002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-67330120.13000001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-31901861.570000004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-35428258.560000002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E35" sqref="E35"/>
    </sheetView>
  </sheetViews>
  <sheetFormatPr defaultColWidth="9.140625" defaultRowHeight="12.75" x14ac:dyDescent="0.2"/>
  <cols>
    <col min="1" max="1" width="17.140625" style="41" customWidth="1"/>
    <col min="2" max="2" width="12.28515625" style="41" customWidth="1"/>
    <col min="3" max="3" width="11.28515625" style="41" customWidth="1"/>
    <col min="4" max="4" width="11.42578125" style="41" customWidth="1"/>
    <col min="5" max="5" width="11.140625" style="41" customWidth="1"/>
    <col min="6" max="6" width="12.5703125" style="41" customWidth="1"/>
    <col min="7" max="7" width="9.42578125" style="41" bestFit="1" customWidth="1"/>
    <col min="8" max="16384" width="9.140625" style="41"/>
  </cols>
  <sheetData>
    <row r="1" spans="1:7" x14ac:dyDescent="0.2">
      <c r="A1" s="55" t="s">
        <v>28</v>
      </c>
      <c r="B1" s="57"/>
      <c r="C1" s="57"/>
      <c r="D1" s="57"/>
      <c r="E1" s="57"/>
      <c r="F1" s="57"/>
      <c r="G1" s="57"/>
    </row>
    <row r="2" spans="1:7" x14ac:dyDescent="0.2">
      <c r="A2" s="56">
        <f>[1]CommodAmort!A20</f>
        <v>45689</v>
      </c>
      <c r="B2" s="58"/>
      <c r="C2" s="58"/>
      <c r="D2" s="58"/>
      <c r="E2" s="58"/>
      <c r="F2" s="58"/>
      <c r="G2" s="58"/>
    </row>
    <row r="5" spans="1:7" ht="14.1" customHeight="1" x14ac:dyDescent="0.2">
      <c r="A5" s="42" t="s">
        <v>29</v>
      </c>
    </row>
    <row r="6" spans="1:7" ht="14.1" customHeight="1" x14ac:dyDescent="0.2">
      <c r="A6" s="42" t="str">
        <f>"FROM SALES TO TRANSPORT in "&amp;TEXT([1]CommodAmort!A20,"mmmm, yyyy")&amp;" are as follows:"</f>
        <v>FROM SALES TO TRANSPORT in February, 2025 are as follows:</v>
      </c>
    </row>
    <row r="7" spans="1:7" ht="14.1" customHeight="1" x14ac:dyDescent="0.2"/>
    <row r="8" spans="1:7" ht="14.1" customHeight="1" x14ac:dyDescent="0.2">
      <c r="B8" s="43" t="s">
        <v>30</v>
      </c>
      <c r="C8" s="43"/>
      <c r="D8" s="43" t="s">
        <v>31</v>
      </c>
      <c r="E8" s="43"/>
      <c r="F8" s="43" t="s">
        <v>32</v>
      </c>
      <c r="G8" s="43"/>
    </row>
    <row r="9" spans="1:7" ht="14.1" customHeight="1" x14ac:dyDescent="0.2">
      <c r="A9" s="42" t="s">
        <v>33</v>
      </c>
      <c r="B9" s="44">
        <f>'[1]Amort Exh.'!G41</f>
        <v>-8.3770000000000011E-2</v>
      </c>
      <c r="C9" s="45" t="str">
        <f>IF(B9&gt;0,"Surcharge","Refund")</f>
        <v>Refund</v>
      </c>
      <c r="D9" s="44">
        <f>'[1]Amort Exh.'!G40</f>
        <v>-5.9610000000000003E-2</v>
      </c>
      <c r="E9" s="41" t="str">
        <f>IF(D9&gt;0,"Surcharge","Refund")</f>
        <v>Refund</v>
      </c>
      <c r="F9" s="46">
        <f>'[1]Amort Exh.'!G39</f>
        <v>-2.4160000000000001E-2</v>
      </c>
      <c r="G9" s="41" t="str">
        <f>IF(F9&gt;0,"Surcharge","Refund")</f>
        <v>Refund</v>
      </c>
    </row>
    <row r="10" spans="1:7" s="45" customFormat="1" ht="14.1" customHeight="1" x14ac:dyDescent="0.2">
      <c r="A10" s="47" t="s">
        <v>34</v>
      </c>
      <c r="B10" s="44">
        <f>'[1]Amort Exh.'!H41</f>
        <v>-6.583E-2</v>
      </c>
      <c r="C10" s="45" t="str">
        <f>IF(B10&gt;0,"Surcharge","Refund")</f>
        <v>Refund</v>
      </c>
      <c r="D10" s="44">
        <f>'[1]Amort Exh.'!H40</f>
        <v>-5.9610000000000003E-2</v>
      </c>
      <c r="E10" s="45" t="str">
        <f>IF(D10&gt;0,"Surcharge","Refund")</f>
        <v>Refund</v>
      </c>
      <c r="F10" s="44">
        <f>'[1]Amort Exh.'!H39</f>
        <v>-6.2199999999999998E-3</v>
      </c>
      <c r="G10" s="45" t="str">
        <f>IF(F10&gt;0,"Surcharge","Refund")</f>
        <v>Refund</v>
      </c>
    </row>
    <row r="11" spans="1:7" ht="14.1" customHeight="1" x14ac:dyDescent="0.2">
      <c r="A11" s="42" t="s">
        <v>35</v>
      </c>
      <c r="B11" s="44">
        <f>'[1]Amort Exh.'!I41</f>
        <v>-7.3550000000000004E-2</v>
      </c>
      <c r="C11" s="45" t="str">
        <f>IF(B11&gt;0,"Surcharge","Refund")</f>
        <v>Refund</v>
      </c>
      <c r="D11" s="44">
        <f>'[1]Amort Exh.'!I40</f>
        <v>-5.9610000000000003E-2</v>
      </c>
      <c r="E11" s="41" t="str">
        <f>IF(D11&gt;0,"Surcharge","Refund")</f>
        <v>Refund</v>
      </c>
      <c r="F11" s="46">
        <f>'[1]Amort Exh.'!I39</f>
        <v>-1.3939999999999999E-2</v>
      </c>
      <c r="G11" s="41" t="str">
        <f>IF(F11&gt;0,"Surcharge","Refund")</f>
        <v>Refund</v>
      </c>
    </row>
    <row r="12" spans="1:7" ht="14.1" customHeight="1" x14ac:dyDescent="0.2">
      <c r="A12" s="42" t="s">
        <v>36</v>
      </c>
      <c r="B12" s="44">
        <f>'[1]Amort Exh.'!J41</f>
        <v>-7.5150000000000008E-2</v>
      </c>
      <c r="C12" s="45" t="str">
        <f>IF(B12&gt;0,"Surcharge","Refund")</f>
        <v>Refund</v>
      </c>
      <c r="D12" s="44">
        <f>'[1]Amort Exh.'!J40</f>
        <v>-5.9610000000000003E-2</v>
      </c>
      <c r="E12" s="41" t="str">
        <f>IF(D12&gt;0,"Surcharge","Refund")</f>
        <v>Refund</v>
      </c>
      <c r="F12" s="46">
        <f>'[1]Amort Exh.'!J39</f>
        <v>-1.554E-2</v>
      </c>
      <c r="G12" s="41" t="str">
        <f>IF(F12&gt;0,"Surcharge","Refund")</f>
        <v>Refund</v>
      </c>
    </row>
    <row r="13" spans="1:7" ht="14.1" customHeight="1" x14ac:dyDescent="0.2">
      <c r="A13" s="42" t="s">
        <v>37</v>
      </c>
      <c r="B13" s="44">
        <f>'[1]Amort Exh.'!K41</f>
        <v>-7.4020000000000002E-2</v>
      </c>
      <c r="C13" s="45" t="str">
        <f>IF(B13&gt;0,"Surcharge","Refund")</f>
        <v>Refund</v>
      </c>
      <c r="D13" s="44">
        <f>'[1]Amort Exh.'!K40</f>
        <v>-5.9610000000000003E-2</v>
      </c>
      <c r="E13" s="41" t="str">
        <f>IF(D13&gt;0,"Surcharge","Refund")</f>
        <v>Refund</v>
      </c>
      <c r="F13" s="46">
        <f>'[1]Amort Exh.'!K39</f>
        <v>-1.4409999999999999E-2</v>
      </c>
      <c r="G13" s="41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2" t="s">
        <v>29</v>
      </c>
    </row>
    <row r="17" spans="1:7" ht="14.1" customHeight="1" x14ac:dyDescent="0.2">
      <c r="A17" s="42" t="str">
        <f>"FROM TRANSPORT TO SALES in "&amp;TEXT([1]CommodAmort!A20,"mmmm, yyyy")&amp;" are as follows:"</f>
        <v>FROM TRANSPORT TO SALES in February, 2025 are as follows:</v>
      </c>
    </row>
    <row r="18" spans="1:7" ht="14.1" customHeight="1" x14ac:dyDescent="0.2"/>
    <row r="19" spans="1:7" ht="14.1" customHeight="1" x14ac:dyDescent="0.2">
      <c r="B19" s="43" t="s">
        <v>30</v>
      </c>
      <c r="C19" s="43"/>
      <c r="D19" s="43" t="s">
        <v>31</v>
      </c>
      <c r="E19" s="43"/>
      <c r="F19" s="43" t="s">
        <v>32</v>
      </c>
      <c r="G19" s="43"/>
    </row>
    <row r="20" spans="1:7" ht="14.1" customHeight="1" x14ac:dyDescent="0.2">
      <c r="A20" s="42" t="s">
        <v>33</v>
      </c>
      <c r="B20" s="44">
        <f>-B9</f>
        <v>8.3770000000000011E-2</v>
      </c>
      <c r="C20" s="48" t="str">
        <f>IF(B20&gt;0,"Surcharge","Refund")</f>
        <v>Surcharge</v>
      </c>
      <c r="D20" s="44">
        <f>-D9</f>
        <v>5.9610000000000003E-2</v>
      </c>
      <c r="E20" s="49" t="str">
        <f>IF(D20&gt;0,"Surcharge","Refund")</f>
        <v>Surcharge</v>
      </c>
      <c r="F20" s="46">
        <f>-F9</f>
        <v>2.4160000000000001E-2</v>
      </c>
      <c r="G20" s="49" t="str">
        <f>IF(F20&gt;0,"Surcharge","Refund")</f>
        <v>Surcharge</v>
      </c>
    </row>
    <row r="21" spans="1:7" s="45" customFormat="1" ht="14.1" customHeight="1" x14ac:dyDescent="0.2">
      <c r="A21" s="47" t="s">
        <v>34</v>
      </c>
      <c r="B21" s="44">
        <f>-B10</f>
        <v>6.583E-2</v>
      </c>
      <c r="C21" s="48" t="str">
        <f>IF(B21&gt;0,"Surcharge","Refund")</f>
        <v>Surcharge</v>
      </c>
      <c r="D21" s="44">
        <f>-D10</f>
        <v>5.9610000000000003E-2</v>
      </c>
      <c r="E21" s="48" t="str">
        <f>IF(D21&gt;0,"Surcharge","Refund")</f>
        <v>Surcharge</v>
      </c>
      <c r="F21" s="44">
        <f>-F10</f>
        <v>6.2199999999999998E-3</v>
      </c>
      <c r="G21" s="48" t="str">
        <f>IF(F21&gt;0,"Surcharge","Refund")</f>
        <v>Surcharge</v>
      </c>
    </row>
    <row r="22" spans="1:7" ht="14.1" customHeight="1" x14ac:dyDescent="0.2">
      <c r="A22" s="42" t="s">
        <v>35</v>
      </c>
      <c r="B22" s="44">
        <f>-B11</f>
        <v>7.3550000000000004E-2</v>
      </c>
      <c r="C22" s="48" t="str">
        <f>IF(B22&gt;0,"Surcharge","Refund")</f>
        <v>Surcharge</v>
      </c>
      <c r="D22" s="44">
        <f>-D11</f>
        <v>5.9610000000000003E-2</v>
      </c>
      <c r="E22" s="49" t="str">
        <f>IF(D22&gt;0,"Surcharge","Refund")</f>
        <v>Surcharge</v>
      </c>
      <c r="F22" s="46">
        <f>-F11</f>
        <v>1.3939999999999999E-2</v>
      </c>
      <c r="G22" s="49" t="str">
        <f>IF(F22&gt;0,"Surcharge","Refund")</f>
        <v>Surcharge</v>
      </c>
    </row>
    <row r="23" spans="1:7" ht="14.1" customHeight="1" x14ac:dyDescent="0.2">
      <c r="A23" s="42" t="s">
        <v>36</v>
      </c>
      <c r="B23" s="44">
        <f>-B12</f>
        <v>7.5150000000000008E-2</v>
      </c>
      <c r="C23" s="48" t="str">
        <f>IF(B23&gt;0,"Surcharge","Refund")</f>
        <v>Surcharge</v>
      </c>
      <c r="D23" s="44">
        <f>-D12</f>
        <v>5.9610000000000003E-2</v>
      </c>
      <c r="E23" s="49" t="str">
        <f>IF(D23&gt;0,"Surcharge","Refund")</f>
        <v>Surcharge</v>
      </c>
      <c r="F23" s="46">
        <f>-F12</f>
        <v>1.554E-2</v>
      </c>
      <c r="G23" s="49" t="str">
        <f>IF(F23&gt;0,"Surcharge","Refund")</f>
        <v>Surcharge</v>
      </c>
    </row>
    <row r="24" spans="1:7" ht="14.1" customHeight="1" x14ac:dyDescent="0.2">
      <c r="A24" s="42" t="s">
        <v>37</v>
      </c>
      <c r="B24" s="44">
        <f>-B13</f>
        <v>7.4020000000000002E-2</v>
      </c>
      <c r="C24" s="48" t="str">
        <f>IF(B24&gt;0,"Surcharge","Refund")</f>
        <v>Surcharge</v>
      </c>
      <c r="D24" s="44">
        <f>-D13</f>
        <v>5.9610000000000003E-2</v>
      </c>
      <c r="E24" s="49" t="str">
        <f>IF(D24&gt;0,"Surcharge","Refund")</f>
        <v>Surcharge</v>
      </c>
      <c r="F24" s="46">
        <f>-F13</f>
        <v>1.4409999999999999E-2</v>
      </c>
      <c r="G24" s="49" t="str">
        <f>IF(F24&gt;0,"Surcharge","Refund")</f>
        <v>Surcharge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6534B2187064F9B27E5AF0EE4F322" ma:contentTypeVersion="16" ma:contentTypeDescription="" ma:contentTypeScope="" ma:versionID="7305acdaf459debfd6c32c4a3053d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2025-02-07T08:00:00+00:00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4064468-C61D-4382-B1C6-BEC54BBCC04B}"/>
</file>

<file path=customXml/itemProps3.xml><?xml version="1.0" encoding="utf-8"?>
<ds:datastoreItem xmlns:ds="http://schemas.openxmlformats.org/officeDocument/2006/customXml" ds:itemID="{193D49FB-8FC6-4AA4-A6D7-2D6EED76C86E}"/>
</file>

<file path=customXml/itemProps4.xml><?xml version="1.0" encoding="utf-8"?>
<ds:datastoreItem xmlns:ds="http://schemas.openxmlformats.org/officeDocument/2006/customXml" ds:itemID="{8EDB03F2-63A1-4283-B476-E77F0AB4AC4F}"/>
</file>

<file path=customXml/itemProps5.xml><?xml version="1.0" encoding="utf-8"?>
<ds:datastoreItem xmlns:ds="http://schemas.openxmlformats.org/officeDocument/2006/customXml" ds:itemID="{FC37FF78-F2F2-4158-A3E1-825CC84AA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Summary for e-mail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</cp:lastModifiedBy>
  <cp:lastPrinted>2023-02-07T04:54:14Z</cp:lastPrinted>
  <dcterms:created xsi:type="dcterms:W3CDTF">2005-03-16T23:33:46Z</dcterms:created>
  <dcterms:modified xsi:type="dcterms:W3CDTF">2025-02-06T23:21:26Z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0x0101006E56B4D1795A2E4DB2F0B01679ED314A001756534B2187064F9B27E5AF0EE4F322</vt:lpwstr>
  </property>
  <property fmtid="{D5CDD505-2E9C-101B-9397-08002B2CF9AE}" pid="3" name="_docset_NoMedatataSyncRequired">
    <vt:lpwstr>False</vt:lpwstr>
  </property>
</Properties>
</file>