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2A1997B-A1BD-4AB5-91E1-963BCA1987DE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3 Pgs. 1-4" sheetId="1" r:id="rId1"/>
    <sheet name="Exh. JDT-3 Pgs. 5-8" sheetId="4" r:id="rId2"/>
  </sheets>
  <externalReferences>
    <externalReference r:id="rId3"/>
  </externalReferences>
  <definedNames>
    <definedName name="_OTH903" localSheetId="1">[1]EXTERNAL!#REF!</definedName>
    <definedName name="_OTH903">[1]EXTERNAL!#REF!</definedName>
    <definedName name="DIR_CSI_910" localSheetId="1">[1]EXTERNAL!#REF!</definedName>
    <definedName name="DIR_CSI_910">[1]EXTERNAL!#REF!</definedName>
    <definedName name="DIR_CSITRNSP_908" localSheetId="1">[1]EXTERNAL!#REF!</definedName>
    <definedName name="DIR_CSITRNSP_908">[1]EXTERNAL!#REF!</definedName>
    <definedName name="EffTax">[1]INPUTS!$F$40</definedName>
    <definedName name="FTAX">[1]INPUTS!$F$39</definedName>
    <definedName name="GASREV" localSheetId="1">[1]EXTERNAL!#REF!</definedName>
    <definedName name="GASREV">[1]EXTERNAL!#REF!</definedName>
    <definedName name="JPTF2_COM" localSheetId="1">[1]EXTERNAL!#REF!</definedName>
    <definedName name="JPTF2_COM">[1]EXTERNAL!#REF!</definedName>
    <definedName name="JPTF2_DEM" localSheetId="1">[1]EXTERNAL!#REF!</definedName>
    <definedName name="JPTF2_DEM">[1]EXTERNAL!#REF!</definedName>
    <definedName name="PDAYXT_COM" localSheetId="1">[1]EXTERNAL!#REF!</definedName>
    <definedName name="PDAYXT_COM">[1]EXTERNAL!#REF!</definedName>
    <definedName name="_xlnm.Print_Area" localSheetId="0">'Exh. JDT-3 Pgs. 1-4'!$A$1:$N$392</definedName>
    <definedName name="_xlnm.Print_Area" localSheetId="1">'Exh. JDT-3 Pgs. 5-8'!$A$1:$N$392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 localSheetId="1">[1]EXTERNAL!#REF!</definedName>
    <definedName name="SGTREV">[1]EXTERNAL!#REF!</definedName>
    <definedName name="STAX">[1]INPUTS!$F$38</definedName>
    <definedName name="TF1_COM" localSheetId="1">[1]EXTERNAL!#REF!</definedName>
    <definedName name="TF1_COM">[1]EXTERNAL!#REF!</definedName>
    <definedName name="TF1_DEM" localSheetId="1">[1]EXTERNAL!#REF!</definedName>
    <definedName name="TF1_DEM">[1]EXTERNAL!#REF!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7" i="4" l="1"/>
  <c r="B384" i="4"/>
  <c r="B383" i="4"/>
  <c r="B382" i="4"/>
  <c r="B381" i="4"/>
  <c r="B380" i="4"/>
  <c r="B379" i="4"/>
  <c r="C375" i="4"/>
  <c r="K365" i="4"/>
  <c r="G365" i="4"/>
  <c r="I356" i="4"/>
  <c r="K347" i="4"/>
  <c r="I347" i="4"/>
  <c r="B345" i="4"/>
  <c r="B342" i="4"/>
  <c r="K338" i="4"/>
  <c r="I338" i="4"/>
  <c r="G338" i="4"/>
  <c r="B340" i="4"/>
  <c r="K329" i="4"/>
  <c r="I329" i="4"/>
  <c r="G329" i="4"/>
  <c r="K320" i="4"/>
  <c r="I320" i="4"/>
  <c r="G320" i="4"/>
  <c r="B317" i="4"/>
  <c r="B316" i="4"/>
  <c r="B315" i="4"/>
  <c r="K311" i="4"/>
  <c r="I311" i="4"/>
  <c r="G311" i="4"/>
  <c r="B308" i="4"/>
  <c r="B311" i="4"/>
  <c r="B304" i="4"/>
  <c r="K302" i="4"/>
  <c r="I302" i="4"/>
  <c r="G302" i="4"/>
  <c r="B301" i="4"/>
  <c r="B299" i="4"/>
  <c r="B298" i="4"/>
  <c r="B297" i="4"/>
  <c r="B302" i="4"/>
  <c r="K293" i="4"/>
  <c r="I293" i="4"/>
  <c r="G293" i="4"/>
  <c r="B290" i="4"/>
  <c r="B293" i="4"/>
  <c r="A281" i="4"/>
  <c r="B276" i="4"/>
  <c r="B274" i="4"/>
  <c r="B273" i="4"/>
  <c r="B272" i="4"/>
  <c r="B271" i="4"/>
  <c r="B270" i="4"/>
  <c r="B269" i="4"/>
  <c r="B266" i="4"/>
  <c r="C247" i="4"/>
  <c r="B247" i="4" s="1"/>
  <c r="C238" i="4"/>
  <c r="B230" i="4"/>
  <c r="B221" i="4"/>
  <c r="C211" i="4"/>
  <c r="B194" i="4"/>
  <c r="A171" i="4"/>
  <c r="B158" i="4"/>
  <c r="B151" i="4"/>
  <c r="C157" i="4"/>
  <c r="B131" i="4"/>
  <c r="C121" i="4"/>
  <c r="B121" i="4" s="1"/>
  <c r="C112" i="4"/>
  <c r="B95" i="4"/>
  <c r="C76" i="4"/>
  <c r="A63" i="4"/>
  <c r="E50" i="4"/>
  <c r="A11" i="4"/>
  <c r="A12" i="4" s="1"/>
  <c r="A13" i="4" s="1"/>
  <c r="A16" i="4" s="1"/>
  <c r="A17" i="4" s="1"/>
  <c r="A18" i="4" s="1"/>
  <c r="A19" i="4" s="1"/>
  <c r="A64" i="4"/>
  <c r="B191" i="4" l="1"/>
  <c r="B206" i="4"/>
  <c r="B79" i="4"/>
  <c r="B107" i="4"/>
  <c r="B120" i="4"/>
  <c r="B187" i="4"/>
  <c r="B210" i="4"/>
  <c r="B288" i="4"/>
  <c r="B292" i="4"/>
  <c r="B295" i="4"/>
  <c r="B306" i="4"/>
  <c r="B310" i="4"/>
  <c r="B313" i="4"/>
  <c r="B346" i="4"/>
  <c r="C348" i="4"/>
  <c r="B86" i="4"/>
  <c r="B115" i="4"/>
  <c r="B119" i="4"/>
  <c r="B291" i="4"/>
  <c r="B309" i="4"/>
  <c r="B91" i="4"/>
  <c r="B118" i="4"/>
  <c r="B122" i="4"/>
  <c r="B155" i="4"/>
  <c r="B289" i="4"/>
  <c r="B300" i="4"/>
  <c r="B307" i="4"/>
  <c r="M372" i="4"/>
  <c r="M354" i="4"/>
  <c r="M336" i="4"/>
  <c r="M382" i="4"/>
  <c r="M327" i="4"/>
  <c r="M318" i="4"/>
  <c r="M363" i="4"/>
  <c r="M345" i="4"/>
  <c r="M309" i="4"/>
  <c r="M300" i="4"/>
  <c r="M291" i="4"/>
  <c r="E19" i="4"/>
  <c r="B99" i="4"/>
  <c r="B102" i="4"/>
  <c r="C103" i="4"/>
  <c r="B103" i="4" s="1"/>
  <c r="B140" i="4"/>
  <c r="B137" i="4"/>
  <c r="B134" i="4"/>
  <c r="B133" i="4"/>
  <c r="B135" i="4"/>
  <c r="B203" i="4"/>
  <c r="B199" i="4"/>
  <c r="B201" i="4"/>
  <c r="B200" i="4"/>
  <c r="B197" i="4"/>
  <c r="B196" i="4"/>
  <c r="B198" i="4"/>
  <c r="B70" i="4"/>
  <c r="B74" i="4"/>
  <c r="B77" i="4"/>
  <c r="B82" i="4"/>
  <c r="B90" i="4"/>
  <c r="C94" i="4"/>
  <c r="B94" i="4" s="1"/>
  <c r="B98" i="4"/>
  <c r="B106" i="4"/>
  <c r="B110" i="4"/>
  <c r="B113" i="4"/>
  <c r="B128" i="4"/>
  <c r="C130" i="4"/>
  <c r="B130" i="4" s="1"/>
  <c r="B129" i="4"/>
  <c r="B126" i="4"/>
  <c r="B125" i="4"/>
  <c r="B136" i="4"/>
  <c r="C148" i="4"/>
  <c r="C184" i="4"/>
  <c r="B184" i="4" s="1"/>
  <c r="B138" i="4"/>
  <c r="B73" i="4"/>
  <c r="B76" i="4"/>
  <c r="B80" i="4"/>
  <c r="B81" i="4"/>
  <c r="B84" i="4"/>
  <c r="C85" i="4"/>
  <c r="B85" i="4" s="1"/>
  <c r="B89" i="4"/>
  <c r="B93" i="4"/>
  <c r="B97" i="4"/>
  <c r="B101" i="4"/>
  <c r="B104" i="4"/>
  <c r="B109" i="4"/>
  <c r="B112" i="4"/>
  <c r="B116" i="4"/>
  <c r="B117" i="4"/>
  <c r="B124" i="4"/>
  <c r="B127" i="4"/>
  <c r="C139" i="4"/>
  <c r="B139" i="4" s="1"/>
  <c r="B143" i="4"/>
  <c r="B179" i="4"/>
  <c r="B331" i="4"/>
  <c r="B327" i="4"/>
  <c r="B325" i="4"/>
  <c r="B329" i="4"/>
  <c r="B328" i="4"/>
  <c r="B324" i="4"/>
  <c r="B326" i="4"/>
  <c r="A282" i="4"/>
  <c r="A172" i="4"/>
  <c r="B71" i="4"/>
  <c r="B72" i="4"/>
  <c r="B75" i="4"/>
  <c r="B83" i="4"/>
  <c r="B88" i="4"/>
  <c r="B92" i="4"/>
  <c r="B100" i="4"/>
  <c r="B108" i="4"/>
  <c r="B111" i="4"/>
  <c r="B148" i="4"/>
  <c r="B144" i="4"/>
  <c r="B149" i="4"/>
  <c r="B146" i="4"/>
  <c r="B145" i="4"/>
  <c r="B142" i="4"/>
  <c r="B147" i="4"/>
  <c r="B181" i="4"/>
  <c r="B185" i="4"/>
  <c r="B182" i="4"/>
  <c r="B178" i="4"/>
  <c r="B180" i="4"/>
  <c r="B183" i="4"/>
  <c r="C202" i="4"/>
  <c r="B202" i="4" s="1"/>
  <c r="B154" i="4"/>
  <c r="B157" i="4"/>
  <c r="B190" i="4"/>
  <c r="B238" i="4"/>
  <c r="B235" i="4"/>
  <c r="B239" i="4"/>
  <c r="B236" i="4"/>
  <c r="B233" i="4"/>
  <c r="B232" i="4"/>
  <c r="B152" i="4"/>
  <c r="B153" i="4"/>
  <c r="B156" i="4"/>
  <c r="B188" i="4"/>
  <c r="B189" i="4"/>
  <c r="B192" i="4"/>
  <c r="C193" i="4"/>
  <c r="B193" i="4" s="1"/>
  <c r="B234" i="4"/>
  <c r="B237" i="4"/>
  <c r="B205" i="4"/>
  <c r="B209" i="4"/>
  <c r="B212" i="4"/>
  <c r="B217" i="4"/>
  <c r="B225" i="4"/>
  <c r="C229" i="4"/>
  <c r="B229" i="4" s="1"/>
  <c r="B241" i="4"/>
  <c r="B244" i="4"/>
  <c r="B245" i="4"/>
  <c r="B248" i="4"/>
  <c r="B208" i="4"/>
  <c r="B211" i="4"/>
  <c r="B216" i="4"/>
  <c r="B219" i="4"/>
  <c r="C220" i="4"/>
  <c r="B220" i="4" s="1"/>
  <c r="B224" i="4"/>
  <c r="B228" i="4"/>
  <c r="B255" i="4"/>
  <c r="B251" i="4"/>
  <c r="B253" i="4"/>
  <c r="B252" i="4"/>
  <c r="C256" i="4"/>
  <c r="B256" i="4" s="1"/>
  <c r="B207" i="4"/>
  <c r="B214" i="4"/>
  <c r="B215" i="4"/>
  <c r="B218" i="4"/>
  <c r="B223" i="4"/>
  <c r="B226" i="4"/>
  <c r="B227" i="4"/>
  <c r="B242" i="4"/>
  <c r="B243" i="4"/>
  <c r="B246" i="4"/>
  <c r="B250" i="4"/>
  <c r="B254" i="4"/>
  <c r="B257" i="4"/>
  <c r="B261" i="4"/>
  <c r="B264" i="4"/>
  <c r="C265" i="4"/>
  <c r="B265" i="4" s="1"/>
  <c r="B319" i="4"/>
  <c r="B348" i="4"/>
  <c r="B347" i="4"/>
  <c r="B344" i="4"/>
  <c r="C339" i="4"/>
  <c r="B339" i="4" s="1"/>
  <c r="B338" i="4"/>
  <c r="B337" i="4"/>
  <c r="B336" i="4"/>
  <c r="B334" i="4"/>
  <c r="B335" i="4"/>
  <c r="B259" i="4"/>
  <c r="B262" i="4"/>
  <c r="B263" i="4"/>
  <c r="B322" i="4"/>
  <c r="B320" i="4"/>
  <c r="B318" i="4"/>
  <c r="B333" i="4"/>
  <c r="B343" i="4"/>
  <c r="B349" i="4"/>
  <c r="B367" i="4"/>
  <c r="B360" i="4"/>
  <c r="B365" i="4"/>
  <c r="B364" i="4"/>
  <c r="B363" i="4"/>
  <c r="B362" i="4"/>
  <c r="C366" i="4"/>
  <c r="B366" i="4" s="1"/>
  <c r="B361" i="4"/>
  <c r="B375" i="4"/>
  <c r="B372" i="4"/>
  <c r="B374" i="4"/>
  <c r="B373" i="4"/>
  <c r="B371" i="4"/>
  <c r="B370" i="4"/>
  <c r="B369" i="4"/>
  <c r="B376" i="4"/>
  <c r="G384" i="4"/>
  <c r="G374" i="4"/>
  <c r="G356" i="4"/>
  <c r="G347" i="4"/>
  <c r="B354" i="4"/>
  <c r="B353" i="4"/>
  <c r="C357" i="4"/>
  <c r="B357" i="4" s="1"/>
  <c r="B356" i="4"/>
  <c r="B355" i="4"/>
  <c r="B351" i="4"/>
  <c r="B352" i="4"/>
  <c r="B358" i="4"/>
  <c r="I365" i="4"/>
  <c r="I384" i="4"/>
  <c r="I374" i="4"/>
  <c r="K384" i="4"/>
  <c r="K374" i="4"/>
  <c r="K356" i="4"/>
  <c r="N385" i="4" l="1"/>
  <c r="N370" i="4"/>
  <c r="N380" i="4"/>
  <c r="N325" i="4"/>
  <c r="N321" i="4"/>
  <c r="N316" i="4"/>
  <c r="N307" i="4"/>
  <c r="N298" i="4"/>
  <c r="N289" i="4"/>
  <c r="N361" i="4"/>
  <c r="N334" i="4"/>
  <c r="N330" i="4"/>
  <c r="N312" i="4"/>
  <c r="N303" i="4"/>
  <c r="N294" i="4"/>
  <c r="N352" i="4"/>
  <c r="N343" i="4"/>
  <c r="N383" i="4"/>
  <c r="N373" i="4"/>
  <c r="N355" i="4"/>
  <c r="N346" i="4"/>
  <c r="N364" i="4"/>
  <c r="N328" i="4"/>
  <c r="N337" i="4"/>
  <c r="N310" i="4"/>
  <c r="N301" i="4"/>
  <c r="N292" i="4"/>
  <c r="N319" i="4"/>
  <c r="N381" i="4"/>
  <c r="N362" i="4"/>
  <c r="N344" i="4"/>
  <c r="N371" i="4"/>
  <c r="N353" i="4"/>
  <c r="N326" i="4"/>
  <c r="N386" i="4"/>
  <c r="N335" i="4"/>
  <c r="N317" i="4"/>
  <c r="N308" i="4"/>
  <c r="N299" i="4"/>
  <c r="N290" i="4"/>
  <c r="G337" i="4"/>
  <c r="G383" i="4"/>
  <c r="G355" i="4"/>
  <c r="G328" i="4"/>
  <c r="G319" i="4"/>
  <c r="G373" i="4"/>
  <c r="G364" i="4"/>
  <c r="G310" i="4"/>
  <c r="G301" i="4"/>
  <c r="G292" i="4"/>
  <c r="G346" i="4"/>
  <c r="N379" i="4"/>
  <c r="N369" i="4"/>
  <c r="N351" i="4"/>
  <c r="N342" i="4"/>
  <c r="N360" i="4"/>
  <c r="N333" i="4"/>
  <c r="N315" i="4"/>
  <c r="N306" i="4"/>
  <c r="N297" i="4"/>
  <c r="N288" i="4"/>
  <c r="N324" i="4"/>
  <c r="N382" i="4"/>
  <c r="N372" i="4"/>
  <c r="N363" i="4"/>
  <c r="N345" i="4"/>
  <c r="N354" i="4"/>
  <c r="N336" i="4"/>
  <c r="N309" i="4"/>
  <c r="N300" i="4"/>
  <c r="N291" i="4"/>
  <c r="N327" i="4"/>
  <c r="N318" i="4"/>
  <c r="N384" i="4"/>
  <c r="N374" i="4"/>
  <c r="N365" i="4"/>
  <c r="N356" i="4"/>
  <c r="N338" i="4"/>
  <c r="N329" i="4"/>
  <c r="N347" i="4"/>
  <c r="N293" i="4"/>
  <c r="N320" i="4"/>
  <c r="N311" i="4"/>
  <c r="N302" i="4"/>
  <c r="E384" i="4"/>
  <c r="E365" i="4"/>
  <c r="E374" i="4"/>
  <c r="E356" i="4"/>
  <c r="E347" i="4"/>
  <c r="E338" i="4"/>
  <c r="E320" i="4"/>
  <c r="E302" i="4"/>
  <c r="E329" i="4"/>
  <c r="E293" i="4"/>
  <c r="E311" i="4"/>
  <c r="M365" i="4"/>
  <c r="M384" i="4"/>
  <c r="M374" i="4"/>
  <c r="M347" i="4"/>
  <c r="M320" i="4"/>
  <c r="M311" i="4"/>
  <c r="M302" i="4"/>
  <c r="M293" i="4"/>
  <c r="M356" i="4"/>
  <c r="M338" i="4"/>
  <c r="M329" i="4"/>
  <c r="J365" i="4"/>
  <c r="J356" i="4"/>
  <c r="J374" i="4"/>
  <c r="J338" i="4"/>
  <c r="J329" i="4"/>
  <c r="J347" i="4"/>
  <c r="J384" i="4"/>
  <c r="J320" i="4"/>
  <c r="J311" i="4"/>
  <c r="J302" i="4"/>
  <c r="J293" i="4"/>
  <c r="H338" i="4"/>
  <c r="H384" i="4"/>
  <c r="H374" i="4"/>
  <c r="H365" i="4"/>
  <c r="H329" i="4"/>
  <c r="H320" i="4"/>
  <c r="H356" i="4"/>
  <c r="H311" i="4"/>
  <c r="H302" i="4"/>
  <c r="H293" i="4"/>
  <c r="H347" i="4"/>
  <c r="L338" i="4"/>
  <c r="L329" i="4"/>
  <c r="L320" i="4"/>
  <c r="L365" i="4"/>
  <c r="L374" i="4"/>
  <c r="L384" i="4"/>
  <c r="L311" i="4"/>
  <c r="L302" i="4"/>
  <c r="L293" i="4"/>
  <c r="L356" i="4"/>
  <c r="L347" i="4"/>
  <c r="B260" i="4"/>
  <c r="B387" i="1" l="1"/>
  <c r="N386" i="1"/>
  <c r="M386" i="1"/>
  <c r="L386" i="1"/>
  <c r="K386" i="1"/>
  <c r="J386" i="1"/>
  <c r="I386" i="1"/>
  <c r="H386" i="1"/>
  <c r="G386" i="1"/>
  <c r="E386" i="1"/>
  <c r="N385" i="1"/>
  <c r="M385" i="1"/>
  <c r="L385" i="1"/>
  <c r="K385" i="1"/>
  <c r="J385" i="1"/>
  <c r="I385" i="1"/>
  <c r="H385" i="1"/>
  <c r="G385" i="1"/>
  <c r="E385" i="1"/>
  <c r="N384" i="1"/>
  <c r="M384" i="1"/>
  <c r="L384" i="1"/>
  <c r="K384" i="1"/>
  <c r="J384" i="1"/>
  <c r="I384" i="1"/>
  <c r="H384" i="1"/>
  <c r="G384" i="1"/>
  <c r="E384" i="1"/>
  <c r="B384" i="1"/>
  <c r="N383" i="1"/>
  <c r="M383" i="1"/>
  <c r="L383" i="1"/>
  <c r="K383" i="1"/>
  <c r="J383" i="1"/>
  <c r="I383" i="1"/>
  <c r="H383" i="1"/>
  <c r="G383" i="1"/>
  <c r="E383" i="1"/>
  <c r="B383" i="1"/>
  <c r="N382" i="1"/>
  <c r="M382" i="1"/>
  <c r="L382" i="1"/>
  <c r="K382" i="1"/>
  <c r="J382" i="1"/>
  <c r="I382" i="1"/>
  <c r="H382" i="1"/>
  <c r="G382" i="1"/>
  <c r="E382" i="1"/>
  <c r="B382" i="1"/>
  <c r="N381" i="1"/>
  <c r="M381" i="1"/>
  <c r="L381" i="1"/>
  <c r="K381" i="1"/>
  <c r="J381" i="1"/>
  <c r="I381" i="1"/>
  <c r="H381" i="1"/>
  <c r="G381" i="1"/>
  <c r="E381" i="1"/>
  <c r="B381" i="1"/>
  <c r="N380" i="1"/>
  <c r="M380" i="1"/>
  <c r="L380" i="1"/>
  <c r="K380" i="1"/>
  <c r="J380" i="1"/>
  <c r="I380" i="1"/>
  <c r="H380" i="1"/>
  <c r="G380" i="1"/>
  <c r="E380" i="1"/>
  <c r="B380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 s="1"/>
  <c r="N374" i="1"/>
  <c r="M374" i="1"/>
  <c r="L374" i="1"/>
  <c r="K374" i="1"/>
  <c r="J374" i="1"/>
  <c r="I374" i="1"/>
  <c r="H374" i="1"/>
  <c r="G374" i="1"/>
  <c r="E374" i="1"/>
  <c r="B374" i="1"/>
  <c r="N373" i="1"/>
  <c r="M373" i="1"/>
  <c r="L373" i="1"/>
  <c r="K373" i="1"/>
  <c r="J373" i="1"/>
  <c r="I373" i="1"/>
  <c r="H373" i="1"/>
  <c r="G373" i="1"/>
  <c r="E373" i="1"/>
  <c r="B373" i="1"/>
  <c r="N372" i="1"/>
  <c r="M372" i="1"/>
  <c r="L372" i="1"/>
  <c r="K372" i="1"/>
  <c r="J372" i="1"/>
  <c r="I372" i="1"/>
  <c r="H372" i="1"/>
  <c r="G372" i="1"/>
  <c r="E372" i="1"/>
  <c r="B372" i="1"/>
  <c r="N371" i="1"/>
  <c r="M371" i="1"/>
  <c r="L371" i="1"/>
  <c r="K371" i="1"/>
  <c r="J371" i="1"/>
  <c r="I371" i="1"/>
  <c r="H371" i="1"/>
  <c r="G371" i="1"/>
  <c r="E371" i="1"/>
  <c r="B371" i="1"/>
  <c r="N370" i="1"/>
  <c r="M370" i="1"/>
  <c r="L370" i="1"/>
  <c r="K370" i="1"/>
  <c r="J370" i="1"/>
  <c r="I370" i="1"/>
  <c r="H370" i="1"/>
  <c r="G370" i="1"/>
  <c r="E370" i="1"/>
  <c r="B370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N365" i="1"/>
  <c r="M365" i="1"/>
  <c r="L365" i="1"/>
  <c r="K365" i="1"/>
  <c r="J365" i="1"/>
  <c r="I365" i="1"/>
  <c r="H365" i="1"/>
  <c r="G365" i="1"/>
  <c r="E365" i="1"/>
  <c r="B365" i="1"/>
  <c r="N364" i="1"/>
  <c r="M364" i="1"/>
  <c r="L364" i="1"/>
  <c r="K364" i="1"/>
  <c r="J364" i="1"/>
  <c r="I364" i="1"/>
  <c r="H364" i="1"/>
  <c r="G364" i="1"/>
  <c r="E364" i="1"/>
  <c r="B364" i="1"/>
  <c r="N363" i="1"/>
  <c r="M363" i="1"/>
  <c r="L363" i="1"/>
  <c r="K363" i="1"/>
  <c r="J363" i="1"/>
  <c r="I363" i="1"/>
  <c r="H363" i="1"/>
  <c r="G363" i="1"/>
  <c r="E363" i="1"/>
  <c r="B363" i="1"/>
  <c r="N362" i="1"/>
  <c r="M362" i="1"/>
  <c r="L362" i="1"/>
  <c r="K362" i="1"/>
  <c r="J362" i="1"/>
  <c r="I362" i="1"/>
  <c r="H362" i="1"/>
  <c r="G362" i="1"/>
  <c r="E362" i="1"/>
  <c r="B362" i="1"/>
  <c r="N361" i="1"/>
  <c r="M361" i="1"/>
  <c r="L361" i="1"/>
  <c r="K361" i="1"/>
  <c r="J361" i="1"/>
  <c r="I361" i="1"/>
  <c r="H361" i="1"/>
  <c r="G361" i="1"/>
  <c r="E361" i="1"/>
  <c r="B361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 s="1"/>
  <c r="N356" i="1"/>
  <c r="M356" i="1"/>
  <c r="L356" i="1"/>
  <c r="K356" i="1"/>
  <c r="J356" i="1"/>
  <c r="I356" i="1"/>
  <c r="H356" i="1"/>
  <c r="G356" i="1"/>
  <c r="E356" i="1"/>
  <c r="B356" i="1"/>
  <c r="N355" i="1"/>
  <c r="M355" i="1"/>
  <c r="L355" i="1"/>
  <c r="K355" i="1"/>
  <c r="J355" i="1"/>
  <c r="I355" i="1"/>
  <c r="H355" i="1"/>
  <c r="G355" i="1"/>
  <c r="E355" i="1"/>
  <c r="B355" i="1"/>
  <c r="N354" i="1"/>
  <c r="M354" i="1"/>
  <c r="L354" i="1"/>
  <c r="K354" i="1"/>
  <c r="J354" i="1"/>
  <c r="I354" i="1"/>
  <c r="H354" i="1"/>
  <c r="G354" i="1"/>
  <c r="E354" i="1"/>
  <c r="B354" i="1"/>
  <c r="N353" i="1"/>
  <c r="M353" i="1"/>
  <c r="L353" i="1"/>
  <c r="K353" i="1"/>
  <c r="J353" i="1"/>
  <c r="I353" i="1"/>
  <c r="H353" i="1"/>
  <c r="G353" i="1"/>
  <c r="E353" i="1"/>
  <c r="B353" i="1"/>
  <c r="N352" i="1"/>
  <c r="M352" i="1"/>
  <c r="L352" i="1"/>
  <c r="K352" i="1"/>
  <c r="J352" i="1"/>
  <c r="I352" i="1"/>
  <c r="H352" i="1"/>
  <c r="G352" i="1"/>
  <c r="E352" i="1"/>
  <c r="B352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 s="1"/>
  <c r="N347" i="1"/>
  <c r="M347" i="1"/>
  <c r="L347" i="1"/>
  <c r="K347" i="1"/>
  <c r="J347" i="1"/>
  <c r="I347" i="1"/>
  <c r="H347" i="1"/>
  <c r="G347" i="1"/>
  <c r="E347" i="1"/>
  <c r="B347" i="1"/>
  <c r="N346" i="1"/>
  <c r="M346" i="1"/>
  <c r="L346" i="1"/>
  <c r="K346" i="1"/>
  <c r="J346" i="1"/>
  <c r="I346" i="1"/>
  <c r="H346" i="1"/>
  <c r="G346" i="1"/>
  <c r="E346" i="1"/>
  <c r="B346" i="1"/>
  <c r="N345" i="1"/>
  <c r="M345" i="1"/>
  <c r="L345" i="1"/>
  <c r="K345" i="1"/>
  <c r="J345" i="1"/>
  <c r="I345" i="1"/>
  <c r="H345" i="1"/>
  <c r="G345" i="1"/>
  <c r="E345" i="1"/>
  <c r="B345" i="1"/>
  <c r="N344" i="1"/>
  <c r="M344" i="1"/>
  <c r="L344" i="1"/>
  <c r="K344" i="1"/>
  <c r="J344" i="1"/>
  <c r="I344" i="1"/>
  <c r="H344" i="1"/>
  <c r="G344" i="1"/>
  <c r="E344" i="1"/>
  <c r="B344" i="1"/>
  <c r="N343" i="1"/>
  <c r="M343" i="1"/>
  <c r="L343" i="1"/>
  <c r="K343" i="1"/>
  <c r="J343" i="1"/>
  <c r="I343" i="1"/>
  <c r="H343" i="1"/>
  <c r="G343" i="1"/>
  <c r="E343" i="1"/>
  <c r="B343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 s="1"/>
  <c r="N338" i="1"/>
  <c r="M338" i="1"/>
  <c r="L338" i="1"/>
  <c r="K338" i="1"/>
  <c r="J338" i="1"/>
  <c r="I338" i="1"/>
  <c r="H338" i="1"/>
  <c r="G338" i="1"/>
  <c r="E338" i="1"/>
  <c r="B338" i="1"/>
  <c r="N337" i="1"/>
  <c r="M337" i="1"/>
  <c r="L337" i="1"/>
  <c r="K337" i="1"/>
  <c r="J337" i="1"/>
  <c r="I337" i="1"/>
  <c r="H337" i="1"/>
  <c r="G337" i="1"/>
  <c r="E337" i="1"/>
  <c r="B337" i="1"/>
  <c r="N336" i="1"/>
  <c r="M336" i="1"/>
  <c r="L336" i="1"/>
  <c r="K336" i="1"/>
  <c r="J336" i="1"/>
  <c r="I336" i="1"/>
  <c r="H336" i="1"/>
  <c r="G336" i="1"/>
  <c r="E336" i="1"/>
  <c r="B336" i="1"/>
  <c r="N335" i="1"/>
  <c r="M335" i="1"/>
  <c r="L335" i="1"/>
  <c r="K335" i="1"/>
  <c r="J335" i="1"/>
  <c r="I335" i="1"/>
  <c r="H335" i="1"/>
  <c r="G335" i="1"/>
  <c r="E335" i="1"/>
  <c r="B335" i="1"/>
  <c r="N334" i="1"/>
  <c r="M334" i="1"/>
  <c r="L334" i="1"/>
  <c r="K334" i="1"/>
  <c r="J334" i="1"/>
  <c r="I334" i="1"/>
  <c r="H334" i="1"/>
  <c r="G334" i="1"/>
  <c r="E334" i="1"/>
  <c r="B334" i="1"/>
  <c r="N333" i="1"/>
  <c r="M333" i="1"/>
  <c r="L333" i="1"/>
  <c r="K333" i="1"/>
  <c r="J333" i="1"/>
  <c r="I333" i="1"/>
  <c r="H333" i="1"/>
  <c r="G333" i="1"/>
  <c r="E333" i="1"/>
  <c r="B333" i="1"/>
  <c r="B331" i="1"/>
  <c r="N330" i="1"/>
  <c r="M330" i="1"/>
  <c r="L330" i="1"/>
  <c r="K330" i="1"/>
  <c r="J330" i="1"/>
  <c r="I330" i="1"/>
  <c r="H330" i="1"/>
  <c r="G330" i="1"/>
  <c r="E330" i="1"/>
  <c r="N329" i="1"/>
  <c r="M329" i="1"/>
  <c r="L329" i="1"/>
  <c r="K329" i="1"/>
  <c r="J329" i="1"/>
  <c r="I329" i="1"/>
  <c r="H329" i="1"/>
  <c r="G329" i="1"/>
  <c r="E329" i="1"/>
  <c r="B329" i="1"/>
  <c r="N328" i="1"/>
  <c r="M328" i="1"/>
  <c r="L328" i="1"/>
  <c r="K328" i="1"/>
  <c r="J328" i="1"/>
  <c r="I328" i="1"/>
  <c r="H328" i="1"/>
  <c r="G328" i="1"/>
  <c r="E328" i="1"/>
  <c r="B328" i="1"/>
  <c r="N327" i="1"/>
  <c r="M327" i="1"/>
  <c r="L327" i="1"/>
  <c r="K327" i="1"/>
  <c r="J327" i="1"/>
  <c r="I327" i="1"/>
  <c r="H327" i="1"/>
  <c r="G327" i="1"/>
  <c r="E327" i="1"/>
  <c r="B327" i="1"/>
  <c r="N326" i="1"/>
  <c r="M326" i="1"/>
  <c r="L326" i="1"/>
  <c r="K326" i="1"/>
  <c r="J326" i="1"/>
  <c r="I326" i="1"/>
  <c r="H326" i="1"/>
  <c r="G326" i="1"/>
  <c r="E326" i="1"/>
  <c r="B326" i="1"/>
  <c r="N325" i="1"/>
  <c r="M325" i="1"/>
  <c r="L325" i="1"/>
  <c r="K325" i="1"/>
  <c r="J325" i="1"/>
  <c r="I325" i="1"/>
  <c r="H325" i="1"/>
  <c r="G325" i="1"/>
  <c r="E325" i="1"/>
  <c r="B325" i="1"/>
  <c r="N324" i="1"/>
  <c r="M324" i="1"/>
  <c r="L324" i="1"/>
  <c r="K324" i="1"/>
  <c r="J324" i="1"/>
  <c r="I324" i="1"/>
  <c r="H324" i="1"/>
  <c r="G324" i="1"/>
  <c r="E324" i="1"/>
  <c r="B324" i="1"/>
  <c r="B322" i="1"/>
  <c r="N321" i="1"/>
  <c r="M321" i="1"/>
  <c r="L321" i="1"/>
  <c r="K321" i="1"/>
  <c r="J321" i="1"/>
  <c r="I321" i="1"/>
  <c r="H321" i="1"/>
  <c r="G321" i="1"/>
  <c r="E321" i="1"/>
  <c r="N320" i="1"/>
  <c r="M320" i="1"/>
  <c r="L320" i="1"/>
  <c r="K320" i="1"/>
  <c r="J320" i="1"/>
  <c r="I320" i="1"/>
  <c r="H320" i="1"/>
  <c r="G320" i="1"/>
  <c r="E320" i="1"/>
  <c r="B320" i="1"/>
  <c r="N319" i="1"/>
  <c r="M319" i="1"/>
  <c r="L319" i="1"/>
  <c r="K319" i="1"/>
  <c r="J319" i="1"/>
  <c r="I319" i="1"/>
  <c r="H319" i="1"/>
  <c r="G319" i="1"/>
  <c r="E319" i="1"/>
  <c r="B319" i="1"/>
  <c r="N318" i="1"/>
  <c r="M318" i="1"/>
  <c r="L318" i="1"/>
  <c r="K318" i="1"/>
  <c r="J318" i="1"/>
  <c r="I318" i="1"/>
  <c r="H318" i="1"/>
  <c r="G318" i="1"/>
  <c r="E318" i="1"/>
  <c r="B318" i="1"/>
  <c r="N317" i="1"/>
  <c r="M317" i="1"/>
  <c r="L317" i="1"/>
  <c r="K317" i="1"/>
  <c r="J317" i="1"/>
  <c r="I317" i="1"/>
  <c r="H317" i="1"/>
  <c r="G317" i="1"/>
  <c r="E317" i="1"/>
  <c r="B317" i="1"/>
  <c r="N316" i="1"/>
  <c r="M316" i="1"/>
  <c r="L316" i="1"/>
  <c r="K316" i="1"/>
  <c r="J316" i="1"/>
  <c r="I316" i="1"/>
  <c r="H316" i="1"/>
  <c r="G316" i="1"/>
  <c r="E316" i="1"/>
  <c r="B316" i="1"/>
  <c r="N315" i="1"/>
  <c r="M315" i="1"/>
  <c r="L315" i="1"/>
  <c r="K315" i="1"/>
  <c r="J315" i="1"/>
  <c r="I315" i="1"/>
  <c r="H315" i="1"/>
  <c r="G315" i="1"/>
  <c r="E315" i="1"/>
  <c r="B315" i="1"/>
  <c r="B313" i="1"/>
  <c r="N312" i="1"/>
  <c r="M312" i="1"/>
  <c r="L312" i="1"/>
  <c r="K312" i="1"/>
  <c r="J312" i="1"/>
  <c r="I312" i="1"/>
  <c r="H312" i="1"/>
  <c r="G312" i="1"/>
  <c r="E312" i="1"/>
  <c r="N311" i="1"/>
  <c r="M311" i="1"/>
  <c r="L311" i="1"/>
  <c r="K311" i="1"/>
  <c r="J311" i="1"/>
  <c r="I311" i="1"/>
  <c r="H311" i="1"/>
  <c r="G311" i="1"/>
  <c r="E311" i="1"/>
  <c r="B311" i="1"/>
  <c r="N310" i="1"/>
  <c r="M310" i="1"/>
  <c r="L310" i="1"/>
  <c r="K310" i="1"/>
  <c r="J310" i="1"/>
  <c r="I310" i="1"/>
  <c r="H310" i="1"/>
  <c r="G310" i="1"/>
  <c r="E310" i="1"/>
  <c r="B310" i="1"/>
  <c r="N309" i="1"/>
  <c r="M309" i="1"/>
  <c r="L309" i="1"/>
  <c r="K309" i="1"/>
  <c r="J309" i="1"/>
  <c r="I309" i="1"/>
  <c r="H309" i="1"/>
  <c r="G309" i="1"/>
  <c r="E309" i="1"/>
  <c r="B309" i="1"/>
  <c r="N308" i="1"/>
  <c r="M308" i="1"/>
  <c r="L308" i="1"/>
  <c r="K308" i="1"/>
  <c r="J308" i="1"/>
  <c r="I308" i="1"/>
  <c r="H308" i="1"/>
  <c r="G308" i="1"/>
  <c r="E308" i="1"/>
  <c r="B308" i="1"/>
  <c r="N307" i="1"/>
  <c r="M307" i="1"/>
  <c r="L307" i="1"/>
  <c r="K307" i="1"/>
  <c r="J307" i="1"/>
  <c r="I307" i="1"/>
  <c r="H307" i="1"/>
  <c r="G307" i="1"/>
  <c r="E307" i="1"/>
  <c r="B307" i="1"/>
  <c r="N306" i="1"/>
  <c r="M306" i="1"/>
  <c r="L306" i="1"/>
  <c r="K306" i="1"/>
  <c r="J306" i="1"/>
  <c r="I306" i="1"/>
  <c r="H306" i="1"/>
  <c r="G306" i="1"/>
  <c r="E306" i="1"/>
  <c r="B306" i="1"/>
  <c r="B304" i="1"/>
  <c r="N303" i="1"/>
  <c r="M303" i="1"/>
  <c r="L303" i="1"/>
  <c r="K303" i="1"/>
  <c r="J303" i="1"/>
  <c r="I303" i="1"/>
  <c r="H303" i="1"/>
  <c r="G303" i="1"/>
  <c r="E303" i="1"/>
  <c r="N302" i="1"/>
  <c r="M302" i="1"/>
  <c r="L302" i="1"/>
  <c r="K302" i="1"/>
  <c r="J302" i="1"/>
  <c r="I302" i="1"/>
  <c r="H302" i="1"/>
  <c r="G302" i="1"/>
  <c r="E302" i="1"/>
  <c r="B302" i="1"/>
  <c r="N301" i="1"/>
  <c r="M301" i="1"/>
  <c r="L301" i="1"/>
  <c r="K301" i="1"/>
  <c r="J301" i="1"/>
  <c r="I301" i="1"/>
  <c r="H301" i="1"/>
  <c r="G301" i="1"/>
  <c r="E301" i="1"/>
  <c r="B301" i="1"/>
  <c r="N300" i="1"/>
  <c r="M300" i="1"/>
  <c r="L300" i="1"/>
  <c r="K300" i="1"/>
  <c r="J300" i="1"/>
  <c r="I300" i="1"/>
  <c r="H300" i="1"/>
  <c r="G300" i="1"/>
  <c r="E300" i="1"/>
  <c r="B300" i="1"/>
  <c r="N299" i="1"/>
  <c r="M299" i="1"/>
  <c r="L299" i="1"/>
  <c r="K299" i="1"/>
  <c r="J299" i="1"/>
  <c r="I299" i="1"/>
  <c r="H299" i="1"/>
  <c r="G299" i="1"/>
  <c r="E299" i="1"/>
  <c r="B299" i="1"/>
  <c r="N298" i="1"/>
  <c r="M298" i="1"/>
  <c r="L298" i="1"/>
  <c r="K298" i="1"/>
  <c r="J298" i="1"/>
  <c r="I298" i="1"/>
  <c r="H298" i="1"/>
  <c r="G298" i="1"/>
  <c r="E298" i="1"/>
  <c r="B298" i="1"/>
  <c r="N297" i="1"/>
  <c r="M297" i="1"/>
  <c r="L297" i="1"/>
  <c r="K297" i="1"/>
  <c r="J297" i="1"/>
  <c r="I297" i="1"/>
  <c r="H297" i="1"/>
  <c r="G297" i="1"/>
  <c r="E297" i="1"/>
  <c r="B297" i="1"/>
  <c r="B295" i="1"/>
  <c r="N294" i="1"/>
  <c r="M294" i="1"/>
  <c r="L294" i="1"/>
  <c r="K294" i="1"/>
  <c r="J294" i="1"/>
  <c r="I294" i="1"/>
  <c r="H294" i="1"/>
  <c r="G294" i="1"/>
  <c r="E294" i="1"/>
  <c r="N293" i="1"/>
  <c r="M293" i="1"/>
  <c r="L293" i="1"/>
  <c r="K293" i="1"/>
  <c r="J293" i="1"/>
  <c r="I293" i="1"/>
  <c r="H293" i="1"/>
  <c r="G293" i="1"/>
  <c r="E293" i="1"/>
  <c r="B293" i="1"/>
  <c r="N292" i="1"/>
  <c r="M292" i="1"/>
  <c r="L292" i="1"/>
  <c r="K292" i="1"/>
  <c r="J292" i="1"/>
  <c r="I292" i="1"/>
  <c r="H292" i="1"/>
  <c r="G292" i="1"/>
  <c r="E292" i="1"/>
  <c r="B292" i="1"/>
  <c r="N291" i="1"/>
  <c r="M291" i="1"/>
  <c r="L291" i="1"/>
  <c r="K291" i="1"/>
  <c r="J291" i="1"/>
  <c r="I291" i="1"/>
  <c r="H291" i="1"/>
  <c r="G291" i="1"/>
  <c r="E291" i="1"/>
  <c r="B291" i="1"/>
  <c r="N290" i="1"/>
  <c r="M290" i="1"/>
  <c r="L290" i="1"/>
  <c r="K290" i="1"/>
  <c r="J290" i="1"/>
  <c r="I290" i="1"/>
  <c r="H290" i="1"/>
  <c r="G290" i="1"/>
  <c r="E290" i="1"/>
  <c r="B290" i="1"/>
  <c r="N289" i="1"/>
  <c r="M289" i="1"/>
  <c r="L289" i="1"/>
  <c r="K289" i="1"/>
  <c r="J289" i="1"/>
  <c r="I289" i="1"/>
  <c r="H289" i="1"/>
  <c r="G289" i="1"/>
  <c r="E289" i="1"/>
  <c r="B289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N279" i="1"/>
  <c r="M279" i="1"/>
  <c r="L279" i="1"/>
  <c r="K279" i="1"/>
  <c r="J279" i="1"/>
  <c r="I279" i="1"/>
  <c r="H279" i="1"/>
  <c r="G279" i="1"/>
  <c r="N277" i="1"/>
  <c r="M277" i="1"/>
  <c r="L277" i="1"/>
  <c r="K277" i="1"/>
  <c r="J277" i="1"/>
  <c r="I277" i="1"/>
  <c r="H277" i="1"/>
  <c r="G277" i="1"/>
  <c r="B276" i="1"/>
  <c r="B274" i="1"/>
  <c r="B273" i="1"/>
  <c r="B272" i="1"/>
  <c r="B271" i="1"/>
  <c r="B270" i="1"/>
  <c r="B269" i="1"/>
  <c r="B266" i="1"/>
  <c r="N265" i="1"/>
  <c r="M265" i="1"/>
  <c r="L265" i="1"/>
  <c r="K265" i="1"/>
  <c r="J265" i="1"/>
  <c r="I265" i="1"/>
  <c r="H265" i="1"/>
  <c r="G265" i="1"/>
  <c r="E265" i="1"/>
  <c r="C265" i="1"/>
  <c r="B265" i="1" s="1"/>
  <c r="B264" i="1"/>
  <c r="B263" i="1"/>
  <c r="B262" i="1"/>
  <c r="B261" i="1"/>
  <c r="B260" i="1"/>
  <c r="B259" i="1"/>
  <c r="B257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N247" i="1"/>
  <c r="M247" i="1"/>
  <c r="L247" i="1"/>
  <c r="K247" i="1"/>
  <c r="J247" i="1"/>
  <c r="I247" i="1"/>
  <c r="H247" i="1"/>
  <c r="G247" i="1"/>
  <c r="E247" i="1"/>
  <c r="C247" i="1"/>
  <c r="B247" i="1" s="1"/>
  <c r="B246" i="1"/>
  <c r="B245" i="1"/>
  <c r="B244" i="1"/>
  <c r="B243" i="1"/>
  <c r="B242" i="1"/>
  <c r="B241" i="1"/>
  <c r="B239" i="1"/>
  <c r="N238" i="1"/>
  <c r="M238" i="1"/>
  <c r="L238" i="1"/>
  <c r="K238" i="1"/>
  <c r="J238" i="1"/>
  <c r="I238" i="1"/>
  <c r="H238" i="1"/>
  <c r="G238" i="1"/>
  <c r="E238" i="1"/>
  <c r="C238" i="1"/>
  <c r="B238" i="1" s="1"/>
  <c r="B237" i="1"/>
  <c r="B236" i="1"/>
  <c r="B235" i="1"/>
  <c r="B234" i="1"/>
  <c r="B233" i="1"/>
  <c r="B232" i="1"/>
  <c r="B230" i="1"/>
  <c r="N229" i="1"/>
  <c r="M229" i="1"/>
  <c r="L229" i="1"/>
  <c r="K229" i="1"/>
  <c r="J229" i="1"/>
  <c r="I229" i="1"/>
  <c r="H229" i="1"/>
  <c r="G229" i="1"/>
  <c r="E229" i="1"/>
  <c r="C229" i="1"/>
  <c r="B229" i="1" s="1"/>
  <c r="B228" i="1"/>
  <c r="B227" i="1"/>
  <c r="B226" i="1"/>
  <c r="B225" i="1"/>
  <c r="B224" i="1"/>
  <c r="B223" i="1"/>
  <c r="B221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B212" i="1"/>
  <c r="N211" i="1"/>
  <c r="M211" i="1"/>
  <c r="L211" i="1"/>
  <c r="K211" i="1"/>
  <c r="J211" i="1"/>
  <c r="I211" i="1"/>
  <c r="H211" i="1"/>
  <c r="G211" i="1"/>
  <c r="E211" i="1"/>
  <c r="C211" i="1"/>
  <c r="B211" i="1" s="1"/>
  <c r="B210" i="1"/>
  <c r="B209" i="1"/>
  <c r="B208" i="1"/>
  <c r="B207" i="1"/>
  <c r="B206" i="1"/>
  <c r="B205" i="1"/>
  <c r="B203" i="1"/>
  <c r="N202" i="1"/>
  <c r="M202" i="1"/>
  <c r="L202" i="1"/>
  <c r="K202" i="1"/>
  <c r="J202" i="1"/>
  <c r="I202" i="1"/>
  <c r="H202" i="1"/>
  <c r="G202" i="1"/>
  <c r="E202" i="1"/>
  <c r="C202" i="1"/>
  <c r="B202" i="1" s="1"/>
  <c r="B201" i="1"/>
  <c r="B200" i="1"/>
  <c r="B199" i="1"/>
  <c r="B198" i="1"/>
  <c r="B197" i="1"/>
  <c r="B196" i="1"/>
  <c r="B194" i="1"/>
  <c r="N193" i="1"/>
  <c r="M193" i="1"/>
  <c r="L193" i="1"/>
  <c r="K193" i="1"/>
  <c r="J193" i="1"/>
  <c r="I193" i="1"/>
  <c r="H193" i="1"/>
  <c r="G193" i="1"/>
  <c r="E193" i="1"/>
  <c r="C193" i="1"/>
  <c r="B193" i="1" s="1"/>
  <c r="B192" i="1"/>
  <c r="B191" i="1"/>
  <c r="B190" i="1"/>
  <c r="B189" i="1"/>
  <c r="B188" i="1"/>
  <c r="B187" i="1"/>
  <c r="B185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N169" i="1"/>
  <c r="M169" i="1"/>
  <c r="L169" i="1"/>
  <c r="K169" i="1"/>
  <c r="J169" i="1"/>
  <c r="I169" i="1"/>
  <c r="H169" i="1"/>
  <c r="G169" i="1"/>
  <c r="E166" i="1"/>
  <c r="E165" i="1"/>
  <c r="E164" i="1"/>
  <c r="E163" i="1"/>
  <c r="E162" i="1"/>
  <c r="E161" i="1"/>
  <c r="B158" i="1"/>
  <c r="N157" i="1"/>
  <c r="M157" i="1"/>
  <c r="L157" i="1"/>
  <c r="K157" i="1"/>
  <c r="J157" i="1"/>
  <c r="I157" i="1"/>
  <c r="H157" i="1"/>
  <c r="G157" i="1"/>
  <c r="C157" i="1"/>
  <c r="B157" i="1" s="1"/>
  <c r="E156" i="1"/>
  <c r="B156" i="1"/>
  <c r="E155" i="1"/>
  <c r="B155" i="1"/>
  <c r="E154" i="1"/>
  <c r="B154" i="1"/>
  <c r="E153" i="1"/>
  <c r="B153" i="1"/>
  <c r="E152" i="1"/>
  <c r="B152" i="1"/>
  <c r="E151" i="1"/>
  <c r="E157" i="1" s="1"/>
  <c r="B151" i="1"/>
  <c r="B149" i="1"/>
  <c r="N148" i="1"/>
  <c r="M148" i="1"/>
  <c r="L148" i="1"/>
  <c r="K148" i="1"/>
  <c r="J148" i="1"/>
  <c r="I148" i="1"/>
  <c r="H148" i="1"/>
  <c r="G148" i="1"/>
  <c r="C148" i="1"/>
  <c r="B148" i="1" s="1"/>
  <c r="E147" i="1"/>
  <c r="B147" i="1"/>
  <c r="E146" i="1"/>
  <c r="B146" i="1"/>
  <c r="E145" i="1"/>
  <c r="B145" i="1"/>
  <c r="E144" i="1"/>
  <c r="B144" i="1"/>
  <c r="E143" i="1"/>
  <c r="B143" i="1"/>
  <c r="E142" i="1"/>
  <c r="E148" i="1" s="1"/>
  <c r="B142" i="1"/>
  <c r="B140" i="1"/>
  <c r="N139" i="1"/>
  <c r="M139" i="1"/>
  <c r="L139" i="1"/>
  <c r="K139" i="1"/>
  <c r="J139" i="1"/>
  <c r="I139" i="1"/>
  <c r="H139" i="1"/>
  <c r="G139" i="1"/>
  <c r="C139" i="1"/>
  <c r="B139" i="1" s="1"/>
  <c r="E138" i="1"/>
  <c r="B138" i="1"/>
  <c r="E137" i="1"/>
  <c r="B137" i="1"/>
  <c r="E136" i="1"/>
  <c r="B136" i="1"/>
  <c r="E135" i="1"/>
  <c r="B135" i="1"/>
  <c r="E134" i="1"/>
  <c r="B134" i="1"/>
  <c r="E133" i="1"/>
  <c r="E139" i="1" s="1"/>
  <c r="B133" i="1"/>
  <c r="B131" i="1"/>
  <c r="N130" i="1"/>
  <c r="M130" i="1"/>
  <c r="L130" i="1"/>
  <c r="K130" i="1"/>
  <c r="J130" i="1"/>
  <c r="I130" i="1"/>
  <c r="H130" i="1"/>
  <c r="G130" i="1"/>
  <c r="C130" i="1"/>
  <c r="B130" i="1" s="1"/>
  <c r="E129" i="1"/>
  <c r="B129" i="1"/>
  <c r="E128" i="1"/>
  <c r="B128" i="1"/>
  <c r="E127" i="1"/>
  <c r="B127" i="1"/>
  <c r="E126" i="1"/>
  <c r="B126" i="1"/>
  <c r="E125" i="1"/>
  <c r="B125" i="1"/>
  <c r="E124" i="1"/>
  <c r="E130" i="1" s="1"/>
  <c r="B124" i="1"/>
  <c r="B122" i="1"/>
  <c r="N121" i="1"/>
  <c r="M121" i="1"/>
  <c r="L121" i="1"/>
  <c r="K121" i="1"/>
  <c r="J121" i="1"/>
  <c r="I121" i="1"/>
  <c r="H121" i="1"/>
  <c r="G121" i="1"/>
  <c r="C121" i="1"/>
  <c r="B121" i="1" s="1"/>
  <c r="E120" i="1"/>
  <c r="B120" i="1"/>
  <c r="E119" i="1"/>
  <c r="B119" i="1"/>
  <c r="E118" i="1"/>
  <c r="B118" i="1"/>
  <c r="E117" i="1"/>
  <c r="B117" i="1"/>
  <c r="E116" i="1"/>
  <c r="B116" i="1"/>
  <c r="E115" i="1"/>
  <c r="E121" i="1" s="1"/>
  <c r="B115" i="1"/>
  <c r="B113" i="1"/>
  <c r="N112" i="1"/>
  <c r="M112" i="1"/>
  <c r="L112" i="1"/>
  <c r="K112" i="1"/>
  <c r="J112" i="1"/>
  <c r="I112" i="1"/>
  <c r="H112" i="1"/>
  <c r="G112" i="1"/>
  <c r="C112" i="1"/>
  <c r="B112" i="1" s="1"/>
  <c r="E111" i="1"/>
  <c r="B111" i="1"/>
  <c r="E110" i="1"/>
  <c r="B110" i="1"/>
  <c r="E109" i="1"/>
  <c r="B109" i="1"/>
  <c r="E108" i="1"/>
  <c r="B108" i="1"/>
  <c r="E107" i="1"/>
  <c r="B107" i="1"/>
  <c r="E106" i="1"/>
  <c r="E112" i="1" s="1"/>
  <c r="B106" i="1"/>
  <c r="B104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H51" i="1"/>
  <c r="H52" i="1" s="1"/>
  <c r="H54" i="1" s="1"/>
  <c r="H56" i="1" s="1"/>
  <c r="E50" i="1"/>
  <c r="N48" i="1"/>
  <c r="M48" i="1"/>
  <c r="L48" i="1"/>
  <c r="K48" i="1"/>
  <c r="J48" i="1"/>
  <c r="I48" i="1"/>
  <c r="H48" i="1"/>
  <c r="G48" i="1"/>
  <c r="E48" i="1"/>
  <c r="N41" i="1"/>
  <c r="N39" i="1"/>
  <c r="N51" i="1" s="1"/>
  <c r="N52" i="1" s="1"/>
  <c r="N54" i="1" s="1"/>
  <c r="N56" i="1" s="1"/>
  <c r="M39" i="1"/>
  <c r="M51" i="1" s="1"/>
  <c r="M52" i="1" s="1"/>
  <c r="L39" i="1"/>
  <c r="L51" i="1" s="1"/>
  <c r="L52" i="1" s="1"/>
  <c r="L54" i="1" s="1"/>
  <c r="L56" i="1" s="1"/>
  <c r="K39" i="1"/>
  <c r="K51" i="1" s="1"/>
  <c r="K52" i="1" s="1"/>
  <c r="J39" i="1"/>
  <c r="J51" i="1" s="1"/>
  <c r="J52" i="1" s="1"/>
  <c r="J54" i="1" s="1"/>
  <c r="J56" i="1" s="1"/>
  <c r="I39" i="1"/>
  <c r="I51" i="1" s="1"/>
  <c r="I52" i="1" s="1"/>
  <c r="H39" i="1"/>
  <c r="G39" i="1"/>
  <c r="M33" i="1"/>
  <c r="M38" i="1" s="1"/>
  <c r="I33" i="1"/>
  <c r="I38" i="1" s="1"/>
  <c r="E26" i="1"/>
  <c r="N19" i="1"/>
  <c r="M19" i="1"/>
  <c r="L19" i="1"/>
  <c r="K19" i="1"/>
  <c r="J19" i="1"/>
  <c r="I19" i="1"/>
  <c r="H19" i="1"/>
  <c r="G19" i="1"/>
  <c r="E19" i="1"/>
  <c r="N13" i="1"/>
  <c r="N33" i="1" s="1"/>
  <c r="N38" i="1" s="1"/>
  <c r="N40" i="1" s="1"/>
  <c r="M13" i="1"/>
  <c r="L13" i="1"/>
  <c r="K13" i="1"/>
  <c r="K33" i="1" s="1"/>
  <c r="K38" i="1" s="1"/>
  <c r="K40" i="1" s="1"/>
  <c r="J13" i="1"/>
  <c r="J33" i="1" s="1"/>
  <c r="J38" i="1" s="1"/>
  <c r="J40" i="1" s="1"/>
  <c r="I13" i="1"/>
  <c r="H13" i="1"/>
  <c r="G13" i="1"/>
  <c r="G25" i="1" s="1"/>
  <c r="G26" i="1" s="1"/>
  <c r="E13" i="1"/>
  <c r="E33" i="1" s="1"/>
  <c r="A11" i="1"/>
  <c r="A12" i="1" s="1"/>
  <c r="A13" i="1" s="1"/>
  <c r="A16" i="1" s="1"/>
  <c r="A17" i="1" s="1"/>
  <c r="A18" i="1" s="1"/>
  <c r="A19" i="1" s="1"/>
  <c r="E28" i="1" l="1"/>
  <c r="E34" i="1" s="1"/>
  <c r="J36" i="1"/>
  <c r="N36" i="1"/>
  <c r="G33" i="1"/>
  <c r="G38" i="1" s="1"/>
  <c r="G40" i="1" s="1"/>
  <c r="E39" i="1"/>
  <c r="K54" i="1"/>
  <c r="K56" i="1" s="1"/>
  <c r="E169" i="1"/>
  <c r="E277" i="1"/>
  <c r="E279" i="1"/>
  <c r="K36" i="1"/>
  <c r="K25" i="1"/>
  <c r="K26" i="1" s="1"/>
  <c r="I54" i="1"/>
  <c r="I56" i="1" s="1"/>
  <c r="M54" i="1"/>
  <c r="M56" i="1" s="1"/>
  <c r="M29" i="1"/>
  <c r="J58" i="1"/>
  <c r="J60" i="1"/>
  <c r="J41" i="1"/>
  <c r="N60" i="1"/>
  <c r="N58" i="1"/>
  <c r="M40" i="1"/>
  <c r="M36" i="1"/>
  <c r="I40" i="1"/>
  <c r="I36" i="1"/>
  <c r="K60" i="1"/>
  <c r="K41" i="1"/>
  <c r="K58" i="1"/>
  <c r="H25" i="1"/>
  <c r="H26" i="1" s="1"/>
  <c r="H28" i="1" s="1"/>
  <c r="L25" i="1"/>
  <c r="L26" i="1" s="1"/>
  <c r="L28" i="1" s="1"/>
  <c r="H33" i="1"/>
  <c r="H38" i="1" s="1"/>
  <c r="L33" i="1"/>
  <c r="L38" i="1" s="1"/>
  <c r="G51" i="1"/>
  <c r="M25" i="1"/>
  <c r="M26" i="1" s="1"/>
  <c r="M28" i="1" s="1"/>
  <c r="M34" i="1" s="1"/>
  <c r="K28" i="1"/>
  <c r="K34" i="1" s="1"/>
  <c r="I25" i="1"/>
  <c r="I26" i="1" s="1"/>
  <c r="I28" i="1" s="1"/>
  <c r="I34" i="1" s="1"/>
  <c r="G28" i="1"/>
  <c r="E29" i="1"/>
  <c r="J25" i="1"/>
  <c r="J26" i="1" s="1"/>
  <c r="J28" i="1" s="1"/>
  <c r="N25" i="1"/>
  <c r="N26" i="1" s="1"/>
  <c r="N28" i="1" s="1"/>
  <c r="G36" i="1" l="1"/>
  <c r="G34" i="1"/>
  <c r="H34" i="1"/>
  <c r="I29" i="1"/>
  <c r="J34" i="1"/>
  <c r="J29" i="1"/>
  <c r="N34" i="1"/>
  <c r="N29" i="1"/>
  <c r="L36" i="1"/>
  <c r="L40" i="1"/>
  <c r="L34" i="1"/>
  <c r="L29" i="1"/>
  <c r="E38" i="1"/>
  <c r="H29" i="1"/>
  <c r="G52" i="1"/>
  <c r="E51" i="1"/>
  <c r="I58" i="1"/>
  <c r="I60" i="1"/>
  <c r="I41" i="1"/>
  <c r="M58" i="1"/>
  <c r="M41" i="1"/>
  <c r="M60" i="1"/>
  <c r="G60" i="1"/>
  <c r="G41" i="1"/>
  <c r="G58" i="1"/>
  <c r="H36" i="1"/>
  <c r="H40" i="1"/>
  <c r="E40" i="1" s="1"/>
  <c r="K29" i="1"/>
  <c r="E36" i="1"/>
  <c r="G29" i="1"/>
  <c r="E60" i="1" l="1"/>
  <c r="E58" i="1"/>
  <c r="M59" i="1" s="1"/>
  <c r="E41" i="1"/>
  <c r="I61" i="1"/>
  <c r="I59" i="1"/>
  <c r="G61" i="1"/>
  <c r="L41" i="1"/>
  <c r="L60" i="1"/>
  <c r="L58" i="1"/>
  <c r="L59" i="1" s="1"/>
  <c r="H41" i="1"/>
  <c r="H58" i="1"/>
  <c r="H59" i="1" s="1"/>
  <c r="H60" i="1"/>
  <c r="G59" i="1"/>
  <c r="G54" i="1"/>
  <c r="E52" i="1"/>
  <c r="E61" i="1" l="1"/>
  <c r="J61" i="1"/>
  <c r="K61" i="1"/>
  <c r="N61" i="1"/>
  <c r="G56" i="1"/>
  <c r="E54" i="1"/>
  <c r="E56" i="1" s="1"/>
  <c r="M61" i="1"/>
  <c r="H61" i="1"/>
  <c r="L61" i="1"/>
  <c r="E59" i="1"/>
  <c r="N59" i="1"/>
  <c r="J59" i="1"/>
  <c r="K59" i="1"/>
  <c r="M157" i="4" l="1"/>
  <c r="E111" i="4"/>
  <c r="E91" i="4"/>
  <c r="E101" i="4"/>
  <c r="M148" i="4"/>
  <c r="E102" i="4"/>
  <c r="E136" i="4"/>
  <c r="E137" i="4" l="1"/>
  <c r="E75" i="4"/>
  <c r="I157" i="4"/>
  <c r="E143" i="4"/>
  <c r="J148" i="4"/>
  <c r="E133" i="4"/>
  <c r="G139" i="4"/>
  <c r="E108" i="4"/>
  <c r="I148" i="4"/>
  <c r="E73" i="4"/>
  <c r="E135" i="4"/>
  <c r="E83" i="4"/>
  <c r="E129" i="4"/>
  <c r="E126" i="4"/>
  <c r="M139" i="4"/>
  <c r="E110" i="4"/>
  <c r="E89" i="4"/>
  <c r="E138" i="4"/>
  <c r="E116" i="4"/>
  <c r="E145" i="4"/>
  <c r="E134" i="4"/>
  <c r="L157" i="4"/>
  <c r="E144" i="4"/>
  <c r="L148" i="4"/>
  <c r="L139" i="4"/>
  <c r="E155" i="4"/>
  <c r="E119" i="4"/>
  <c r="E115" i="4"/>
  <c r="N157" i="4"/>
  <c r="H157" i="4"/>
  <c r="E147" i="4"/>
  <c r="E84" i="4"/>
  <c r="E154" i="4"/>
  <c r="J139" i="4"/>
  <c r="E152" i="4"/>
  <c r="E153" i="4"/>
  <c r="N148" i="4"/>
  <c r="E109" i="4"/>
  <c r="E156" i="4"/>
  <c r="E90" i="4"/>
  <c r="E100" i="4"/>
  <c r="E82" i="4"/>
  <c r="J157" i="4"/>
  <c r="E125" i="4"/>
  <c r="K157" i="4"/>
  <c r="H148" i="4"/>
  <c r="N139" i="4"/>
  <c r="I139" i="4"/>
  <c r="K148" i="4"/>
  <c r="E81" i="4"/>
  <c r="E74" i="4"/>
  <c r="K139" i="4"/>
  <c r="H139" i="4"/>
  <c r="E93" i="4"/>
  <c r="E72" i="4"/>
  <c r="E146" i="4"/>
  <c r="E127" i="4"/>
  <c r="E124" i="4"/>
  <c r="E120" i="4"/>
  <c r="E92" i="4"/>
  <c r="E142" i="4"/>
  <c r="G148" i="4"/>
  <c r="E151" i="4"/>
  <c r="G157" i="4"/>
  <c r="I307" i="4"/>
  <c r="K300" i="4"/>
  <c r="J363" i="4"/>
  <c r="K363" i="4"/>
  <c r="G345" i="4"/>
  <c r="J364" i="4"/>
  <c r="M299" i="4"/>
  <c r="K327" i="4"/>
  <c r="G343" i="4"/>
  <c r="J291" i="4"/>
  <c r="M337" i="4"/>
  <c r="K354" i="4"/>
  <c r="H343" i="4"/>
  <c r="I301" i="4"/>
  <c r="J319" i="4"/>
  <c r="H300" i="4"/>
  <c r="H307" i="4"/>
  <c r="G307" i="4"/>
  <c r="H344" i="4"/>
  <c r="G300" i="4"/>
  <c r="J328" i="4"/>
  <c r="J307" i="4"/>
  <c r="L319" i="4"/>
  <c r="M328" i="4"/>
  <c r="J355" i="4"/>
  <c r="K373" i="4"/>
  <c r="K326" i="4"/>
  <c r="H352" i="4"/>
  <c r="I373" i="4"/>
  <c r="H364" i="4"/>
  <c r="J344" i="4"/>
  <c r="K328" i="4"/>
  <c r="K343" i="4"/>
  <c r="L344" i="4"/>
  <c r="I334" i="4"/>
  <c r="I326" i="4"/>
  <c r="H326" i="4"/>
  <c r="H334" i="4"/>
  <c r="J373" i="4"/>
  <c r="H353" i="4"/>
  <c r="H354" i="4"/>
  <c r="I344" i="4"/>
  <c r="I352" i="4"/>
  <c r="J292" i="4"/>
  <c r="M319" i="4"/>
  <c r="E157" i="4" l="1"/>
  <c r="E139" i="4"/>
  <c r="I342" i="4"/>
  <c r="L345" i="4"/>
  <c r="G291" i="4"/>
  <c r="K342" i="4"/>
  <c r="E166" i="4"/>
  <c r="G333" i="4"/>
  <c r="K310" i="4"/>
  <c r="E351" i="4"/>
  <c r="K370" i="4"/>
  <c r="K371" i="4"/>
  <c r="K345" i="4"/>
  <c r="L337" i="4"/>
  <c r="M333" i="4"/>
  <c r="J308" i="4"/>
  <c r="L342" i="4"/>
  <c r="L308" i="4"/>
  <c r="E148" i="4"/>
  <c r="I363" i="4"/>
  <c r="L300" i="4"/>
  <c r="K362" i="4"/>
  <c r="M344" i="4"/>
  <c r="J326" i="4"/>
  <c r="J337" i="4"/>
  <c r="I343" i="4"/>
  <c r="K309" i="4"/>
  <c r="L334" i="4"/>
  <c r="H355" i="4"/>
  <c r="I299" i="4"/>
  <c r="M308" i="4"/>
  <c r="K355" i="4"/>
  <c r="M307" i="4"/>
  <c r="J290" i="4"/>
  <c r="J353" i="4"/>
  <c r="H373" i="4"/>
  <c r="L309" i="4"/>
  <c r="M353" i="4"/>
  <c r="L361" i="4"/>
  <c r="L301" i="4"/>
  <c r="K307" i="4"/>
  <c r="L373" i="4"/>
  <c r="I372" i="4"/>
  <c r="K364" i="4"/>
  <c r="J301" i="4"/>
  <c r="G353" i="4"/>
  <c r="L327" i="4"/>
  <c r="L353" i="4"/>
  <c r="M301" i="4"/>
  <c r="I353" i="4"/>
  <c r="K318" i="4"/>
  <c r="G344" i="4"/>
  <c r="H372" i="4"/>
  <c r="I308" i="4"/>
  <c r="G290" i="4"/>
  <c r="M355" i="4"/>
  <c r="H362" i="4"/>
  <c r="K290" i="4"/>
  <c r="H363" i="4"/>
  <c r="J309" i="4"/>
  <c r="M361" i="4"/>
  <c r="L362" i="4"/>
  <c r="L355" i="4"/>
  <c r="G308" i="4"/>
  <c r="L364" i="4"/>
  <c r="L328" i="4"/>
  <c r="H328" i="4"/>
  <c r="L354" i="4"/>
  <c r="K352" i="4"/>
  <c r="I328" i="4"/>
  <c r="G363" i="4"/>
  <c r="L292" i="4"/>
  <c r="E345" i="4"/>
  <c r="E290" i="4"/>
  <c r="M362" i="4"/>
  <c r="H309" i="4"/>
  <c r="K344" i="4"/>
  <c r="E319" i="4"/>
  <c r="M373" i="4"/>
  <c r="J361" i="4"/>
  <c r="H308" i="4"/>
  <c r="I362" i="4"/>
  <c r="E364" i="4"/>
  <c r="E373" i="4"/>
  <c r="E308" i="4"/>
  <c r="G327" i="4"/>
  <c r="K308" i="4"/>
  <c r="I309" i="4"/>
  <c r="E344" i="4"/>
  <c r="L299" i="4"/>
  <c r="M364" i="4"/>
  <c r="J372" i="4"/>
  <c r="K319" i="4"/>
  <c r="M326" i="4"/>
  <c r="M334" i="4"/>
  <c r="K301" i="4"/>
  <c r="H291" i="4"/>
  <c r="I300" i="4"/>
  <c r="H318" i="4"/>
  <c r="H292" i="4"/>
  <c r="L291" i="4"/>
  <c r="E337" i="4"/>
  <c r="H290" i="4"/>
  <c r="E363" i="4"/>
  <c r="G354" i="4"/>
  <c r="E300" i="4"/>
  <c r="H299" i="4"/>
  <c r="H301" i="4"/>
  <c r="L363" i="4"/>
  <c r="E372" i="4"/>
  <c r="K361" i="4"/>
  <c r="E301" i="4"/>
  <c r="I319" i="4"/>
  <c r="E328" i="4"/>
  <c r="E307" i="4"/>
  <c r="G334" i="4"/>
  <c r="M352" i="4"/>
  <c r="E353" i="4"/>
  <c r="E327" i="4"/>
  <c r="G352" i="4"/>
  <c r="E343" i="4"/>
  <c r="K372" i="4"/>
  <c r="E318" i="4"/>
  <c r="I292" i="4"/>
  <c r="M290" i="4"/>
  <c r="J300" i="4"/>
  <c r="E361" i="4"/>
  <c r="K292" i="4"/>
  <c r="I327" i="4"/>
  <c r="M343" i="4"/>
  <c r="E309" i="4"/>
  <c r="I364" i="4"/>
  <c r="E352" i="4"/>
  <c r="H337" i="4"/>
  <c r="E292" i="4"/>
  <c r="J352" i="4"/>
  <c r="G309" i="4"/>
  <c r="H327" i="4"/>
  <c r="K291" i="4"/>
  <c r="J334" i="4"/>
  <c r="L318" i="4"/>
  <c r="I355" i="4"/>
  <c r="J327" i="4"/>
  <c r="L352" i="4"/>
  <c r="J362" i="4"/>
  <c r="G318" i="4"/>
  <c r="G362" i="4"/>
  <c r="E355" i="4"/>
  <c r="L307" i="4"/>
  <c r="I337" i="4"/>
  <c r="L343" i="4"/>
  <c r="G372" i="4"/>
  <c r="K334" i="4"/>
  <c r="J345" i="4"/>
  <c r="I291" i="4"/>
  <c r="J299" i="4"/>
  <c r="J343" i="4"/>
  <c r="H345" i="4"/>
  <c r="E291" i="4"/>
  <c r="E354" i="4"/>
  <c r="E326" i="4"/>
  <c r="J318" i="4"/>
  <c r="J354" i="4"/>
  <c r="I354" i="4"/>
  <c r="K337" i="4"/>
  <c r="H319" i="4"/>
  <c r="I318" i="4"/>
  <c r="E334" i="4"/>
  <c r="H361" i="4"/>
  <c r="E362" i="4"/>
  <c r="G326" i="4"/>
  <c r="I290" i="4"/>
  <c r="K353" i="4"/>
  <c r="E299" i="4"/>
  <c r="L326" i="4"/>
  <c r="K299" i="4"/>
  <c r="G361" i="4"/>
  <c r="L372" i="4"/>
  <c r="L290" i="4"/>
  <c r="G299" i="4"/>
  <c r="I361" i="4"/>
  <c r="M292" i="4"/>
  <c r="I345" i="4"/>
  <c r="N247" i="4" l="1"/>
  <c r="L360" i="4"/>
  <c r="L256" i="4"/>
  <c r="L370" i="4"/>
  <c r="L371" i="4"/>
  <c r="M310" i="4"/>
  <c r="E333" i="4"/>
  <c r="K256" i="4"/>
  <c r="K360" i="4"/>
  <c r="I360" i="4"/>
  <c r="I256" i="4"/>
  <c r="L369" i="4"/>
  <c r="L265" i="4"/>
  <c r="H333" i="4"/>
  <c r="I369" i="4"/>
  <c r="I265" i="4"/>
  <c r="I351" i="4"/>
  <c r="I247" i="4"/>
  <c r="E369" i="4"/>
  <c r="E265" i="4"/>
  <c r="N256" i="4"/>
  <c r="E247" i="4"/>
  <c r="I370" i="4"/>
  <c r="I371" i="4"/>
  <c r="J333" i="4"/>
  <c r="K351" i="4"/>
  <c r="K247" i="4"/>
  <c r="M369" i="4"/>
  <c r="M265" i="4"/>
  <c r="J351" i="4"/>
  <c r="J247" i="4"/>
  <c r="E360" i="4"/>
  <c r="E256" i="4"/>
  <c r="M370" i="4"/>
  <c r="M371" i="4"/>
  <c r="K265" i="4"/>
  <c r="K369" i="4"/>
  <c r="M256" i="4"/>
  <c r="M360" i="4"/>
  <c r="H360" i="4"/>
  <c r="H256" i="4"/>
  <c r="M247" i="4"/>
  <c r="M351" i="4"/>
  <c r="L351" i="4"/>
  <c r="L247" i="4"/>
  <c r="G360" i="4"/>
  <c r="G256" i="4"/>
  <c r="G371" i="4"/>
  <c r="G370" i="4"/>
  <c r="H370" i="4"/>
  <c r="H371" i="4"/>
  <c r="L333" i="4"/>
  <c r="G342" i="4"/>
  <c r="I333" i="4"/>
  <c r="J342" i="4"/>
  <c r="J371" i="4"/>
  <c r="J370" i="4"/>
  <c r="H369" i="4"/>
  <c r="H265" i="4"/>
  <c r="G351" i="4"/>
  <c r="G247" i="4"/>
  <c r="L310" i="4"/>
  <c r="M342" i="4"/>
  <c r="H247" i="4"/>
  <c r="H351" i="4"/>
  <c r="G369" i="4"/>
  <c r="G265" i="4"/>
  <c r="E370" i="4"/>
  <c r="E371" i="4"/>
  <c r="E342" i="4"/>
  <c r="E310" i="4"/>
  <c r="J369" i="4"/>
  <c r="J265" i="4"/>
  <c r="H342" i="4"/>
  <c r="N265" i="4"/>
  <c r="J360" i="4"/>
  <c r="J256" i="4"/>
  <c r="J310" i="4"/>
  <c r="K333" i="4"/>
  <c r="H310" i="4"/>
  <c r="I310" i="4"/>
  <c r="N112" i="4" l="1"/>
  <c r="H112" i="4"/>
  <c r="J112" i="4" l="1"/>
  <c r="M112" i="4"/>
  <c r="G112" i="4"/>
  <c r="E106" i="4"/>
  <c r="I112" i="4"/>
  <c r="L112" i="4"/>
  <c r="K112" i="4"/>
  <c r="E107" i="4"/>
  <c r="E112" i="4" l="1"/>
  <c r="E324" i="4" l="1"/>
  <c r="J325" i="4"/>
  <c r="L325" i="4"/>
  <c r="M325" i="4"/>
  <c r="I325" i="4"/>
  <c r="G325" i="4"/>
  <c r="K325" i="4"/>
  <c r="H324" i="4" l="1"/>
  <c r="G330" i="4"/>
  <c r="G324" i="4"/>
  <c r="G220" i="4"/>
  <c r="H325" i="4"/>
  <c r="N220" i="4"/>
  <c r="H330" i="4" l="1"/>
  <c r="H220" i="4"/>
  <c r="E325" i="4" l="1"/>
  <c r="E330" i="4"/>
  <c r="E220" i="4"/>
  <c r="G39" i="4" l="1"/>
  <c r="K39" i="4"/>
  <c r="K51" i="4" s="1"/>
  <c r="K52" i="4" s="1"/>
  <c r="N39" i="4"/>
  <c r="N51" i="4" s="1"/>
  <c r="N52" i="4" s="1"/>
  <c r="I39" i="4" l="1"/>
  <c r="I51" i="4" s="1"/>
  <c r="I52" i="4" s="1"/>
  <c r="L39" i="4"/>
  <c r="L51" i="4" s="1"/>
  <c r="L52" i="4" s="1"/>
  <c r="M39" i="4"/>
  <c r="M51" i="4" s="1"/>
  <c r="M52" i="4" s="1"/>
  <c r="J39" i="4"/>
  <c r="J51" i="4" s="1"/>
  <c r="J52" i="4" s="1"/>
  <c r="H39" i="4"/>
  <c r="H51" i="4" s="1"/>
  <c r="H52" i="4" s="1"/>
  <c r="G51" i="4"/>
  <c r="E39" i="4"/>
  <c r="G52" i="4" l="1"/>
  <c r="E51" i="4"/>
  <c r="E52" i="4" l="1"/>
  <c r="H19" i="4" l="1"/>
  <c r="L19" i="4"/>
  <c r="G19" i="4"/>
  <c r="J19" i="4"/>
  <c r="M19" i="4"/>
  <c r="N41" i="4"/>
  <c r="N19" i="4"/>
  <c r="M54" i="4" l="1"/>
  <c r="M56" i="4" s="1"/>
  <c r="G54" i="4"/>
  <c r="H54" i="4"/>
  <c r="H56" i="4" s="1"/>
  <c r="N54" i="4"/>
  <c r="N56" i="4" s="1"/>
  <c r="K19" i="4"/>
  <c r="J54" i="4"/>
  <c r="J56" i="4" s="1"/>
  <c r="L54" i="4"/>
  <c r="L56" i="4" s="1"/>
  <c r="I19" i="4"/>
  <c r="G56" i="4" l="1"/>
  <c r="I54" i="4"/>
  <c r="I56" i="4" s="1"/>
  <c r="K54" i="4"/>
  <c r="K56" i="4" s="1"/>
  <c r="E54" i="4" l="1"/>
  <c r="E56" i="4" s="1"/>
  <c r="M330" i="4" l="1"/>
  <c r="M220" i="4"/>
  <c r="M324" i="4"/>
  <c r="K220" i="4"/>
  <c r="K324" i="4"/>
  <c r="K330" i="4"/>
  <c r="I324" i="4"/>
  <c r="I220" i="4"/>
  <c r="I330" i="4"/>
  <c r="L220" i="4"/>
  <c r="L324" i="4"/>
  <c r="L330" i="4"/>
  <c r="J324" i="4"/>
  <c r="J220" i="4"/>
  <c r="J330" i="4"/>
  <c r="E117" i="4" l="1"/>
  <c r="L335" i="4" l="1"/>
  <c r="H335" i="4"/>
  <c r="K335" i="4"/>
  <c r="G335" i="4"/>
  <c r="J335" i="4"/>
  <c r="E335" i="4"/>
  <c r="M335" i="4"/>
  <c r="I335" i="4"/>
  <c r="E13" i="4" l="1"/>
  <c r="G13" i="4"/>
  <c r="H13" i="4"/>
  <c r="I13" i="4"/>
  <c r="I25" i="4" s="1"/>
  <c r="I26" i="4" s="1"/>
  <c r="I28" i="4" s="1"/>
  <c r="I34" i="4" s="1"/>
  <c r="J13" i="4"/>
  <c r="K13" i="4"/>
  <c r="L13" i="4"/>
  <c r="M13" i="4"/>
  <c r="M25" i="4" s="1"/>
  <c r="M26" i="4" s="1"/>
  <c r="M28" i="4" s="1"/>
  <c r="M34" i="4" s="1"/>
  <c r="N13" i="4"/>
  <c r="G25" i="4"/>
  <c r="H25" i="4"/>
  <c r="J25" i="4"/>
  <c r="K25" i="4"/>
  <c r="L25" i="4"/>
  <c r="N25" i="4"/>
  <c r="E26" i="4"/>
  <c r="G26" i="4"/>
  <c r="H26" i="4"/>
  <c r="H28" i="4" s="1"/>
  <c r="J26" i="4"/>
  <c r="K26" i="4"/>
  <c r="L26" i="4"/>
  <c r="L28" i="4" s="1"/>
  <c r="N26" i="4"/>
  <c r="E28" i="4"/>
  <c r="G28" i="4"/>
  <c r="G29" i="4" s="1"/>
  <c r="J28" i="4"/>
  <c r="K28" i="4"/>
  <c r="K29" i="4" s="1"/>
  <c r="N28" i="4"/>
  <c r="E29" i="4"/>
  <c r="J29" i="4"/>
  <c r="N29" i="4"/>
  <c r="E33" i="4"/>
  <c r="G33" i="4"/>
  <c r="H33" i="4"/>
  <c r="I33" i="4"/>
  <c r="J33" i="4"/>
  <c r="K33" i="4"/>
  <c r="L33" i="4"/>
  <c r="M33" i="4"/>
  <c r="N33" i="4"/>
  <c r="E34" i="4"/>
  <c r="J34" i="4"/>
  <c r="N34" i="4"/>
  <c r="E48" i="4"/>
  <c r="G48" i="4"/>
  <c r="G38" i="4" s="1"/>
  <c r="H48" i="4"/>
  <c r="H38" i="4" s="1"/>
  <c r="I48" i="4"/>
  <c r="J48" i="4"/>
  <c r="J38" i="4" s="1"/>
  <c r="K48" i="4"/>
  <c r="K38" i="4" s="1"/>
  <c r="L48" i="4"/>
  <c r="L38" i="4" s="1"/>
  <c r="M48" i="4"/>
  <c r="N48" i="4"/>
  <c r="N38" i="4" s="1"/>
  <c r="E70" i="4"/>
  <c r="E76" i="4" s="1"/>
  <c r="E71" i="4"/>
  <c r="G76" i="4"/>
  <c r="H76" i="4"/>
  <c r="I76" i="4"/>
  <c r="J76" i="4"/>
  <c r="K76" i="4"/>
  <c r="L76" i="4"/>
  <c r="M76" i="4"/>
  <c r="N76" i="4"/>
  <c r="E79" i="4"/>
  <c r="E80" i="4"/>
  <c r="G85" i="4"/>
  <c r="H85" i="4"/>
  <c r="I85" i="4"/>
  <c r="J85" i="4"/>
  <c r="K85" i="4"/>
  <c r="L85" i="4"/>
  <c r="M85" i="4"/>
  <c r="N85" i="4"/>
  <c r="E88" i="4"/>
  <c r="E94" i="4" s="1"/>
  <c r="G94" i="4"/>
  <c r="H94" i="4"/>
  <c r="I94" i="4"/>
  <c r="J94" i="4"/>
  <c r="K94" i="4"/>
  <c r="L94" i="4"/>
  <c r="M94" i="4"/>
  <c r="N94" i="4"/>
  <c r="E97" i="4"/>
  <c r="E98" i="4"/>
  <c r="E99" i="4"/>
  <c r="G103" i="4"/>
  <c r="H103" i="4"/>
  <c r="I103" i="4"/>
  <c r="J103" i="4"/>
  <c r="K103" i="4"/>
  <c r="L103" i="4"/>
  <c r="M103" i="4"/>
  <c r="N103" i="4"/>
  <c r="E118" i="4"/>
  <c r="E121" i="4" s="1"/>
  <c r="G121" i="4"/>
  <c r="H121" i="4"/>
  <c r="I121" i="4"/>
  <c r="J121" i="4"/>
  <c r="K121" i="4"/>
  <c r="L121" i="4"/>
  <c r="M121" i="4"/>
  <c r="N121" i="4"/>
  <c r="E128" i="4"/>
  <c r="E130" i="4" s="1"/>
  <c r="G130" i="4"/>
  <c r="H130" i="4"/>
  <c r="I130" i="4"/>
  <c r="J130" i="4"/>
  <c r="K130" i="4"/>
  <c r="L130" i="4"/>
  <c r="M130" i="4"/>
  <c r="N130" i="4"/>
  <c r="E161" i="4"/>
  <c r="E162" i="4"/>
  <c r="E163" i="4"/>
  <c r="E164" i="4"/>
  <c r="E165" i="4"/>
  <c r="G169" i="4"/>
  <c r="H169" i="4"/>
  <c r="I169" i="4"/>
  <c r="J169" i="4"/>
  <c r="K169" i="4"/>
  <c r="L169" i="4"/>
  <c r="M169" i="4"/>
  <c r="N169" i="4"/>
  <c r="E184" i="4"/>
  <c r="G184" i="4"/>
  <c r="H184" i="4"/>
  <c r="I184" i="4"/>
  <c r="J184" i="4"/>
  <c r="K184" i="4"/>
  <c r="L184" i="4"/>
  <c r="M184" i="4"/>
  <c r="N184" i="4"/>
  <c r="E193" i="4"/>
  <c r="G193" i="4"/>
  <c r="H193" i="4"/>
  <c r="I193" i="4"/>
  <c r="J193" i="4"/>
  <c r="K193" i="4"/>
  <c r="L193" i="4"/>
  <c r="M193" i="4"/>
  <c r="N193" i="4"/>
  <c r="E202" i="4"/>
  <c r="G202" i="4"/>
  <c r="H202" i="4"/>
  <c r="I202" i="4"/>
  <c r="J202" i="4"/>
  <c r="K202" i="4"/>
  <c r="L202" i="4"/>
  <c r="M202" i="4"/>
  <c r="N202" i="4"/>
  <c r="E211" i="4"/>
  <c r="G211" i="4"/>
  <c r="H211" i="4"/>
  <c r="I211" i="4"/>
  <c r="J211" i="4"/>
  <c r="K211" i="4"/>
  <c r="L211" i="4"/>
  <c r="M211" i="4"/>
  <c r="N211" i="4"/>
  <c r="E229" i="4"/>
  <c r="G229" i="4"/>
  <c r="H229" i="4"/>
  <c r="I229" i="4"/>
  <c r="J229" i="4"/>
  <c r="K229" i="4"/>
  <c r="L229" i="4"/>
  <c r="M229" i="4"/>
  <c r="N229" i="4"/>
  <c r="E238" i="4"/>
  <c r="G238" i="4"/>
  <c r="H238" i="4"/>
  <c r="I238" i="4"/>
  <c r="J238" i="4"/>
  <c r="K238" i="4"/>
  <c r="L238" i="4"/>
  <c r="M238" i="4"/>
  <c r="N238" i="4"/>
  <c r="G277" i="4"/>
  <c r="H277" i="4"/>
  <c r="I277" i="4"/>
  <c r="J277" i="4"/>
  <c r="K277" i="4"/>
  <c r="L277" i="4"/>
  <c r="M277" i="4"/>
  <c r="N277" i="4"/>
  <c r="G279" i="4"/>
  <c r="H279" i="4"/>
  <c r="I279" i="4"/>
  <c r="J279" i="4"/>
  <c r="K279" i="4"/>
  <c r="L279" i="4"/>
  <c r="M279" i="4"/>
  <c r="N279" i="4"/>
  <c r="E288" i="4"/>
  <c r="G288" i="4"/>
  <c r="H288" i="4"/>
  <c r="I288" i="4"/>
  <c r="J288" i="4"/>
  <c r="K288" i="4"/>
  <c r="L288" i="4"/>
  <c r="M288" i="4"/>
  <c r="E289" i="4"/>
  <c r="G289" i="4"/>
  <c r="H289" i="4"/>
  <c r="I289" i="4"/>
  <c r="J289" i="4"/>
  <c r="K289" i="4"/>
  <c r="L289" i="4"/>
  <c r="M289" i="4"/>
  <c r="E294" i="4"/>
  <c r="G294" i="4"/>
  <c r="H294" i="4"/>
  <c r="I294" i="4"/>
  <c r="J294" i="4"/>
  <c r="K294" i="4"/>
  <c r="L294" i="4"/>
  <c r="M294" i="4"/>
  <c r="E297" i="4"/>
  <c r="G297" i="4"/>
  <c r="H297" i="4"/>
  <c r="I297" i="4"/>
  <c r="J297" i="4"/>
  <c r="K297" i="4"/>
  <c r="L297" i="4"/>
  <c r="M297" i="4"/>
  <c r="E298" i="4"/>
  <c r="G298" i="4"/>
  <c r="H298" i="4"/>
  <c r="I298" i="4"/>
  <c r="J298" i="4"/>
  <c r="K298" i="4"/>
  <c r="L298" i="4"/>
  <c r="M298" i="4"/>
  <c r="E303" i="4"/>
  <c r="G303" i="4"/>
  <c r="H303" i="4"/>
  <c r="I303" i="4"/>
  <c r="J303" i="4"/>
  <c r="K303" i="4"/>
  <c r="L303" i="4"/>
  <c r="M303" i="4"/>
  <c r="E306" i="4"/>
  <c r="G306" i="4"/>
  <c r="H306" i="4"/>
  <c r="I306" i="4"/>
  <c r="J306" i="4"/>
  <c r="K306" i="4"/>
  <c r="L306" i="4"/>
  <c r="M306" i="4"/>
  <c r="E312" i="4"/>
  <c r="G312" i="4"/>
  <c r="H312" i="4"/>
  <c r="I312" i="4"/>
  <c r="J312" i="4"/>
  <c r="K312" i="4"/>
  <c r="L312" i="4"/>
  <c r="M312" i="4"/>
  <c r="E315" i="4"/>
  <c r="G315" i="4"/>
  <c r="H315" i="4"/>
  <c r="I315" i="4"/>
  <c r="J315" i="4"/>
  <c r="K315" i="4"/>
  <c r="L315" i="4"/>
  <c r="M315" i="4"/>
  <c r="E316" i="4"/>
  <c r="G316" i="4"/>
  <c r="H316" i="4"/>
  <c r="I316" i="4"/>
  <c r="J316" i="4"/>
  <c r="K316" i="4"/>
  <c r="L316" i="4"/>
  <c r="M316" i="4"/>
  <c r="E317" i="4"/>
  <c r="G317" i="4"/>
  <c r="H317" i="4"/>
  <c r="I317" i="4"/>
  <c r="J317" i="4"/>
  <c r="K317" i="4"/>
  <c r="L317" i="4"/>
  <c r="M317" i="4"/>
  <c r="E321" i="4"/>
  <c r="G321" i="4"/>
  <c r="H321" i="4"/>
  <c r="I321" i="4"/>
  <c r="J321" i="4"/>
  <c r="K321" i="4"/>
  <c r="L321" i="4"/>
  <c r="M321" i="4"/>
  <c r="E336" i="4"/>
  <c r="G336" i="4"/>
  <c r="H336" i="4"/>
  <c r="I336" i="4"/>
  <c r="J336" i="4"/>
  <c r="K336" i="4"/>
  <c r="L336" i="4"/>
  <c r="E346" i="4"/>
  <c r="H346" i="4"/>
  <c r="I346" i="4"/>
  <c r="J346" i="4"/>
  <c r="K346" i="4"/>
  <c r="L346" i="4"/>
  <c r="M346" i="4"/>
  <c r="E379" i="4"/>
  <c r="G379" i="4"/>
  <c r="H379" i="4"/>
  <c r="I379" i="4"/>
  <c r="J379" i="4"/>
  <c r="K379" i="4"/>
  <c r="L379" i="4"/>
  <c r="M379" i="4"/>
  <c r="E380" i="4"/>
  <c r="G380" i="4"/>
  <c r="H380" i="4"/>
  <c r="I380" i="4"/>
  <c r="J380" i="4"/>
  <c r="K380" i="4"/>
  <c r="L380" i="4"/>
  <c r="M380" i="4"/>
  <c r="E381" i="4"/>
  <c r="G381" i="4"/>
  <c r="H381" i="4"/>
  <c r="I381" i="4"/>
  <c r="J381" i="4"/>
  <c r="K381" i="4"/>
  <c r="L381" i="4"/>
  <c r="M381" i="4"/>
  <c r="E382" i="4"/>
  <c r="G382" i="4"/>
  <c r="H382" i="4"/>
  <c r="I382" i="4"/>
  <c r="J382" i="4"/>
  <c r="K382" i="4"/>
  <c r="L382" i="4"/>
  <c r="E383" i="4"/>
  <c r="H383" i="4"/>
  <c r="I383" i="4"/>
  <c r="J383" i="4"/>
  <c r="K383" i="4"/>
  <c r="L383" i="4"/>
  <c r="M383" i="4"/>
  <c r="E385" i="4"/>
  <c r="G385" i="4"/>
  <c r="H385" i="4"/>
  <c r="I385" i="4"/>
  <c r="J385" i="4"/>
  <c r="K385" i="4"/>
  <c r="L385" i="4"/>
  <c r="M385" i="4"/>
  <c r="E386" i="4"/>
  <c r="G386" i="4"/>
  <c r="H386" i="4"/>
  <c r="I386" i="4"/>
  <c r="J386" i="4"/>
  <c r="K386" i="4"/>
  <c r="L386" i="4"/>
  <c r="M386" i="4"/>
  <c r="H29" i="4" l="1"/>
  <c r="H34" i="4"/>
  <c r="L34" i="4"/>
  <c r="L29" i="4"/>
  <c r="E169" i="4"/>
  <c r="E85" i="4"/>
  <c r="K34" i="4"/>
  <c r="G34" i="4"/>
  <c r="M29" i="4"/>
  <c r="I29" i="4"/>
  <c r="M38" i="4"/>
  <c r="I38" i="4"/>
  <c r="I36" i="4" s="1"/>
  <c r="E279" i="4"/>
  <c r="E277" i="4"/>
  <c r="E103" i="4"/>
  <c r="N40" i="4"/>
  <c r="N36" i="4"/>
  <c r="J40" i="4"/>
  <c r="J36" i="4"/>
  <c r="M36" i="4"/>
  <c r="M40" i="4"/>
  <c r="L36" i="4"/>
  <c r="L40" i="4"/>
  <c r="H36" i="4"/>
  <c r="H40" i="4"/>
  <c r="K40" i="4"/>
  <c r="K36" i="4"/>
  <c r="G40" i="4"/>
  <c r="G36" i="4"/>
  <c r="E38" i="4"/>
  <c r="E36" i="4" l="1"/>
  <c r="I40" i="4"/>
  <c r="H58" i="4"/>
  <c r="H60" i="4"/>
  <c r="H41" i="4"/>
  <c r="I41" i="4"/>
  <c r="I58" i="4"/>
  <c r="I60" i="4"/>
  <c r="E40" i="4"/>
  <c r="G60" i="4"/>
  <c r="G41" i="4"/>
  <c r="G58" i="4"/>
  <c r="J60" i="4"/>
  <c r="J41" i="4"/>
  <c r="J58" i="4"/>
  <c r="L58" i="4"/>
  <c r="L60" i="4"/>
  <c r="L41" i="4"/>
  <c r="M41" i="4"/>
  <c r="M58" i="4"/>
  <c r="M60" i="4"/>
  <c r="K60" i="4"/>
  <c r="K41" i="4"/>
  <c r="K58" i="4"/>
  <c r="N60" i="4"/>
  <c r="N58" i="4"/>
  <c r="E60" i="4" l="1"/>
  <c r="E61" i="4" s="1"/>
  <c r="E41" i="4"/>
  <c r="E58" i="4"/>
  <c r="E59" i="4" s="1"/>
  <c r="K59" i="4"/>
  <c r="H61" i="4"/>
  <c r="J59" i="4"/>
  <c r="H59" i="4" l="1"/>
  <c r="G59" i="4"/>
  <c r="I59" i="4"/>
  <c r="M59" i="4"/>
  <c r="N61" i="4"/>
  <c r="I61" i="4"/>
  <c r="J61" i="4"/>
  <c r="G61" i="4"/>
  <c r="L61" i="4"/>
  <c r="K61" i="4"/>
  <c r="L59" i="4"/>
  <c r="M61" i="4"/>
  <c r="N59" i="4"/>
  <c r="B161" i="1"/>
  <c r="B162" i="1"/>
  <c r="B163" i="1"/>
  <c r="B164" i="1"/>
  <c r="B165" i="1"/>
  <c r="B166" i="1"/>
  <c r="B168" i="1"/>
  <c r="B161" i="4"/>
  <c r="B162" i="4"/>
  <c r="B163" i="4"/>
  <c r="B164" i="4"/>
  <c r="B165" i="4"/>
  <c r="B166" i="4"/>
  <c r="B168" i="4"/>
</calcChain>
</file>

<file path=xl/sharedStrings.xml><?xml version="1.0" encoding="utf-8"?>
<sst xmlns="http://schemas.openxmlformats.org/spreadsheetml/2006/main" count="688" uniqueCount="98">
  <si>
    <t>Puget Sound Energy - 2019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</si>
  <si>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</si>
  <si>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</si>
  <si>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</si>
  <si>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</si>
  <si>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</si>
  <si>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</si>
  <si>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</si>
  <si>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</si>
  <si>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</si>
  <si>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</si>
  <si>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</si>
  <si>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</si>
  <si>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</si>
  <si>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</si>
  <si>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</si>
  <si>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</si>
  <si>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</si>
  <si>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</si>
  <si>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</si>
  <si>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</si>
  <si>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Service Revenue</t>
  </si>
  <si>
    <t>Rental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</si>
  <si>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</si>
  <si>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</si>
  <si>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</si>
  <si>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</si>
  <si>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</si>
  <si>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</si>
  <si>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</si>
  <si>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</si>
  <si>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</si>
  <si>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</si>
  <si>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</si>
  <si>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</si>
  <si>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</si>
  <si>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</si>
  <si>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</si>
  <si>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</si>
  <si>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</si>
  <si>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</si>
  <si>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</si>
  <si>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</si>
  <si>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</si>
  <si>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</si>
  <si>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</si>
  <si>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</si>
  <si>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</si>
  <si>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</si>
  <si>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</si>
  <si>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</si>
  <si>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</si>
  <si>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</si>
  <si>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</si>
  <si>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</si>
  <si>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</si>
  <si>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</si>
  <si>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</si>
  <si>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</si>
  <si>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</si>
  <si>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</si>
  <si>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</si>
  <si>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</si>
  <si>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</si>
  <si>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</si>
  <si>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</si>
  <si>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</si>
  <si>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</si>
  <si>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</si>
  <si>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</si>
  <si>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</si>
  <si>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</si>
  <si>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</si>
  <si>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</si>
  <si>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</si>
  <si>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</si>
  <si>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Gas Supply</t>
  </si>
  <si>
    <t>Demand</t>
  </si>
  <si>
    <t>Commodity</t>
  </si>
  <si>
    <t>Customer</t>
  </si>
  <si>
    <t>Direct Sales</t>
  </si>
  <si>
    <t>Direct Transport</t>
  </si>
  <si>
    <t>~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</si>
  <si>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</si>
  <si>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</si>
  <si>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</si>
  <si>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</si>
  <si>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</si>
  <si>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</si>
  <si>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</si>
  <si>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COM_1</t>
  </si>
  <si>
    <t>CUST</t>
  </si>
  <si>
    <t>CUSTXT</t>
  </si>
  <si>
    <t>TRANSCUS</t>
  </si>
  <si>
    <t>Summary - Using 2017 GRC Method of Mains Allocation</t>
  </si>
  <si>
    <t>Functional Rate Base - Using 2017 GRC Method of Mains Allocation</t>
  </si>
  <si>
    <t>Functional Revenue Requirement - Using 2017 GRC Method of Mains Allocation</t>
  </si>
  <si>
    <t>Unit Costs - Using 2017 GRC Method of Mains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</si>
</sst>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&quot;$&quot;* #,##0.00_);_(&quot;$&quot;* \(#,##0.00\);_(&quot;$&quot;* &quot;-&quot;????_);_(@_)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_(* ###0_);_(* \(###0\);_(* &quot;-&quot;_);_(@_)"/>
    <numFmt numFmtId="181" formatCode="&quot;$&quot;#,##0\ ;\(&quot;$&quot;#,##0\)"/>
    <numFmt numFmtId="182" formatCode="mmmm\ d\,\ yyyy"/>
    <numFmt numFmtId="183" formatCode="00000"/>
    <numFmt numFmtId="184" formatCode="_([$€-2]* #,##0.00_);_([$€-2]* \(#,##0.00\);_([$€-2]* &quot;-&quot;??_)"/>
    <numFmt numFmtId="185" formatCode="0.00_)"/>
    <numFmt numFmtId="186" formatCode="&quot;$&quot;#,##0;\-&quot;$&quot;#,##0"/>
    <numFmt numFmtId="187" formatCode="#,##0.00\ ;\(#,##0.00\)"/>
    <numFmt numFmtId="188" formatCode="#,##0.00000000000;[Red]\-#,##0.00000000000"/>
    <numFmt numFmtId="189" formatCode="_(* #,##0.0_);_(* \(#,##0.0\);_(* &quot;-&quot;_);_(@_)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92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0" fontId="19" fillId="0" borderId="13"/>
    <xf numFmtId="41" fontId="19" fillId="33" borderId="0"/>
    <xf numFmtId="164" fontId="18" fillId="33" borderId="0">
      <alignment horizontal="left" vertical="center"/>
    </xf>
    <xf numFmtId="0" fontId="20" fillId="33" borderId="0">
      <alignment horizontal="left" wrapText="1"/>
    </xf>
    <xf numFmtId="0" fontId="20" fillId="33" borderId="10" applyNumberFormat="0">
      <alignment horizontal="center" vertical="center" wrapText="1"/>
    </xf>
    <xf numFmtId="42" fontId="22" fillId="33" borderId="0"/>
    <xf numFmtId="42" fontId="22" fillId="33" borderId="11">
      <alignment vertical="center"/>
    </xf>
    <xf numFmtId="42" fontId="22" fillId="33" borderId="12">
      <alignment horizontal="left"/>
    </xf>
    <xf numFmtId="0" fontId="23" fillId="0" borderId="0">
      <alignment horizontal="left" vertical="center"/>
    </xf>
    <xf numFmtId="173" fontId="19" fillId="33" borderId="0"/>
    <xf numFmtId="173" fontId="24" fillId="33" borderId="12">
      <alignment horizontal="left"/>
    </xf>
    <xf numFmtId="0" fontId="22" fillId="0" borderId="0"/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0" fontId="25" fillId="0" borderId="0"/>
    <xf numFmtId="0" fontId="25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0" fontId="25" fillId="0" borderId="0"/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0" fontId="25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0" fontId="25" fillId="0" borderId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35" borderId="0" applyNumberFormat="0" applyBorder="0" applyAlignment="0" applyProtection="0"/>
    <xf numFmtId="0" fontId="1" fillId="11" borderId="0" applyNumberFormat="0" applyBorder="0" applyAlignment="0" applyProtection="0"/>
    <xf numFmtId="0" fontId="26" fillId="35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37" borderId="0" applyNumberFormat="0" applyBorder="0" applyAlignment="0" applyProtection="0"/>
    <xf numFmtId="0" fontId="26" fillId="43" borderId="0" applyNumberFormat="0" applyBorder="0" applyAlignment="0" applyProtection="0"/>
    <xf numFmtId="0" fontId="1" fillId="19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0" borderId="0" applyNumberFormat="0" applyBorder="0" applyAlignment="0" applyProtection="0"/>
    <xf numFmtId="0" fontId="1" fillId="23" borderId="0" applyNumberFormat="0" applyBorder="0" applyAlignment="0" applyProtection="0"/>
    <xf numFmtId="0" fontId="26" fillId="40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26" fillId="35" borderId="0" applyNumberFormat="0" applyBorder="0" applyAlignment="0" applyProtection="0"/>
    <xf numFmtId="0" fontId="1" fillId="27" borderId="0" applyNumberFormat="0" applyBorder="0" applyAlignment="0" applyProtection="0"/>
    <xf numFmtId="0" fontId="26" fillId="35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1" fillId="31" borderId="0" applyNumberFormat="0" applyBorder="0" applyAlignment="0" applyProtection="0"/>
    <xf numFmtId="0" fontId="26" fillId="45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17" fillId="12" borderId="0" applyNumberFormat="0" applyBorder="0" applyAlignment="0" applyProtection="0"/>
    <xf numFmtId="0" fontId="27" fillId="42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2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24" borderId="0" applyNumberFormat="0" applyBorder="0" applyAlignment="0" applyProtection="0"/>
    <xf numFmtId="0" fontId="27" fillId="36" borderId="0" applyNumberFormat="0" applyBorder="0" applyAlignment="0" applyProtection="0"/>
    <xf numFmtId="0" fontId="17" fillId="28" borderId="0" applyNumberFormat="0" applyBorder="0" applyAlignment="0" applyProtection="0"/>
    <xf numFmtId="0" fontId="27" fillId="42" borderId="0" applyNumberFormat="0" applyBorder="0" applyAlignment="0" applyProtection="0"/>
    <xf numFmtId="0" fontId="17" fillId="48" borderId="0" applyNumberFormat="0" applyBorder="0" applyAlignment="0" applyProtection="0"/>
    <xf numFmtId="0" fontId="17" fillId="32" borderId="0" applyNumberFormat="0" applyBorder="0" applyAlignment="0" applyProtection="0"/>
    <xf numFmtId="0" fontId="27" fillId="37" borderId="0" applyNumberFormat="0" applyBorder="0" applyAlignment="0" applyProtection="0"/>
    <xf numFmtId="0" fontId="17" fillId="9" borderId="0" applyNumberFormat="0" applyBorder="0" applyAlignment="0" applyProtection="0"/>
    <xf numFmtId="0" fontId="27" fillId="49" borderId="0" applyNumberFormat="0" applyBorder="0" applyAlignment="0" applyProtection="0"/>
    <xf numFmtId="0" fontId="17" fillId="13" borderId="0" applyNumberFormat="0" applyBorder="0" applyAlignment="0" applyProtection="0"/>
    <xf numFmtId="0" fontId="27" fillId="46" borderId="0" applyNumberFormat="0" applyBorder="0" applyAlignment="0" applyProtection="0"/>
    <xf numFmtId="0" fontId="17" fillId="17" borderId="0" applyNumberFormat="0" applyBorder="0" applyAlignment="0" applyProtection="0"/>
    <xf numFmtId="0" fontId="27" fillId="45" borderId="0" applyNumberFormat="0" applyBorder="0" applyAlignment="0" applyProtection="0"/>
    <xf numFmtId="0" fontId="17" fillId="21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1" borderId="0" applyNumberFormat="0" applyBorder="0" applyAlignment="0" applyProtection="0"/>
    <xf numFmtId="0" fontId="17" fillId="29" borderId="0" applyNumberFormat="0" applyBorder="0" applyAlignment="0" applyProtection="0"/>
    <xf numFmtId="0" fontId="27" fillId="52" borderId="0" applyNumberFormat="0" applyBorder="0" applyAlignment="0" applyProtection="0"/>
    <xf numFmtId="0" fontId="7" fillId="3" borderId="0" applyNumberFormat="0" applyBorder="0" applyAlignment="0" applyProtection="0"/>
    <xf numFmtId="0" fontId="28" fillId="40" borderId="0" applyNumberFormat="0" applyBorder="0" applyAlignment="0" applyProtection="0"/>
    <xf numFmtId="178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0" fontId="11" fillId="6" borderId="4" applyNumberFormat="0" applyAlignment="0" applyProtection="0"/>
    <xf numFmtId="0" fontId="30" fillId="53" borderId="16" applyNumberFormat="0" applyAlignment="0" applyProtection="0"/>
    <xf numFmtId="0" fontId="30" fillId="53" borderId="16" applyNumberFormat="0" applyAlignment="0" applyProtection="0"/>
    <xf numFmtId="41" fontId="22" fillId="33" borderId="0"/>
    <xf numFmtId="41" fontId="22" fillId="33" borderId="0"/>
    <xf numFmtId="0" fontId="13" fillId="7" borderId="7" applyNumberFormat="0" applyAlignment="0" applyProtection="0"/>
    <xf numFmtId="0" fontId="31" fillId="54" borderId="17" applyNumberFormat="0" applyAlignment="0" applyProtection="0"/>
    <xf numFmtId="41" fontId="22" fillId="55" borderId="0"/>
    <xf numFmtId="41" fontId="22" fillId="55" borderId="0"/>
    <xf numFmtId="41" fontId="22" fillId="55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4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9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5" fontId="34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5" fontId="34" fillId="0" borderId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19" fillId="0" borderId="0" applyFont="0" applyFill="0" applyBorder="0" applyAlignment="0" applyProtection="0"/>
    <xf numFmtId="182" fontId="34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22" fillId="0" borderId="0"/>
    <xf numFmtId="183" fontId="22" fillId="0" borderId="0"/>
    <xf numFmtId="183" fontId="22" fillId="0" borderId="0"/>
    <xf numFmtId="183" fontId="22" fillId="0" borderId="0"/>
    <xf numFmtId="184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34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4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6" fillId="2" borderId="0" applyNumberFormat="0" applyBorder="0" applyAlignment="0" applyProtection="0"/>
    <xf numFmtId="0" fontId="45" fillId="42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0" fontId="21" fillId="0" borderId="18" applyNumberFormat="0" applyAlignment="0" applyProtection="0">
      <alignment horizontal="left"/>
    </xf>
    <xf numFmtId="0" fontId="21" fillId="0" borderId="18" applyNumberFormat="0" applyAlignment="0" applyProtection="0">
      <alignment horizontal="left"/>
    </xf>
    <xf numFmtId="0" fontId="21" fillId="0" borderId="18" applyNumberFormat="0" applyAlignment="0" applyProtection="0">
      <alignment horizontal="left"/>
    </xf>
    <xf numFmtId="0" fontId="21" fillId="0" borderId="14">
      <alignment horizontal="left"/>
    </xf>
    <xf numFmtId="0" fontId="21" fillId="0" borderId="14">
      <alignment horizontal="left"/>
    </xf>
    <xf numFmtId="0" fontId="21" fillId="0" borderId="14">
      <alignment horizontal="left"/>
    </xf>
    <xf numFmtId="0" fontId="3" fillId="0" borderId="1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2" fillId="44" borderId="16" applyNumberFormat="0" applyAlignment="0" applyProtection="0"/>
    <xf numFmtId="41" fontId="53" fillId="56" borderId="13">
      <alignment horizontal="left"/>
      <protection locked="0"/>
    </xf>
    <xf numFmtId="10" fontId="53" fillId="56" borderId="13">
      <alignment horizontal="right"/>
      <protection locked="0"/>
    </xf>
    <xf numFmtId="41" fontId="54" fillId="56" borderId="13">
      <alignment horizontal="left"/>
      <protection locked="0"/>
    </xf>
    <xf numFmtId="0" fontId="46" fillId="55" borderId="0"/>
    <xf numFmtId="0" fontId="46" fillId="55" borderId="0"/>
    <xf numFmtId="0" fontId="46" fillId="55" borderId="0"/>
    <xf numFmtId="3" fontId="55" fillId="0" borderId="0" applyFill="0" applyBorder="0" applyAlignment="0" applyProtection="0"/>
    <xf numFmtId="0" fontId="12" fillId="0" borderId="6" applyNumberFormat="0" applyFill="0" applyAlignment="0" applyProtection="0"/>
    <xf numFmtId="0" fontId="56" fillId="0" borderId="23" applyNumberFormat="0" applyFill="0" applyAlignment="0" applyProtection="0"/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0" fontId="8" fillId="4" borderId="0" applyNumberFormat="0" applyBorder="0" applyAlignment="0" applyProtection="0"/>
    <xf numFmtId="0" fontId="57" fillId="44" borderId="0" applyNumberFormat="0" applyBorder="0" applyAlignment="0" applyProtection="0"/>
    <xf numFmtId="37" fontId="58" fillId="0" borderId="0"/>
    <xf numFmtId="37" fontId="58" fillId="0" borderId="0"/>
    <xf numFmtId="37" fontId="58" fillId="0" borderId="0"/>
    <xf numFmtId="185" fontId="59" fillId="0" borderId="0"/>
    <xf numFmtId="186" fontId="22" fillId="0" borderId="0"/>
    <xf numFmtId="186" fontId="22" fillId="0" borderId="0"/>
    <xf numFmtId="186" fontId="22" fillId="0" borderId="0"/>
    <xf numFmtId="187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>
      <alignment horizontal="left" wrapText="1"/>
    </xf>
    <xf numFmtId="0" fontId="22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60" fillId="0" borderId="0"/>
    <xf numFmtId="0" fontId="6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6" fillId="0" borderId="0"/>
    <xf numFmtId="0" fontId="32" fillId="0" borderId="0"/>
    <xf numFmtId="0" fontId="1" fillId="0" borderId="0"/>
    <xf numFmtId="0" fontId="33" fillId="0" borderId="0"/>
    <xf numFmtId="182" fontId="22" fillId="0" borderId="0">
      <alignment horizontal="left" wrapText="1"/>
    </xf>
    <xf numFmtId="0" fontId="1" fillId="0" borderId="0"/>
    <xf numFmtId="0" fontId="22" fillId="0" borderId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26" fillId="39" borderId="26" applyNumberFormat="0" applyFont="0" applyAlignment="0" applyProtection="0"/>
    <xf numFmtId="0" fontId="26" fillId="39" borderId="26" applyNumberFormat="0" applyFont="0" applyAlignment="0" applyProtection="0"/>
    <xf numFmtId="0" fontId="22" fillId="39" borderId="26" applyNumberFormat="0" applyFont="0" applyAlignment="0" applyProtection="0"/>
    <xf numFmtId="0" fontId="26" fillId="39" borderId="26" applyNumberFormat="0" applyFont="0" applyAlignment="0" applyProtection="0"/>
    <xf numFmtId="0" fontId="26" fillId="39" borderId="26" applyNumberFormat="0" applyFont="0" applyAlignment="0" applyProtection="0"/>
    <xf numFmtId="0" fontId="10" fillId="6" borderId="5" applyNumberFormat="0" applyAlignment="0" applyProtection="0"/>
    <xf numFmtId="0" fontId="61" fillId="53" borderId="27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2" fillId="57" borderId="13"/>
    <xf numFmtId="41" fontId="22" fillId="57" borderId="13"/>
    <xf numFmtId="41" fontId="22" fillId="57" borderId="13"/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28">
      <alignment horizontal="center"/>
    </xf>
    <xf numFmtId="0" fontId="62" fillId="0" borderId="28">
      <alignment horizontal="center"/>
    </xf>
    <xf numFmtId="0" fontId="62" fillId="0" borderId="28">
      <alignment horizontal="center"/>
    </xf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0" fillId="58" borderId="0" applyNumberFormat="0" applyFont="0" applyBorder="0" applyAlignment="0" applyProtection="0"/>
    <xf numFmtId="0" fontId="60" fillId="58" borderId="0" applyNumberFormat="0" applyFont="0" applyBorder="0" applyAlignment="0" applyProtection="0"/>
    <xf numFmtId="0" fontId="60" fillId="58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63" fillId="0" borderId="0" applyFill="0" applyBorder="0" applyAlignment="0" applyProtection="0"/>
    <xf numFmtId="0" fontId="64" fillId="0" borderId="0"/>
    <xf numFmtId="0" fontId="65" fillId="0" borderId="0"/>
    <xf numFmtId="0" fontId="65" fillId="0" borderId="0"/>
    <xf numFmtId="3" fontId="63" fillId="0" borderId="0" applyFill="0" applyBorder="0" applyAlignment="0" applyProtection="0"/>
    <xf numFmtId="0" fontId="36" fillId="59" borderId="0"/>
    <xf numFmtId="0" fontId="66" fillId="59" borderId="29"/>
    <xf numFmtId="0" fontId="67" fillId="60" borderId="30"/>
    <xf numFmtId="0" fontId="68" fillId="59" borderId="31"/>
    <xf numFmtId="42" fontId="22" fillId="33" borderId="0"/>
    <xf numFmtId="42" fontId="22" fillId="33" borderId="11">
      <alignment vertical="center"/>
    </xf>
    <xf numFmtId="42" fontId="69" fillId="56" borderId="14">
      <alignment vertical="center"/>
    </xf>
    <xf numFmtId="42" fontId="69" fillId="56" borderId="14">
      <alignment vertical="center"/>
    </xf>
    <xf numFmtId="42" fontId="22" fillId="33" borderId="11">
      <alignment vertical="center"/>
    </xf>
    <xf numFmtId="0" fontId="20" fillId="33" borderId="10" applyNumberFormat="0">
      <alignment horizontal="center" vertical="center" wrapText="1"/>
    </xf>
    <xf numFmtId="0" fontId="20" fillId="33" borderId="10" applyNumberFormat="0">
      <alignment horizontal="center" vertical="center" wrapText="1"/>
    </xf>
    <xf numFmtId="10" fontId="19" fillId="33" borderId="0"/>
    <xf numFmtId="10" fontId="22" fillId="33" borderId="0"/>
    <xf numFmtId="10" fontId="22" fillId="33" borderId="0"/>
    <xf numFmtId="173" fontId="22" fillId="33" borderId="0"/>
    <xf numFmtId="173" fontId="22" fillId="33" borderId="0"/>
    <xf numFmtId="173" fontId="22" fillId="33" borderId="0"/>
    <xf numFmtId="173" fontId="22" fillId="33" borderId="0"/>
    <xf numFmtId="42" fontId="22" fillId="33" borderId="0"/>
    <xf numFmtId="167" fontId="51" fillId="0" borderId="0" applyBorder="0" applyAlignment="0"/>
    <xf numFmtId="42" fontId="22" fillId="33" borderId="12">
      <alignment horizontal="left"/>
    </xf>
    <xf numFmtId="42" fontId="24" fillId="33" borderId="12">
      <alignment horizontal="left"/>
    </xf>
    <xf numFmtId="42" fontId="24" fillId="33" borderId="12">
      <alignment horizontal="left"/>
    </xf>
    <xf numFmtId="42" fontId="22" fillId="33" borderId="12">
      <alignment horizontal="left"/>
    </xf>
    <xf numFmtId="167" fontId="51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22" fillId="0" borderId="0" applyFont="0" applyFill="0" applyAlignment="0">
      <alignment horizontal="right"/>
    </xf>
    <xf numFmtId="189" fontId="22" fillId="0" borderId="0" applyFont="0" applyFill="0" applyAlignment="0">
      <alignment horizontal="right"/>
    </xf>
    <xf numFmtId="189" fontId="22" fillId="0" borderId="0" applyFont="0" applyFill="0" applyAlignment="0">
      <alignment horizontal="right"/>
    </xf>
    <xf numFmtId="4" fontId="70" fillId="56" borderId="27" applyNumberFormat="0" applyProtection="0">
      <alignment vertical="center"/>
    </xf>
    <xf numFmtId="4" fontId="71" fillId="56" borderId="27" applyNumberFormat="0" applyProtection="0">
      <alignment vertical="center"/>
    </xf>
    <xf numFmtId="4" fontId="70" fillId="56" borderId="27" applyNumberFormat="0" applyProtection="0">
      <alignment horizontal="left" vertical="center" indent="1"/>
    </xf>
    <xf numFmtId="4" fontId="70" fillId="56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62" borderId="27" applyNumberFormat="0" applyProtection="0">
      <alignment horizontal="right" vertical="center"/>
    </xf>
    <xf numFmtId="4" fontId="70" fillId="63" borderId="27" applyNumberFormat="0" applyProtection="0">
      <alignment horizontal="right" vertical="center"/>
    </xf>
    <xf numFmtId="4" fontId="70" fillId="64" borderId="27" applyNumberFormat="0" applyProtection="0">
      <alignment horizontal="right" vertical="center"/>
    </xf>
    <xf numFmtId="4" fontId="70" fillId="65" borderId="27" applyNumberFormat="0" applyProtection="0">
      <alignment horizontal="right" vertical="center"/>
    </xf>
    <xf numFmtId="4" fontId="70" fillId="66" borderId="27" applyNumberFormat="0" applyProtection="0">
      <alignment horizontal="right" vertical="center"/>
    </xf>
    <xf numFmtId="4" fontId="70" fillId="67" borderId="27" applyNumberFormat="0" applyProtection="0">
      <alignment horizontal="right" vertical="center"/>
    </xf>
    <xf numFmtId="4" fontId="70" fillId="68" borderId="27" applyNumberFormat="0" applyProtection="0">
      <alignment horizontal="right" vertical="center"/>
    </xf>
    <xf numFmtId="4" fontId="70" fillId="69" borderId="27" applyNumberFormat="0" applyProtection="0">
      <alignment horizontal="right" vertical="center"/>
    </xf>
    <xf numFmtId="4" fontId="70" fillId="70" borderId="27" applyNumberFormat="0" applyProtection="0">
      <alignment horizontal="right" vertical="center"/>
    </xf>
    <xf numFmtId="4" fontId="72" fillId="71" borderId="27" applyNumberFormat="0" applyProtection="0">
      <alignment horizontal="left" vertical="center" indent="1"/>
    </xf>
    <xf numFmtId="4" fontId="70" fillId="72" borderId="32" applyNumberFormat="0" applyProtection="0">
      <alignment horizontal="left" vertical="center" indent="1"/>
    </xf>
    <xf numFmtId="4" fontId="73" fillId="73" borderId="0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72" borderId="27" applyNumberFormat="0" applyProtection="0">
      <alignment horizontal="left" vertical="center" indent="1"/>
    </xf>
    <xf numFmtId="4" fontId="70" fillId="74" borderId="27" applyNumberFormat="0" applyProtection="0">
      <alignment horizontal="left" vertical="center" indent="1"/>
    </xf>
    <xf numFmtId="0" fontId="22" fillId="74" borderId="27" applyNumberFormat="0" applyProtection="0">
      <alignment horizontal="left" vertical="center" indent="1"/>
    </xf>
    <xf numFmtId="0" fontId="22" fillId="74" borderId="27" applyNumberFormat="0" applyProtection="0">
      <alignment horizontal="left" vertical="center" indent="1"/>
    </xf>
    <xf numFmtId="0" fontId="22" fillId="75" borderId="27" applyNumberFormat="0" applyProtection="0">
      <alignment horizontal="left" vertical="center" indent="1"/>
    </xf>
    <xf numFmtId="0" fontId="22" fillId="75" borderId="27" applyNumberFormat="0" applyProtection="0">
      <alignment horizontal="left" vertical="center" indent="1"/>
    </xf>
    <xf numFmtId="0" fontId="22" fillId="55" borderId="27" applyNumberFormat="0" applyProtection="0">
      <alignment horizontal="left" vertical="center" indent="1"/>
    </xf>
    <xf numFmtId="0" fontId="22" fillId="55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76" borderId="27" applyNumberFormat="0" applyProtection="0">
      <alignment vertical="center"/>
    </xf>
    <xf numFmtId="4" fontId="71" fillId="76" borderId="27" applyNumberFormat="0" applyProtection="0">
      <alignment vertical="center"/>
    </xf>
    <xf numFmtId="4" fontId="70" fillId="76" borderId="27" applyNumberFormat="0" applyProtection="0">
      <alignment horizontal="left" vertical="center" indent="1"/>
    </xf>
    <xf numFmtId="4" fontId="70" fillId="76" borderId="27" applyNumberFormat="0" applyProtection="0">
      <alignment horizontal="left" vertical="center" indent="1"/>
    </xf>
    <xf numFmtId="4" fontId="70" fillId="72" borderId="27" applyNumberFormat="0" applyProtection="0">
      <alignment horizontal="right" vertical="center"/>
    </xf>
    <xf numFmtId="4" fontId="71" fillId="72" borderId="27" applyNumberFormat="0" applyProtection="0">
      <alignment horizontal="right" vertical="center"/>
    </xf>
    <xf numFmtId="0" fontId="22" fillId="61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0" fontId="74" fillId="0" borderId="0"/>
    <xf numFmtId="4" fontId="75" fillId="72" borderId="27" applyNumberFormat="0" applyProtection="0">
      <alignment horizontal="right" vertical="center"/>
    </xf>
    <xf numFmtId="39" fontId="22" fillId="77" borderId="0"/>
    <xf numFmtId="39" fontId="22" fillId="77" borderId="0"/>
    <xf numFmtId="39" fontId="22" fillId="77" borderId="0"/>
    <xf numFmtId="39" fontId="19" fillId="77" borderId="0"/>
    <xf numFmtId="38" fontId="46" fillId="0" borderId="33"/>
    <xf numFmtId="38" fontId="46" fillId="0" borderId="33"/>
    <xf numFmtId="38" fontId="46" fillId="0" borderId="33"/>
    <xf numFmtId="38" fontId="46" fillId="0" borderId="33"/>
    <xf numFmtId="38" fontId="46" fillId="0" borderId="33"/>
    <xf numFmtId="38" fontId="51" fillId="0" borderId="12"/>
    <xf numFmtId="38" fontId="51" fillId="0" borderId="12"/>
    <xf numFmtId="38" fontId="51" fillId="0" borderId="12"/>
    <xf numFmtId="39" fontId="32" fillId="78" borderId="0"/>
    <xf numFmtId="165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40" fontId="76" fillId="0" borderId="0" applyBorder="0">
      <alignment horizontal="right"/>
    </xf>
    <xf numFmtId="41" fontId="69" fillId="33" borderId="0">
      <alignment horizontal="left"/>
    </xf>
    <xf numFmtId="0" fontId="22" fillId="0" borderId="0" applyNumberFormat="0" applyBorder="0" applyAlignment="0"/>
    <xf numFmtId="0" fontId="7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/>
    <xf numFmtId="0" fontId="66" fillId="59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22" fillId="0" borderId="35" applyNumberFormat="0" applyFont="0" applyFill="0" applyAlignment="0" applyProtection="0"/>
    <xf numFmtId="0" fontId="22" fillId="0" borderId="35" applyNumberFormat="0" applyFont="0" applyFill="0" applyAlignment="0" applyProtection="0"/>
    <xf numFmtId="0" fontId="37" fillId="0" borderId="36"/>
    <xf numFmtId="0" fontId="38" fillId="0" borderId="36"/>
    <xf numFmtId="0" fontId="38" fillId="0" borderId="36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2" fontId="19" fillId="33" borderId="0"/>
    <xf numFmtId="44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2" fontId="19" fillId="33" borderId="11">
      <alignment vertical="center"/>
    </xf>
    <xf numFmtId="42" fontId="19" fillId="33" borderId="12">
      <alignment horizontal="left"/>
    </xf>
    <xf numFmtId="10" fontId="86" fillId="0" borderId="13"/>
    <xf numFmtId="41" fontId="86" fillId="33" borderId="0"/>
    <xf numFmtId="173" fontId="86" fillId="33" borderId="0"/>
    <xf numFmtId="165" fontId="19" fillId="0" borderId="0">
      <alignment horizontal="left" wrapText="1"/>
    </xf>
  </cellStyleXfs>
  <cellXfs count="141">
    <xf numFmtId="165" fontId="0" fillId="0" borderId="0" xfId="0">
      <alignment horizontal="left" wrapText="1"/>
    </xf>
    <xf numFmtId="164" fontId="80" fillId="33" borderId="0" xfId="5" applyFont="1" applyFill="1" applyAlignment="1">
      <alignment horizontal="centerContinuous" vertical="center"/>
    </xf>
    <xf numFmtId="164" fontId="80" fillId="33" borderId="0" xfId="5" applyFont="1" applyFill="1">
      <alignment horizontal="left" vertical="center"/>
    </xf>
    <xf numFmtId="164" fontId="81" fillId="33" borderId="0" xfId="5" applyFont="1" applyFill="1" applyAlignment="1">
      <alignment horizontal="centerContinuous" vertical="center"/>
    </xf>
    <xf numFmtId="0" fontId="82" fillId="33" borderId="0" xfId="0" applyNumberFormat="1" applyFont="1" applyFill="1" applyAlignment="1"/>
    <xf numFmtId="0" fontId="80" fillId="33" borderId="0" xfId="6" applyFont="1" applyFill="1" applyAlignment="1">
      <alignment horizontal="left"/>
    </xf>
    <xf numFmtId="0" fontId="83" fillId="33" borderId="0" xfId="6" applyFont="1" applyFill="1">
      <alignment horizontal="left" wrapText="1"/>
    </xf>
    <xf numFmtId="0" fontId="83" fillId="33" borderId="10" xfId="7" applyFont="1" applyFill="1">
      <alignment horizontal="center" vertical="center" wrapText="1"/>
    </xf>
    <xf numFmtId="0" fontId="83" fillId="33" borderId="0" xfId="7" applyFont="1" applyFill="1" applyBorder="1">
      <alignment horizontal="center" vertical="center" wrapText="1"/>
    </xf>
    <xf numFmtId="41" fontId="83" fillId="33" borderId="10" xfId="7" applyNumberFormat="1" applyFont="1" applyFill="1">
      <alignment horizontal="center" vertical="center" wrapText="1"/>
    </xf>
    <xf numFmtId="0" fontId="82" fillId="33" borderId="0" xfId="0" applyNumberFormat="1" applyFont="1" applyFill="1" applyAlignment="1">
      <alignment horizontal="center"/>
    </xf>
    <xf numFmtId="0" fontId="82" fillId="33" borderId="0" xfId="0" quotePrefix="1" applyNumberFormat="1" applyFont="1" applyFill="1" applyAlignment="1">
      <alignment horizontal="center"/>
    </xf>
    <xf numFmtId="0" fontId="83" fillId="33" borderId="0" xfId="0" applyNumberFormat="1" applyFont="1" applyFill="1" applyAlignment="1">
      <alignment horizontal="left"/>
    </xf>
    <xf numFmtId="0" fontId="83" fillId="33" borderId="0" xfId="0" applyNumberFormat="1" applyFont="1" applyFill="1" applyAlignment="1"/>
    <xf numFmtId="0" fontId="83" fillId="33" borderId="0" xfId="0" applyNumberFormat="1" applyFont="1" applyFill="1" applyAlignment="1">
      <alignment horizontal="center"/>
    </xf>
    <xf numFmtId="42" fontId="82" fillId="33" borderId="0" xfId="8" applyFont="1" applyFill="1"/>
    <xf numFmtId="166" fontId="82" fillId="33" borderId="0" xfId="2" applyNumberFormat="1" applyFont="1" applyFill="1"/>
    <xf numFmtId="167" fontId="82" fillId="33" borderId="0" xfId="1" applyNumberFormat="1" applyFont="1" applyFill="1"/>
    <xf numFmtId="41" fontId="82" fillId="33" borderId="0" xfId="0" applyNumberFormat="1" applyFont="1" applyFill="1" applyAlignment="1"/>
    <xf numFmtId="42" fontId="82" fillId="33" borderId="11" xfId="9" applyFont="1" applyFill="1">
      <alignment vertical="center"/>
    </xf>
    <xf numFmtId="42" fontId="82" fillId="33" borderId="0" xfId="0" applyNumberFormat="1" applyFont="1" applyFill="1" applyAlignment="1"/>
    <xf numFmtId="166" fontId="82" fillId="33" borderId="0" xfId="0" applyNumberFormat="1" applyFont="1" applyFill="1" applyAlignment="1"/>
    <xf numFmtId="43" fontId="82" fillId="33" borderId="0" xfId="1" applyNumberFormat="1" applyFont="1" applyFill="1"/>
    <xf numFmtId="42" fontId="82" fillId="33" borderId="11" xfId="10" applyFont="1" applyFill="1" applyBorder="1">
      <alignment horizontal="left"/>
    </xf>
    <xf numFmtId="0" fontId="83" fillId="33" borderId="0" xfId="6" applyFont="1" applyFill="1" applyAlignment="1">
      <alignment horizontal="center" wrapText="1"/>
    </xf>
    <xf numFmtId="0" fontId="82" fillId="33" borderId="0" xfId="6" applyFont="1" applyFill="1">
      <alignment horizontal="left" wrapText="1"/>
    </xf>
    <xf numFmtId="42" fontId="82" fillId="33" borderId="11" xfId="8" applyFont="1" applyFill="1" applyBorder="1"/>
    <xf numFmtId="0" fontId="82" fillId="33" borderId="11" xfId="6" applyFont="1" applyFill="1" applyBorder="1">
      <alignment horizontal="left" wrapText="1"/>
    </xf>
    <xf numFmtId="10" fontId="82" fillId="33" borderId="11" xfId="3" applyNumberFormat="1" applyFont="1" applyFill="1" applyBorder="1"/>
    <xf numFmtId="10" fontId="82" fillId="33" borderId="11" xfId="8" applyNumberFormat="1" applyFont="1" applyFill="1" applyBorder="1"/>
    <xf numFmtId="42" fontId="82" fillId="33" borderId="0" xfId="8" applyFont="1" applyFill="1" applyBorder="1"/>
    <xf numFmtId="0" fontId="82" fillId="33" borderId="0" xfId="6" applyFont="1" applyFill="1" applyBorder="1">
      <alignment horizontal="left" wrapText="1"/>
    </xf>
    <xf numFmtId="167" fontId="82" fillId="33" borderId="0" xfId="1" applyNumberFormat="1" applyFont="1" applyFill="1" applyBorder="1"/>
    <xf numFmtId="168" fontId="82" fillId="33" borderId="0" xfId="3" applyNumberFormat="1" applyFont="1" applyFill="1" applyBorder="1"/>
    <xf numFmtId="0" fontId="83" fillId="33" borderId="0" xfId="6" applyFont="1" applyFill="1" applyAlignment="1">
      <alignment horizontal="left"/>
    </xf>
    <xf numFmtId="43" fontId="82" fillId="33" borderId="0" xfId="1" applyFont="1" applyFill="1" applyBorder="1"/>
    <xf numFmtId="10" fontId="82" fillId="33" borderId="0" xfId="3" applyNumberFormat="1" applyFont="1" applyFill="1" applyBorder="1"/>
    <xf numFmtId="169" fontId="82" fillId="33" borderId="0" xfId="1" applyNumberFormat="1" applyFont="1" applyFill="1"/>
    <xf numFmtId="170" fontId="82" fillId="33" borderId="0" xfId="1" applyNumberFormat="1" applyFont="1" applyFill="1"/>
    <xf numFmtId="42" fontId="82" fillId="33" borderId="14" xfId="8" applyFont="1" applyFill="1" applyBorder="1"/>
    <xf numFmtId="0" fontId="82" fillId="33" borderId="14" xfId="6" applyFont="1" applyFill="1" applyBorder="1">
      <alignment horizontal="left" wrapText="1"/>
    </xf>
    <xf numFmtId="42" fontId="82" fillId="33" borderId="0" xfId="8" applyNumberFormat="1" applyFont="1" applyFill="1"/>
    <xf numFmtId="171" fontId="82" fillId="33" borderId="0" xfId="8" applyNumberFormat="1" applyFont="1" applyFill="1"/>
    <xf numFmtId="172" fontId="82" fillId="33" borderId="0" xfId="8" applyNumberFormat="1" applyFont="1" applyFill="1"/>
    <xf numFmtId="0" fontId="82" fillId="33" borderId="0" xfId="0" applyNumberFormat="1" applyFont="1" applyFill="1" applyBorder="1" applyAlignment="1"/>
    <xf numFmtId="0" fontId="83" fillId="33" borderId="0" xfId="0" applyNumberFormat="1" applyFont="1" applyFill="1" applyBorder="1" applyAlignment="1">
      <alignment horizontal="center"/>
    </xf>
    <xf numFmtId="42" fontId="82" fillId="33" borderId="12" xfId="9" applyFont="1" applyFill="1" applyBorder="1">
      <alignment vertical="center"/>
    </xf>
    <xf numFmtId="42" fontId="82" fillId="33" borderId="12" xfId="10" applyFont="1" applyFill="1" applyBorder="1">
      <alignment horizontal="left"/>
    </xf>
    <xf numFmtId="42" fontId="82" fillId="33" borderId="0" xfId="9" applyFont="1" applyFill="1" applyBorder="1">
      <alignment vertical="center"/>
    </xf>
    <xf numFmtId="42" fontId="82" fillId="33" borderId="0" xfId="10" applyFont="1" applyFill="1" applyBorder="1">
      <alignment horizontal="left"/>
    </xf>
    <xf numFmtId="167" fontId="82" fillId="33" borderId="0" xfId="1" applyNumberFormat="1" applyFont="1" applyFill="1" applyBorder="1" applyAlignment="1">
      <alignment horizontal="left"/>
    </xf>
    <xf numFmtId="42" fontId="82" fillId="33" borderId="11" xfId="9" applyFont="1" applyFill="1" applyBorder="1">
      <alignment vertical="center"/>
    </xf>
    <xf numFmtId="42" fontId="82" fillId="33" borderId="10" xfId="9" applyFont="1" applyFill="1" applyBorder="1">
      <alignment vertical="center"/>
    </xf>
    <xf numFmtId="42" fontId="82" fillId="33" borderId="10" xfId="10" applyFont="1" applyFill="1" applyBorder="1">
      <alignment horizontal="left"/>
    </xf>
    <xf numFmtId="42" fontId="82" fillId="33" borderId="15" xfId="9" applyFont="1" applyFill="1" applyBorder="1">
      <alignment vertical="center"/>
    </xf>
    <xf numFmtId="42" fontId="82" fillId="33" borderId="15" xfId="10" applyFont="1" applyFill="1" applyBorder="1">
      <alignment horizontal="left"/>
    </xf>
    <xf numFmtId="43" fontId="82" fillId="33" borderId="0" xfId="1" applyFont="1" applyFill="1"/>
    <xf numFmtId="42" fontId="83" fillId="33" borderId="12" xfId="8" applyFont="1" applyFill="1" applyBorder="1"/>
    <xf numFmtId="0" fontId="83" fillId="33" borderId="12" xfId="6" applyFont="1" applyFill="1" applyBorder="1">
      <alignment horizontal="left" wrapText="1"/>
    </xf>
    <xf numFmtId="43" fontId="83" fillId="33" borderId="12" xfId="1" applyFont="1" applyFill="1" applyBorder="1"/>
    <xf numFmtId="43" fontId="82" fillId="33" borderId="11" xfId="1" applyNumberFormat="1" applyFont="1" applyFill="1" applyBorder="1"/>
    <xf numFmtId="43" fontId="82" fillId="33" borderId="11" xfId="1" applyFont="1" applyFill="1" applyBorder="1"/>
    <xf numFmtId="167" fontId="82" fillId="33" borderId="0" xfId="1" applyNumberFormat="1" applyFont="1" applyFill="1" applyBorder="1" applyAlignment="1">
      <alignment horizontal="right"/>
    </xf>
    <xf numFmtId="170" fontId="82" fillId="33" borderId="0" xfId="1" applyNumberFormat="1" applyFont="1" applyFill="1" applyBorder="1" applyAlignment="1">
      <alignment horizontal="left"/>
    </xf>
    <xf numFmtId="164" fontId="80" fillId="33" borderId="0" xfId="5" applyFont="1" applyAlignment="1">
      <alignment horizontal="centerContinuous" vertical="center"/>
    </xf>
    <xf numFmtId="164" fontId="80" fillId="33" borderId="0" xfId="5" applyFont="1">
      <alignment horizontal="left" vertical="center"/>
    </xf>
    <xf numFmtId="164" fontId="81" fillId="33" borderId="0" xfId="5" applyFont="1" applyAlignment="1">
      <alignment horizontal="centerContinuous" vertical="center"/>
    </xf>
    <xf numFmtId="0" fontId="84" fillId="0" borderId="0" xfId="11" applyFont="1">
      <alignment horizontal="left" vertical="center"/>
    </xf>
    <xf numFmtId="0" fontId="83" fillId="33" borderId="10" xfId="7" applyFont="1">
      <alignment horizontal="center" vertical="center" wrapText="1"/>
    </xf>
    <xf numFmtId="41" fontId="83" fillId="33" borderId="10" xfId="7" applyNumberFormat="1" applyFont="1">
      <alignment horizontal="center" vertical="center" wrapText="1"/>
    </xf>
    <xf numFmtId="41" fontId="83" fillId="33" borderId="0" xfId="0" applyNumberFormat="1" applyFont="1" applyFill="1" applyAlignment="1"/>
    <xf numFmtId="41" fontId="82" fillId="33" borderId="0" xfId="4" applyFont="1"/>
    <xf numFmtId="42" fontId="82" fillId="33" borderId="0" xfId="8" applyFont="1"/>
    <xf numFmtId="42" fontId="82" fillId="33" borderId="12" xfId="10" applyFont="1">
      <alignment horizontal="left"/>
    </xf>
    <xf numFmtId="42" fontId="82" fillId="33" borderId="0" xfId="10" applyFont="1" applyBorder="1">
      <alignment horizontal="left"/>
    </xf>
    <xf numFmtId="42" fontId="82" fillId="33" borderId="11" xfId="9" applyFont="1" applyBorder="1">
      <alignment vertical="center"/>
    </xf>
    <xf numFmtId="42" fontId="82" fillId="33" borderId="11" xfId="9" applyFont="1">
      <alignment vertical="center"/>
    </xf>
    <xf numFmtId="42" fontId="82" fillId="33" borderId="0" xfId="9" applyFont="1" applyBorder="1">
      <alignment vertical="center"/>
    </xf>
    <xf numFmtId="42" fontId="82" fillId="33" borderId="12" xfId="9" applyFont="1" applyBorder="1">
      <alignment vertical="center"/>
    </xf>
    <xf numFmtId="164" fontId="80" fillId="33" borderId="0" xfId="5" applyFont="1" applyBorder="1" applyAlignment="1">
      <alignment horizontal="centerContinuous" vertical="center"/>
    </xf>
    <xf numFmtId="173" fontId="82" fillId="33" borderId="0" xfId="12" applyNumberFormat="1" applyFont="1"/>
    <xf numFmtId="173" fontId="82" fillId="33" borderId="0" xfId="12" applyFont="1"/>
    <xf numFmtId="173" fontId="82" fillId="33" borderId="0" xfId="12" applyNumberFormat="1" applyFont="1" applyBorder="1"/>
    <xf numFmtId="41" fontId="83" fillId="33" borderId="0" xfId="0" applyNumberFormat="1" applyFont="1" applyFill="1" applyBorder="1" applyAlignment="1"/>
    <xf numFmtId="173" fontId="82" fillId="33" borderId="0" xfId="12" applyFont="1" applyBorder="1"/>
    <xf numFmtId="174" fontId="82" fillId="33" borderId="0" xfId="12" applyNumberFormat="1" applyFont="1"/>
    <xf numFmtId="173" fontId="85" fillId="33" borderId="0" xfId="13" applyFont="1" applyBorder="1">
      <alignment horizontal="left"/>
    </xf>
    <xf numFmtId="41" fontId="82" fillId="33" borderId="0" xfId="4" applyFont="1" applyBorder="1"/>
    <xf numFmtId="0" fontId="82" fillId="0" borderId="0" xfId="0" applyNumberFormat="1" applyFont="1" applyFill="1" applyAlignment="1"/>
    <xf numFmtId="41" fontId="82" fillId="0" borderId="0" xfId="4" applyFont="1" applyFill="1"/>
    <xf numFmtId="175" fontId="82" fillId="0" borderId="0" xfId="12" applyNumberFormat="1" applyFont="1" applyFill="1"/>
    <xf numFmtId="175" fontId="82" fillId="33" borderId="0" xfId="12" applyNumberFormat="1" applyFont="1"/>
    <xf numFmtId="175" fontId="82" fillId="33" borderId="0" xfId="0" applyNumberFormat="1" applyFont="1" applyFill="1" applyAlignment="1"/>
    <xf numFmtId="42" fontId="82" fillId="33" borderId="14" xfId="9" applyFont="1" applyBorder="1">
      <alignment vertical="center"/>
    </xf>
    <xf numFmtId="37" fontId="82" fillId="33" borderId="14" xfId="9" applyNumberFormat="1" applyFont="1" applyBorder="1">
      <alignment vertical="center"/>
    </xf>
    <xf numFmtId="173" fontId="82" fillId="33" borderId="0" xfId="0" applyNumberFormat="1" applyFont="1" applyFill="1" applyAlignment="1"/>
    <xf numFmtId="0" fontId="82" fillId="33" borderId="0" xfId="691" applyNumberFormat="1" applyFont="1" applyFill="1" applyAlignment="1"/>
    <xf numFmtId="0" fontId="82" fillId="33" borderId="0" xfId="691" applyNumberFormat="1" applyFont="1" applyFill="1" applyAlignment="1">
      <alignment horizontal="center"/>
    </xf>
    <xf numFmtId="0" fontId="82" fillId="33" borderId="0" xfId="691" quotePrefix="1" applyNumberFormat="1" applyFont="1" applyFill="1" applyAlignment="1">
      <alignment horizontal="center"/>
    </xf>
    <xf numFmtId="0" fontId="83" fillId="33" borderId="0" xfId="691" applyNumberFormat="1" applyFont="1" applyFill="1" applyAlignment="1">
      <alignment horizontal="left"/>
    </xf>
    <xf numFmtId="0" fontId="83" fillId="33" borderId="0" xfId="691" applyNumberFormat="1" applyFont="1" applyFill="1" applyAlignment="1"/>
    <xf numFmtId="0" fontId="83" fillId="33" borderId="0" xfId="691" applyNumberFormat="1" applyFont="1" applyFill="1" applyAlignment="1">
      <alignment horizontal="center"/>
    </xf>
    <xf numFmtId="42" fontId="82" fillId="33" borderId="0" xfId="683" applyFont="1" applyFill="1"/>
    <xf numFmtId="41" fontId="82" fillId="33" borderId="0" xfId="691" applyNumberFormat="1" applyFont="1" applyFill="1" applyAlignment="1"/>
    <xf numFmtId="42" fontId="82" fillId="33" borderId="11" xfId="686" applyFont="1" applyFill="1">
      <alignment vertical="center"/>
    </xf>
    <xf numFmtId="42" fontId="82" fillId="33" borderId="0" xfId="691" applyNumberFormat="1" applyFont="1" applyFill="1" applyAlignment="1"/>
    <xf numFmtId="166" fontId="82" fillId="33" borderId="0" xfId="691" applyNumberFormat="1" applyFont="1" applyFill="1" applyAlignment="1"/>
    <xf numFmtId="42" fontId="82" fillId="33" borderId="11" xfId="687" applyFont="1" applyFill="1" applyBorder="1">
      <alignment horizontal="left"/>
    </xf>
    <xf numFmtId="42" fontId="82" fillId="33" borderId="11" xfId="683" applyFont="1" applyFill="1" applyBorder="1"/>
    <xf numFmtId="10" fontId="82" fillId="33" borderId="11" xfId="683" applyNumberFormat="1" applyFont="1" applyFill="1" applyBorder="1"/>
    <xf numFmtId="42" fontId="82" fillId="33" borderId="0" xfId="683" applyFont="1" applyFill="1" applyBorder="1"/>
    <xf numFmtId="42" fontId="82" fillId="33" borderId="14" xfId="683" applyFont="1" applyFill="1" applyBorder="1"/>
    <xf numFmtId="42" fontId="82" fillId="33" borderId="0" xfId="683" applyNumberFormat="1" applyFont="1" applyFill="1"/>
    <xf numFmtId="171" fontId="82" fillId="33" borderId="0" xfId="683" applyNumberFormat="1" applyFont="1" applyFill="1"/>
    <xf numFmtId="172" fontId="82" fillId="33" borderId="0" xfId="683" applyNumberFormat="1" applyFont="1" applyFill="1"/>
    <xf numFmtId="0" fontId="82" fillId="33" borderId="0" xfId="691" applyNumberFormat="1" applyFont="1" applyFill="1" applyBorder="1" applyAlignment="1"/>
    <xf numFmtId="0" fontId="83" fillId="33" borderId="0" xfId="691" applyNumberFormat="1" applyFont="1" applyFill="1" applyBorder="1" applyAlignment="1">
      <alignment horizontal="center"/>
    </xf>
    <xf numFmtId="42" fontId="82" fillId="33" borderId="12" xfId="686" applyFont="1" applyFill="1" applyBorder="1">
      <alignment vertical="center"/>
    </xf>
    <xf numFmtId="42" fontId="82" fillId="33" borderId="12" xfId="687" applyFont="1" applyFill="1" applyBorder="1">
      <alignment horizontal="left"/>
    </xf>
    <xf numFmtId="42" fontId="82" fillId="33" borderId="0" xfId="686" applyFont="1" applyFill="1" applyBorder="1">
      <alignment vertical="center"/>
    </xf>
    <xf numFmtId="42" fontId="82" fillId="33" borderId="0" xfId="687" applyFont="1" applyFill="1" applyBorder="1">
      <alignment horizontal="left"/>
    </xf>
    <xf numFmtId="42" fontId="82" fillId="33" borderId="11" xfId="686" applyFont="1" applyFill="1" applyBorder="1">
      <alignment vertical="center"/>
    </xf>
    <xf numFmtId="42" fontId="82" fillId="33" borderId="10" xfId="686" applyFont="1" applyFill="1" applyBorder="1">
      <alignment vertical="center"/>
    </xf>
    <xf numFmtId="42" fontId="82" fillId="33" borderId="10" xfId="687" applyFont="1" applyFill="1" applyBorder="1">
      <alignment horizontal="left"/>
    </xf>
    <xf numFmtId="42" fontId="82" fillId="33" borderId="15" xfId="686" applyFont="1" applyFill="1" applyBorder="1">
      <alignment vertical="center"/>
    </xf>
    <xf numFmtId="42" fontId="82" fillId="33" borderId="15" xfId="687" applyFont="1" applyFill="1" applyBorder="1">
      <alignment horizontal="left"/>
    </xf>
    <xf numFmtId="42" fontId="83" fillId="33" borderId="12" xfId="683" applyFont="1" applyFill="1" applyBorder="1"/>
    <xf numFmtId="41" fontId="83" fillId="33" borderId="0" xfId="691" applyNumberFormat="1" applyFont="1" applyFill="1" applyAlignment="1"/>
    <xf numFmtId="42" fontId="82" fillId="33" borderId="0" xfId="683" applyFont="1"/>
    <xf numFmtId="42" fontId="82" fillId="33" borderId="12" xfId="687" applyFont="1">
      <alignment horizontal="left"/>
    </xf>
    <xf numFmtId="42" fontId="82" fillId="33" borderId="0" xfId="687" applyFont="1" applyBorder="1">
      <alignment horizontal="left"/>
    </xf>
    <xf numFmtId="42" fontId="82" fillId="33" borderId="11" xfId="686" applyFont="1" applyBorder="1">
      <alignment vertical="center"/>
    </xf>
    <xf numFmtId="42" fontId="82" fillId="33" borderId="11" xfId="686" applyFont="1">
      <alignment vertical="center"/>
    </xf>
    <xf numFmtId="42" fontId="82" fillId="33" borderId="0" xfId="686" applyFont="1" applyBorder="1">
      <alignment vertical="center"/>
    </xf>
    <xf numFmtId="42" fontId="82" fillId="33" borderId="12" xfId="686" applyFont="1" applyBorder="1">
      <alignment vertical="center"/>
    </xf>
    <xf numFmtId="41" fontId="83" fillId="33" borderId="0" xfId="691" applyNumberFormat="1" applyFont="1" applyFill="1" applyBorder="1" applyAlignment="1"/>
    <xf numFmtId="0" fontId="82" fillId="0" borderId="0" xfId="691" applyNumberFormat="1" applyFont="1" applyFill="1" applyAlignment="1"/>
    <xf numFmtId="175" fontId="82" fillId="33" borderId="0" xfId="691" applyNumberFormat="1" applyFont="1" applyFill="1" applyAlignment="1"/>
    <xf numFmtId="42" fontId="82" fillId="33" borderId="14" xfId="686" applyFont="1" applyBorder="1">
      <alignment vertical="center"/>
    </xf>
    <xf numFmtId="37" fontId="82" fillId="33" borderId="14" xfId="686" applyNumberFormat="1" applyFont="1" applyBorder="1">
      <alignment vertical="center"/>
    </xf>
    <xf numFmtId="173" fontId="82" fillId="33" borderId="0" xfId="691" applyNumberFormat="1" applyFont="1" applyFill="1" applyAlignment="1"/>
  </cellXfs>
  <cellStyles count="692">
    <cellStyle name="_x0013_" xfId="14" xr:uid="{00000000-0005-0000-0000-000000000000}"/>
    <cellStyle name="_09GRC Gas Transport For Review" xfId="15" xr:uid="{00000000-0005-0000-0000-000001000000}"/>
    <cellStyle name="_4.06E Pass Throughs" xfId="16" xr:uid="{00000000-0005-0000-0000-000002000000}"/>
    <cellStyle name="_4.06E Pass Throughs 2" xfId="17" xr:uid="{00000000-0005-0000-0000-000003000000}"/>
    <cellStyle name="_4.06E Pass Throughs 3" xfId="18" xr:uid="{00000000-0005-0000-0000-000004000000}"/>
    <cellStyle name="_4.06E Pass Throughs_04 07E Wild Horse Wind Expansion (C) (2)" xfId="19" xr:uid="{00000000-0005-0000-0000-000005000000}"/>
    <cellStyle name="_4.06E Pass Throughs_4 31 Regulatory Assets and Liabilities  7 06- Exhibit D" xfId="20" xr:uid="{00000000-0005-0000-0000-000006000000}"/>
    <cellStyle name="_4.06E Pass Throughs_4 32 Regulatory Assets and Liabilities  7 06- Exhibit D" xfId="21" xr:uid="{00000000-0005-0000-0000-000007000000}"/>
    <cellStyle name="_4.06E Pass Throughs_Book9" xfId="22" xr:uid="{00000000-0005-0000-0000-000008000000}"/>
    <cellStyle name="_4.13E Montana Energy Tax" xfId="23" xr:uid="{00000000-0005-0000-0000-000009000000}"/>
    <cellStyle name="_4.13E Montana Energy Tax 2" xfId="24" xr:uid="{00000000-0005-0000-0000-00000A000000}"/>
    <cellStyle name="_4.13E Montana Energy Tax 3" xfId="25" xr:uid="{00000000-0005-0000-0000-00000B000000}"/>
    <cellStyle name="_4.13E Montana Energy Tax_04 07E Wild Horse Wind Expansion (C) (2)" xfId="26" xr:uid="{00000000-0005-0000-0000-00000C000000}"/>
    <cellStyle name="_4.13E Montana Energy Tax_4 31 Regulatory Assets and Liabilities  7 06- Exhibit D" xfId="27" xr:uid="{00000000-0005-0000-0000-00000D000000}"/>
    <cellStyle name="_4.13E Montana Energy Tax_4 32 Regulatory Assets and Liabilities  7 06- Exhibit D" xfId="28" xr:uid="{00000000-0005-0000-0000-00000E000000}"/>
    <cellStyle name="_4.13E Montana Energy Tax_Book9" xfId="29" xr:uid="{00000000-0005-0000-0000-00000F000000}"/>
    <cellStyle name="_AURORA WIP" xfId="30" xr:uid="{00000000-0005-0000-0000-000010000000}"/>
    <cellStyle name="_Book1" xfId="31" xr:uid="{00000000-0005-0000-0000-000011000000}"/>
    <cellStyle name="_Book1 (2)" xfId="32" xr:uid="{00000000-0005-0000-0000-000012000000}"/>
    <cellStyle name="_Book1 (2) 2" xfId="33" xr:uid="{00000000-0005-0000-0000-000013000000}"/>
    <cellStyle name="_Book1 (2) 3" xfId="34" xr:uid="{00000000-0005-0000-0000-000014000000}"/>
    <cellStyle name="_Book1 (2)_04 07E Wild Horse Wind Expansion (C) (2)" xfId="35" xr:uid="{00000000-0005-0000-0000-000015000000}"/>
    <cellStyle name="_Book1 (2)_4 31 Regulatory Assets and Liabilities  7 06- Exhibit D" xfId="36" xr:uid="{00000000-0005-0000-0000-000016000000}"/>
    <cellStyle name="_Book1 (2)_4 32 Regulatory Assets and Liabilities  7 06- Exhibit D" xfId="37" xr:uid="{00000000-0005-0000-0000-000017000000}"/>
    <cellStyle name="_Book1 (2)_ACCOUNTS" xfId="38" xr:uid="{00000000-0005-0000-0000-000018000000}"/>
    <cellStyle name="_Book1 (2)_Book9" xfId="39" xr:uid="{00000000-0005-0000-0000-000019000000}"/>
    <cellStyle name="_Book1 (2)_Gas Rev Req Model (2010 GRC)" xfId="40" xr:uid="{00000000-0005-0000-0000-00001A000000}"/>
    <cellStyle name="_Book1 2" xfId="41" xr:uid="{00000000-0005-0000-0000-00001B000000}"/>
    <cellStyle name="_Book1 3" xfId="42" xr:uid="{00000000-0005-0000-0000-00001C000000}"/>
    <cellStyle name="_Book1_4 31 Regulatory Assets and Liabilities  7 06- Exhibit D" xfId="43" xr:uid="{00000000-0005-0000-0000-00001D000000}"/>
    <cellStyle name="_Book1_4 32 Regulatory Assets and Liabilities  7 06- Exhibit D" xfId="44" xr:uid="{00000000-0005-0000-0000-00001E000000}"/>
    <cellStyle name="_Book1_Book9" xfId="45" xr:uid="{00000000-0005-0000-0000-00001F000000}"/>
    <cellStyle name="_Book2" xfId="46" xr:uid="{00000000-0005-0000-0000-000020000000}"/>
    <cellStyle name="_Book2 2" xfId="47" xr:uid="{00000000-0005-0000-0000-000021000000}"/>
    <cellStyle name="_Book2 3" xfId="48" xr:uid="{00000000-0005-0000-0000-000022000000}"/>
    <cellStyle name="_Book2_04 07E Wild Horse Wind Expansion (C) (2)" xfId="49" xr:uid="{00000000-0005-0000-0000-000023000000}"/>
    <cellStyle name="_Book2_4 31 Regulatory Assets and Liabilities  7 06- Exhibit D" xfId="50" xr:uid="{00000000-0005-0000-0000-000024000000}"/>
    <cellStyle name="_Book2_4 32 Regulatory Assets and Liabilities  7 06- Exhibit D" xfId="51" xr:uid="{00000000-0005-0000-0000-000025000000}"/>
    <cellStyle name="_Book2_ACCOUNTS" xfId="52" xr:uid="{00000000-0005-0000-0000-000026000000}"/>
    <cellStyle name="_Book2_Book9" xfId="53" xr:uid="{00000000-0005-0000-0000-000027000000}"/>
    <cellStyle name="_Book2_Gas Rev Req Model (2010 GRC)" xfId="54" xr:uid="{00000000-0005-0000-0000-000028000000}"/>
    <cellStyle name="_Book3" xfId="55" xr:uid="{00000000-0005-0000-0000-000029000000}"/>
    <cellStyle name="_Book5" xfId="56" xr:uid="{00000000-0005-0000-0000-00002A000000}"/>
    <cellStyle name="_Chelan Debt Forecast 12.19.05" xfId="57" xr:uid="{00000000-0005-0000-0000-00002B000000}"/>
    <cellStyle name="_Chelan Debt Forecast 12.19.05 2" xfId="58" xr:uid="{00000000-0005-0000-0000-00002C000000}"/>
    <cellStyle name="_Chelan Debt Forecast 12.19.05 3" xfId="59" xr:uid="{00000000-0005-0000-0000-00002D000000}"/>
    <cellStyle name="_Chelan Debt Forecast 12.19.05_4 31 Regulatory Assets and Liabilities  7 06- Exhibit D" xfId="60" xr:uid="{00000000-0005-0000-0000-00002E000000}"/>
    <cellStyle name="_Chelan Debt Forecast 12.19.05_4 32 Regulatory Assets and Liabilities  7 06- Exhibit D" xfId="61" xr:uid="{00000000-0005-0000-0000-00002F000000}"/>
    <cellStyle name="_Chelan Debt Forecast 12.19.05_ACCOUNTS" xfId="62" xr:uid="{00000000-0005-0000-0000-000030000000}"/>
    <cellStyle name="_Chelan Debt Forecast 12.19.05_Book9" xfId="63" xr:uid="{00000000-0005-0000-0000-000031000000}"/>
    <cellStyle name="_Chelan Debt Forecast 12.19.05_Gas Rev Req Model (2010 GRC)" xfId="64" xr:uid="{00000000-0005-0000-0000-000032000000}"/>
    <cellStyle name="_Copy 11-9 Sumas Proforma - Current" xfId="65" xr:uid="{00000000-0005-0000-0000-000033000000}"/>
    <cellStyle name="_Costs not in AURORA 06GRC" xfId="66" xr:uid="{00000000-0005-0000-0000-000034000000}"/>
    <cellStyle name="_Costs not in AURORA 06GRC 2" xfId="67" xr:uid="{00000000-0005-0000-0000-000035000000}"/>
    <cellStyle name="_Costs not in AURORA 06GRC 3" xfId="68" xr:uid="{00000000-0005-0000-0000-000036000000}"/>
    <cellStyle name="_Costs not in AURORA 06GRC_04 07E Wild Horse Wind Expansion (C) (2)" xfId="69" xr:uid="{00000000-0005-0000-0000-000037000000}"/>
    <cellStyle name="_Costs not in AURORA 06GRC_4 31 Regulatory Assets and Liabilities  7 06- Exhibit D" xfId="70" xr:uid="{00000000-0005-0000-0000-000038000000}"/>
    <cellStyle name="_Costs not in AURORA 06GRC_4 32 Regulatory Assets and Liabilities  7 06- Exhibit D" xfId="71" xr:uid="{00000000-0005-0000-0000-000039000000}"/>
    <cellStyle name="_Costs not in AURORA 06GRC_ACCOUNTS" xfId="72" xr:uid="{00000000-0005-0000-0000-00003A000000}"/>
    <cellStyle name="_Costs not in AURORA 06GRC_Book9" xfId="73" xr:uid="{00000000-0005-0000-0000-00003B000000}"/>
    <cellStyle name="_Costs not in AURORA 06GRC_Gas Rev Req Model (2010 GRC)" xfId="74" xr:uid="{00000000-0005-0000-0000-00003C000000}"/>
    <cellStyle name="_Costs not in AURORA 2006GRC 6.15.06" xfId="75" xr:uid="{00000000-0005-0000-0000-00003D000000}"/>
    <cellStyle name="_Costs not in AURORA 2006GRC 6.15.06 2" xfId="76" xr:uid="{00000000-0005-0000-0000-00003E000000}"/>
    <cellStyle name="_Costs not in AURORA 2006GRC 6.15.06 3" xfId="77" xr:uid="{00000000-0005-0000-0000-00003F000000}"/>
    <cellStyle name="_Costs not in AURORA 2006GRC 6.15.06_04 07E Wild Horse Wind Expansion (C) (2)" xfId="78" xr:uid="{00000000-0005-0000-0000-000040000000}"/>
    <cellStyle name="_Costs not in AURORA 2006GRC 6.15.06_4 31 Regulatory Assets and Liabilities  7 06- Exhibit D" xfId="79" xr:uid="{00000000-0005-0000-0000-000041000000}"/>
    <cellStyle name="_Costs not in AURORA 2006GRC 6.15.06_4 32 Regulatory Assets and Liabilities  7 06- Exhibit D" xfId="80" xr:uid="{00000000-0005-0000-0000-000042000000}"/>
    <cellStyle name="_Costs not in AURORA 2006GRC 6.15.06_ACCOUNTS" xfId="81" xr:uid="{00000000-0005-0000-0000-000043000000}"/>
    <cellStyle name="_Costs not in AURORA 2006GRC 6.15.06_Book9" xfId="82" xr:uid="{00000000-0005-0000-0000-000044000000}"/>
    <cellStyle name="_Costs not in AURORA 2006GRC 6.15.06_Gas Rev Req Model (2010 GRC)" xfId="83" xr:uid="{00000000-0005-0000-0000-000045000000}"/>
    <cellStyle name="_Costs not in AURORA 2006GRC w gas price updated" xfId="84" xr:uid="{00000000-0005-0000-0000-000046000000}"/>
    <cellStyle name="_Costs not in AURORA 2007 Rate Case" xfId="85" xr:uid="{00000000-0005-0000-0000-000047000000}"/>
    <cellStyle name="_Costs not in AURORA 2007 Rate Case 2" xfId="86" xr:uid="{00000000-0005-0000-0000-000048000000}"/>
    <cellStyle name="_Costs not in AURORA 2007 Rate Case 3" xfId="87" xr:uid="{00000000-0005-0000-0000-000049000000}"/>
    <cellStyle name="_Costs not in AURORA 2007 Rate Case_4 31 Regulatory Assets and Liabilities  7 06- Exhibit D" xfId="88" xr:uid="{00000000-0005-0000-0000-00004A000000}"/>
    <cellStyle name="_Costs not in AURORA 2007 Rate Case_4 32 Regulatory Assets and Liabilities  7 06- Exhibit D" xfId="89" xr:uid="{00000000-0005-0000-0000-00004B000000}"/>
    <cellStyle name="_Costs not in AURORA 2007 Rate Case_Book9" xfId="90" xr:uid="{00000000-0005-0000-0000-00004C000000}"/>
    <cellStyle name="_Costs not in KWI3000 '06Budget" xfId="91" xr:uid="{00000000-0005-0000-0000-00004D000000}"/>
    <cellStyle name="_Costs not in KWI3000 '06Budget 2" xfId="92" xr:uid="{00000000-0005-0000-0000-00004E000000}"/>
    <cellStyle name="_Costs not in KWI3000 '06Budget 3" xfId="93" xr:uid="{00000000-0005-0000-0000-00004F000000}"/>
    <cellStyle name="_Costs not in KWI3000 '06Budget_4 31 Regulatory Assets and Liabilities  7 06- Exhibit D" xfId="94" xr:uid="{00000000-0005-0000-0000-000050000000}"/>
    <cellStyle name="_Costs not in KWI3000 '06Budget_4 32 Regulatory Assets and Liabilities  7 06- Exhibit D" xfId="95" xr:uid="{00000000-0005-0000-0000-000051000000}"/>
    <cellStyle name="_Costs not in KWI3000 '06Budget_ACCOUNTS" xfId="96" xr:uid="{00000000-0005-0000-0000-000052000000}"/>
    <cellStyle name="_Costs not in KWI3000 '06Budget_Book9" xfId="97" xr:uid="{00000000-0005-0000-0000-000053000000}"/>
    <cellStyle name="_Costs not in KWI3000 '06Budget_Gas Rev Req Model (2010 GRC)" xfId="98" xr:uid="{00000000-0005-0000-0000-000054000000}"/>
    <cellStyle name="_DEM-WP (C) Power Cost 2006GRC Order" xfId="99" xr:uid="{00000000-0005-0000-0000-000055000000}"/>
    <cellStyle name="_DEM-WP (C) Power Cost 2006GRC Order 2" xfId="100" xr:uid="{00000000-0005-0000-0000-000056000000}"/>
    <cellStyle name="_DEM-WP (C) Power Cost 2006GRC Order 3" xfId="101" xr:uid="{00000000-0005-0000-0000-000057000000}"/>
    <cellStyle name="_DEM-WP (C) Power Cost 2006GRC Order_04 07E Wild Horse Wind Expansion (C) (2)" xfId="102" xr:uid="{00000000-0005-0000-0000-000058000000}"/>
    <cellStyle name="_DEM-WP (C) Power Cost 2006GRC Order_4 31 Regulatory Assets and Liabilities  7 06- Exhibit D" xfId="103" xr:uid="{00000000-0005-0000-0000-000059000000}"/>
    <cellStyle name="_DEM-WP (C) Power Cost 2006GRC Order_4 32 Regulatory Assets and Liabilities  7 06- Exhibit D" xfId="104" xr:uid="{00000000-0005-0000-0000-00005A000000}"/>
    <cellStyle name="_DEM-WP (C) Power Cost 2006GRC Order_Book9" xfId="105" xr:uid="{00000000-0005-0000-0000-00005B000000}"/>
    <cellStyle name="_DEM-WP Revised (HC) Wild Horse 2006GRC" xfId="106" xr:uid="{00000000-0005-0000-0000-00005C000000}"/>
    <cellStyle name="_DEM-WP Revised (HC) Wild Horse 2006GRC_Electric Rev Req Model (2009 GRC) Rebuttal" xfId="107" xr:uid="{00000000-0005-0000-0000-00005D000000}"/>
    <cellStyle name="_DEM-WP(C) Colstrip FOR" xfId="108" xr:uid="{00000000-0005-0000-0000-00005E000000}"/>
    <cellStyle name="_DEM-WP(C) Costs not in AURORA 2006GRC" xfId="109" xr:uid="{00000000-0005-0000-0000-00005F000000}"/>
    <cellStyle name="_DEM-WP(C) Costs not in AURORA 2006GRC 2" xfId="110" xr:uid="{00000000-0005-0000-0000-000060000000}"/>
    <cellStyle name="_DEM-WP(C) Costs not in AURORA 2006GRC 3" xfId="111" xr:uid="{00000000-0005-0000-0000-000061000000}"/>
    <cellStyle name="_DEM-WP(C) Costs not in AURORA 2006GRC_4 31 Regulatory Assets and Liabilities  7 06- Exhibit D" xfId="112" xr:uid="{00000000-0005-0000-0000-000062000000}"/>
    <cellStyle name="_DEM-WP(C) Costs not in AURORA 2006GRC_4 32 Regulatory Assets and Liabilities  7 06- Exhibit D" xfId="113" xr:uid="{00000000-0005-0000-0000-000063000000}"/>
    <cellStyle name="_DEM-WP(C) Costs not in AURORA 2006GRC_Book9" xfId="114" xr:uid="{00000000-0005-0000-0000-000064000000}"/>
    <cellStyle name="_DEM-WP(C) Costs not in AURORA 2007GRC" xfId="115" xr:uid="{00000000-0005-0000-0000-000065000000}"/>
    <cellStyle name="_DEM-WP(C) Costs not in AURORA 2007GRC_Electric Rev Req Model (2009 GRC) Rebuttal" xfId="116" xr:uid="{00000000-0005-0000-0000-000066000000}"/>
    <cellStyle name="_DEM-WP(C) Costs not in AURORA 2007PCORC-5.07Update" xfId="117" xr:uid="{00000000-0005-0000-0000-000067000000}"/>
    <cellStyle name="_DEM-WP(C) Costs not in AURORA 2007PCORC-5.07Update_DEM-WP(C) Production O&amp;M 2009GRC Rebuttal" xfId="118" xr:uid="{00000000-0005-0000-0000-000068000000}"/>
    <cellStyle name="_DEM-WP(C) Costs not in AURORA 2007PCORC-5.07Update_Electric Rev Req Model (2009 GRC) Rebuttal" xfId="119" xr:uid="{00000000-0005-0000-0000-000069000000}"/>
    <cellStyle name="_DEM-WP(C) Prod O&amp;M 2007GRC" xfId="120" xr:uid="{00000000-0005-0000-0000-00006A000000}"/>
    <cellStyle name="_DEM-WP(C) Rate Year Sumas by Month Update Corrected" xfId="121" xr:uid="{00000000-0005-0000-0000-00006B000000}"/>
    <cellStyle name="_DEM-WP(C) Sumas Proforma 11.5.07" xfId="122" xr:uid="{00000000-0005-0000-0000-00006C000000}"/>
    <cellStyle name="_DEM-WP(C) Westside Hydro Data_051007" xfId="123" xr:uid="{00000000-0005-0000-0000-00006D000000}"/>
    <cellStyle name="_DEM-WP(C) Westside Hydro Data_051007_Electric Rev Req Model (2009 GRC) Rebuttal" xfId="124" xr:uid="{00000000-0005-0000-0000-00006E000000}"/>
    <cellStyle name="_Fixed Gas Transport 1 19 09" xfId="125" xr:uid="{00000000-0005-0000-0000-00006F000000}"/>
    <cellStyle name="_Fuel Prices 4-14" xfId="126" xr:uid="{00000000-0005-0000-0000-000070000000}"/>
    <cellStyle name="_Fuel Prices 4-14 2" xfId="127" xr:uid="{00000000-0005-0000-0000-000071000000}"/>
    <cellStyle name="_Fuel Prices 4-14 3" xfId="128" xr:uid="{00000000-0005-0000-0000-000072000000}"/>
    <cellStyle name="_Fuel Prices 4-14_04 07E Wild Horse Wind Expansion (C) (2)" xfId="129" xr:uid="{00000000-0005-0000-0000-000073000000}"/>
    <cellStyle name="_Fuel Prices 4-14_4 31 Regulatory Assets and Liabilities  7 06- Exhibit D" xfId="130" xr:uid="{00000000-0005-0000-0000-000074000000}"/>
    <cellStyle name="_Fuel Prices 4-14_4 32 Regulatory Assets and Liabilities  7 06- Exhibit D" xfId="131" xr:uid="{00000000-0005-0000-0000-000075000000}"/>
    <cellStyle name="_Fuel Prices 4-14_Book9" xfId="132" xr:uid="{00000000-0005-0000-0000-000076000000}"/>
    <cellStyle name="_Gas Transportation Charges_2009GRC_120308" xfId="133" xr:uid="{00000000-0005-0000-0000-000077000000}"/>
    <cellStyle name="_NIM 06 Base Case Current Trends" xfId="134" xr:uid="{00000000-0005-0000-0000-000078000000}"/>
    <cellStyle name="_Portfolio SPlan Base Case.xls Chart 1" xfId="135" xr:uid="{00000000-0005-0000-0000-000079000000}"/>
    <cellStyle name="_Portfolio SPlan Base Case.xls Chart 2" xfId="136" xr:uid="{00000000-0005-0000-0000-00007A000000}"/>
    <cellStyle name="_Portfolio SPlan Base Case.xls Chart 3" xfId="137" xr:uid="{00000000-0005-0000-0000-00007B000000}"/>
    <cellStyle name="_Power Cost Value Copy 11.30.05 gas 1.09.06 AURORA at 1.10.06" xfId="138" xr:uid="{00000000-0005-0000-0000-00007C000000}"/>
    <cellStyle name="_Power Cost Value Copy 11.30.05 gas 1.09.06 AURORA at 1.10.06 2" xfId="139" xr:uid="{00000000-0005-0000-0000-00007D000000}"/>
    <cellStyle name="_Power Cost Value Copy 11.30.05 gas 1.09.06 AURORA at 1.10.06 3" xfId="140" xr:uid="{00000000-0005-0000-0000-00007E000000}"/>
    <cellStyle name="_Power Cost Value Copy 11.30.05 gas 1.09.06 AURORA at 1.10.06_04 07E Wild Horse Wind Expansion (C) (2)" xfId="141" xr:uid="{00000000-0005-0000-0000-00007F000000}"/>
    <cellStyle name="_Power Cost Value Copy 11.30.05 gas 1.09.06 AURORA at 1.10.06_4 31 Regulatory Assets and Liabilities  7 06- Exhibit D" xfId="142" xr:uid="{00000000-0005-0000-0000-000080000000}"/>
    <cellStyle name="_Power Cost Value Copy 11.30.05 gas 1.09.06 AURORA at 1.10.06_4 32 Regulatory Assets and Liabilities  7 06- Exhibit D" xfId="143" xr:uid="{00000000-0005-0000-0000-000081000000}"/>
    <cellStyle name="_Power Cost Value Copy 11.30.05 gas 1.09.06 AURORA at 1.10.06_ACCOUNTS" xfId="144" xr:uid="{00000000-0005-0000-0000-000082000000}"/>
    <cellStyle name="_Power Cost Value Copy 11.30.05 gas 1.09.06 AURORA at 1.10.06_Book9" xfId="145" xr:uid="{00000000-0005-0000-0000-000083000000}"/>
    <cellStyle name="_Power Cost Value Copy 11.30.05 gas 1.09.06 AURORA at 1.10.06_Gas Rev Req Model (2010 GRC)" xfId="146" xr:uid="{00000000-0005-0000-0000-000084000000}"/>
    <cellStyle name="_Pro Forma Rev 07 GRC" xfId="147" xr:uid="{00000000-0005-0000-0000-000085000000}"/>
    <cellStyle name="_Recon to Darrin's 5.11.05 proforma" xfId="148" xr:uid="{00000000-0005-0000-0000-000086000000}"/>
    <cellStyle name="_Recon to Darrin's 5.11.05 proforma 2" xfId="149" xr:uid="{00000000-0005-0000-0000-000087000000}"/>
    <cellStyle name="_Recon to Darrin's 5.11.05 proforma 3" xfId="150" xr:uid="{00000000-0005-0000-0000-000088000000}"/>
    <cellStyle name="_Recon to Darrin's 5.11.05 proforma_4 31 Regulatory Assets and Liabilities  7 06- Exhibit D" xfId="151" xr:uid="{00000000-0005-0000-0000-000089000000}"/>
    <cellStyle name="_Recon to Darrin's 5.11.05 proforma_4 32 Regulatory Assets and Liabilities  7 06- Exhibit D" xfId="152" xr:uid="{00000000-0005-0000-0000-00008A000000}"/>
    <cellStyle name="_Recon to Darrin's 5.11.05 proforma_ACCOUNTS" xfId="153" xr:uid="{00000000-0005-0000-0000-00008B000000}"/>
    <cellStyle name="_Recon to Darrin's 5.11.05 proforma_Book9" xfId="154" xr:uid="{00000000-0005-0000-0000-00008C000000}"/>
    <cellStyle name="_Recon to Darrin's 5.11.05 proforma_Gas Rev Req Model (2010 GRC)" xfId="155" xr:uid="{00000000-0005-0000-0000-00008D000000}"/>
    <cellStyle name="_Revenue" xfId="156" xr:uid="{00000000-0005-0000-0000-00008E000000}"/>
    <cellStyle name="_Revenue_Data" xfId="157" xr:uid="{00000000-0005-0000-0000-00008F000000}"/>
    <cellStyle name="_Revenue_Data_1" xfId="158" xr:uid="{00000000-0005-0000-0000-000090000000}"/>
    <cellStyle name="_Revenue_Data_Pro Forma Rev 09 GRC" xfId="159" xr:uid="{00000000-0005-0000-0000-000091000000}"/>
    <cellStyle name="_Revenue_Mins" xfId="160" xr:uid="{00000000-0005-0000-0000-000092000000}"/>
    <cellStyle name="_Revenue_Pro Forma Rev 07 GRC" xfId="161" xr:uid="{00000000-0005-0000-0000-000093000000}"/>
    <cellStyle name="_Revenue_Pro Forma Rev 08 GRC" xfId="162" xr:uid="{00000000-0005-0000-0000-000094000000}"/>
    <cellStyle name="_Revenue_Pro Forma Rev 09 GRC" xfId="163" xr:uid="{00000000-0005-0000-0000-000095000000}"/>
    <cellStyle name="_Revenue_Sheet2" xfId="164" xr:uid="{00000000-0005-0000-0000-000096000000}"/>
    <cellStyle name="_Revenue_Therms Data" xfId="165" xr:uid="{00000000-0005-0000-0000-000097000000}"/>
    <cellStyle name="_Revenue_Therms Data Rerun" xfId="166" xr:uid="{00000000-0005-0000-0000-000098000000}"/>
    <cellStyle name="_Sumas Proforma - 11-09-07" xfId="167" xr:uid="{00000000-0005-0000-0000-000099000000}"/>
    <cellStyle name="_Sumas Property Taxes v1" xfId="168" xr:uid="{00000000-0005-0000-0000-00009A000000}"/>
    <cellStyle name="_Tenaska Comparison" xfId="169" xr:uid="{00000000-0005-0000-0000-00009B000000}"/>
    <cellStyle name="_Tenaska Comparison 2" xfId="170" xr:uid="{00000000-0005-0000-0000-00009C000000}"/>
    <cellStyle name="_Tenaska Comparison 3" xfId="171" xr:uid="{00000000-0005-0000-0000-00009D000000}"/>
    <cellStyle name="_Tenaska Comparison_4 31 Regulatory Assets and Liabilities  7 06- Exhibit D" xfId="172" xr:uid="{00000000-0005-0000-0000-00009E000000}"/>
    <cellStyle name="_Tenaska Comparison_4 32 Regulatory Assets and Liabilities  7 06- Exhibit D" xfId="173" xr:uid="{00000000-0005-0000-0000-00009F000000}"/>
    <cellStyle name="_Tenaska Comparison_Book9" xfId="174" xr:uid="{00000000-0005-0000-0000-0000A0000000}"/>
    <cellStyle name="_Therms Data" xfId="175" xr:uid="{00000000-0005-0000-0000-0000A1000000}"/>
    <cellStyle name="_Therms Data_Pro Forma Rev 09 GRC" xfId="176" xr:uid="{00000000-0005-0000-0000-0000A2000000}"/>
    <cellStyle name="_Value Copy 11 30 05 gas 12 09 05 AURORA at 12 14 05" xfId="177" xr:uid="{00000000-0005-0000-0000-0000A3000000}"/>
    <cellStyle name="_Value Copy 11 30 05 gas 12 09 05 AURORA at 12 14 05 2" xfId="178" xr:uid="{00000000-0005-0000-0000-0000A4000000}"/>
    <cellStyle name="_Value Copy 11 30 05 gas 12 09 05 AURORA at 12 14 05 3" xfId="179" xr:uid="{00000000-0005-0000-0000-0000A5000000}"/>
    <cellStyle name="_Value Copy 11 30 05 gas 12 09 05 AURORA at 12 14 05_04 07E Wild Horse Wind Expansion (C) (2)" xfId="180" xr:uid="{00000000-0005-0000-0000-0000A6000000}"/>
    <cellStyle name="_Value Copy 11 30 05 gas 12 09 05 AURORA at 12 14 05_4 31 Regulatory Assets and Liabilities  7 06- Exhibit D" xfId="181" xr:uid="{00000000-0005-0000-0000-0000A7000000}"/>
    <cellStyle name="_Value Copy 11 30 05 gas 12 09 05 AURORA at 12 14 05_4 32 Regulatory Assets and Liabilities  7 06- Exhibit D" xfId="182" xr:uid="{00000000-0005-0000-0000-0000A8000000}"/>
    <cellStyle name="_Value Copy 11 30 05 gas 12 09 05 AURORA at 12 14 05_ACCOUNTS" xfId="183" xr:uid="{00000000-0005-0000-0000-0000A9000000}"/>
    <cellStyle name="_Value Copy 11 30 05 gas 12 09 05 AURORA at 12 14 05_Book9" xfId="184" xr:uid="{00000000-0005-0000-0000-0000AA000000}"/>
    <cellStyle name="_Value Copy 11 30 05 gas 12 09 05 AURORA at 12 14 05_Gas Rev Req Model (2010 GRC)" xfId="185" xr:uid="{00000000-0005-0000-0000-0000AB000000}"/>
    <cellStyle name="_VC 6.15.06 update on 06GRC power costs.xls Chart 1" xfId="186" xr:uid="{00000000-0005-0000-0000-0000AC000000}"/>
    <cellStyle name="_VC 6.15.06 update on 06GRC power costs.xls Chart 1 2" xfId="187" xr:uid="{00000000-0005-0000-0000-0000AD000000}"/>
    <cellStyle name="_VC 6.15.06 update on 06GRC power costs.xls Chart 1 3" xfId="188" xr:uid="{00000000-0005-0000-0000-0000AE000000}"/>
    <cellStyle name="_VC 6.15.06 update on 06GRC power costs.xls Chart 1_04 07E Wild Horse Wind Expansion (C) (2)" xfId="189" xr:uid="{00000000-0005-0000-0000-0000AF000000}"/>
    <cellStyle name="_VC 6.15.06 update on 06GRC power costs.xls Chart 1_4 31 Regulatory Assets and Liabilities  7 06- Exhibit D" xfId="190" xr:uid="{00000000-0005-0000-0000-0000B0000000}"/>
    <cellStyle name="_VC 6.15.06 update on 06GRC power costs.xls Chart 1_4 32 Regulatory Assets and Liabilities  7 06- Exhibit D" xfId="191" xr:uid="{00000000-0005-0000-0000-0000B1000000}"/>
    <cellStyle name="_VC 6.15.06 update on 06GRC power costs.xls Chart 1_ACCOUNTS" xfId="192" xr:uid="{00000000-0005-0000-0000-0000B2000000}"/>
    <cellStyle name="_VC 6.15.06 update on 06GRC power costs.xls Chart 1_Book9" xfId="193" xr:uid="{00000000-0005-0000-0000-0000B3000000}"/>
    <cellStyle name="_VC 6.15.06 update on 06GRC power costs.xls Chart 1_Gas Rev Req Model (2010 GRC)" xfId="194" xr:uid="{00000000-0005-0000-0000-0000B4000000}"/>
    <cellStyle name="_VC 6.15.06 update on 06GRC power costs.xls Chart 2" xfId="195" xr:uid="{00000000-0005-0000-0000-0000B5000000}"/>
    <cellStyle name="_VC 6.15.06 update on 06GRC power costs.xls Chart 2 2" xfId="196" xr:uid="{00000000-0005-0000-0000-0000B6000000}"/>
    <cellStyle name="_VC 6.15.06 update on 06GRC power costs.xls Chart 2 3" xfId="197" xr:uid="{00000000-0005-0000-0000-0000B7000000}"/>
    <cellStyle name="_VC 6.15.06 update on 06GRC power costs.xls Chart 2_04 07E Wild Horse Wind Expansion (C) (2)" xfId="198" xr:uid="{00000000-0005-0000-0000-0000B8000000}"/>
    <cellStyle name="_VC 6.15.06 update on 06GRC power costs.xls Chart 2_4 31 Regulatory Assets and Liabilities  7 06- Exhibit D" xfId="199" xr:uid="{00000000-0005-0000-0000-0000B9000000}"/>
    <cellStyle name="_VC 6.15.06 update on 06GRC power costs.xls Chart 2_4 32 Regulatory Assets and Liabilities  7 06- Exhibit D" xfId="200" xr:uid="{00000000-0005-0000-0000-0000BA000000}"/>
    <cellStyle name="_VC 6.15.06 update on 06GRC power costs.xls Chart 2_ACCOUNTS" xfId="201" xr:uid="{00000000-0005-0000-0000-0000BB000000}"/>
    <cellStyle name="_VC 6.15.06 update on 06GRC power costs.xls Chart 2_Book9" xfId="202" xr:uid="{00000000-0005-0000-0000-0000BC000000}"/>
    <cellStyle name="_VC 6.15.06 update on 06GRC power costs.xls Chart 2_Gas Rev Req Model (2010 GRC)" xfId="203" xr:uid="{00000000-0005-0000-0000-0000BD000000}"/>
    <cellStyle name="_VC 6.15.06 update on 06GRC power costs.xls Chart 3" xfId="204" xr:uid="{00000000-0005-0000-0000-0000BE000000}"/>
    <cellStyle name="_VC 6.15.06 update on 06GRC power costs.xls Chart 3 2" xfId="205" xr:uid="{00000000-0005-0000-0000-0000BF000000}"/>
    <cellStyle name="_VC 6.15.06 update on 06GRC power costs.xls Chart 3 3" xfId="206" xr:uid="{00000000-0005-0000-0000-0000C0000000}"/>
    <cellStyle name="_VC 6.15.06 update on 06GRC power costs.xls Chart 3_04 07E Wild Horse Wind Expansion (C) (2)" xfId="207" xr:uid="{00000000-0005-0000-0000-0000C1000000}"/>
    <cellStyle name="_VC 6.15.06 update on 06GRC power costs.xls Chart 3_4 31 Regulatory Assets and Liabilities  7 06- Exhibit D" xfId="208" xr:uid="{00000000-0005-0000-0000-0000C2000000}"/>
    <cellStyle name="_VC 6.15.06 update on 06GRC power costs.xls Chart 3_4 32 Regulatory Assets and Liabilities  7 06- Exhibit D" xfId="209" xr:uid="{00000000-0005-0000-0000-0000C3000000}"/>
    <cellStyle name="_VC 6.15.06 update on 06GRC power costs.xls Chart 3_ACCOUNTS" xfId="210" xr:uid="{00000000-0005-0000-0000-0000C4000000}"/>
    <cellStyle name="_VC 6.15.06 update on 06GRC power costs.xls Chart 3_Book9" xfId="211" xr:uid="{00000000-0005-0000-0000-0000C5000000}"/>
    <cellStyle name="_VC 6.15.06 update on 06GRC power costs.xls Chart 3_Gas Rev Req Model (2010 GRC)" xfId="212" xr:uid="{00000000-0005-0000-0000-0000C6000000}"/>
    <cellStyle name="0,0_x000d__x000a_NA_x000d__x000a_" xfId="213" xr:uid="{00000000-0005-0000-0000-0000C7000000}"/>
    <cellStyle name="20% - Accent1 2" xfId="214" xr:uid="{00000000-0005-0000-0000-0000C8000000}"/>
    <cellStyle name="20% - Accent1 2 2" xfId="215" xr:uid="{00000000-0005-0000-0000-0000C9000000}"/>
    <cellStyle name="20% - Accent1 3" xfId="216" xr:uid="{00000000-0005-0000-0000-0000CA000000}"/>
    <cellStyle name="20% - Accent1 4" xfId="217" xr:uid="{00000000-0005-0000-0000-0000CB000000}"/>
    <cellStyle name="20% - Accent1 5" xfId="218" xr:uid="{00000000-0005-0000-0000-0000CC000000}"/>
    <cellStyle name="20% - Accent2 2" xfId="219" xr:uid="{00000000-0005-0000-0000-0000CD000000}"/>
    <cellStyle name="20% - Accent2 2 2" xfId="220" xr:uid="{00000000-0005-0000-0000-0000CE000000}"/>
    <cellStyle name="20% - Accent2 3" xfId="221" xr:uid="{00000000-0005-0000-0000-0000CF000000}"/>
    <cellStyle name="20% - Accent2 4" xfId="222" xr:uid="{00000000-0005-0000-0000-0000D0000000}"/>
    <cellStyle name="20% - Accent2 5" xfId="223" xr:uid="{00000000-0005-0000-0000-0000D1000000}"/>
    <cellStyle name="20% - Accent3 2" xfId="224" xr:uid="{00000000-0005-0000-0000-0000D2000000}"/>
    <cellStyle name="20% - Accent3 2 2" xfId="225" xr:uid="{00000000-0005-0000-0000-0000D3000000}"/>
    <cellStyle name="20% - Accent3 3" xfId="226" xr:uid="{00000000-0005-0000-0000-0000D4000000}"/>
    <cellStyle name="20% - Accent3 4" xfId="227" xr:uid="{00000000-0005-0000-0000-0000D5000000}"/>
    <cellStyle name="20% - Accent3 5" xfId="228" xr:uid="{00000000-0005-0000-0000-0000D6000000}"/>
    <cellStyle name="20% - Accent4 2" xfId="229" xr:uid="{00000000-0005-0000-0000-0000D7000000}"/>
    <cellStyle name="20% - Accent4 2 2" xfId="230" xr:uid="{00000000-0005-0000-0000-0000D8000000}"/>
    <cellStyle name="20% - Accent4 3" xfId="231" xr:uid="{00000000-0005-0000-0000-0000D9000000}"/>
    <cellStyle name="20% - Accent4 4" xfId="232" xr:uid="{00000000-0005-0000-0000-0000DA000000}"/>
    <cellStyle name="20% - Accent4 5" xfId="233" xr:uid="{00000000-0005-0000-0000-0000DB000000}"/>
    <cellStyle name="20% - Accent5 2" xfId="234" xr:uid="{00000000-0005-0000-0000-0000DC000000}"/>
    <cellStyle name="20% - Accent5 2 2" xfId="235" xr:uid="{00000000-0005-0000-0000-0000DD000000}"/>
    <cellStyle name="20% - Accent5 3" xfId="236" xr:uid="{00000000-0005-0000-0000-0000DE000000}"/>
    <cellStyle name="20% - Accent5 4" xfId="237" xr:uid="{00000000-0005-0000-0000-0000DF000000}"/>
    <cellStyle name="20% - Accent5 5" xfId="238" xr:uid="{00000000-0005-0000-0000-0000E0000000}"/>
    <cellStyle name="20% - Accent6 2" xfId="239" xr:uid="{00000000-0005-0000-0000-0000E1000000}"/>
    <cellStyle name="20% - Accent6 2 2" xfId="240" xr:uid="{00000000-0005-0000-0000-0000E2000000}"/>
    <cellStyle name="20% - Accent6 3" xfId="241" xr:uid="{00000000-0005-0000-0000-0000E3000000}"/>
    <cellStyle name="20% - Accent6 4" xfId="242" xr:uid="{00000000-0005-0000-0000-0000E4000000}"/>
    <cellStyle name="20% - Accent6 5" xfId="243" xr:uid="{00000000-0005-0000-0000-0000E5000000}"/>
    <cellStyle name="40% - Accent1 2" xfId="244" xr:uid="{00000000-0005-0000-0000-0000E6000000}"/>
    <cellStyle name="40% - Accent1 2 2" xfId="245" xr:uid="{00000000-0005-0000-0000-0000E7000000}"/>
    <cellStyle name="40% - Accent1 3" xfId="246" xr:uid="{00000000-0005-0000-0000-0000E8000000}"/>
    <cellStyle name="40% - Accent1 4" xfId="247" xr:uid="{00000000-0005-0000-0000-0000E9000000}"/>
    <cellStyle name="40% - Accent1 5" xfId="248" xr:uid="{00000000-0005-0000-0000-0000EA000000}"/>
    <cellStyle name="40% - Accent2 2" xfId="249" xr:uid="{00000000-0005-0000-0000-0000EB000000}"/>
    <cellStyle name="40% - Accent2 2 2" xfId="250" xr:uid="{00000000-0005-0000-0000-0000EC000000}"/>
    <cellStyle name="40% - Accent2 3" xfId="251" xr:uid="{00000000-0005-0000-0000-0000ED000000}"/>
    <cellStyle name="40% - Accent2 4" xfId="252" xr:uid="{00000000-0005-0000-0000-0000EE000000}"/>
    <cellStyle name="40% - Accent2 5" xfId="253" xr:uid="{00000000-0005-0000-0000-0000EF000000}"/>
    <cellStyle name="40% - Accent3 2" xfId="254" xr:uid="{00000000-0005-0000-0000-0000F0000000}"/>
    <cellStyle name="40% - Accent3 2 2" xfId="255" xr:uid="{00000000-0005-0000-0000-0000F1000000}"/>
    <cellStyle name="40% - Accent3 3" xfId="256" xr:uid="{00000000-0005-0000-0000-0000F2000000}"/>
    <cellStyle name="40% - Accent3 4" xfId="257" xr:uid="{00000000-0005-0000-0000-0000F3000000}"/>
    <cellStyle name="40% - Accent3 5" xfId="258" xr:uid="{00000000-0005-0000-0000-0000F4000000}"/>
    <cellStyle name="40% - Accent4 2" xfId="259" xr:uid="{00000000-0005-0000-0000-0000F5000000}"/>
    <cellStyle name="40% - Accent4 2 2" xfId="260" xr:uid="{00000000-0005-0000-0000-0000F6000000}"/>
    <cellStyle name="40% - Accent4 3" xfId="261" xr:uid="{00000000-0005-0000-0000-0000F7000000}"/>
    <cellStyle name="40% - Accent4 4" xfId="262" xr:uid="{00000000-0005-0000-0000-0000F8000000}"/>
    <cellStyle name="40% - Accent4 5" xfId="263" xr:uid="{00000000-0005-0000-0000-0000F9000000}"/>
    <cellStyle name="40% - Accent5 2" xfId="264" xr:uid="{00000000-0005-0000-0000-0000FA000000}"/>
    <cellStyle name="40% - Accent5 2 2" xfId="265" xr:uid="{00000000-0005-0000-0000-0000FB000000}"/>
    <cellStyle name="40% - Accent5 3" xfId="266" xr:uid="{00000000-0005-0000-0000-0000FC000000}"/>
    <cellStyle name="40% - Accent5 4" xfId="267" xr:uid="{00000000-0005-0000-0000-0000FD000000}"/>
    <cellStyle name="40% - Accent5 5" xfId="268" xr:uid="{00000000-0005-0000-0000-0000FE000000}"/>
    <cellStyle name="40% - Accent6 2" xfId="269" xr:uid="{00000000-0005-0000-0000-0000FF000000}"/>
    <cellStyle name="40% - Accent6 2 2" xfId="270" xr:uid="{00000000-0005-0000-0000-000000010000}"/>
    <cellStyle name="40% - Accent6 3" xfId="271" xr:uid="{00000000-0005-0000-0000-000001010000}"/>
    <cellStyle name="40% - Accent6 4" xfId="272" xr:uid="{00000000-0005-0000-0000-000002010000}"/>
    <cellStyle name="40% - Accent6 5" xfId="273" xr:uid="{00000000-0005-0000-0000-000003010000}"/>
    <cellStyle name="60% - Accent1 2" xfId="274" xr:uid="{00000000-0005-0000-0000-000004010000}"/>
    <cellStyle name="60% - Accent1 3" xfId="275" xr:uid="{00000000-0005-0000-0000-000005010000}"/>
    <cellStyle name="60% - Accent2 2" xfId="276" xr:uid="{00000000-0005-0000-0000-000006010000}"/>
    <cellStyle name="60% - Accent2 3" xfId="277" xr:uid="{00000000-0005-0000-0000-000007010000}"/>
    <cellStyle name="60% - Accent3 2" xfId="278" xr:uid="{00000000-0005-0000-0000-000008010000}"/>
    <cellStyle name="60% - Accent3 2 2" xfId="279" xr:uid="{00000000-0005-0000-0000-000009010000}"/>
    <cellStyle name="60% - Accent3 3" xfId="280" xr:uid="{00000000-0005-0000-0000-00000A010000}"/>
    <cellStyle name="60% - Accent4 2" xfId="281" xr:uid="{00000000-0005-0000-0000-00000B010000}"/>
    <cellStyle name="60% - Accent4 2 2" xfId="282" xr:uid="{00000000-0005-0000-0000-00000C010000}"/>
    <cellStyle name="60% - Accent4 3" xfId="283" xr:uid="{00000000-0005-0000-0000-00000D010000}"/>
    <cellStyle name="60% - Accent5 2" xfId="284" xr:uid="{00000000-0005-0000-0000-00000E010000}"/>
    <cellStyle name="60% - Accent5 3" xfId="285" xr:uid="{00000000-0005-0000-0000-00000F010000}"/>
    <cellStyle name="60% - Accent6 2" xfId="286" xr:uid="{00000000-0005-0000-0000-000010010000}"/>
    <cellStyle name="60% - Accent6 2 2" xfId="287" xr:uid="{00000000-0005-0000-0000-000011010000}"/>
    <cellStyle name="60% - Accent6 3" xfId="288" xr:uid="{00000000-0005-0000-0000-000012010000}"/>
    <cellStyle name="Accent1 2" xfId="289" xr:uid="{00000000-0005-0000-0000-000013010000}"/>
    <cellStyle name="Accent1 3" xfId="290" xr:uid="{00000000-0005-0000-0000-000014010000}"/>
    <cellStyle name="Accent2 2" xfId="291" xr:uid="{00000000-0005-0000-0000-000015010000}"/>
    <cellStyle name="Accent2 3" xfId="292" xr:uid="{00000000-0005-0000-0000-000016010000}"/>
    <cellStyle name="Accent3 2" xfId="293" xr:uid="{00000000-0005-0000-0000-000017010000}"/>
    <cellStyle name="Accent3 3" xfId="294" xr:uid="{00000000-0005-0000-0000-000018010000}"/>
    <cellStyle name="Accent4 2" xfId="295" xr:uid="{00000000-0005-0000-0000-000019010000}"/>
    <cellStyle name="Accent4 3" xfId="296" xr:uid="{00000000-0005-0000-0000-00001A010000}"/>
    <cellStyle name="Accent5 2" xfId="297" xr:uid="{00000000-0005-0000-0000-00001B010000}"/>
    <cellStyle name="Accent5 3" xfId="298" xr:uid="{00000000-0005-0000-0000-00001C010000}"/>
    <cellStyle name="Accent6 2" xfId="299" xr:uid="{00000000-0005-0000-0000-00001D010000}"/>
    <cellStyle name="Accent6 3" xfId="300" xr:uid="{00000000-0005-0000-0000-00001E010000}"/>
    <cellStyle name="Bad 2" xfId="301" xr:uid="{00000000-0005-0000-0000-00001F010000}"/>
    <cellStyle name="Bad 3" xfId="302" xr:uid="{00000000-0005-0000-0000-000020010000}"/>
    <cellStyle name="Calc Currency (0)" xfId="303" xr:uid="{00000000-0005-0000-0000-000021010000}"/>
    <cellStyle name="Calc Currency (0) 2" xfId="304" xr:uid="{00000000-0005-0000-0000-000022010000}"/>
    <cellStyle name="Calc Currency (0) 3" xfId="305" xr:uid="{00000000-0005-0000-0000-000023010000}"/>
    <cellStyle name="Calculation" xfId="4" builtinId="22"/>
    <cellStyle name="Calculation 2" xfId="306" xr:uid="{00000000-0005-0000-0000-000025010000}"/>
    <cellStyle name="Calculation 3" xfId="307" xr:uid="{00000000-0005-0000-0000-000026010000}"/>
    <cellStyle name="Calculation 4" xfId="308" xr:uid="{00000000-0005-0000-0000-000027010000}"/>
    <cellStyle name="Calculation 5" xfId="309" xr:uid="{00000000-0005-0000-0000-000028010000}"/>
    <cellStyle name="Calculation 6" xfId="310" xr:uid="{00000000-0005-0000-0000-000029010000}"/>
    <cellStyle name="Calculation 7" xfId="689" xr:uid="{00000000-0005-0000-0000-00002A010000}"/>
    <cellStyle name="Check Cell 2" xfId="311" xr:uid="{00000000-0005-0000-0000-00002B010000}"/>
    <cellStyle name="Check Cell 3" xfId="312" xr:uid="{00000000-0005-0000-0000-00002C010000}"/>
    <cellStyle name="CheckCell" xfId="313" xr:uid="{00000000-0005-0000-0000-00002D010000}"/>
    <cellStyle name="CheckCell 2" xfId="314" xr:uid="{00000000-0005-0000-0000-00002E010000}"/>
    <cellStyle name="CheckCell_Electric Rev Req Model (2009 GRC) Rebuttal" xfId="315" xr:uid="{00000000-0005-0000-0000-00002F010000}"/>
    <cellStyle name="Comma" xfId="1" builtinId="3"/>
    <cellStyle name="Comma 10" xfId="316" xr:uid="{00000000-0005-0000-0000-000031010000}"/>
    <cellStyle name="Comma 11" xfId="317" xr:uid="{00000000-0005-0000-0000-000032010000}"/>
    <cellStyle name="Comma 12" xfId="318" xr:uid="{00000000-0005-0000-0000-000033010000}"/>
    <cellStyle name="Comma 13" xfId="319" xr:uid="{00000000-0005-0000-0000-000034010000}"/>
    <cellStyle name="Comma 14" xfId="685" xr:uid="{00000000-0005-0000-0000-000035010000}"/>
    <cellStyle name="Comma 2" xfId="320" xr:uid="{00000000-0005-0000-0000-000036010000}"/>
    <cellStyle name="Comma 2 2" xfId="321" xr:uid="{00000000-0005-0000-0000-000037010000}"/>
    <cellStyle name="Comma 2 3" xfId="322" xr:uid="{00000000-0005-0000-0000-000038010000}"/>
    <cellStyle name="Comma 2 4" xfId="323" xr:uid="{00000000-0005-0000-0000-000039010000}"/>
    <cellStyle name="Comma 3" xfId="324" xr:uid="{00000000-0005-0000-0000-00003A010000}"/>
    <cellStyle name="Comma 3 2" xfId="325" xr:uid="{00000000-0005-0000-0000-00003B010000}"/>
    <cellStyle name="Comma 4" xfId="326" xr:uid="{00000000-0005-0000-0000-00003C010000}"/>
    <cellStyle name="Comma 4 2" xfId="327" xr:uid="{00000000-0005-0000-0000-00003D010000}"/>
    <cellStyle name="Comma 5" xfId="328" xr:uid="{00000000-0005-0000-0000-00003E010000}"/>
    <cellStyle name="Comma 6" xfId="329" xr:uid="{00000000-0005-0000-0000-00003F010000}"/>
    <cellStyle name="Comma 7" xfId="330" xr:uid="{00000000-0005-0000-0000-000040010000}"/>
    <cellStyle name="Comma 8" xfId="331" xr:uid="{00000000-0005-0000-0000-000041010000}"/>
    <cellStyle name="Comma 8 2" xfId="332" xr:uid="{00000000-0005-0000-0000-000042010000}"/>
    <cellStyle name="Comma 9" xfId="333" xr:uid="{00000000-0005-0000-0000-000043010000}"/>
    <cellStyle name="Comma0" xfId="334" xr:uid="{00000000-0005-0000-0000-000044010000}"/>
    <cellStyle name="Comma0 - Style2" xfId="335" xr:uid="{00000000-0005-0000-0000-000045010000}"/>
    <cellStyle name="Comma0 - Style4" xfId="336" xr:uid="{00000000-0005-0000-0000-000046010000}"/>
    <cellStyle name="Comma0 - Style4 2" xfId="337" xr:uid="{00000000-0005-0000-0000-000047010000}"/>
    <cellStyle name="Comma0 - Style4 3" xfId="338" xr:uid="{00000000-0005-0000-0000-000048010000}"/>
    <cellStyle name="Comma0 - Style5" xfId="339" xr:uid="{00000000-0005-0000-0000-000049010000}"/>
    <cellStyle name="Comma0 - Style5 2" xfId="340" xr:uid="{00000000-0005-0000-0000-00004A010000}"/>
    <cellStyle name="Comma0 - Style5_ACCOUNTS" xfId="341" xr:uid="{00000000-0005-0000-0000-00004B010000}"/>
    <cellStyle name="Comma0 2" xfId="342" xr:uid="{00000000-0005-0000-0000-00004C010000}"/>
    <cellStyle name="Comma0 3" xfId="343" xr:uid="{00000000-0005-0000-0000-00004D010000}"/>
    <cellStyle name="Comma0 4" xfId="344" xr:uid="{00000000-0005-0000-0000-00004E010000}"/>
    <cellStyle name="Comma0 5" xfId="345" xr:uid="{00000000-0005-0000-0000-00004F010000}"/>
    <cellStyle name="Comma0 6" xfId="346" xr:uid="{00000000-0005-0000-0000-000050010000}"/>
    <cellStyle name="Comma0 7" xfId="347" xr:uid="{00000000-0005-0000-0000-000051010000}"/>
    <cellStyle name="Comma0 8" xfId="348" xr:uid="{00000000-0005-0000-0000-000052010000}"/>
    <cellStyle name="Comma0_00COS Ind Allocators" xfId="349" xr:uid="{00000000-0005-0000-0000-000053010000}"/>
    <cellStyle name="Comma1 - Style1" xfId="350" xr:uid="{00000000-0005-0000-0000-000054010000}"/>
    <cellStyle name="Comma1 - Style1 2" xfId="351" xr:uid="{00000000-0005-0000-0000-000055010000}"/>
    <cellStyle name="Comma1 - Style1 3" xfId="352" xr:uid="{00000000-0005-0000-0000-000056010000}"/>
    <cellStyle name="Comma1 - Style1 4" xfId="353" xr:uid="{00000000-0005-0000-0000-000057010000}"/>
    <cellStyle name="Comma1 - Style1_ACCOUNTS" xfId="354" xr:uid="{00000000-0005-0000-0000-000058010000}"/>
    <cellStyle name="Copied" xfId="355" xr:uid="{00000000-0005-0000-0000-000059010000}"/>
    <cellStyle name="Copied 2" xfId="356" xr:uid="{00000000-0005-0000-0000-00005A010000}"/>
    <cellStyle name="Copied 3" xfId="357" xr:uid="{00000000-0005-0000-0000-00005B010000}"/>
    <cellStyle name="COST1" xfId="358" xr:uid="{00000000-0005-0000-0000-00005C010000}"/>
    <cellStyle name="COST1 2" xfId="359" xr:uid="{00000000-0005-0000-0000-00005D010000}"/>
    <cellStyle name="COST1 3" xfId="360" xr:uid="{00000000-0005-0000-0000-00005E010000}"/>
    <cellStyle name="Curren - Style1" xfId="361" xr:uid="{00000000-0005-0000-0000-00005F010000}"/>
    <cellStyle name="Curren - Style2" xfId="362" xr:uid="{00000000-0005-0000-0000-000060010000}"/>
    <cellStyle name="Curren - Style2 2" xfId="363" xr:uid="{00000000-0005-0000-0000-000061010000}"/>
    <cellStyle name="Curren - Style2 3" xfId="364" xr:uid="{00000000-0005-0000-0000-000062010000}"/>
    <cellStyle name="Curren - Style2 4" xfId="365" xr:uid="{00000000-0005-0000-0000-000063010000}"/>
    <cellStyle name="Curren - Style2_ACCOUNTS" xfId="366" xr:uid="{00000000-0005-0000-0000-000064010000}"/>
    <cellStyle name="Curren - Style5" xfId="367" xr:uid="{00000000-0005-0000-0000-000065010000}"/>
    <cellStyle name="Curren - Style6" xfId="368" xr:uid="{00000000-0005-0000-0000-000066010000}"/>
    <cellStyle name="Curren - Style6 2" xfId="369" xr:uid="{00000000-0005-0000-0000-000067010000}"/>
    <cellStyle name="Curren - Style6_ACCOUNTS" xfId="370" xr:uid="{00000000-0005-0000-0000-000068010000}"/>
    <cellStyle name="Currency" xfId="2" builtinId="4"/>
    <cellStyle name="Currency 10" xfId="371" xr:uid="{00000000-0005-0000-0000-00006A010000}"/>
    <cellStyle name="Currency 11" xfId="372" xr:uid="{00000000-0005-0000-0000-00006B010000}"/>
    <cellStyle name="Currency 12" xfId="684" xr:uid="{00000000-0005-0000-0000-00006C010000}"/>
    <cellStyle name="Currency 2" xfId="373" xr:uid="{00000000-0005-0000-0000-00006D010000}"/>
    <cellStyle name="Currency 2 2" xfId="374" xr:uid="{00000000-0005-0000-0000-00006E010000}"/>
    <cellStyle name="Currency 2 3" xfId="375" xr:uid="{00000000-0005-0000-0000-00006F010000}"/>
    <cellStyle name="Currency 2 4" xfId="376" xr:uid="{00000000-0005-0000-0000-000070010000}"/>
    <cellStyle name="Currency 3" xfId="377" xr:uid="{00000000-0005-0000-0000-000071010000}"/>
    <cellStyle name="Currency 3 2" xfId="378" xr:uid="{00000000-0005-0000-0000-000072010000}"/>
    <cellStyle name="Currency 4" xfId="379" xr:uid="{00000000-0005-0000-0000-000073010000}"/>
    <cellStyle name="Currency 5" xfId="380" xr:uid="{00000000-0005-0000-0000-000074010000}"/>
    <cellStyle name="Currency 6" xfId="381" xr:uid="{00000000-0005-0000-0000-000075010000}"/>
    <cellStyle name="Currency 7" xfId="382" xr:uid="{00000000-0005-0000-0000-000076010000}"/>
    <cellStyle name="Currency 8" xfId="383" xr:uid="{00000000-0005-0000-0000-000077010000}"/>
    <cellStyle name="Currency 9" xfId="384" xr:uid="{00000000-0005-0000-0000-000078010000}"/>
    <cellStyle name="Currency0" xfId="385" xr:uid="{00000000-0005-0000-0000-000079010000}"/>
    <cellStyle name="Currency0 2" xfId="386" xr:uid="{00000000-0005-0000-0000-00007A010000}"/>
    <cellStyle name="Currency0 3" xfId="387" xr:uid="{00000000-0005-0000-0000-00007B010000}"/>
    <cellStyle name="Currency0 4" xfId="388" xr:uid="{00000000-0005-0000-0000-00007C010000}"/>
    <cellStyle name="Currency0 5" xfId="389" xr:uid="{00000000-0005-0000-0000-00007D010000}"/>
    <cellStyle name="Currency0 6" xfId="390" xr:uid="{00000000-0005-0000-0000-00007E010000}"/>
    <cellStyle name="Currency0_ACCOUNTS" xfId="391" xr:uid="{00000000-0005-0000-0000-00007F010000}"/>
    <cellStyle name="Date" xfId="392" xr:uid="{00000000-0005-0000-0000-000080010000}"/>
    <cellStyle name="Date 2" xfId="393" xr:uid="{00000000-0005-0000-0000-000081010000}"/>
    <cellStyle name="Date 3" xfId="394" xr:uid="{00000000-0005-0000-0000-000082010000}"/>
    <cellStyle name="Date 4" xfId="395" xr:uid="{00000000-0005-0000-0000-000083010000}"/>
    <cellStyle name="Date 5" xfId="396" xr:uid="{00000000-0005-0000-0000-000084010000}"/>
    <cellStyle name="Date 6" xfId="397" xr:uid="{00000000-0005-0000-0000-000085010000}"/>
    <cellStyle name="Date 7" xfId="398" xr:uid="{00000000-0005-0000-0000-000086010000}"/>
    <cellStyle name="Date_ACCOUNTS" xfId="399" xr:uid="{00000000-0005-0000-0000-000087010000}"/>
    <cellStyle name="Entered" xfId="400" xr:uid="{00000000-0005-0000-0000-000088010000}"/>
    <cellStyle name="Entered 2" xfId="401" xr:uid="{00000000-0005-0000-0000-000089010000}"/>
    <cellStyle name="Entered 3" xfId="402" xr:uid="{00000000-0005-0000-0000-00008A010000}"/>
    <cellStyle name="Entered 4" xfId="403" xr:uid="{00000000-0005-0000-0000-00008B010000}"/>
    <cellStyle name="Euro" xfId="404" xr:uid="{00000000-0005-0000-0000-00008C010000}"/>
    <cellStyle name="Explanatory Text 2" xfId="405" xr:uid="{00000000-0005-0000-0000-00008D010000}"/>
    <cellStyle name="Explanatory Text 3" xfId="406" xr:uid="{00000000-0005-0000-0000-00008E010000}"/>
    <cellStyle name="Fixed" xfId="407" xr:uid="{00000000-0005-0000-0000-00008F010000}"/>
    <cellStyle name="Fixed 2" xfId="408" xr:uid="{00000000-0005-0000-0000-000090010000}"/>
    <cellStyle name="Fixed 3" xfId="409" xr:uid="{00000000-0005-0000-0000-000091010000}"/>
    <cellStyle name="Fixed 4" xfId="410" xr:uid="{00000000-0005-0000-0000-000092010000}"/>
    <cellStyle name="Fixed 5" xfId="411" xr:uid="{00000000-0005-0000-0000-000093010000}"/>
    <cellStyle name="Fixed 6" xfId="412" xr:uid="{00000000-0005-0000-0000-000094010000}"/>
    <cellStyle name="Fixed_ACCOUNTS" xfId="413" xr:uid="{00000000-0005-0000-0000-000095010000}"/>
    <cellStyle name="Fixed3 - Style3" xfId="414" xr:uid="{00000000-0005-0000-0000-000096010000}"/>
    <cellStyle name="Good 2" xfId="415" xr:uid="{00000000-0005-0000-0000-000097010000}"/>
    <cellStyle name="Good 3" xfId="416" xr:uid="{00000000-0005-0000-0000-000098010000}"/>
    <cellStyle name="Grey" xfId="417" xr:uid="{00000000-0005-0000-0000-000099010000}"/>
    <cellStyle name="Grey 2" xfId="418" xr:uid="{00000000-0005-0000-0000-00009A010000}"/>
    <cellStyle name="Grey 3" xfId="419" xr:uid="{00000000-0005-0000-0000-00009B010000}"/>
    <cellStyle name="Grey 4" xfId="420" xr:uid="{00000000-0005-0000-0000-00009C010000}"/>
    <cellStyle name="Grey_Gas Rev Req Model (2010 GRC)" xfId="421" xr:uid="{00000000-0005-0000-0000-00009D010000}"/>
    <cellStyle name="Header1" xfId="422" xr:uid="{00000000-0005-0000-0000-00009E010000}"/>
    <cellStyle name="Header1 2" xfId="423" xr:uid="{00000000-0005-0000-0000-00009F010000}"/>
    <cellStyle name="Header1 3" xfId="424" xr:uid="{00000000-0005-0000-0000-0000A0010000}"/>
    <cellStyle name="Header2" xfId="425" xr:uid="{00000000-0005-0000-0000-0000A1010000}"/>
    <cellStyle name="Header2 2" xfId="426" xr:uid="{00000000-0005-0000-0000-0000A2010000}"/>
    <cellStyle name="Header2 3" xfId="427" xr:uid="{00000000-0005-0000-0000-0000A3010000}"/>
    <cellStyle name="Heading 1 2" xfId="428" xr:uid="{00000000-0005-0000-0000-0000A4010000}"/>
    <cellStyle name="Heading 1 3" xfId="429" xr:uid="{00000000-0005-0000-0000-0000A5010000}"/>
    <cellStyle name="Heading 1 4" xfId="430" xr:uid="{00000000-0005-0000-0000-0000A6010000}"/>
    <cellStyle name="Heading 1 5" xfId="431" xr:uid="{00000000-0005-0000-0000-0000A7010000}"/>
    <cellStyle name="Heading 1 6" xfId="432" xr:uid="{00000000-0005-0000-0000-0000A8010000}"/>
    <cellStyle name="Heading 2 2" xfId="433" xr:uid="{00000000-0005-0000-0000-0000A9010000}"/>
    <cellStyle name="Heading 2 3" xfId="434" xr:uid="{00000000-0005-0000-0000-0000AA010000}"/>
    <cellStyle name="Heading 2 4" xfId="435" xr:uid="{00000000-0005-0000-0000-0000AB010000}"/>
    <cellStyle name="Heading 2 5" xfId="436" xr:uid="{00000000-0005-0000-0000-0000AC010000}"/>
    <cellStyle name="Heading 2 6" xfId="437" xr:uid="{00000000-0005-0000-0000-0000AD010000}"/>
    <cellStyle name="Heading 3 2" xfId="438" xr:uid="{00000000-0005-0000-0000-0000AE010000}"/>
    <cellStyle name="Heading 3 2 2" xfId="439" xr:uid="{00000000-0005-0000-0000-0000AF010000}"/>
    <cellStyle name="Heading 4 2" xfId="440" xr:uid="{00000000-0005-0000-0000-0000B0010000}"/>
    <cellStyle name="Heading 4 2 2" xfId="441" xr:uid="{00000000-0005-0000-0000-0000B1010000}"/>
    <cellStyle name="Heading1" xfId="442" xr:uid="{00000000-0005-0000-0000-0000B2010000}"/>
    <cellStyle name="Heading1 2" xfId="443" xr:uid="{00000000-0005-0000-0000-0000B3010000}"/>
    <cellStyle name="Heading1 3" xfId="444" xr:uid="{00000000-0005-0000-0000-0000B4010000}"/>
    <cellStyle name="Heading2" xfId="445" xr:uid="{00000000-0005-0000-0000-0000B5010000}"/>
    <cellStyle name="Heading2 2" xfId="446" xr:uid="{00000000-0005-0000-0000-0000B6010000}"/>
    <cellStyle name="Heading2 3" xfId="447" xr:uid="{00000000-0005-0000-0000-0000B7010000}"/>
    <cellStyle name="Input [yellow]" xfId="448" xr:uid="{00000000-0005-0000-0000-0000B8010000}"/>
    <cellStyle name="Input [yellow] 2" xfId="449" xr:uid="{00000000-0005-0000-0000-0000B9010000}"/>
    <cellStyle name="Input [yellow] 3" xfId="450" xr:uid="{00000000-0005-0000-0000-0000BA010000}"/>
    <cellStyle name="Input [yellow] 4" xfId="451" xr:uid="{00000000-0005-0000-0000-0000BB010000}"/>
    <cellStyle name="Input [yellow]_Gas Rev Req Model (2010 GRC)" xfId="452" xr:uid="{00000000-0005-0000-0000-0000BC010000}"/>
    <cellStyle name="Input 2" xfId="453" xr:uid="{00000000-0005-0000-0000-0000BD010000}"/>
    <cellStyle name="Input 3" xfId="454" xr:uid="{00000000-0005-0000-0000-0000BE010000}"/>
    <cellStyle name="Input 4" xfId="455" xr:uid="{00000000-0005-0000-0000-0000BF010000}"/>
    <cellStyle name="Input Cells" xfId="456" xr:uid="{00000000-0005-0000-0000-0000C0010000}"/>
    <cellStyle name="Input Cells Percent" xfId="457" xr:uid="{00000000-0005-0000-0000-0000C1010000}"/>
    <cellStyle name="Input Cells_ACCOUNTALLOC" xfId="458" xr:uid="{00000000-0005-0000-0000-0000C2010000}"/>
    <cellStyle name="Lines" xfId="459" xr:uid="{00000000-0005-0000-0000-0000C3010000}"/>
    <cellStyle name="Lines 2" xfId="460" xr:uid="{00000000-0005-0000-0000-0000C4010000}"/>
    <cellStyle name="Lines_Electric Rev Req Model (2009 GRC) Rebuttal" xfId="461" xr:uid="{00000000-0005-0000-0000-0000C5010000}"/>
    <cellStyle name="LINKED" xfId="462" xr:uid="{00000000-0005-0000-0000-0000C6010000}"/>
    <cellStyle name="Linked Cell 2" xfId="463" xr:uid="{00000000-0005-0000-0000-0000C7010000}"/>
    <cellStyle name="Linked Cell 3" xfId="464" xr:uid="{00000000-0005-0000-0000-0000C8010000}"/>
    <cellStyle name="modified border" xfId="465" xr:uid="{00000000-0005-0000-0000-0000C9010000}"/>
    <cellStyle name="modified border 2" xfId="466" xr:uid="{00000000-0005-0000-0000-0000CA010000}"/>
    <cellStyle name="modified border 3" xfId="467" xr:uid="{00000000-0005-0000-0000-0000CB010000}"/>
    <cellStyle name="modified border 4" xfId="468" xr:uid="{00000000-0005-0000-0000-0000CC010000}"/>
    <cellStyle name="modified border1" xfId="469" xr:uid="{00000000-0005-0000-0000-0000CD010000}"/>
    <cellStyle name="modified border1 2" xfId="470" xr:uid="{00000000-0005-0000-0000-0000CE010000}"/>
    <cellStyle name="modified border1 3" xfId="471" xr:uid="{00000000-0005-0000-0000-0000CF010000}"/>
    <cellStyle name="modified border1 4" xfId="472" xr:uid="{00000000-0005-0000-0000-0000D0010000}"/>
    <cellStyle name="Neutral 2" xfId="473" xr:uid="{00000000-0005-0000-0000-0000D1010000}"/>
    <cellStyle name="Neutral 3" xfId="474" xr:uid="{00000000-0005-0000-0000-0000D2010000}"/>
    <cellStyle name="no dec" xfId="475" xr:uid="{00000000-0005-0000-0000-0000D3010000}"/>
    <cellStyle name="no dec 2" xfId="476" xr:uid="{00000000-0005-0000-0000-0000D4010000}"/>
    <cellStyle name="no dec 3" xfId="477" xr:uid="{00000000-0005-0000-0000-0000D5010000}"/>
    <cellStyle name="Normal" xfId="0" builtinId="0"/>
    <cellStyle name="Normal - Style1" xfId="478" xr:uid="{00000000-0005-0000-0000-0000D7010000}"/>
    <cellStyle name="Normal - Style1 2" xfId="479" xr:uid="{00000000-0005-0000-0000-0000D8010000}"/>
    <cellStyle name="Normal - Style1 3" xfId="480" xr:uid="{00000000-0005-0000-0000-0000D9010000}"/>
    <cellStyle name="Normal - Style1 4" xfId="481" xr:uid="{00000000-0005-0000-0000-0000DA010000}"/>
    <cellStyle name="Normal - Style1 5" xfId="482" xr:uid="{00000000-0005-0000-0000-0000DB010000}"/>
    <cellStyle name="Normal - Style1 6" xfId="483" xr:uid="{00000000-0005-0000-0000-0000DC010000}"/>
    <cellStyle name="Normal - Style1 7" xfId="484" xr:uid="{00000000-0005-0000-0000-0000DD010000}"/>
    <cellStyle name="Normal - Style1 8" xfId="485" xr:uid="{00000000-0005-0000-0000-0000DE010000}"/>
    <cellStyle name="Normal - Style1_Book2" xfId="486" xr:uid="{00000000-0005-0000-0000-0000DF010000}"/>
    <cellStyle name="Normal 10" xfId="487" xr:uid="{00000000-0005-0000-0000-0000E0010000}"/>
    <cellStyle name="Normal 10 2" xfId="488" xr:uid="{00000000-0005-0000-0000-0000E1010000}"/>
    <cellStyle name="Normal 11" xfId="489" xr:uid="{00000000-0005-0000-0000-0000E2010000}"/>
    <cellStyle name="Normal 12" xfId="490" xr:uid="{00000000-0005-0000-0000-0000E3010000}"/>
    <cellStyle name="Normal 13" xfId="491" xr:uid="{00000000-0005-0000-0000-0000E4010000}"/>
    <cellStyle name="Normal 14" xfId="492" xr:uid="{00000000-0005-0000-0000-0000E5010000}"/>
    <cellStyle name="Normal 15" xfId="691" xr:uid="{00000000-0005-0000-0000-0000E6010000}"/>
    <cellStyle name="Normal 2" xfId="493" xr:uid="{00000000-0005-0000-0000-0000E7010000}"/>
    <cellStyle name="Normal 2 2" xfId="494" xr:uid="{00000000-0005-0000-0000-0000E8010000}"/>
    <cellStyle name="Normal 2 2 2" xfId="495" xr:uid="{00000000-0005-0000-0000-0000E9010000}"/>
    <cellStyle name="Normal 2 2 3" xfId="496" xr:uid="{00000000-0005-0000-0000-0000EA010000}"/>
    <cellStyle name="Normal 2 2_ACCOUNTS" xfId="497" xr:uid="{00000000-0005-0000-0000-0000EB010000}"/>
    <cellStyle name="Normal 2 3" xfId="498" xr:uid="{00000000-0005-0000-0000-0000EC010000}"/>
    <cellStyle name="Normal 2 4" xfId="499" xr:uid="{00000000-0005-0000-0000-0000ED010000}"/>
    <cellStyle name="Normal 2 5" xfId="500" xr:uid="{00000000-0005-0000-0000-0000EE010000}"/>
    <cellStyle name="Normal 2 6" xfId="501" xr:uid="{00000000-0005-0000-0000-0000EF010000}"/>
    <cellStyle name="Normal 2_ACCOUNTS" xfId="502" xr:uid="{00000000-0005-0000-0000-0000F0010000}"/>
    <cellStyle name="Normal 3" xfId="503" xr:uid="{00000000-0005-0000-0000-0000F1010000}"/>
    <cellStyle name="Normal 3 2" xfId="504" xr:uid="{00000000-0005-0000-0000-0000F2010000}"/>
    <cellStyle name="Normal 3 3" xfId="505" xr:uid="{00000000-0005-0000-0000-0000F3010000}"/>
    <cellStyle name="Normal 3_Electric Rev Req Model (2009 GRC) Rebuttal" xfId="506" xr:uid="{00000000-0005-0000-0000-0000F4010000}"/>
    <cellStyle name="Normal 4" xfId="507" xr:uid="{00000000-0005-0000-0000-0000F5010000}"/>
    <cellStyle name="Normal 4 2" xfId="508" xr:uid="{00000000-0005-0000-0000-0000F6010000}"/>
    <cellStyle name="Normal 4_ACCOUNTS" xfId="509" xr:uid="{00000000-0005-0000-0000-0000F7010000}"/>
    <cellStyle name="Normal 5" xfId="510" xr:uid="{00000000-0005-0000-0000-0000F8010000}"/>
    <cellStyle name="Normal 6" xfId="511" xr:uid="{00000000-0005-0000-0000-0000F9010000}"/>
    <cellStyle name="Normal 7" xfId="512" xr:uid="{00000000-0005-0000-0000-0000FA010000}"/>
    <cellStyle name="Normal 8" xfId="513" xr:uid="{00000000-0005-0000-0000-0000FB010000}"/>
    <cellStyle name="Normal 9" xfId="514" xr:uid="{00000000-0005-0000-0000-0000FC010000}"/>
    <cellStyle name="Note 2" xfId="515" xr:uid="{00000000-0005-0000-0000-0000FD010000}"/>
    <cellStyle name="Note 2 2" xfId="516" xr:uid="{00000000-0005-0000-0000-0000FE010000}"/>
    <cellStyle name="Note 3" xfId="517" xr:uid="{00000000-0005-0000-0000-0000FF010000}"/>
    <cellStyle name="Note 4" xfId="518" xr:uid="{00000000-0005-0000-0000-000000020000}"/>
    <cellStyle name="Note 5" xfId="519" xr:uid="{00000000-0005-0000-0000-000001020000}"/>
    <cellStyle name="Note 8" xfId="520" xr:uid="{00000000-0005-0000-0000-000002020000}"/>
    <cellStyle name="Note 9" xfId="521" xr:uid="{00000000-0005-0000-0000-000003020000}"/>
    <cellStyle name="Output 2" xfId="522" xr:uid="{00000000-0005-0000-0000-000004020000}"/>
    <cellStyle name="Output 3" xfId="523" xr:uid="{00000000-0005-0000-0000-000005020000}"/>
    <cellStyle name="Percen - Style1" xfId="524" xr:uid="{00000000-0005-0000-0000-000006020000}"/>
    <cellStyle name="Percen - Style2" xfId="525" xr:uid="{00000000-0005-0000-0000-000007020000}"/>
    <cellStyle name="Percen - Style2 2" xfId="526" xr:uid="{00000000-0005-0000-0000-000008020000}"/>
    <cellStyle name="Percen - Style2 3" xfId="527" xr:uid="{00000000-0005-0000-0000-000009020000}"/>
    <cellStyle name="Percen - Style3" xfId="528" xr:uid="{00000000-0005-0000-0000-00000A020000}"/>
    <cellStyle name="Percen - Style3 2" xfId="529" xr:uid="{00000000-0005-0000-0000-00000B020000}"/>
    <cellStyle name="Percen - Style3 3" xfId="530" xr:uid="{00000000-0005-0000-0000-00000C020000}"/>
    <cellStyle name="Percen - Style3 4" xfId="531" xr:uid="{00000000-0005-0000-0000-00000D020000}"/>
    <cellStyle name="Percen - Style3_ACCOUNTS" xfId="532" xr:uid="{00000000-0005-0000-0000-00000E020000}"/>
    <cellStyle name="Percent" xfId="3" builtinId="5"/>
    <cellStyle name="Percent [2]" xfId="533" xr:uid="{00000000-0005-0000-0000-000010020000}"/>
    <cellStyle name="Percent [2] 2" xfId="534" xr:uid="{00000000-0005-0000-0000-000011020000}"/>
    <cellStyle name="Percent [2] 3" xfId="535" xr:uid="{00000000-0005-0000-0000-000012020000}"/>
    <cellStyle name="Percent [2] 4" xfId="536" xr:uid="{00000000-0005-0000-0000-000013020000}"/>
    <cellStyle name="Percent 2" xfId="537" xr:uid="{00000000-0005-0000-0000-000014020000}"/>
    <cellStyle name="Percent 2 2" xfId="538" xr:uid="{00000000-0005-0000-0000-000015020000}"/>
    <cellStyle name="Percent 2 3" xfId="539" xr:uid="{00000000-0005-0000-0000-000016020000}"/>
    <cellStyle name="Percent 2 4" xfId="540" xr:uid="{00000000-0005-0000-0000-000017020000}"/>
    <cellStyle name="Percent 3" xfId="541" xr:uid="{00000000-0005-0000-0000-000018020000}"/>
    <cellStyle name="Percent 4" xfId="542" xr:uid="{00000000-0005-0000-0000-000019020000}"/>
    <cellStyle name="Percent 4 2" xfId="543" xr:uid="{00000000-0005-0000-0000-00001A020000}"/>
    <cellStyle name="Percent 5" xfId="544" xr:uid="{00000000-0005-0000-0000-00001B020000}"/>
    <cellStyle name="Percent 6" xfId="545" xr:uid="{00000000-0005-0000-0000-00001C020000}"/>
    <cellStyle name="Percent 7" xfId="688" xr:uid="{00000000-0005-0000-0000-00001D020000}"/>
    <cellStyle name="Processing" xfId="546" xr:uid="{00000000-0005-0000-0000-00001E020000}"/>
    <cellStyle name="Processing 2" xfId="547" xr:uid="{00000000-0005-0000-0000-00001F020000}"/>
    <cellStyle name="Processing_Electric Rev Req Model (2009 GRC) Rebuttal" xfId="548" xr:uid="{00000000-0005-0000-0000-000020020000}"/>
    <cellStyle name="PSChar" xfId="549" xr:uid="{00000000-0005-0000-0000-000021020000}"/>
    <cellStyle name="PSChar 2" xfId="550" xr:uid="{00000000-0005-0000-0000-000022020000}"/>
    <cellStyle name="PSChar 3" xfId="551" xr:uid="{00000000-0005-0000-0000-000023020000}"/>
    <cellStyle name="PSDate" xfId="552" xr:uid="{00000000-0005-0000-0000-000024020000}"/>
    <cellStyle name="PSDate 2" xfId="553" xr:uid="{00000000-0005-0000-0000-000025020000}"/>
    <cellStyle name="PSDate 3" xfId="554" xr:uid="{00000000-0005-0000-0000-000026020000}"/>
    <cellStyle name="PSDec" xfId="555" xr:uid="{00000000-0005-0000-0000-000027020000}"/>
    <cellStyle name="PSDec 2" xfId="556" xr:uid="{00000000-0005-0000-0000-000028020000}"/>
    <cellStyle name="PSDec 3" xfId="557" xr:uid="{00000000-0005-0000-0000-000029020000}"/>
    <cellStyle name="PSHeading" xfId="558" xr:uid="{00000000-0005-0000-0000-00002A020000}"/>
    <cellStyle name="PSHeading 2" xfId="559" xr:uid="{00000000-0005-0000-0000-00002B020000}"/>
    <cellStyle name="PSHeading 3" xfId="560" xr:uid="{00000000-0005-0000-0000-00002C020000}"/>
    <cellStyle name="PSInt" xfId="561" xr:uid="{00000000-0005-0000-0000-00002D020000}"/>
    <cellStyle name="PSInt 2" xfId="562" xr:uid="{00000000-0005-0000-0000-00002E020000}"/>
    <cellStyle name="PSInt 3" xfId="563" xr:uid="{00000000-0005-0000-0000-00002F020000}"/>
    <cellStyle name="PSSpacer" xfId="564" xr:uid="{00000000-0005-0000-0000-000030020000}"/>
    <cellStyle name="PSSpacer 2" xfId="565" xr:uid="{00000000-0005-0000-0000-000031020000}"/>
    <cellStyle name="PSSpacer 3" xfId="566" xr:uid="{00000000-0005-0000-0000-000032020000}"/>
    <cellStyle name="purple - Style8" xfId="567" xr:uid="{00000000-0005-0000-0000-000033020000}"/>
    <cellStyle name="purple - Style8 2" xfId="568" xr:uid="{00000000-0005-0000-0000-000034020000}"/>
    <cellStyle name="purple - Style8_ACCOUNTS" xfId="569" xr:uid="{00000000-0005-0000-0000-000035020000}"/>
    <cellStyle name="RED" xfId="570" xr:uid="{00000000-0005-0000-0000-000036020000}"/>
    <cellStyle name="Red - Style7" xfId="571" xr:uid="{00000000-0005-0000-0000-000037020000}"/>
    <cellStyle name="Red - Style7 2" xfId="572" xr:uid="{00000000-0005-0000-0000-000038020000}"/>
    <cellStyle name="Red - Style7_ACCOUNTS" xfId="573" xr:uid="{00000000-0005-0000-0000-000039020000}"/>
    <cellStyle name="RED_04 07E Wild Horse Wind Expansion (C) (2)" xfId="574" xr:uid="{00000000-0005-0000-0000-00003A020000}"/>
    <cellStyle name="Report" xfId="8" xr:uid="{00000000-0005-0000-0000-00003B020000}"/>
    <cellStyle name="Report - Style5" xfId="575" xr:uid="{00000000-0005-0000-0000-00003C020000}"/>
    <cellStyle name="Report - Style6" xfId="576" xr:uid="{00000000-0005-0000-0000-00003D020000}"/>
    <cellStyle name="Report - Style7" xfId="577" xr:uid="{00000000-0005-0000-0000-00003E020000}"/>
    <cellStyle name="Report - Style8" xfId="578" xr:uid="{00000000-0005-0000-0000-00003F020000}"/>
    <cellStyle name="Report 2" xfId="579" xr:uid="{00000000-0005-0000-0000-000040020000}"/>
    <cellStyle name="Report 3" xfId="683" xr:uid="{00000000-0005-0000-0000-000041020000}"/>
    <cellStyle name="Report Bar" xfId="9" xr:uid="{00000000-0005-0000-0000-000042020000}"/>
    <cellStyle name="Report Bar 2" xfId="580" xr:uid="{00000000-0005-0000-0000-000043020000}"/>
    <cellStyle name="Report Bar 3" xfId="581" xr:uid="{00000000-0005-0000-0000-000044020000}"/>
    <cellStyle name="Report Bar 4" xfId="582" xr:uid="{00000000-0005-0000-0000-000045020000}"/>
    <cellStyle name="Report Bar 5" xfId="686" xr:uid="{00000000-0005-0000-0000-000046020000}"/>
    <cellStyle name="Report Bar_Electric Rev Req Model (2009 GRC) Rebuttal" xfId="583" xr:uid="{00000000-0005-0000-0000-000047020000}"/>
    <cellStyle name="Report Heading" xfId="7" xr:uid="{00000000-0005-0000-0000-000048020000}"/>
    <cellStyle name="Report Heading 2" xfId="584" xr:uid="{00000000-0005-0000-0000-000049020000}"/>
    <cellStyle name="Report Heading_Electric Rev Req Model (2009 GRC) Rebuttal" xfId="585" xr:uid="{00000000-0005-0000-0000-00004A020000}"/>
    <cellStyle name="Report Percent" xfId="586" xr:uid="{00000000-0005-0000-0000-00004B020000}"/>
    <cellStyle name="Report Percent 2" xfId="587" xr:uid="{00000000-0005-0000-0000-00004C020000}"/>
    <cellStyle name="Report Percent_ACCOUNTS" xfId="588" xr:uid="{00000000-0005-0000-0000-00004D020000}"/>
    <cellStyle name="Report Unit Cost" xfId="12" xr:uid="{00000000-0005-0000-0000-00004E020000}"/>
    <cellStyle name="Report Unit Cost 2" xfId="589" xr:uid="{00000000-0005-0000-0000-00004F020000}"/>
    <cellStyle name="Report Unit Cost 3" xfId="590" xr:uid="{00000000-0005-0000-0000-000050020000}"/>
    <cellStyle name="Report Unit Cost 4" xfId="591" xr:uid="{00000000-0005-0000-0000-000051020000}"/>
    <cellStyle name="Report Unit Cost 5" xfId="690" xr:uid="{00000000-0005-0000-0000-000052020000}"/>
    <cellStyle name="Report Unit Cost_ACCOUNTS" xfId="592" xr:uid="{00000000-0005-0000-0000-000053020000}"/>
    <cellStyle name="Report_Electric Rev Req Model (2009 GRC) Rebuttal" xfId="593" xr:uid="{00000000-0005-0000-0000-000054020000}"/>
    <cellStyle name="Reports" xfId="594" xr:uid="{00000000-0005-0000-0000-000055020000}"/>
    <cellStyle name="Reports Total" xfId="10" xr:uid="{00000000-0005-0000-0000-000056020000}"/>
    <cellStyle name="Reports Total 2" xfId="595" xr:uid="{00000000-0005-0000-0000-000057020000}"/>
    <cellStyle name="Reports Total 3" xfId="596" xr:uid="{00000000-0005-0000-0000-000058020000}"/>
    <cellStyle name="Reports Total 4" xfId="597" xr:uid="{00000000-0005-0000-0000-000059020000}"/>
    <cellStyle name="Reports Total 5" xfId="687" xr:uid="{00000000-0005-0000-0000-00005A020000}"/>
    <cellStyle name="Reports Total_Electric Rev Req Model (2009 GRC) Rebuttal" xfId="598" xr:uid="{00000000-0005-0000-0000-00005B020000}"/>
    <cellStyle name="Reports Unit Cost Total" xfId="13" xr:uid="{00000000-0005-0000-0000-00005C020000}"/>
    <cellStyle name="Reports_Book9" xfId="599" xr:uid="{00000000-0005-0000-0000-00005D020000}"/>
    <cellStyle name="RevList" xfId="600" xr:uid="{00000000-0005-0000-0000-00005E020000}"/>
    <cellStyle name="round100" xfId="601" xr:uid="{00000000-0005-0000-0000-00005F020000}"/>
    <cellStyle name="round100 2" xfId="602" xr:uid="{00000000-0005-0000-0000-000060020000}"/>
    <cellStyle name="round100 3" xfId="603" xr:uid="{00000000-0005-0000-0000-000061020000}"/>
    <cellStyle name="SAPBEXaggData" xfId="604" xr:uid="{00000000-0005-0000-0000-000062020000}"/>
    <cellStyle name="SAPBEXaggDataEmph" xfId="605" xr:uid="{00000000-0005-0000-0000-000063020000}"/>
    <cellStyle name="SAPBEXaggItem" xfId="606" xr:uid="{00000000-0005-0000-0000-000064020000}"/>
    <cellStyle name="SAPBEXaggItemX" xfId="607" xr:uid="{00000000-0005-0000-0000-000065020000}"/>
    <cellStyle name="SAPBEXchaText" xfId="608" xr:uid="{00000000-0005-0000-0000-000066020000}"/>
    <cellStyle name="SAPBEXexcBad7" xfId="609" xr:uid="{00000000-0005-0000-0000-000067020000}"/>
    <cellStyle name="SAPBEXexcBad8" xfId="610" xr:uid="{00000000-0005-0000-0000-000068020000}"/>
    <cellStyle name="SAPBEXexcBad9" xfId="611" xr:uid="{00000000-0005-0000-0000-000069020000}"/>
    <cellStyle name="SAPBEXexcCritical4" xfId="612" xr:uid="{00000000-0005-0000-0000-00006A020000}"/>
    <cellStyle name="SAPBEXexcCritical5" xfId="613" xr:uid="{00000000-0005-0000-0000-00006B020000}"/>
    <cellStyle name="SAPBEXexcCritical6" xfId="614" xr:uid="{00000000-0005-0000-0000-00006C020000}"/>
    <cellStyle name="SAPBEXexcGood1" xfId="615" xr:uid="{00000000-0005-0000-0000-00006D020000}"/>
    <cellStyle name="SAPBEXexcGood2" xfId="616" xr:uid="{00000000-0005-0000-0000-00006E020000}"/>
    <cellStyle name="SAPBEXexcGood3" xfId="617" xr:uid="{00000000-0005-0000-0000-00006F020000}"/>
    <cellStyle name="SAPBEXfilterDrill" xfId="618" xr:uid="{00000000-0005-0000-0000-000070020000}"/>
    <cellStyle name="SAPBEXfilterItem" xfId="619" xr:uid="{00000000-0005-0000-0000-000071020000}"/>
    <cellStyle name="SAPBEXfilterText" xfId="620" xr:uid="{00000000-0005-0000-0000-000072020000}"/>
    <cellStyle name="SAPBEXformats" xfId="621" xr:uid="{00000000-0005-0000-0000-000073020000}"/>
    <cellStyle name="SAPBEXheaderItem" xfId="622" xr:uid="{00000000-0005-0000-0000-000074020000}"/>
    <cellStyle name="SAPBEXheaderText" xfId="623" xr:uid="{00000000-0005-0000-0000-000075020000}"/>
    <cellStyle name="SAPBEXHLevel0" xfId="624" xr:uid="{00000000-0005-0000-0000-000076020000}"/>
    <cellStyle name="SAPBEXHLevel0X" xfId="625" xr:uid="{00000000-0005-0000-0000-000077020000}"/>
    <cellStyle name="SAPBEXHLevel1" xfId="626" xr:uid="{00000000-0005-0000-0000-000078020000}"/>
    <cellStyle name="SAPBEXHLevel1X" xfId="627" xr:uid="{00000000-0005-0000-0000-000079020000}"/>
    <cellStyle name="SAPBEXHLevel2" xfId="628" xr:uid="{00000000-0005-0000-0000-00007A020000}"/>
    <cellStyle name="SAPBEXHLevel2X" xfId="629" xr:uid="{00000000-0005-0000-0000-00007B020000}"/>
    <cellStyle name="SAPBEXHLevel3" xfId="630" xr:uid="{00000000-0005-0000-0000-00007C020000}"/>
    <cellStyle name="SAPBEXHLevel3X" xfId="631" xr:uid="{00000000-0005-0000-0000-00007D020000}"/>
    <cellStyle name="SAPBEXresData" xfId="632" xr:uid="{00000000-0005-0000-0000-00007E020000}"/>
    <cellStyle name="SAPBEXresDataEmph" xfId="633" xr:uid="{00000000-0005-0000-0000-00007F020000}"/>
    <cellStyle name="SAPBEXresItem" xfId="634" xr:uid="{00000000-0005-0000-0000-000080020000}"/>
    <cellStyle name="SAPBEXresItemX" xfId="635" xr:uid="{00000000-0005-0000-0000-000081020000}"/>
    <cellStyle name="SAPBEXstdData" xfId="636" xr:uid="{00000000-0005-0000-0000-000082020000}"/>
    <cellStyle name="SAPBEXstdDataEmph" xfId="637" xr:uid="{00000000-0005-0000-0000-000083020000}"/>
    <cellStyle name="SAPBEXstdItem" xfId="638" xr:uid="{00000000-0005-0000-0000-000084020000}"/>
    <cellStyle name="SAPBEXstdItemX" xfId="639" xr:uid="{00000000-0005-0000-0000-000085020000}"/>
    <cellStyle name="SAPBEXtitle" xfId="640" xr:uid="{00000000-0005-0000-0000-000086020000}"/>
    <cellStyle name="SAPBEXundefined" xfId="641" xr:uid="{00000000-0005-0000-0000-000087020000}"/>
    <cellStyle name="shade" xfId="642" xr:uid="{00000000-0005-0000-0000-000088020000}"/>
    <cellStyle name="shade 2" xfId="643" xr:uid="{00000000-0005-0000-0000-000089020000}"/>
    <cellStyle name="shade 3" xfId="644" xr:uid="{00000000-0005-0000-0000-00008A020000}"/>
    <cellStyle name="shade_ACCOUNTS" xfId="645" xr:uid="{00000000-0005-0000-0000-00008B020000}"/>
    <cellStyle name="StmtTtl1" xfId="646" xr:uid="{00000000-0005-0000-0000-00008C020000}"/>
    <cellStyle name="StmtTtl1 2" xfId="647" xr:uid="{00000000-0005-0000-0000-00008D020000}"/>
    <cellStyle name="StmtTtl1 3" xfId="648" xr:uid="{00000000-0005-0000-0000-00008E020000}"/>
    <cellStyle name="StmtTtl1 4" xfId="649" xr:uid="{00000000-0005-0000-0000-00008F020000}"/>
    <cellStyle name="StmtTtl1_Gas Rev Req Model (2010 GRC)" xfId="650" xr:uid="{00000000-0005-0000-0000-000090020000}"/>
    <cellStyle name="StmtTtl2" xfId="651" xr:uid="{00000000-0005-0000-0000-000091020000}"/>
    <cellStyle name="StmtTtl2 2" xfId="652" xr:uid="{00000000-0005-0000-0000-000092020000}"/>
    <cellStyle name="StmtTtl2 3" xfId="653" xr:uid="{00000000-0005-0000-0000-000093020000}"/>
    <cellStyle name="STYL1 - Style1" xfId="654" xr:uid="{00000000-0005-0000-0000-000094020000}"/>
    <cellStyle name="Style 1" xfId="655" xr:uid="{00000000-0005-0000-0000-000095020000}"/>
    <cellStyle name="Style 1 2" xfId="656" xr:uid="{00000000-0005-0000-0000-000096020000}"/>
    <cellStyle name="Style 1 3" xfId="657" xr:uid="{00000000-0005-0000-0000-000097020000}"/>
    <cellStyle name="Style 1 4" xfId="658" xr:uid="{00000000-0005-0000-0000-000098020000}"/>
    <cellStyle name="Style 1 5" xfId="659" xr:uid="{00000000-0005-0000-0000-000099020000}"/>
    <cellStyle name="Style 1 6" xfId="660" xr:uid="{00000000-0005-0000-0000-00009A020000}"/>
    <cellStyle name="Style 1_4 31 Regulatory Assets and Liabilities  7 06- Exhibit D" xfId="661" xr:uid="{00000000-0005-0000-0000-00009B020000}"/>
    <cellStyle name="Subtotal" xfId="662" xr:uid="{00000000-0005-0000-0000-00009C020000}"/>
    <cellStyle name="Sub-total" xfId="663" xr:uid="{00000000-0005-0000-0000-00009D020000}"/>
    <cellStyle name="Test" xfId="664" xr:uid="{00000000-0005-0000-0000-00009E020000}"/>
    <cellStyle name="Title 2" xfId="665" xr:uid="{00000000-0005-0000-0000-00009F020000}"/>
    <cellStyle name="Title 2 2" xfId="666" xr:uid="{00000000-0005-0000-0000-0000A0020000}"/>
    <cellStyle name="Title: - Style3" xfId="667" xr:uid="{00000000-0005-0000-0000-0000A1020000}"/>
    <cellStyle name="Title: - Style4" xfId="668" xr:uid="{00000000-0005-0000-0000-0000A2020000}"/>
    <cellStyle name="Title: Major" xfId="5" xr:uid="{00000000-0005-0000-0000-0000A3020000}"/>
    <cellStyle name="Title: Major 2" xfId="669" xr:uid="{00000000-0005-0000-0000-0000A4020000}"/>
    <cellStyle name="Title: Major 3" xfId="670" xr:uid="{00000000-0005-0000-0000-0000A5020000}"/>
    <cellStyle name="Title: Minor" xfId="6" xr:uid="{00000000-0005-0000-0000-0000A6020000}"/>
    <cellStyle name="Title: Minor 2" xfId="671" xr:uid="{00000000-0005-0000-0000-0000A7020000}"/>
    <cellStyle name="Title: Minor_Electric Rev Req Model (2009 GRC) Rebuttal" xfId="672" xr:uid="{00000000-0005-0000-0000-0000A8020000}"/>
    <cellStyle name="Title: Worksheet" xfId="11" xr:uid="{00000000-0005-0000-0000-0000A9020000}"/>
    <cellStyle name="Total 2" xfId="673" xr:uid="{00000000-0005-0000-0000-0000AA020000}"/>
    <cellStyle name="Total 3" xfId="674" xr:uid="{00000000-0005-0000-0000-0000AB020000}"/>
    <cellStyle name="Total 4" xfId="675" xr:uid="{00000000-0005-0000-0000-0000AC020000}"/>
    <cellStyle name="Total 5" xfId="676" xr:uid="{00000000-0005-0000-0000-0000AD020000}"/>
    <cellStyle name="Total 6" xfId="677" xr:uid="{00000000-0005-0000-0000-0000AE020000}"/>
    <cellStyle name="Total4 - Style4" xfId="678" xr:uid="{00000000-0005-0000-0000-0000AF020000}"/>
    <cellStyle name="Total4 - Style4 2" xfId="679" xr:uid="{00000000-0005-0000-0000-0000B0020000}"/>
    <cellStyle name="Total4 - Style4_ACCOUNTS" xfId="680" xr:uid="{00000000-0005-0000-0000-0000B1020000}"/>
    <cellStyle name="Warning Text 2" xfId="681" xr:uid="{00000000-0005-0000-0000-0000B2020000}"/>
    <cellStyle name="Warning Text 3" xfId="682" xr:uid="{00000000-0005-0000-0000-0000B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P397"/>
  <sheetViews>
    <sheetView showGridLines="0" tabSelected="1" zoomScale="85" zoomScaleNormal="85" workbookViewId="0">
      <selection activeCell="P13" sqref="P13"/>
    </sheetView>
  </sheetViews>
  <sheetFormatPr defaultRowHeight="12.75" x14ac:dyDescent="0.2"/>
  <cols>
    <col min="1" max="1" width="6.7109375" style="4" customWidth="1"/>
    <col min="2" max="2" width="1.7109375" style="4" customWidth="1"/>
    <col min="3" max="3" width="40.28515625" style="4" customWidth="1"/>
    <col min="4" max="4" width="1.7109375" style="4" customWidth="1"/>
    <col min="5" max="5" width="16.28515625" style="4" customWidth="1"/>
    <col min="6" max="6" width="6.7109375" style="4" customWidth="1"/>
    <col min="7" max="7" width="18.140625" style="4" bestFit="1" customWidth="1"/>
    <col min="8" max="8" width="16.42578125" style="4" bestFit="1" customWidth="1"/>
    <col min="9" max="9" width="15.42578125" style="4" bestFit="1" customWidth="1"/>
    <col min="10" max="10" width="14.85546875" style="4" customWidth="1"/>
    <col min="11" max="11" width="15.42578125" style="4" bestFit="1" customWidth="1"/>
    <col min="12" max="12" width="16" style="4" bestFit="1" customWidth="1"/>
    <col min="13" max="13" width="14.85546875" style="4" customWidth="1"/>
    <col min="14" max="14" width="14.5703125" style="4" bestFit="1" customWidth="1"/>
    <col min="15" max="15" width="9.140625" style="4"/>
    <col min="16" max="16" width="15" style="4" bestFit="1" customWidth="1"/>
    <col min="17" max="16384" width="9.140625" style="4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x14ac:dyDescent="0.2">
      <c r="A8" s="12"/>
    </row>
    <row r="9" spans="1:16" x14ac:dyDescent="0.2">
      <c r="A9" s="12"/>
      <c r="C9" s="13" t="s">
        <v>15</v>
      </c>
    </row>
    <row r="10" spans="1:16" x14ac:dyDescent="0.2">
      <c r="A10" s="14">
        <v>1</v>
      </c>
      <c r="C10" s="15" t="s">
        <v>16</v>
      </c>
      <c r="E10" s="16">
        <v>4325609389.2637882</v>
      </c>
      <c r="F10" s="16"/>
      <c r="G10" s="16">
        <v>2790343020.6123037</v>
      </c>
      <c r="H10" s="16">
        <v>1206007459.0695865</v>
      </c>
      <c r="I10" s="16">
        <v>154656317.62544936</v>
      </c>
      <c r="J10" s="16">
        <v>78554247.056784287</v>
      </c>
      <c r="K10" s="16">
        <v>9922361.4355218299</v>
      </c>
      <c r="L10" s="16">
        <v>55362835.71007397</v>
      </c>
      <c r="M10" s="16">
        <v>8240838.6042609029</v>
      </c>
      <c r="N10" s="16">
        <v>22522309.149807822</v>
      </c>
      <c r="P10" s="17"/>
    </row>
    <row r="11" spans="1:16" x14ac:dyDescent="0.2">
      <c r="A11" s="14">
        <f>A10+1</f>
        <v>2</v>
      </c>
      <c r="C11" s="15" t="s">
        <v>17</v>
      </c>
      <c r="E11" s="18">
        <v>-1646325158.1328909</v>
      </c>
      <c r="G11" s="18">
        <v>-1051369084.5408045</v>
      </c>
      <c r="H11" s="18">
        <v>-478592869.95018733</v>
      </c>
      <c r="I11" s="18">
        <v>-52159625.994488515</v>
      </c>
      <c r="J11" s="18">
        <v>-27379692.827083785</v>
      </c>
      <c r="K11" s="18">
        <v>-3349040.9704880691</v>
      </c>
      <c r="L11" s="18">
        <v>-19219800.824833423</v>
      </c>
      <c r="M11" s="18">
        <v>-2802795.8395015397</v>
      </c>
      <c r="N11" s="18">
        <v>-11452247.18550401</v>
      </c>
      <c r="P11" s="17"/>
    </row>
    <row r="12" spans="1:16" x14ac:dyDescent="0.2">
      <c r="A12" s="14">
        <f>A11+1</f>
        <v>3</v>
      </c>
      <c r="C12" s="15" t="s">
        <v>18</v>
      </c>
      <c r="E12" s="18">
        <v>-566611566.70584452</v>
      </c>
      <c r="G12" s="18">
        <v>-368614609.52920234</v>
      </c>
      <c r="H12" s="18">
        <v>-154441088.15552419</v>
      </c>
      <c r="I12" s="18">
        <v>-21353545.926312439</v>
      </c>
      <c r="J12" s="18">
        <v>-10672234.670239605</v>
      </c>
      <c r="K12" s="18">
        <v>-1286083.1132266084</v>
      </c>
      <c r="L12" s="18">
        <v>-7328105.6723049339</v>
      </c>
      <c r="M12" s="18">
        <v>-1028919.9353615323</v>
      </c>
      <c r="N12" s="18">
        <v>-1886979.7036727609</v>
      </c>
      <c r="P12" s="17"/>
    </row>
    <row r="13" spans="1:16" ht="13.5" thickBot="1" x14ac:dyDescent="0.25">
      <c r="A13" s="14">
        <f>A12+1</f>
        <v>4</v>
      </c>
      <c r="C13" s="19" t="s">
        <v>19</v>
      </c>
      <c r="D13" s="19"/>
      <c r="E13" s="19">
        <f>SUM(E10:E12)</f>
        <v>2112672664.4250531</v>
      </c>
      <c r="F13" s="19"/>
      <c r="G13" s="19">
        <f t="shared" ref="G13:N13" si="0">SUM(G10:G12)</f>
        <v>1370359326.5422969</v>
      </c>
      <c r="H13" s="19">
        <f t="shared" si="0"/>
        <v>572973500.96387506</v>
      </c>
      <c r="I13" s="19">
        <f t="shared" si="0"/>
        <v>81143145.704648405</v>
      </c>
      <c r="J13" s="19">
        <f t="shared" si="0"/>
        <v>40502319.559460901</v>
      </c>
      <c r="K13" s="19">
        <f t="shared" si="0"/>
        <v>5287237.3518071519</v>
      </c>
      <c r="L13" s="19">
        <f t="shared" si="0"/>
        <v>28814929.212935612</v>
      </c>
      <c r="M13" s="19">
        <f t="shared" si="0"/>
        <v>4409122.8293978311</v>
      </c>
      <c r="N13" s="19">
        <f t="shared" si="0"/>
        <v>9183082.2606310509</v>
      </c>
      <c r="P13" s="17"/>
    </row>
    <row r="14" spans="1:16" ht="13.5" thickTop="1" x14ac:dyDescent="0.2">
      <c r="A14" s="12"/>
      <c r="P14" s="17"/>
    </row>
    <row r="15" spans="1:16" x14ac:dyDescent="0.2">
      <c r="A15" s="14"/>
      <c r="C15" s="6" t="s">
        <v>20</v>
      </c>
      <c r="E15" s="20"/>
      <c r="P15" s="17"/>
    </row>
    <row r="16" spans="1:16" x14ac:dyDescent="0.2">
      <c r="A16" s="14">
        <f>A13+1</f>
        <v>5</v>
      </c>
      <c r="B16" s="13"/>
      <c r="C16" s="15" t="s">
        <v>21</v>
      </c>
      <c r="E16" s="17">
        <v>444800349.19058317</v>
      </c>
      <c r="F16" s="17"/>
      <c r="G16" s="17">
        <v>315765060.46092266</v>
      </c>
      <c r="H16" s="17">
        <v>92796856.694331929</v>
      </c>
      <c r="I16" s="17">
        <v>19454802.719315261</v>
      </c>
      <c r="J16" s="17">
        <v>8492873.3062446248</v>
      </c>
      <c r="K16" s="17">
        <v>1968288.2871231535</v>
      </c>
      <c r="L16" s="17">
        <v>4603252.2098648353</v>
      </c>
      <c r="M16" s="17">
        <v>1719215.5127806603</v>
      </c>
      <c r="N16" s="17">
        <v>0</v>
      </c>
      <c r="P16" s="17"/>
    </row>
    <row r="17" spans="1:16" x14ac:dyDescent="0.2">
      <c r="A17" s="14">
        <f>A16+1</f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4">
        <f>A17+1</f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4">
        <f>A18+1</f>
        <v>8</v>
      </c>
      <c r="C19" s="19" t="s">
        <v>24</v>
      </c>
      <c r="D19" s="19"/>
      <c r="E19" s="19">
        <f>SUM(E16:E18)</f>
        <v>455150643.16058314</v>
      </c>
      <c r="F19" s="19"/>
      <c r="G19" s="19">
        <f>SUM(G16:G18)</f>
        <v>320479926.75238228</v>
      </c>
      <c r="H19" s="19">
        <f t="shared" ref="H19:N19" si="1">SUM(H16:H18)</f>
        <v>93040474.979739726</v>
      </c>
      <c r="I19" s="19">
        <f t="shared" si="1"/>
        <v>19440527.715917096</v>
      </c>
      <c r="J19" s="19">
        <f t="shared" si="1"/>
        <v>8375817.9028870789</v>
      </c>
      <c r="K19" s="19">
        <f t="shared" si="1"/>
        <v>1968187.4745331043</v>
      </c>
      <c r="L19" s="19">
        <f t="shared" si="1"/>
        <v>4603252.2098648353</v>
      </c>
      <c r="M19" s="19">
        <f t="shared" si="1"/>
        <v>1719215.5127806603</v>
      </c>
      <c r="N19" s="19">
        <f t="shared" si="1"/>
        <v>5523240.6124783279</v>
      </c>
      <c r="P19" s="17"/>
    </row>
    <row r="20" spans="1:16" ht="13.5" thickTop="1" x14ac:dyDescent="0.2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x14ac:dyDescent="0.2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x14ac:dyDescent="0.2">
      <c r="A22" s="14">
        <v>9</v>
      </c>
      <c r="B22" s="13"/>
      <c r="C22" s="15" t="s">
        <v>26</v>
      </c>
      <c r="E22" s="17">
        <v>158416474.37635675</v>
      </c>
      <c r="F22" s="17"/>
      <c r="G22" s="17">
        <v>111999557.20813845</v>
      </c>
      <c r="H22" s="17">
        <v>35163445.321246698</v>
      </c>
      <c r="I22" s="17">
        <v>4795068.619711861</v>
      </c>
      <c r="J22" s="17">
        <v>2228968.5493631773</v>
      </c>
      <c r="K22" s="17">
        <v>394392.29996049544</v>
      </c>
      <c r="L22" s="17">
        <v>1814632.6242286603</v>
      </c>
      <c r="M22" s="17">
        <v>369228.91293602437</v>
      </c>
      <c r="N22" s="17">
        <v>1651180.8407713771</v>
      </c>
      <c r="P22" s="17"/>
    </row>
    <row r="23" spans="1:16" x14ac:dyDescent="0.2">
      <c r="A23" s="14">
        <v>10</v>
      </c>
      <c r="B23" s="13"/>
      <c r="C23" s="15" t="s">
        <v>27</v>
      </c>
      <c r="E23" s="17">
        <v>174301278.48162276</v>
      </c>
      <c r="F23" s="17"/>
      <c r="G23" s="17">
        <v>113277032.0840365</v>
      </c>
      <c r="H23" s="17">
        <v>46621122.330193914</v>
      </c>
      <c r="I23" s="17">
        <v>6276443.7764515467</v>
      </c>
      <c r="J23" s="17">
        <v>3119828.528841516</v>
      </c>
      <c r="K23" s="17">
        <v>428974.47572279506</v>
      </c>
      <c r="L23" s="17">
        <v>2140283.4994409531</v>
      </c>
      <c r="M23" s="17">
        <v>364064.25561744778</v>
      </c>
      <c r="N23" s="17">
        <v>2073529.5313181214</v>
      </c>
      <c r="P23" s="17"/>
    </row>
    <row r="24" spans="1:16" x14ac:dyDescent="0.2">
      <c r="A24" s="14">
        <v>11</v>
      </c>
      <c r="B24" s="13"/>
      <c r="C24" s="15" t="s">
        <v>28</v>
      </c>
      <c r="E24" s="17">
        <v>24609059.820790485</v>
      </c>
      <c r="F24" s="17"/>
      <c r="G24" s="17">
        <v>17069935.500261627</v>
      </c>
      <c r="H24" s="17">
        <v>5262676.9174031597</v>
      </c>
      <c r="I24" s="17">
        <v>1030616.0326694737</v>
      </c>
      <c r="J24" s="17">
        <v>457323.04683852999</v>
      </c>
      <c r="K24" s="17">
        <v>100206.45847587431</v>
      </c>
      <c r="L24" s="17">
        <v>271712.79169896641</v>
      </c>
      <c r="M24" s="17">
        <v>92806.998588386981</v>
      </c>
      <c r="N24" s="17">
        <v>323782.0748544684</v>
      </c>
      <c r="P24" s="17"/>
    </row>
    <row r="25" spans="1:16" x14ac:dyDescent="0.2">
      <c r="A25" s="14">
        <v>12</v>
      </c>
      <c r="B25" s="13"/>
      <c r="C25" s="15" t="s">
        <v>29</v>
      </c>
      <c r="E25" s="17">
        <v>1787281.5356268622</v>
      </c>
      <c r="F25" s="17"/>
      <c r="G25" s="22">
        <f>(G13/$E13)*$E25</f>
        <v>1159298.3441046434</v>
      </c>
      <c r="H25" s="17">
        <f t="shared" ref="H25:N25" si="2">(H13/$E13)*$E25</f>
        <v>484724.85866848903</v>
      </c>
      <c r="I25" s="17">
        <f t="shared" si="2"/>
        <v>68645.582679541971</v>
      </c>
      <c r="J25" s="17">
        <f t="shared" si="2"/>
        <v>34264.204350077714</v>
      </c>
      <c r="K25" s="17">
        <f t="shared" si="2"/>
        <v>4472.9038494627721</v>
      </c>
      <c r="L25" s="17">
        <f t="shared" si="2"/>
        <v>24376.890845364494</v>
      </c>
      <c r="M25" s="17">
        <f t="shared" si="2"/>
        <v>3730.0353973378942</v>
      </c>
      <c r="N25" s="17">
        <f t="shared" si="2"/>
        <v>7768.7157319447124</v>
      </c>
      <c r="O25" s="17"/>
      <c r="P25" s="17"/>
    </row>
    <row r="26" spans="1:16" ht="13.5" thickBot="1" x14ac:dyDescent="0.25">
      <c r="A26" s="14">
        <v>13</v>
      </c>
      <c r="C26" s="19" t="s">
        <v>30</v>
      </c>
      <c r="D26" s="23"/>
      <c r="E26" s="23">
        <f>SUM(E22:E25)</f>
        <v>359114094.21439689</v>
      </c>
      <c r="F26" s="23"/>
      <c r="G26" s="23">
        <f t="shared" ref="G26:N26" si="3">SUM(G22:G25)</f>
        <v>243505823.13654122</v>
      </c>
      <c r="H26" s="23">
        <f t="shared" si="3"/>
        <v>87531969.427512273</v>
      </c>
      <c r="I26" s="23">
        <f t="shared" si="3"/>
        <v>12170774.011512423</v>
      </c>
      <c r="J26" s="23">
        <f t="shared" si="3"/>
        <v>5840384.3293933012</v>
      </c>
      <c r="K26" s="23">
        <f t="shared" si="3"/>
        <v>928046.13800862757</v>
      </c>
      <c r="L26" s="23">
        <f t="shared" si="3"/>
        <v>4251005.8062139442</v>
      </c>
      <c r="M26" s="23">
        <f t="shared" si="3"/>
        <v>829830.20253919705</v>
      </c>
      <c r="N26" s="23">
        <f t="shared" si="3"/>
        <v>4056261.162675912</v>
      </c>
      <c r="P26" s="17"/>
    </row>
    <row r="27" spans="1:16" ht="13.5" thickTop="1" x14ac:dyDescent="0.2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x14ac:dyDescent="0.2">
      <c r="A28" s="24">
        <v>14</v>
      </c>
      <c r="B28" s="6"/>
      <c r="C28" s="15" t="s">
        <v>31</v>
      </c>
      <c r="D28" s="25"/>
      <c r="E28" s="15">
        <f>E19-E26</f>
        <v>96036548.946186244</v>
      </c>
      <c r="F28" s="15"/>
      <c r="G28" s="15">
        <f>G19-G26</f>
        <v>76974103.615841061</v>
      </c>
      <c r="H28" s="15">
        <f t="shared" ref="H28:N28" si="4">H19-H26</f>
        <v>5508505.5522274524</v>
      </c>
      <c r="I28" s="15">
        <f t="shared" si="4"/>
        <v>7269753.7044046726</v>
      </c>
      <c r="J28" s="15">
        <f t="shared" si="4"/>
        <v>2535433.5734937778</v>
      </c>
      <c r="K28" s="15">
        <f t="shared" si="4"/>
        <v>1040141.3365244768</v>
      </c>
      <c r="L28" s="15">
        <f t="shared" si="4"/>
        <v>352246.40365089104</v>
      </c>
      <c r="M28" s="15">
        <f t="shared" si="4"/>
        <v>889385.31024146324</v>
      </c>
      <c r="N28" s="15">
        <f t="shared" si="4"/>
        <v>1466979.4498024159</v>
      </c>
      <c r="P28" s="17"/>
    </row>
    <row r="29" spans="1:16" ht="13.5" thickBot="1" x14ac:dyDescent="0.25">
      <c r="A29" s="14">
        <v>15</v>
      </c>
      <c r="B29" s="6"/>
      <c r="C29" s="26" t="s">
        <v>32</v>
      </c>
      <c r="D29" s="27"/>
      <c r="E29" s="28">
        <f>IF(E13=0, 0, E28/E13)</f>
        <v>4.5457372816589084E-2</v>
      </c>
      <c r="F29" s="29"/>
      <c r="G29" s="28">
        <f t="shared" ref="G29:N29" si="5">IF(G13=0, 0, G28/G13)</f>
        <v>5.6170744508349371E-2</v>
      </c>
      <c r="H29" s="28">
        <f t="shared" si="5"/>
        <v>9.6138923405024168E-3</v>
      </c>
      <c r="I29" s="28">
        <f t="shared" si="5"/>
        <v>8.9591716481706649E-2</v>
      </c>
      <c r="J29" s="28">
        <f t="shared" si="5"/>
        <v>6.2599712833027815E-2</v>
      </c>
      <c r="K29" s="28">
        <f t="shared" si="5"/>
        <v>0.19672680973343509</v>
      </c>
      <c r="L29" s="28">
        <f t="shared" si="5"/>
        <v>1.2224441054422594E-2</v>
      </c>
      <c r="M29" s="28">
        <f t="shared" si="5"/>
        <v>0.20171479558507324</v>
      </c>
      <c r="N29" s="28">
        <f t="shared" si="5"/>
        <v>0.15974804626236755</v>
      </c>
      <c r="P29" s="17"/>
    </row>
    <row r="30" spans="1:16" ht="13.5" thickTop="1" x14ac:dyDescent="0.2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5" t="s">
        <v>34</v>
      </c>
      <c r="D32" s="25"/>
      <c r="E32" s="36">
        <v>7.6200000000000004E-2</v>
      </c>
      <c r="F32" s="36"/>
      <c r="G32" s="36">
        <v>7.6200000000000004E-2</v>
      </c>
      <c r="H32" s="36">
        <v>7.6200000000000004E-2</v>
      </c>
      <c r="I32" s="36">
        <v>7.6200000000000004E-2</v>
      </c>
      <c r="J32" s="36">
        <v>7.6200000000000004E-2</v>
      </c>
      <c r="K32" s="36">
        <v>7.6200000000000004E-2</v>
      </c>
      <c r="L32" s="36">
        <v>7.6200000000000004E-2</v>
      </c>
      <c r="M32" s="36">
        <v>7.6200000000000004E-2</v>
      </c>
      <c r="N32" s="36">
        <v>7.6200000000000004E-2</v>
      </c>
      <c r="P32" s="17"/>
    </row>
    <row r="33" spans="1:16" x14ac:dyDescent="0.2">
      <c r="A33" s="14">
        <v>17</v>
      </c>
      <c r="B33" s="6"/>
      <c r="C33" s="15" t="s">
        <v>35</v>
      </c>
      <c r="D33" s="25"/>
      <c r="E33" s="15">
        <f>E32*E13</f>
        <v>160985657.02918905</v>
      </c>
      <c r="F33" s="15"/>
      <c r="G33" s="15">
        <f t="shared" ref="G33:N33" si="6">G32*G13</f>
        <v>104421380.68252303</v>
      </c>
      <c r="H33" s="15">
        <f t="shared" si="6"/>
        <v>43660580.773447283</v>
      </c>
      <c r="I33" s="15">
        <f t="shared" si="6"/>
        <v>6183107.7026942084</v>
      </c>
      <c r="J33" s="15">
        <f t="shared" si="6"/>
        <v>3086276.7504309206</v>
      </c>
      <c r="K33" s="15">
        <f t="shared" si="6"/>
        <v>402887.48620770499</v>
      </c>
      <c r="L33" s="15">
        <f t="shared" si="6"/>
        <v>2195697.6060256939</v>
      </c>
      <c r="M33" s="15">
        <f t="shared" si="6"/>
        <v>335975.15960011474</v>
      </c>
      <c r="N33" s="15">
        <f t="shared" si="6"/>
        <v>699750.86826008616</v>
      </c>
      <c r="P33" s="17"/>
    </row>
    <row r="34" spans="1:16" x14ac:dyDescent="0.2">
      <c r="A34" s="14">
        <v>18</v>
      </c>
      <c r="B34" s="6"/>
      <c r="C34" s="15" t="s">
        <v>36</v>
      </c>
      <c r="D34" s="25"/>
      <c r="E34" s="17">
        <f>E28-E33</f>
        <v>-64949108.083002806</v>
      </c>
      <c r="F34" s="17"/>
      <c r="G34" s="17">
        <f>G28-G33</f>
        <v>-27447277.066681966</v>
      </c>
      <c r="H34" s="17">
        <f t="shared" ref="H34:N34" si="7">H28-H33</f>
        <v>-38152075.22121983</v>
      </c>
      <c r="I34" s="17">
        <f t="shared" si="7"/>
        <v>1086646.0017104642</v>
      </c>
      <c r="J34" s="17">
        <f t="shared" si="7"/>
        <v>-550843.17693714285</v>
      </c>
      <c r="K34" s="17">
        <f t="shared" si="7"/>
        <v>637253.85031677177</v>
      </c>
      <c r="L34" s="17">
        <f t="shared" si="7"/>
        <v>-1843451.2023748029</v>
      </c>
      <c r="M34" s="17">
        <f t="shared" si="7"/>
        <v>553410.15064134845</v>
      </c>
      <c r="N34" s="17">
        <f t="shared" si="7"/>
        <v>767228.58154232975</v>
      </c>
      <c r="P34" s="17"/>
    </row>
    <row r="35" spans="1:16" x14ac:dyDescent="0.2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4">
        <v>20</v>
      </c>
      <c r="B36" s="6"/>
      <c r="C36" s="39" t="s">
        <v>38</v>
      </c>
      <c r="D36" s="40"/>
      <c r="E36" s="39">
        <f>SUM(G36:N36)</f>
        <v>-86128320.601865858</v>
      </c>
      <c r="F36" s="39"/>
      <c r="G36" s="39">
        <f>G19-G38</f>
        <v>-41477207.880671561</v>
      </c>
      <c r="H36" s="39">
        <f t="shared" ref="H36:N36" si="8">H19-H38</f>
        <v>-43584862.712464929</v>
      </c>
      <c r="I36" s="39">
        <f t="shared" si="8"/>
        <v>271250.18691790104</v>
      </c>
      <c r="J36" s="39">
        <f t="shared" si="8"/>
        <v>-948031.03910945076</v>
      </c>
      <c r="K36" s="39">
        <f t="shared" si="8"/>
        <v>578515.05583460955</v>
      </c>
      <c r="L36" s="39">
        <f t="shared" si="8"/>
        <v>-2115893.0538111245</v>
      </c>
      <c r="M36" s="39">
        <f t="shared" si="8"/>
        <v>504126.21847076691</v>
      </c>
      <c r="N36" s="39">
        <f t="shared" si="8"/>
        <v>643782.62296793424</v>
      </c>
      <c r="O36" s="30"/>
      <c r="P36" s="17"/>
    </row>
    <row r="37" spans="1:16" x14ac:dyDescent="0.2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x14ac:dyDescent="0.2">
      <c r="A38" s="14">
        <v>21</v>
      </c>
      <c r="B38" s="6"/>
      <c r="C38" s="15" t="s">
        <v>39</v>
      </c>
      <c r="D38" s="25"/>
      <c r="E38" s="16">
        <f>SUM(G38:N38)</f>
        <v>541278963.76244903</v>
      </c>
      <c r="F38" s="16"/>
      <c r="G38" s="16">
        <f>SUM(G48,G33)</f>
        <v>361957134.63305384</v>
      </c>
      <c r="H38" s="16">
        <f t="shared" ref="H38:N38" si="9">SUM(H48,H33)</f>
        <v>136625337.69220465</v>
      </c>
      <c r="I38" s="16">
        <f t="shared" si="9"/>
        <v>19169277.528999195</v>
      </c>
      <c r="J38" s="16">
        <f t="shared" si="9"/>
        <v>9323848.9419965297</v>
      </c>
      <c r="K38" s="16">
        <f t="shared" si="9"/>
        <v>1389672.4186984948</v>
      </c>
      <c r="L38" s="16">
        <f>SUM(L48,L33)</f>
        <v>6719145.2636759598</v>
      </c>
      <c r="M38" s="16">
        <f t="shared" si="9"/>
        <v>1215089.2943098934</v>
      </c>
      <c r="N38" s="16">
        <f t="shared" si="9"/>
        <v>4879457.9895103937</v>
      </c>
      <c r="O38" s="16"/>
      <c r="P38" s="17"/>
    </row>
    <row r="39" spans="1:16" x14ac:dyDescent="0.2">
      <c r="A39" s="14">
        <v>22</v>
      </c>
      <c r="B39" s="6"/>
      <c r="C39" s="15" t="s">
        <v>40</v>
      </c>
      <c r="D39" s="25"/>
      <c r="E39" s="17">
        <f>SUM(G39:N39)</f>
        <v>5039913.28</v>
      </c>
      <c r="F39" s="17"/>
      <c r="G39" s="17">
        <f>G18</f>
        <v>4714866.2914596405</v>
      </c>
      <c r="H39" s="17">
        <f t="shared" ref="H39:N39" si="10">H18</f>
        <v>243618.28540779173</v>
      </c>
      <c r="I39" s="17">
        <f t="shared" si="10"/>
        <v>-14275.003398166793</v>
      </c>
      <c r="J39" s="17">
        <f t="shared" si="10"/>
        <v>-117055.40335754609</v>
      </c>
      <c r="K39" s="17">
        <f t="shared" si="10"/>
        <v>-100.81259004905286</v>
      </c>
      <c r="L39" s="17">
        <f t="shared" si="10"/>
        <v>0</v>
      </c>
      <c r="M39" s="17">
        <f t="shared" si="10"/>
        <v>0</v>
      </c>
      <c r="N39" s="17">
        <f t="shared" si="10"/>
        <v>212859.92247832956</v>
      </c>
      <c r="O39" s="17"/>
      <c r="P39" s="17"/>
    </row>
    <row r="40" spans="1:16" x14ac:dyDescent="0.2">
      <c r="A40" s="14">
        <v>23</v>
      </c>
      <c r="B40" s="6"/>
      <c r="C40" s="15" t="s">
        <v>41</v>
      </c>
      <c r="D40" s="25"/>
      <c r="E40" s="17">
        <f>SUM(G40:N40)</f>
        <v>536239050.482449</v>
      </c>
      <c r="F40" s="17"/>
      <c r="G40" s="17">
        <f>G38-G39</f>
        <v>357242268.34159422</v>
      </c>
      <c r="H40" s="17">
        <f t="shared" ref="H40:N40" si="11">H38-H39</f>
        <v>136381719.40679687</v>
      </c>
      <c r="I40" s="17">
        <f t="shared" si="11"/>
        <v>19183552.53239736</v>
      </c>
      <c r="J40" s="17">
        <f t="shared" si="11"/>
        <v>9440904.3453540765</v>
      </c>
      <c r="K40" s="17">
        <f t="shared" si="11"/>
        <v>1389773.2312885439</v>
      </c>
      <c r="L40" s="17">
        <f>L38-L39</f>
        <v>6719145.2636759598</v>
      </c>
      <c r="M40" s="17">
        <f t="shared" si="11"/>
        <v>1215089.2943098934</v>
      </c>
      <c r="N40" s="17">
        <f t="shared" si="11"/>
        <v>4666598.0670320643</v>
      </c>
      <c r="P40" s="17"/>
    </row>
    <row r="41" spans="1:16" x14ac:dyDescent="0.2">
      <c r="A41" s="14">
        <v>24</v>
      </c>
      <c r="B41" s="6"/>
      <c r="C41" s="15" t="s">
        <v>42</v>
      </c>
      <c r="D41" s="25"/>
      <c r="E41" s="36">
        <f>IF(SUM(E16:E16)=0,0,(E40/SUM(E16:E16))-1)</f>
        <v>0.20557245842603233</v>
      </c>
      <c r="F41" s="36"/>
      <c r="G41" s="36">
        <f t="shared" ref="G41:N41" si="12">IF(SUM(G16:G16)=0,0,(G40/SUM(G16:G16))-1)</f>
        <v>0.13135464645812056</v>
      </c>
      <c r="H41" s="36">
        <f t="shared" si="12"/>
        <v>0.46968037781744298</v>
      </c>
      <c r="I41" s="36">
        <f t="shared" si="12"/>
        <v>-1.3942582242100876E-2</v>
      </c>
      <c r="J41" s="36">
        <f t="shared" si="12"/>
        <v>0.11162665507000846</v>
      </c>
      <c r="K41" s="36">
        <f t="shared" si="12"/>
        <v>-0.29391784710570323</v>
      </c>
      <c r="L41" s="36">
        <f t="shared" si="12"/>
        <v>0.45965177603711038</v>
      </c>
      <c r="M41" s="36">
        <f t="shared" si="12"/>
        <v>-0.29323038020718695</v>
      </c>
      <c r="N41" s="36">
        <f t="shared" si="12"/>
        <v>0</v>
      </c>
      <c r="P41" s="17"/>
    </row>
    <row r="42" spans="1:16" x14ac:dyDescent="0.2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x14ac:dyDescent="0.2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x14ac:dyDescent="0.2">
      <c r="A44" s="14">
        <v>25</v>
      </c>
      <c r="B44" s="13"/>
      <c r="C44" s="15" t="s">
        <v>26</v>
      </c>
      <c r="E44" s="15">
        <v>159030052.53516075</v>
      </c>
      <c r="F44" s="15"/>
      <c r="G44" s="15">
        <v>112519022.82350965</v>
      </c>
      <c r="H44" s="15">
        <v>35234462.479597107</v>
      </c>
      <c r="I44" s="15">
        <v>4804923.668649354</v>
      </c>
      <c r="J44" s="15">
        <v>2232990.1770690228</v>
      </c>
      <c r="K44" s="15">
        <v>395513.14904526691</v>
      </c>
      <c r="L44" s="15">
        <v>1817895.2026309236</v>
      </c>
      <c r="M44" s="15">
        <v>369894.43259135494</v>
      </c>
      <c r="N44" s="15">
        <v>1655350.602068075</v>
      </c>
      <c r="P44" s="17"/>
    </row>
    <row r="45" spans="1:16" x14ac:dyDescent="0.2">
      <c r="A45" s="14">
        <v>26</v>
      </c>
      <c r="B45" s="13"/>
      <c r="C45" s="15" t="s">
        <v>27</v>
      </c>
      <c r="E45" s="17">
        <v>174301278.48162276</v>
      </c>
      <c r="F45" s="17"/>
      <c r="G45" s="17">
        <v>113277032.0840365</v>
      </c>
      <c r="H45" s="17">
        <v>46621122.330193914</v>
      </c>
      <c r="I45" s="17">
        <v>6276443.7764515467</v>
      </c>
      <c r="J45" s="17">
        <v>3119828.528841516</v>
      </c>
      <c r="K45" s="17">
        <v>428974.47572279506</v>
      </c>
      <c r="L45" s="17">
        <v>2140283.4994409531</v>
      </c>
      <c r="M45" s="17">
        <v>364064.25561744778</v>
      </c>
      <c r="N45" s="17">
        <v>2073529.5313181214</v>
      </c>
      <c r="P45" s="17"/>
    </row>
    <row r="46" spans="1:16" x14ac:dyDescent="0.2">
      <c r="A46" s="14">
        <v>27</v>
      </c>
      <c r="B46" s="13"/>
      <c r="C46" s="15" t="s">
        <v>28</v>
      </c>
      <c r="E46" s="17">
        <v>27909755.466473486</v>
      </c>
      <c r="F46" s="17"/>
      <c r="G46" s="17">
        <v>19381709.018990733</v>
      </c>
      <c r="H46" s="17">
        <v>5942059.6065902207</v>
      </c>
      <c r="I46" s="17">
        <v>1173048.1867303499</v>
      </c>
      <c r="J46" s="17">
        <v>519500.91914219293</v>
      </c>
      <c r="K46" s="17">
        <v>114616.65551526175</v>
      </c>
      <c r="L46" s="17">
        <v>305414.03952943604</v>
      </c>
      <c r="M46" s="17">
        <v>105393.68848255425</v>
      </c>
      <c r="N46" s="17">
        <v>368013.35149273684</v>
      </c>
      <c r="P46" s="17"/>
    </row>
    <row r="47" spans="1:16" x14ac:dyDescent="0.2">
      <c r="A47" s="14">
        <v>28</v>
      </c>
      <c r="B47" s="13"/>
      <c r="C47" s="15" t="s">
        <v>29</v>
      </c>
      <c r="E47" s="17">
        <v>19052220.250002861</v>
      </c>
      <c r="F47" s="17"/>
      <c r="G47" s="17">
        <v>12357990.023993909</v>
      </c>
      <c r="H47" s="17">
        <v>5167112.5023761261</v>
      </c>
      <c r="I47" s="17">
        <v>731754.19447373564</v>
      </c>
      <c r="J47" s="17">
        <v>365252.56651287671</v>
      </c>
      <c r="K47" s="17">
        <v>47680.652207466141</v>
      </c>
      <c r="L47" s="17">
        <v>259854.91604895357</v>
      </c>
      <c r="M47" s="17">
        <v>39761.758018421759</v>
      </c>
      <c r="N47" s="17">
        <v>82813.636371373446</v>
      </c>
      <c r="P47" s="17"/>
    </row>
    <row r="48" spans="1:16" ht="13.5" thickBot="1" x14ac:dyDescent="0.25">
      <c r="A48" s="14">
        <v>29</v>
      </c>
      <c r="C48" s="19" t="s">
        <v>44</v>
      </c>
      <c r="D48" s="23"/>
      <c r="E48" s="23">
        <f>SUM(E44:E47)</f>
        <v>380293306.7332598</v>
      </c>
      <c r="F48" s="23"/>
      <c r="G48" s="23">
        <f t="shared" ref="G48:N48" si="13">SUM(G44:G47)</f>
        <v>257535753.9505308</v>
      </c>
      <c r="H48" s="23">
        <f t="shared" si="13"/>
        <v>92964756.918757379</v>
      </c>
      <c r="I48" s="23">
        <f t="shared" si="13"/>
        <v>12986169.826304985</v>
      </c>
      <c r="J48" s="23">
        <f t="shared" si="13"/>
        <v>6237572.1915656095</v>
      </c>
      <c r="K48" s="23">
        <f t="shared" si="13"/>
        <v>986784.93249078991</v>
      </c>
      <c r="L48" s="23">
        <f t="shared" si="13"/>
        <v>4523447.6576502658</v>
      </c>
      <c r="M48" s="23">
        <f t="shared" si="13"/>
        <v>879114.13470977871</v>
      </c>
      <c r="N48" s="23">
        <f t="shared" si="13"/>
        <v>4179707.1212503072</v>
      </c>
      <c r="P48" s="17"/>
    </row>
    <row r="49" spans="1:16" s="44" customFormat="1" ht="13.5" thickTop="1" x14ac:dyDescent="0.2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x14ac:dyDescent="0.2">
      <c r="A50" s="45">
        <v>30</v>
      </c>
      <c r="C50" s="46" t="s">
        <v>45</v>
      </c>
      <c r="D50" s="47"/>
      <c r="E50" s="47">
        <f>SUM(G50:N50)</f>
        <v>547992205.89801228</v>
      </c>
      <c r="F50" s="47"/>
      <c r="G50" s="47">
        <v>380542033.92868042</v>
      </c>
      <c r="H50" s="47">
        <v>121353023.89999999</v>
      </c>
      <c r="I50" s="47">
        <v>21450333.458394401</v>
      </c>
      <c r="J50" s="47">
        <v>10235146.799999999</v>
      </c>
      <c r="K50" s="47">
        <v>1968309.43</v>
      </c>
      <c r="L50" s="47">
        <v>6019690.2999999998</v>
      </c>
      <c r="M50" s="47">
        <v>1757818.4509374714</v>
      </c>
      <c r="N50" s="47">
        <v>4665849.629999999</v>
      </c>
      <c r="P50" s="32"/>
    </row>
    <row r="51" spans="1:16" s="44" customFormat="1" x14ac:dyDescent="0.2">
      <c r="A51" s="45">
        <v>31</v>
      </c>
      <c r="C51" s="48" t="s">
        <v>46</v>
      </c>
      <c r="D51" s="49"/>
      <c r="E51" s="17">
        <f>SUM(G51:N51)</f>
        <v>5039913.28</v>
      </c>
      <c r="F51" s="50"/>
      <c r="G51" s="50">
        <f>G39</f>
        <v>4714866.2914596405</v>
      </c>
      <c r="H51" s="50">
        <f t="shared" ref="H51:N51" si="14">H39</f>
        <v>243618.28540779173</v>
      </c>
      <c r="I51" s="50">
        <f t="shared" si="14"/>
        <v>-14275.003398166793</v>
      </c>
      <c r="J51" s="50">
        <f t="shared" si="14"/>
        <v>-117055.40335754609</v>
      </c>
      <c r="K51" s="50">
        <f t="shared" si="14"/>
        <v>-100.81259004905286</v>
      </c>
      <c r="L51" s="50">
        <f t="shared" si="14"/>
        <v>0</v>
      </c>
      <c r="M51" s="50">
        <f t="shared" si="14"/>
        <v>0</v>
      </c>
      <c r="N51" s="50">
        <f t="shared" si="14"/>
        <v>212859.92247832956</v>
      </c>
      <c r="P51" s="32"/>
    </row>
    <row r="52" spans="1:16" s="44" customFormat="1" ht="13.5" thickBot="1" x14ac:dyDescent="0.25">
      <c r="A52" s="45">
        <v>32</v>
      </c>
      <c r="C52" s="51" t="s">
        <v>47</v>
      </c>
      <c r="D52" s="23"/>
      <c r="E52" s="23">
        <f>SUM(G52:N52)</f>
        <v>553032119.17801225</v>
      </c>
      <c r="F52" s="23"/>
      <c r="G52" s="23">
        <f>G51+G50</f>
        <v>385256900.22014004</v>
      </c>
      <c r="H52" s="23">
        <f t="shared" ref="H52:N52" si="15">H51+H50</f>
        <v>121596642.18540779</v>
      </c>
      <c r="I52" s="23">
        <f t="shared" si="15"/>
        <v>21436058.454996236</v>
      </c>
      <c r="J52" s="23">
        <f t="shared" si="15"/>
        <v>10118091.396642452</v>
      </c>
      <c r="K52" s="23">
        <f t="shared" si="15"/>
        <v>1968208.6174099508</v>
      </c>
      <c r="L52" s="23">
        <f t="shared" si="15"/>
        <v>6019690.2999999998</v>
      </c>
      <c r="M52" s="23">
        <f t="shared" si="15"/>
        <v>1757818.4509374714</v>
      </c>
      <c r="N52" s="23">
        <f t="shared" si="15"/>
        <v>4878709.5524783283</v>
      </c>
      <c r="P52" s="32"/>
    </row>
    <row r="53" spans="1:16" s="44" customFormat="1" ht="13.5" thickTop="1" x14ac:dyDescent="0.2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x14ac:dyDescent="0.2">
      <c r="A54" s="45">
        <v>33</v>
      </c>
      <c r="C54" s="52" t="s">
        <v>48</v>
      </c>
      <c r="D54" s="53"/>
      <c r="E54" s="53">
        <f>SUM(G54:N54)</f>
        <v>97881476.017429173</v>
      </c>
      <c r="F54" s="53"/>
      <c r="G54" s="53">
        <f>+G52-G19</f>
        <v>64776973.467757761</v>
      </c>
      <c r="H54" s="53">
        <f t="shared" ref="H54:N54" si="16">+H52-H19</f>
        <v>28556167.205668062</v>
      </c>
      <c r="I54" s="53">
        <f t="shared" si="16"/>
        <v>1995530.7390791401</v>
      </c>
      <c r="J54" s="53">
        <f t="shared" si="16"/>
        <v>1742273.4937553732</v>
      </c>
      <c r="K54" s="53">
        <f t="shared" si="16"/>
        <v>21.142876846482977</v>
      </c>
      <c r="L54" s="53">
        <f t="shared" si="16"/>
        <v>1416438.0901351646</v>
      </c>
      <c r="M54" s="53">
        <f t="shared" si="16"/>
        <v>38602.938156811055</v>
      </c>
      <c r="N54" s="53">
        <f t="shared" si="16"/>
        <v>-644531.05999999959</v>
      </c>
      <c r="P54" s="32"/>
    </row>
    <row r="55" spans="1:16" s="44" customFormat="1" x14ac:dyDescent="0.2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25">
      <c r="A56" s="45">
        <v>34</v>
      </c>
      <c r="C56" s="54" t="s">
        <v>49</v>
      </c>
      <c r="D56" s="55"/>
      <c r="E56" s="55">
        <f>+E54+E19</f>
        <v>553032119.17801237</v>
      </c>
      <c r="F56" s="55"/>
      <c r="G56" s="55">
        <f>+G54+G19</f>
        <v>385256900.22014004</v>
      </c>
      <c r="H56" s="55">
        <f t="shared" ref="H56:N56" si="17">+H54+H19</f>
        <v>121596642.18540779</v>
      </c>
      <c r="I56" s="55">
        <f t="shared" si="17"/>
        <v>21436058.454996236</v>
      </c>
      <c r="J56" s="55">
        <f t="shared" si="17"/>
        <v>10118091.396642452</v>
      </c>
      <c r="K56" s="55">
        <f t="shared" si="17"/>
        <v>1968208.6174099508</v>
      </c>
      <c r="L56" s="55">
        <f t="shared" si="17"/>
        <v>6019690.2999999998</v>
      </c>
      <c r="M56" s="55">
        <f t="shared" si="17"/>
        <v>1757818.4509374714</v>
      </c>
      <c r="N56" s="55">
        <f t="shared" si="17"/>
        <v>4878709.5524783283</v>
      </c>
      <c r="P56" s="32"/>
    </row>
    <row r="57" spans="1:16" s="44" customFormat="1" ht="13.5" thickTop="1" x14ac:dyDescent="0.2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x14ac:dyDescent="0.2">
      <c r="A58" s="45">
        <v>35</v>
      </c>
      <c r="C58" s="15" t="s">
        <v>50</v>
      </c>
      <c r="D58" s="25"/>
      <c r="E58" s="56">
        <f>IF(E40=0,0,SUM(E16)/E40)</f>
        <v>0.82948145755218805</v>
      </c>
      <c r="F58" s="56"/>
      <c r="G58" s="56">
        <f t="shared" ref="G58:M58" si="18">IF(G40=0,0,SUM(G16)/G40)</f>
        <v>0.88389613560226543</v>
      </c>
      <c r="H58" s="56">
        <f t="shared" si="18"/>
        <v>0.68042005261379046</v>
      </c>
      <c r="I58" s="56">
        <f t="shared" si="18"/>
        <v>1.0141397265422978</v>
      </c>
      <c r="J58" s="56">
        <f t="shared" si="18"/>
        <v>0.89958260306111637</v>
      </c>
      <c r="K58" s="56">
        <f t="shared" si="18"/>
        <v>1.4162657927280933</v>
      </c>
      <c r="L58" s="56">
        <f t="shared" si="18"/>
        <v>0.68509490853699062</v>
      </c>
      <c r="M58" s="56">
        <f t="shared" si="18"/>
        <v>1.4148882068433366</v>
      </c>
      <c r="N58" s="56">
        <f>IF(N40=0,0,SUM(N17)/N40)</f>
        <v>1.1379554471416857</v>
      </c>
      <c r="P58" s="32"/>
    </row>
    <row r="59" spans="1:16" s="44" customFormat="1" x14ac:dyDescent="0.2">
      <c r="A59" s="45">
        <v>36</v>
      </c>
      <c r="C59" s="57" t="s">
        <v>51</v>
      </c>
      <c r="D59" s="58"/>
      <c r="E59" s="59">
        <f>+E58/$E$58</f>
        <v>1</v>
      </c>
      <c r="F59" s="59"/>
      <c r="G59" s="59">
        <f>+G58/$E$58</f>
        <v>1.0656008371912928</v>
      </c>
      <c r="H59" s="59">
        <f t="shared" ref="H59:N59" si="19">+H58/$E$58</f>
        <v>0.82029567559197769</v>
      </c>
      <c r="I59" s="59">
        <f t="shared" si="19"/>
        <v>1.2226189233151021</v>
      </c>
      <c r="J59" s="59">
        <f t="shared" si="19"/>
        <v>1.0845120103296797</v>
      </c>
      <c r="K59" s="59">
        <f t="shared" si="19"/>
        <v>1.707411033523901</v>
      </c>
      <c r="L59" s="59">
        <f>+L58/$E$58</f>
        <v>0.82593155314009759</v>
      </c>
      <c r="M59" s="59">
        <f t="shared" si="19"/>
        <v>1.7057502539221219</v>
      </c>
      <c r="N59" s="59">
        <f t="shared" si="19"/>
        <v>1.371887745989897</v>
      </c>
      <c r="P59" s="32"/>
    </row>
    <row r="60" spans="1:16" s="44" customFormat="1" ht="13.5" thickBot="1" x14ac:dyDescent="0.25">
      <c r="A60" s="45">
        <v>37</v>
      </c>
      <c r="C60" s="26" t="s">
        <v>52</v>
      </c>
      <c r="D60" s="27"/>
      <c r="E60" s="60">
        <f>IF(E40=0,0,E50/E40)</f>
        <v>1.0219177536678634</v>
      </c>
      <c r="F60" s="26"/>
      <c r="G60" s="61">
        <f>IF(G40=0,0,G50/G40)</f>
        <v>1.0652211892373469</v>
      </c>
      <c r="H60" s="61">
        <f t="shared" ref="H60:N60" si="20">IF(H40=0,0,H50/H40)</f>
        <v>0.88980417923923094</v>
      </c>
      <c r="I60" s="61">
        <f t="shared" si="20"/>
        <v>1.1181627293572909</v>
      </c>
      <c r="J60" s="61">
        <f t="shared" si="20"/>
        <v>1.0841277938629654</v>
      </c>
      <c r="K60" s="61">
        <f t="shared" si="20"/>
        <v>1.4162810059127846</v>
      </c>
      <c r="L60" s="61">
        <f>IF(L40=0,0,L50/L40)</f>
        <v>0.89590119930026679</v>
      </c>
      <c r="M60" s="61">
        <f t="shared" si="20"/>
        <v>1.4466578375507946</v>
      </c>
      <c r="N60" s="61">
        <f t="shared" si="20"/>
        <v>0.9998396182783873</v>
      </c>
      <c r="P60" s="32"/>
    </row>
    <row r="61" spans="1:16" s="44" customFormat="1" ht="13.5" thickTop="1" x14ac:dyDescent="0.2">
      <c r="A61" s="45">
        <v>36</v>
      </c>
      <c r="C61" s="57" t="s">
        <v>51</v>
      </c>
      <c r="D61" s="58"/>
      <c r="E61" s="59">
        <f>+E60/$E$60</f>
        <v>1</v>
      </c>
      <c r="F61" s="59"/>
      <c r="G61" s="59">
        <f>+G60/$E$60</f>
        <v>1.0423746778192853</v>
      </c>
      <c r="H61" s="59">
        <f t="shared" ref="H61:N61" si="21">+H60/$E$60</f>
        <v>0.87071995377861777</v>
      </c>
      <c r="I61" s="59">
        <f t="shared" si="21"/>
        <v>1.0941807453133927</v>
      </c>
      <c r="J61" s="59">
        <f t="shared" si="21"/>
        <v>1.0608757798480533</v>
      </c>
      <c r="K61" s="59">
        <f t="shared" si="21"/>
        <v>1.3859050797674022</v>
      </c>
      <c r="L61" s="59">
        <f t="shared" si="21"/>
        <v>0.87668620697184441</v>
      </c>
      <c r="M61" s="59">
        <f t="shared" si="21"/>
        <v>1.4156303991768961</v>
      </c>
      <c r="N61" s="59">
        <f t="shared" si="21"/>
        <v>0.97839538914924085</v>
      </c>
      <c r="P61" s="32"/>
    </row>
    <row r="62" spans="1:16" s="44" customFormat="1" x14ac:dyDescent="0.2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tr">
        <f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tr">
        <f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53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">
      <c r="B70" s="4" t="str">
        <f>IF(OR((B69="~"),(C70="~")),"~","")</f>
        <v/>
      </c>
      <c r="C70" s="71" t="s">
        <v>77</v>
      </c>
      <c r="E70" s="72">
        <f t="shared" ref="E70:E75" si="22">SUM(G70:N70)</f>
        <v>2424228.2462793444</v>
      </c>
      <c r="F70" s="72"/>
      <c r="G70" s="72">
        <v>1731301.6695951915</v>
      </c>
      <c r="H70" s="72">
        <v>615939.57499216951</v>
      </c>
      <c r="I70" s="72">
        <v>73785.975794073573</v>
      </c>
      <c r="J70" s="72">
        <v>1660.3468574223548</v>
      </c>
      <c r="K70" s="72">
        <v>1540.6790404873943</v>
      </c>
      <c r="L70" s="72">
        <v>0</v>
      </c>
      <c r="M70" s="72">
        <v>0</v>
      </c>
      <c r="N70" s="72">
        <v>0</v>
      </c>
    </row>
    <row r="71" spans="1:14" x14ac:dyDescent="0.2">
      <c r="B71" s="4" t="str">
        <f>IF(OR((B69="~"),(C71="~")),"~","")</f>
        <v/>
      </c>
      <c r="C71" s="71" t="s">
        <v>78</v>
      </c>
      <c r="E71" s="72">
        <f t="shared" si="22"/>
        <v>371485.28028029739</v>
      </c>
      <c r="F71" s="72"/>
      <c r="G71" s="72">
        <v>242833.38811098129</v>
      </c>
      <c r="H71" s="72">
        <v>91899.713613940825</v>
      </c>
      <c r="I71" s="72">
        <v>25216.467228707559</v>
      </c>
      <c r="J71" s="72">
        <v>3701.5118333135879</v>
      </c>
      <c r="K71" s="72">
        <v>3451.5179793076809</v>
      </c>
      <c r="L71" s="72">
        <v>5644.5628523099267</v>
      </c>
      <c r="M71" s="72">
        <v>-1261.8813382634826</v>
      </c>
      <c r="N71" s="72">
        <v>0</v>
      </c>
    </row>
    <row r="72" spans="1:14" x14ac:dyDescent="0.2">
      <c r="B72" s="4" t="str">
        <f>IF(OR((B69="~"),(C72="~")),"~","")</f>
        <v/>
      </c>
      <c r="C72" s="71" t="s">
        <v>79</v>
      </c>
      <c r="E72" s="72">
        <f t="shared" si="22"/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">
      <c r="B73" s="4" t="str">
        <f>IF(OR((B69="~"),(C73="~")),"~","")</f>
        <v/>
      </c>
      <c r="C73" s="71" t="s">
        <v>80</v>
      </c>
      <c r="E73" s="72">
        <f t="shared" si="22"/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">
      <c r="B74" s="4" t="str">
        <f>IF(OR((B69="~"),(C74="~")),"~","")</f>
        <v/>
      </c>
      <c r="C74" s="71" t="s">
        <v>81</v>
      </c>
      <c r="E74" s="72">
        <f t="shared" si="22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">
      <c r="B75" s="4" t="str">
        <f>IF(OR((B69="~"),(C75="~")),"~","")</f>
        <v>~</v>
      </c>
      <c r="C75" s="71" t="s">
        <v>82</v>
      </c>
      <c r="E75" s="72">
        <f t="shared" si="22"/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">
      <c r="B76" s="4" t="str">
        <f>IF(OR((B69="~"),(C76="~")),"~","")</f>
        <v/>
      </c>
      <c r="C76" s="73" t="str">
        <f>IF(B69="~","~","Sub-total")</f>
        <v>Sub-total</v>
      </c>
      <c r="D76" s="73"/>
      <c r="E76" s="73">
        <f>SUM(E70:E75)</f>
        <v>2795713.5265596416</v>
      </c>
      <c r="F76" s="73"/>
      <c r="G76" s="73">
        <f t="shared" ref="G76:N76" si="23">SUM(G70:G75)</f>
        <v>1974135.0577061728</v>
      </c>
      <c r="H76" s="73">
        <f t="shared" si="23"/>
        <v>707839.28860611038</v>
      </c>
      <c r="I76" s="73">
        <f t="shared" si="23"/>
        <v>99002.443022781139</v>
      </c>
      <c r="J76" s="73">
        <f t="shared" si="23"/>
        <v>5361.8586907359422</v>
      </c>
      <c r="K76" s="73">
        <f t="shared" si="23"/>
        <v>4992.197019795075</v>
      </c>
      <c r="L76" s="73">
        <f t="shared" si="23"/>
        <v>5644.5628523099267</v>
      </c>
      <c r="M76" s="73">
        <f t="shared" si="23"/>
        <v>-1261.8813382634826</v>
      </c>
      <c r="N76" s="73">
        <f t="shared" si="23"/>
        <v>0</v>
      </c>
    </row>
    <row r="77" spans="1:14" x14ac:dyDescent="0.2">
      <c r="B77" s="4" t="str">
        <f>IF(OR((B69="~"),(C77="~")),"~","")</f>
        <v/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2">
      <c r="B78" s="70" t="s">
        <v>83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">
      <c r="B79" s="4" t="str">
        <f>IF(OR((B78="~"),(C79="~")),"~","")</f>
        <v/>
      </c>
      <c r="C79" s="71" t="s">
        <v>77</v>
      </c>
      <c r="E79" s="72">
        <f t="shared" ref="E79:E84" si="24">SUM(G79:N79)</f>
        <v>49295280.717287637</v>
      </c>
      <c r="F79" s="72"/>
      <c r="G79" s="72">
        <v>34939796.176489957</v>
      </c>
      <c r="H79" s="72">
        <v>10815168.286007192</v>
      </c>
      <c r="I79" s="72">
        <v>2095007.5303341188</v>
      </c>
      <c r="J79" s="72">
        <v>459915.77077687829</v>
      </c>
      <c r="K79" s="72">
        <v>411114.41889380122</v>
      </c>
      <c r="L79" s="72">
        <v>574278.5347857055</v>
      </c>
      <c r="M79" s="72">
        <v>0</v>
      </c>
      <c r="N79" s="72">
        <v>0</v>
      </c>
    </row>
    <row r="80" spans="1:14" x14ac:dyDescent="0.2">
      <c r="B80" s="4" t="str">
        <f>IF(OR((B78="~"),(C80="~")),"~","")</f>
        <v/>
      </c>
      <c r="C80" s="71" t="s">
        <v>78</v>
      </c>
      <c r="E80" s="72">
        <f t="shared" si="24"/>
        <v>9267886.6973418798</v>
      </c>
      <c r="F80" s="72"/>
      <c r="G80" s="72">
        <v>4771392.33037683</v>
      </c>
      <c r="H80" s="72">
        <v>1805987.9489594484</v>
      </c>
      <c r="I80" s="72">
        <v>669556.69476972439</v>
      </c>
      <c r="J80" s="72">
        <v>704585.93639687996</v>
      </c>
      <c r="K80" s="72">
        <v>70784.444762721992</v>
      </c>
      <c r="L80" s="72">
        <v>957192.03384329553</v>
      </c>
      <c r="M80" s="72">
        <v>288387.30823298008</v>
      </c>
      <c r="N80" s="72">
        <v>0</v>
      </c>
    </row>
    <row r="81" spans="2:14" x14ac:dyDescent="0.2">
      <c r="B81" s="4" t="str">
        <f>IF(OR((B78="~"),(C81="~")),"~","")</f>
        <v/>
      </c>
      <c r="C81" s="71" t="s">
        <v>79</v>
      </c>
      <c r="E81" s="72">
        <f t="shared" si="24"/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">
      <c r="B82" s="4" t="str">
        <f>IF(OR((B78="~"),(C82="~")),"~","")</f>
        <v/>
      </c>
      <c r="C82" s="71" t="s">
        <v>80</v>
      </c>
      <c r="E82" s="72">
        <f t="shared" si="24"/>
        <v>0</v>
      </c>
      <c r="F82" s="72"/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</row>
    <row r="83" spans="2:14" x14ac:dyDescent="0.2">
      <c r="B83" s="4" t="str">
        <f>IF(OR((B78="~"),(C83="~")),"~","")</f>
        <v/>
      </c>
      <c r="C83" s="71" t="s">
        <v>81</v>
      </c>
      <c r="E83" s="72">
        <f t="shared" si="24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">
      <c r="B84" s="4" t="str">
        <f>IF(OR((B78="~"),(C84="~")),"~","")</f>
        <v>~</v>
      </c>
      <c r="C84" s="71" t="s">
        <v>82</v>
      </c>
      <c r="E84" s="72">
        <f t="shared" si="24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">
      <c r="B85" s="4" t="str">
        <f>IF(OR((B78="~"),(C85="~")),"~","")</f>
        <v/>
      </c>
      <c r="C85" s="73" t="str">
        <f>IF(B78="~","~","Sub-total")</f>
        <v>Sub-total</v>
      </c>
      <c r="D85" s="73"/>
      <c r="E85" s="73">
        <f>SUM(E79:E84)</f>
        <v>58563167.414629519</v>
      </c>
      <c r="F85" s="73"/>
      <c r="G85" s="73">
        <f t="shared" ref="G85:N85" si="25">SUM(G79:G84)</f>
        <v>39711188.506866783</v>
      </c>
      <c r="H85" s="73">
        <f t="shared" si="25"/>
        <v>12621156.234966639</v>
      </c>
      <c r="I85" s="73">
        <f t="shared" si="25"/>
        <v>2764564.225103843</v>
      </c>
      <c r="J85" s="73">
        <f t="shared" si="25"/>
        <v>1164501.7071737582</v>
      </c>
      <c r="K85" s="73">
        <f t="shared" si="25"/>
        <v>481898.86365652323</v>
      </c>
      <c r="L85" s="73">
        <f t="shared" si="25"/>
        <v>1531470.568629001</v>
      </c>
      <c r="M85" s="73">
        <f t="shared" si="25"/>
        <v>288387.30823298008</v>
      </c>
      <c r="N85" s="73">
        <f t="shared" si="25"/>
        <v>0</v>
      </c>
    </row>
    <row r="86" spans="2:14" x14ac:dyDescent="0.2">
      <c r="B86" s="4" t="str">
        <f>IF(OR((B78="~"),(C86="~")),"~","")</f>
        <v/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x14ac:dyDescent="0.2">
      <c r="B87" s="70" t="s">
        <v>84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">
      <c r="B88" s="4" t="str">
        <f>IF(OR((B87="~"),(C88="~")),"~","")</f>
        <v/>
      </c>
      <c r="C88" s="71" t="s">
        <v>77</v>
      </c>
      <c r="E88" s="72">
        <f t="shared" ref="E88:E93" si="26">SUM(G88:N88)</f>
        <v>1364.6595481661047</v>
      </c>
      <c r="F88" s="72"/>
      <c r="G88" s="72">
        <v>872.03190625426976</v>
      </c>
      <c r="H88" s="72">
        <v>315.35466812261188</v>
      </c>
      <c r="I88" s="72">
        <v>68.059617698632934</v>
      </c>
      <c r="J88" s="72">
        <v>39.257912246819636</v>
      </c>
      <c r="K88" s="72">
        <v>3.9905248679956835</v>
      </c>
      <c r="L88" s="72">
        <v>47.660408320496124</v>
      </c>
      <c r="M88" s="72">
        <v>18.30451065527873</v>
      </c>
      <c r="N88" s="72">
        <v>0</v>
      </c>
    </row>
    <row r="89" spans="2:14" x14ac:dyDescent="0.2">
      <c r="B89" s="4" t="str">
        <f>IF(OR((B87="~"),(C89="~")),"~","")</f>
        <v/>
      </c>
      <c r="C89" s="71" t="s">
        <v>78</v>
      </c>
      <c r="E89" s="72">
        <f t="shared" si="26"/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">
      <c r="B90" s="4" t="str">
        <f>IF(OR((B87="~"),(C90="~")),"~","")</f>
        <v/>
      </c>
      <c r="C90" s="71" t="s">
        <v>79</v>
      </c>
      <c r="E90" s="72">
        <f t="shared" si="26"/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">
      <c r="B91" s="4" t="str">
        <f>IF(OR((B87="~"),(C91="~")),"~","")</f>
        <v/>
      </c>
      <c r="C91" s="71" t="s">
        <v>80</v>
      </c>
      <c r="E91" s="72">
        <f t="shared" si="26"/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">
      <c r="B92" s="4" t="str">
        <f>IF(OR((B87="~"),(C92="~")),"~","")</f>
        <v/>
      </c>
      <c r="C92" s="71" t="s">
        <v>81</v>
      </c>
      <c r="E92" s="72">
        <f t="shared" si="26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">
      <c r="B93" s="4" t="str">
        <f>IF(OR((B87="~"),(C93="~")),"~","")</f>
        <v>~</v>
      </c>
      <c r="C93" s="71" t="s">
        <v>82</v>
      </c>
      <c r="E93" s="72">
        <f t="shared" si="26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">
      <c r="B94" s="4" t="str">
        <f>IF(OR((B87="~"),(C94="~")),"~","")</f>
        <v/>
      </c>
      <c r="C94" s="73" t="str">
        <f>IF(B87="~","~","Sub-total")</f>
        <v>Sub-total</v>
      </c>
      <c r="D94" s="73"/>
      <c r="E94" s="73">
        <f>SUM(E88:E93)</f>
        <v>1364.6595481661047</v>
      </c>
      <c r="F94" s="73"/>
      <c r="G94" s="73">
        <f t="shared" ref="G94:N94" si="27">SUM(G88:G93)</f>
        <v>872.03190625426976</v>
      </c>
      <c r="H94" s="73">
        <f t="shared" si="27"/>
        <v>315.35466812261188</v>
      </c>
      <c r="I94" s="73">
        <f t="shared" si="27"/>
        <v>68.059617698632934</v>
      </c>
      <c r="J94" s="73">
        <f t="shared" si="27"/>
        <v>39.257912246819636</v>
      </c>
      <c r="K94" s="73">
        <f t="shared" si="27"/>
        <v>3.9905248679956835</v>
      </c>
      <c r="L94" s="73">
        <f t="shared" si="27"/>
        <v>47.660408320496124</v>
      </c>
      <c r="M94" s="73">
        <f t="shared" si="27"/>
        <v>18.30451065527873</v>
      </c>
      <c r="N94" s="73">
        <f t="shared" si="27"/>
        <v>0</v>
      </c>
    </row>
    <row r="95" spans="2:14" x14ac:dyDescent="0.2">
      <c r="B95" s="4" t="str">
        <f>IF(OR((B87="~"),(C95="~")),"~","")</f>
        <v/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x14ac:dyDescent="0.2">
      <c r="B96" s="70" t="s">
        <v>85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">
      <c r="B97" s="4" t="str">
        <f>IF(OR((B96="~"),(C97="~")),"~","")</f>
        <v/>
      </c>
      <c r="C97" s="71" t="s">
        <v>77</v>
      </c>
      <c r="E97" s="72">
        <f t="shared" ref="E97:E102" si="28">SUM(G97:N97)</f>
        <v>815462101.69406927</v>
      </c>
      <c r="F97" s="72"/>
      <c r="G97" s="72">
        <v>571168626.07452524</v>
      </c>
      <c r="H97" s="72">
        <v>203270760.84404051</v>
      </c>
      <c r="I97" s="72">
        <v>32520620.205891855</v>
      </c>
      <c r="J97" s="72">
        <v>4780329.6593287373</v>
      </c>
      <c r="K97" s="72">
        <v>525096.5187662422</v>
      </c>
      <c r="L97" s="72">
        <v>1738629.2329422138</v>
      </c>
      <c r="M97" s="72">
        <v>1458039.15857442</v>
      </c>
      <c r="N97" s="72">
        <v>0</v>
      </c>
    </row>
    <row r="98" spans="2:14" x14ac:dyDescent="0.2">
      <c r="B98" s="4" t="str">
        <f>IF(OR((B96="~"),(C98="~")),"~","")</f>
        <v/>
      </c>
      <c r="C98" s="71" t="s">
        <v>78</v>
      </c>
      <c r="E98" s="72">
        <f t="shared" si="28"/>
        <v>382103692.34164363</v>
      </c>
      <c r="F98" s="72"/>
      <c r="G98" s="72">
        <v>216009265.79630581</v>
      </c>
      <c r="H98" s="72">
        <v>81760229.274815649</v>
      </c>
      <c r="I98" s="72">
        <v>30312001.200451877</v>
      </c>
      <c r="J98" s="72">
        <v>26307537.610569663</v>
      </c>
      <c r="K98" s="72">
        <v>2642920.2552088378</v>
      </c>
      <c r="L98" s="72">
        <v>23840251.003576636</v>
      </c>
      <c r="M98" s="72">
        <v>1231487.200715191</v>
      </c>
      <c r="N98" s="72">
        <v>0</v>
      </c>
    </row>
    <row r="99" spans="2:14" x14ac:dyDescent="0.2">
      <c r="B99" s="4" t="str">
        <f>IF(OR((B96="~"),(C99="~")),"~","")</f>
        <v/>
      </c>
      <c r="C99" s="71" t="s">
        <v>79</v>
      </c>
      <c r="E99" s="72">
        <f t="shared" si="28"/>
        <v>838900783.37478721</v>
      </c>
      <c r="F99" s="72"/>
      <c r="G99" s="72">
        <v>529142961.68282264</v>
      </c>
      <c r="H99" s="72">
        <v>272959021.19011253</v>
      </c>
      <c r="I99" s="72">
        <v>15167572.242225608</v>
      </c>
      <c r="J99" s="72">
        <v>8156543.9901955137</v>
      </c>
      <c r="K99" s="72">
        <v>1592528.0049182593</v>
      </c>
      <c r="L99" s="72">
        <v>1581297.625448735</v>
      </c>
      <c r="M99" s="72">
        <v>1396053.7781454308</v>
      </c>
      <c r="N99" s="72">
        <v>8904804.8609184958</v>
      </c>
    </row>
    <row r="100" spans="2:14" x14ac:dyDescent="0.2">
      <c r="B100" s="4" t="str">
        <f>IF(OR((B96="~"),(C100="~")),"~","")</f>
        <v/>
      </c>
      <c r="C100" s="71" t="s">
        <v>80</v>
      </c>
      <c r="E100" s="72">
        <f t="shared" si="28"/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">
      <c r="B101" s="4" t="str">
        <f>IF(OR((B96="~"),(C101="~")),"~","")</f>
        <v/>
      </c>
      <c r="C101" s="71" t="s">
        <v>81</v>
      </c>
      <c r="E101" s="72">
        <f t="shared" si="28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">
      <c r="B102" s="4" t="str">
        <f>IF(OR((B96="~"),(C102="~")),"~","")</f>
        <v>~</v>
      </c>
      <c r="C102" s="71" t="s">
        <v>82</v>
      </c>
      <c r="E102" s="72">
        <f t="shared" si="28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">
      <c r="B103" s="4" t="str">
        <f>IF(OR((B96="~"),(C103="~")),"~","")</f>
        <v/>
      </c>
      <c r="C103" s="73" t="str">
        <f>IF(B96="~","~","Sub-total")</f>
        <v>Sub-total</v>
      </c>
      <c r="D103" s="73"/>
      <c r="E103" s="73">
        <f>SUM(E97:E102)</f>
        <v>2036466577.4105</v>
      </c>
      <c r="F103" s="73"/>
      <c r="G103" s="73">
        <f t="shared" ref="G103:N103" si="29">SUM(G97:G102)</f>
        <v>1316320853.5536537</v>
      </c>
      <c r="H103" s="73">
        <f t="shared" si="29"/>
        <v>557990011.30896878</v>
      </c>
      <c r="I103" s="73">
        <f t="shared" si="29"/>
        <v>78000193.648569331</v>
      </c>
      <c r="J103" s="73">
        <f t="shared" si="29"/>
        <v>39244411.260093912</v>
      </c>
      <c r="K103" s="73">
        <f t="shared" si="29"/>
        <v>4760544.7788933394</v>
      </c>
      <c r="L103" s="73">
        <f t="shared" si="29"/>
        <v>27160177.861967582</v>
      </c>
      <c r="M103" s="73">
        <f t="shared" si="29"/>
        <v>4085580.1374350414</v>
      </c>
      <c r="N103" s="73">
        <f t="shared" si="29"/>
        <v>8904804.8609184958</v>
      </c>
    </row>
    <row r="104" spans="2:14" x14ac:dyDescent="0.2">
      <c r="B104" s="4" t="str">
        <f>IF(OR((B96="~"),(C104="~")),"~","")</f>
        <v/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x14ac:dyDescent="0.2">
      <c r="B105" s="70" t="s">
        <v>86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</row>
    <row r="106" spans="2:14" x14ac:dyDescent="0.2">
      <c r="B106" s="4" t="str">
        <f>IF(OR((B105="~"),(C106="~")),"~","")</f>
        <v/>
      </c>
      <c r="C106" s="71" t="s">
        <v>77</v>
      </c>
      <c r="E106" s="72">
        <f t="shared" ref="E106:E111" si="30">SUM(G106:N106)</f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">
      <c r="B107" s="4" t="str">
        <f>IF(OR((B105="~"),(C107="~")),"~","")</f>
        <v/>
      </c>
      <c r="C107" s="71" t="s">
        <v>78</v>
      </c>
      <c r="E107" s="72">
        <f t="shared" si="30"/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">
      <c r="B108" s="4" t="str">
        <f>IF(OR((B105="~"),(C108="~")),"~","")</f>
        <v/>
      </c>
      <c r="C108" s="71" t="s">
        <v>79</v>
      </c>
      <c r="E108" s="72">
        <f t="shared" si="30"/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">
      <c r="B109" s="4" t="str">
        <f>IF(OR((B105="~"),(C109="~")),"~","")</f>
        <v/>
      </c>
      <c r="C109" s="71" t="s">
        <v>80</v>
      </c>
      <c r="E109" s="72">
        <f t="shared" si="30"/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">
      <c r="B110" s="4" t="str">
        <f>IF(OR((B105="~"),(C110="~")),"~","")</f>
        <v/>
      </c>
      <c r="C110" s="71" t="s">
        <v>81</v>
      </c>
      <c r="E110" s="72">
        <f t="shared" si="30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">
      <c r="B111" s="4" t="str">
        <f>IF(OR((B105="~"),(C111="~")),"~","")</f>
        <v>~</v>
      </c>
      <c r="C111" s="71" t="s">
        <v>82</v>
      </c>
      <c r="E111" s="72">
        <f t="shared" si="30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">
      <c r="B112" s="4" t="str">
        <f>IF(OR((B105="~"),(C112="~")),"~","")</f>
        <v/>
      </c>
      <c r="C112" s="73" t="str">
        <f>IF(B105="~","~","Sub-total")</f>
        <v>Sub-total</v>
      </c>
      <c r="D112" s="73"/>
      <c r="E112" s="73">
        <f>SUM(E106:E111)</f>
        <v>0</v>
      </c>
      <c r="F112" s="73"/>
      <c r="G112" s="73">
        <f t="shared" ref="G112:N112" si="31">SUM(G106:G111)</f>
        <v>0</v>
      </c>
      <c r="H112" s="73">
        <f t="shared" si="31"/>
        <v>0</v>
      </c>
      <c r="I112" s="73">
        <f t="shared" si="31"/>
        <v>0</v>
      </c>
      <c r="J112" s="73">
        <f t="shared" si="31"/>
        <v>0</v>
      </c>
      <c r="K112" s="73">
        <f t="shared" si="31"/>
        <v>0</v>
      </c>
      <c r="L112" s="73">
        <f t="shared" si="31"/>
        <v>0</v>
      </c>
      <c r="M112" s="73">
        <f t="shared" si="31"/>
        <v>0</v>
      </c>
      <c r="N112" s="73">
        <f t="shared" si="31"/>
        <v>0</v>
      </c>
    </row>
    <row r="113" spans="2:14" x14ac:dyDescent="0.2">
      <c r="B113" s="4" t="str">
        <f>IF(OR((B105="~"),(C113="~")),"~","")</f>
        <v/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x14ac:dyDescent="0.2">
      <c r="B114" s="70" t="s">
        <v>87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">
      <c r="B115" s="4" t="str">
        <f>IF(OR((B114="~"),(C115="~")),"~","")</f>
        <v/>
      </c>
      <c r="C115" s="71" t="s">
        <v>77</v>
      </c>
      <c r="E115" s="72">
        <f t="shared" ref="E115:E120" si="32">SUM(G115:N115)</f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">
      <c r="B116" s="4" t="str">
        <f>IF(OR((B114="~"),(C116="~")),"~","")</f>
        <v/>
      </c>
      <c r="C116" s="71" t="s">
        <v>78</v>
      </c>
      <c r="E116" s="72">
        <f t="shared" si="32"/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">
      <c r="B117" s="4" t="str">
        <f>IF(OR((B114="~"),(C117="~")),"~","")</f>
        <v/>
      </c>
      <c r="C117" s="71" t="s">
        <v>79</v>
      </c>
      <c r="E117" s="72">
        <f t="shared" si="32"/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">
      <c r="B118" s="4" t="str">
        <f>IF(OR((B114="~"),(C118="~")),"~","")</f>
        <v/>
      </c>
      <c r="C118" s="71" t="s">
        <v>80</v>
      </c>
      <c r="E118" s="72">
        <f t="shared" si="32"/>
        <v>14653735.339421775</v>
      </c>
      <c r="F118" s="72"/>
      <c r="G118" s="72">
        <v>12352277.392163984</v>
      </c>
      <c r="H118" s="72">
        <v>1653609.2660466833</v>
      </c>
      <c r="I118" s="72">
        <v>244999.27292333602</v>
      </c>
      <c r="J118" s="72">
        <v>33472.354423353318</v>
      </c>
      <c r="K118" s="72">
        <v>38564.210135632813</v>
      </c>
      <c r="L118" s="72">
        <v>52535.444016227004</v>
      </c>
      <c r="M118" s="72">
        <v>0</v>
      </c>
      <c r="N118" s="72">
        <v>278277.39971255604</v>
      </c>
    </row>
    <row r="119" spans="2:14" x14ac:dyDescent="0.2">
      <c r="B119" s="4" t="str">
        <f>IF(OR((B114="~"),(C119="~")),"~","")</f>
        <v/>
      </c>
      <c r="C119" s="71" t="s">
        <v>81</v>
      </c>
      <c r="E119" s="72">
        <f t="shared" si="32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">
      <c r="B120" s="4" t="str">
        <f>IF(OR((B114="~"),(C120="~")),"~","")</f>
        <v>~</v>
      </c>
      <c r="C120" s="71" t="s">
        <v>82</v>
      </c>
      <c r="E120" s="72">
        <f t="shared" si="32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">
      <c r="B121" s="4" t="str">
        <f>IF(OR((B114="~"),(C121="~")),"~","")</f>
        <v/>
      </c>
      <c r="C121" s="73" t="str">
        <f>IF(B114="~","~","Sub-total")</f>
        <v>Sub-total</v>
      </c>
      <c r="D121" s="73"/>
      <c r="E121" s="73">
        <f>SUM(E115:E120)</f>
        <v>14653735.339421775</v>
      </c>
      <c r="F121" s="73"/>
      <c r="G121" s="73">
        <f t="shared" ref="G121:N121" si="33">SUM(G115:G120)</f>
        <v>12352277.392163984</v>
      </c>
      <c r="H121" s="73">
        <f t="shared" si="33"/>
        <v>1653609.2660466833</v>
      </c>
      <c r="I121" s="73">
        <f t="shared" si="33"/>
        <v>244999.27292333602</v>
      </c>
      <c r="J121" s="73">
        <f t="shared" si="33"/>
        <v>33472.354423353318</v>
      </c>
      <c r="K121" s="73">
        <f t="shared" si="33"/>
        <v>38564.210135632813</v>
      </c>
      <c r="L121" s="73">
        <f t="shared" si="33"/>
        <v>52535.444016227004</v>
      </c>
      <c r="M121" s="73">
        <f t="shared" si="33"/>
        <v>0</v>
      </c>
      <c r="N121" s="73">
        <f t="shared" si="33"/>
        <v>278277.39971255604</v>
      </c>
    </row>
    <row r="122" spans="2:14" x14ac:dyDescent="0.2">
      <c r="B122" s="4" t="str">
        <f>IF(OR((B114="~"),(C122="~")),"~","")</f>
        <v/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x14ac:dyDescent="0.2">
      <c r="B123" s="70" t="s">
        <v>88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">
      <c r="B124" s="4" t="str">
        <f>IF(OR((B123="~"),(C124="~")),"~","")</f>
        <v/>
      </c>
      <c r="C124" s="71" t="s">
        <v>77</v>
      </c>
      <c r="E124" s="72">
        <f t="shared" ref="E124:E129" si="34">SUM(G124:N124)</f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">
      <c r="B125" s="4" t="str">
        <f>IF(OR((B123="~"),(C125="~")),"~","")</f>
        <v/>
      </c>
      <c r="C125" s="71" t="s">
        <v>78</v>
      </c>
      <c r="E125" s="72">
        <f t="shared" si="34"/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">
      <c r="B126" s="4" t="str">
        <f>IF(OR((B123="~"),(C126="~")),"~","")</f>
        <v/>
      </c>
      <c r="C126" s="71" t="s">
        <v>79</v>
      </c>
      <c r="E126" s="72">
        <f t="shared" si="34"/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">
      <c r="B127" s="4" t="str">
        <f>IF(OR((B123="~"),(C127="~")),"~","")</f>
        <v/>
      </c>
      <c r="C127" s="71" t="s">
        <v>80</v>
      </c>
      <c r="E127" s="72">
        <f t="shared" si="34"/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">
      <c r="B128" s="4" t="str">
        <f>IF(OR((B123="~"),(C128="~")),"~","")</f>
        <v/>
      </c>
      <c r="C128" s="71" t="s">
        <v>81</v>
      </c>
      <c r="E128" s="72">
        <f t="shared" si="34"/>
        <v>192106.07439351885</v>
      </c>
      <c r="F128" s="72"/>
      <c r="G128" s="72">
        <v>0</v>
      </c>
      <c r="H128" s="72">
        <v>569.51061863408097</v>
      </c>
      <c r="I128" s="72">
        <v>34318.055411406167</v>
      </c>
      <c r="J128" s="72">
        <v>54533.121166889279</v>
      </c>
      <c r="K128" s="72">
        <v>1233.3115769943374</v>
      </c>
      <c r="L128" s="72">
        <v>65053.115062175952</v>
      </c>
      <c r="M128" s="72">
        <v>36398.960557419028</v>
      </c>
      <c r="N128" s="72">
        <v>0</v>
      </c>
    </row>
    <row r="129" spans="2:14" hidden="1" x14ac:dyDescent="0.2">
      <c r="B129" s="4" t="str">
        <f>IF(OR((B123="~"),(C129="~")),"~","")</f>
        <v>~</v>
      </c>
      <c r="C129" s="71" t="s">
        <v>82</v>
      </c>
      <c r="E129" s="72">
        <f t="shared" si="34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">
      <c r="B130" s="4" t="str">
        <f>IF(OR((B123="~"),(C130="~")),"~","")</f>
        <v/>
      </c>
      <c r="C130" s="73" t="str">
        <f>IF(B123="~","~","Sub-total")</f>
        <v>Sub-total</v>
      </c>
      <c r="D130" s="73"/>
      <c r="E130" s="73">
        <f>SUM(E124:E129)</f>
        <v>192106.07439351885</v>
      </c>
      <c r="F130" s="73"/>
      <c r="G130" s="73">
        <f t="shared" ref="G130:N130" si="35">SUM(G124:G129)</f>
        <v>0</v>
      </c>
      <c r="H130" s="73">
        <f t="shared" si="35"/>
        <v>569.51061863408097</v>
      </c>
      <c r="I130" s="73">
        <f t="shared" si="35"/>
        <v>34318.055411406167</v>
      </c>
      <c r="J130" s="73">
        <f t="shared" si="35"/>
        <v>54533.121166889279</v>
      </c>
      <c r="K130" s="73">
        <f t="shared" si="35"/>
        <v>1233.3115769943374</v>
      </c>
      <c r="L130" s="73">
        <f t="shared" si="35"/>
        <v>65053.115062175952</v>
      </c>
      <c r="M130" s="73">
        <f t="shared" si="35"/>
        <v>36398.960557419028</v>
      </c>
      <c r="N130" s="73">
        <f t="shared" si="35"/>
        <v>0</v>
      </c>
    </row>
    <row r="131" spans="2:14" x14ac:dyDescent="0.2">
      <c r="B131" s="4" t="str">
        <f>IF(OR((B123="~"),(C131="~")),"~","")</f>
        <v/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idden="1" x14ac:dyDescent="0.2">
      <c r="B132" s="70" t="s">
        <v>82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">
      <c r="B133" s="4" t="str">
        <f>IF(OR((B132="~"),(C133="~")),"~","")</f>
        <v>~</v>
      </c>
      <c r="C133" s="71" t="s">
        <v>82</v>
      </c>
      <c r="E133" s="72">
        <f t="shared" ref="E133:E138" si="36">SUM(G133:N133)</f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">
      <c r="B134" s="4" t="str">
        <f>IF(OR((B132="~"),(C134="~")),"~","")</f>
        <v>~</v>
      </c>
      <c r="C134" s="71" t="s">
        <v>82</v>
      </c>
      <c r="E134" s="72">
        <f t="shared" si="36"/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">
      <c r="B135" s="4" t="str">
        <f>IF(OR((B132="~"),(C135="~")),"~","")</f>
        <v>~</v>
      </c>
      <c r="C135" s="71" t="s">
        <v>82</v>
      </c>
      <c r="E135" s="72">
        <f t="shared" si="36"/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">
      <c r="B136" s="4" t="str">
        <f>IF(OR((B132="~"),(C136="~")),"~","")</f>
        <v>~</v>
      </c>
      <c r="C136" s="71" t="s">
        <v>82</v>
      </c>
      <c r="E136" s="72">
        <f t="shared" si="36"/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">
      <c r="B137" s="4" t="str">
        <f>IF(OR((B132="~"),(C137="~")),"~","")</f>
        <v>~</v>
      </c>
      <c r="C137" s="71" t="s">
        <v>82</v>
      </c>
      <c r="E137" s="72">
        <f t="shared" si="36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">
      <c r="B138" s="4" t="str">
        <f>IF(OR((B132="~"),(C138="~")),"~","")</f>
        <v>~</v>
      </c>
      <c r="C138" s="71" t="s">
        <v>82</v>
      </c>
      <c r="E138" s="72">
        <f t="shared" si="36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">
      <c r="B139" s="4" t="str">
        <f>IF(OR((B132="~"),(C139="~")),"~","")</f>
        <v>~</v>
      </c>
      <c r="C139" s="73" t="str">
        <f>IF(B132="~","~","Sub-total")</f>
        <v>~</v>
      </c>
      <c r="D139" s="73"/>
      <c r="E139" s="73">
        <f>SUM(E133:E138)</f>
        <v>0</v>
      </c>
      <c r="F139" s="73"/>
      <c r="G139" s="73">
        <f t="shared" ref="G139:N139" si="37">SUM(G133:G138)</f>
        <v>0</v>
      </c>
      <c r="H139" s="73">
        <f t="shared" si="37"/>
        <v>0</v>
      </c>
      <c r="I139" s="73">
        <f t="shared" si="37"/>
        <v>0</v>
      </c>
      <c r="J139" s="73">
        <f t="shared" si="37"/>
        <v>0</v>
      </c>
      <c r="K139" s="73">
        <f t="shared" si="37"/>
        <v>0</v>
      </c>
      <c r="L139" s="73">
        <f t="shared" si="37"/>
        <v>0</v>
      </c>
      <c r="M139" s="73">
        <f t="shared" si="37"/>
        <v>0</v>
      </c>
      <c r="N139" s="73">
        <f t="shared" si="37"/>
        <v>0</v>
      </c>
    </row>
    <row r="140" spans="2:14" hidden="1" x14ac:dyDescent="0.2">
      <c r="B140" s="4" t="str">
        <f>IF(OR((B132="~"),(C140="~")),"~","")</f>
        <v>~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idden="1" x14ac:dyDescent="0.2">
      <c r="B141" s="70" t="s">
        <v>82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">
      <c r="B142" s="4" t="str">
        <f>IF(OR((B141="~"),(C142="~")),"~","")</f>
        <v>~</v>
      </c>
      <c r="C142" s="71" t="s">
        <v>82</v>
      </c>
      <c r="E142" s="72">
        <f t="shared" ref="E142:E147" si="38">SUM(G142:N142)</f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">
      <c r="B143" s="4" t="str">
        <f>IF(OR((B141="~"),(C143="~")),"~","")</f>
        <v>~</v>
      </c>
      <c r="C143" s="71" t="s">
        <v>82</v>
      </c>
      <c r="E143" s="72">
        <f t="shared" si="38"/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">
      <c r="B144" s="4" t="str">
        <f>IF(OR((B141="~"),(C144="~")),"~","")</f>
        <v>~</v>
      </c>
      <c r="C144" s="71" t="s">
        <v>82</v>
      </c>
      <c r="E144" s="72">
        <f t="shared" si="38"/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">
      <c r="B145" s="4" t="str">
        <f>IF(OR((B141="~"),(C145="~")),"~","")</f>
        <v>~</v>
      </c>
      <c r="C145" s="71" t="s">
        <v>82</v>
      </c>
      <c r="E145" s="72">
        <f t="shared" si="38"/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">
      <c r="B146" s="4" t="str">
        <f>IF(OR((B141="~"),(C146="~")),"~","")</f>
        <v>~</v>
      </c>
      <c r="C146" s="71" t="s">
        <v>82</v>
      </c>
      <c r="E146" s="72">
        <f t="shared" si="38"/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">
      <c r="B147" s="4" t="str">
        <f>IF(OR((B141="~"),(C147="~")),"~","")</f>
        <v>~</v>
      </c>
      <c r="C147" s="71" t="s">
        <v>82</v>
      </c>
      <c r="E147" s="72">
        <f t="shared" si="38"/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">
      <c r="B148" s="4" t="str">
        <f>IF(OR((B141="~"),(C148="~")),"~","")</f>
        <v>~</v>
      </c>
      <c r="C148" s="73" t="str">
        <f>IF(B141="~","~","Sub-total")</f>
        <v>~</v>
      </c>
      <c r="D148" s="73"/>
      <c r="E148" s="73">
        <f>SUM(E142:E147)</f>
        <v>0</v>
      </c>
      <c r="F148" s="73"/>
      <c r="G148" s="73">
        <f t="shared" ref="G148:N148" si="39">SUM(G142:G147)</f>
        <v>0</v>
      </c>
      <c r="H148" s="73">
        <f t="shared" si="39"/>
        <v>0</v>
      </c>
      <c r="I148" s="73">
        <f t="shared" si="39"/>
        <v>0</v>
      </c>
      <c r="J148" s="73">
        <f t="shared" si="39"/>
        <v>0</v>
      </c>
      <c r="K148" s="73">
        <f t="shared" si="39"/>
        <v>0</v>
      </c>
      <c r="L148" s="73">
        <f t="shared" si="39"/>
        <v>0</v>
      </c>
      <c r="M148" s="73">
        <f t="shared" si="39"/>
        <v>0</v>
      </c>
      <c r="N148" s="73">
        <f t="shared" si="39"/>
        <v>0</v>
      </c>
    </row>
    <row r="149" spans="2:14" hidden="1" x14ac:dyDescent="0.2">
      <c r="B149" s="4" t="str">
        <f>IF(OR((B141="~"),(C149="~")),"~","")</f>
        <v>~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idden="1" x14ac:dyDescent="0.2">
      <c r="B150" s="70" t="s">
        <v>82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">
      <c r="B151" s="4" t="str">
        <f>IF(OR((B150="~"),(C151="~")),"~","")</f>
        <v>~</v>
      </c>
      <c r="C151" s="71" t="s">
        <v>82</v>
      </c>
      <c r="E151" s="72">
        <f t="shared" ref="E151:E156" si="40">SUM(G151:N151)</f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">
      <c r="B152" s="4" t="str">
        <f>IF(OR((B150="~"),(C152="~")),"~","")</f>
        <v>~</v>
      </c>
      <c r="C152" s="71" t="s">
        <v>82</v>
      </c>
      <c r="E152" s="72">
        <f t="shared" si="40"/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">
      <c r="B153" s="4" t="str">
        <f>IF(OR((B150="~"),(C153="~")),"~","")</f>
        <v>~</v>
      </c>
      <c r="C153" s="71" t="s">
        <v>82</v>
      </c>
      <c r="E153" s="72">
        <f t="shared" si="40"/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">
      <c r="B154" s="4" t="str">
        <f>IF(OR((B150="~"),(C154="~")),"~","")</f>
        <v>~</v>
      </c>
      <c r="C154" s="71" t="s">
        <v>82</v>
      </c>
      <c r="E154" s="72">
        <f t="shared" si="40"/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">
      <c r="B155" s="4" t="str">
        <f>IF(OR((B150="~"),(C155="~")),"~","")</f>
        <v>~</v>
      </c>
      <c r="C155" s="71" t="s">
        <v>82</v>
      </c>
      <c r="E155" s="72">
        <f t="shared" si="40"/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">
      <c r="B156" s="4" t="str">
        <f>IF(OR((B150="~"),(C156="~")),"~","")</f>
        <v>~</v>
      </c>
      <c r="C156" s="71" t="s">
        <v>82</v>
      </c>
      <c r="E156" s="72">
        <f t="shared" si="40"/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">
      <c r="B157" s="4" t="str">
        <f>IF(OR((B150="~"),(C157="~")),"~","")</f>
        <v>~</v>
      </c>
      <c r="C157" s="73" t="str">
        <f>IF(B150="~","~","Sub-total")</f>
        <v>~</v>
      </c>
      <c r="D157" s="73"/>
      <c r="E157" s="73">
        <f>SUM(E151:E156)</f>
        <v>0</v>
      </c>
      <c r="F157" s="73"/>
      <c r="G157" s="73">
        <f t="shared" ref="G157:N157" si="41">SUM(G151:G156)</f>
        <v>0</v>
      </c>
      <c r="H157" s="73">
        <f t="shared" si="41"/>
        <v>0</v>
      </c>
      <c r="I157" s="73">
        <f t="shared" si="41"/>
        <v>0</v>
      </c>
      <c r="J157" s="73">
        <f t="shared" si="41"/>
        <v>0</v>
      </c>
      <c r="K157" s="73">
        <f t="shared" si="41"/>
        <v>0</v>
      </c>
      <c r="L157" s="73">
        <f t="shared" si="41"/>
        <v>0</v>
      </c>
      <c r="M157" s="73">
        <f t="shared" si="41"/>
        <v>0</v>
      </c>
      <c r="N157" s="73">
        <f t="shared" si="41"/>
        <v>0</v>
      </c>
    </row>
    <row r="158" spans="2:14" hidden="1" x14ac:dyDescent="0.2">
      <c r="B158" s="4" t="str">
        <f>IF(OR((B150="~"),(C158="~")),"~","")</f>
        <v>~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x14ac:dyDescent="0.2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x14ac:dyDescent="0.2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">
      <c r="B161" s="4" t="str">
        <f ca="1">IF(OR((B161="~"),(C161="~")),"~","")</f>
        <v/>
      </c>
      <c r="C161" s="71" t="s">
        <v>77</v>
      </c>
      <c r="E161" s="72">
        <f t="shared" ref="E161:E166" si="42">SUM(G161:N161)</f>
        <v>867182975.31718445</v>
      </c>
      <c r="F161" s="72"/>
      <c r="G161" s="72">
        <v>607840595.95251667</v>
      </c>
      <c r="H161" s="72">
        <v>214702184.059708</v>
      </c>
      <c r="I161" s="72">
        <v>34689481.771637745</v>
      </c>
      <c r="J161" s="72">
        <v>5241945.0348752849</v>
      </c>
      <c r="K161" s="72">
        <v>937755.60722539877</v>
      </c>
      <c r="L161" s="72">
        <v>2312955.4281362398</v>
      </c>
      <c r="M161" s="72">
        <v>1458057.4630850754</v>
      </c>
      <c r="N161" s="72">
        <v>0</v>
      </c>
    </row>
    <row r="162" spans="1:14" x14ac:dyDescent="0.2">
      <c r="B162" s="4" t="str">
        <f ca="1">IF(OR((B161="~"),(C162="~")),"~","")</f>
        <v/>
      </c>
      <c r="C162" s="71" t="s">
        <v>78</v>
      </c>
      <c r="E162" s="72">
        <f t="shared" si="42"/>
        <v>391743064.31926584</v>
      </c>
      <c r="F162" s="72"/>
      <c r="G162" s="72">
        <v>221023491.5147936</v>
      </c>
      <c r="H162" s="72">
        <v>83658116.937389031</v>
      </c>
      <c r="I162" s="72">
        <v>31006774.362450309</v>
      </c>
      <c r="J162" s="72">
        <v>27015825.058799855</v>
      </c>
      <c r="K162" s="72">
        <v>2717156.2179508675</v>
      </c>
      <c r="L162" s="72">
        <v>24803087.600272242</v>
      </c>
      <c r="M162" s="72">
        <v>1518612.6276099076</v>
      </c>
      <c r="N162" s="72">
        <v>0</v>
      </c>
    </row>
    <row r="163" spans="1:14" x14ac:dyDescent="0.2">
      <c r="B163" s="4" t="str">
        <f ca="1">IF(OR((B161="~"),(C163="~")),"~","")</f>
        <v/>
      </c>
      <c r="C163" s="71" t="s">
        <v>79</v>
      </c>
      <c r="E163" s="72">
        <f t="shared" si="42"/>
        <v>838900783.37478721</v>
      </c>
      <c r="F163" s="72"/>
      <c r="G163" s="72">
        <v>529142961.68282264</v>
      </c>
      <c r="H163" s="72">
        <v>272959021.19011253</v>
      </c>
      <c r="I163" s="72">
        <v>15167572.242225608</v>
      </c>
      <c r="J163" s="72">
        <v>8156543.9901955137</v>
      </c>
      <c r="K163" s="72">
        <v>1592528.0049182593</v>
      </c>
      <c r="L163" s="72">
        <v>1581297.625448735</v>
      </c>
      <c r="M163" s="72">
        <v>1396053.7781454308</v>
      </c>
      <c r="N163" s="72">
        <v>8904804.8609184958</v>
      </c>
    </row>
    <row r="164" spans="1:14" x14ac:dyDescent="0.2">
      <c r="B164" s="4" t="str">
        <f ca="1">IF(OR((B161="~"),(C164="~")),"~","")</f>
        <v/>
      </c>
      <c r="C164" s="71" t="s">
        <v>80</v>
      </c>
      <c r="E164" s="72">
        <f t="shared" si="42"/>
        <v>14653735.339421775</v>
      </c>
      <c r="F164" s="72"/>
      <c r="G164" s="72">
        <v>12352277.392163984</v>
      </c>
      <c r="H164" s="72">
        <v>1653609.2660466833</v>
      </c>
      <c r="I164" s="72">
        <v>244999.27292333602</v>
      </c>
      <c r="J164" s="72">
        <v>33472.354423353318</v>
      </c>
      <c r="K164" s="72">
        <v>38564.210135632813</v>
      </c>
      <c r="L164" s="72">
        <v>52535.444016227004</v>
      </c>
      <c r="M164" s="72">
        <v>0</v>
      </c>
      <c r="N164" s="72">
        <v>278277.39971255604</v>
      </c>
    </row>
    <row r="165" spans="1:14" x14ac:dyDescent="0.2">
      <c r="B165" s="4" t="str">
        <f ca="1">IF(OR((B161="~"),(C165="~")),"~","")</f>
        <v/>
      </c>
      <c r="C165" s="71" t="s">
        <v>81</v>
      </c>
      <c r="E165" s="72">
        <f t="shared" si="42"/>
        <v>192106.07439351885</v>
      </c>
      <c r="F165" s="72"/>
      <c r="G165" s="72">
        <v>0</v>
      </c>
      <c r="H165" s="72">
        <v>569.51061863408097</v>
      </c>
      <c r="I165" s="72">
        <v>34318.055411406167</v>
      </c>
      <c r="J165" s="72">
        <v>54533.121166889279</v>
      </c>
      <c r="K165" s="72">
        <v>1233.3115769943374</v>
      </c>
      <c r="L165" s="72">
        <v>65053.115062175952</v>
      </c>
      <c r="M165" s="72">
        <v>36398.960557419028</v>
      </c>
      <c r="N165" s="72">
        <v>0</v>
      </c>
    </row>
    <row r="166" spans="1:14" hidden="1" x14ac:dyDescent="0.2">
      <c r="B166" s="4" t="str">
        <f ca="1">IF(OR((B161="~"),(C166="~")),"~","")</f>
        <v>~</v>
      </c>
      <c r="C166" s="71" t="s">
        <v>82</v>
      </c>
      <c r="E166" s="72">
        <f t="shared" si="42"/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">
      <c r="A168" s="44"/>
      <c r="B168" s="44" t="str">
        <f ca="1">IF(OR((B161="~"),(C168="~")),"~","")</f>
        <v/>
      </c>
    </row>
    <row r="169" spans="1:14" ht="13.5" thickBot="1" x14ac:dyDescent="0.25">
      <c r="A169" s="44"/>
      <c r="C169" s="75" t="s">
        <v>19</v>
      </c>
      <c r="D169" s="76"/>
      <c r="E169" s="76">
        <f>SUM(G169:N169)</f>
        <v>2112672664.4250529</v>
      </c>
      <c r="F169" s="76"/>
      <c r="G169" s="76">
        <f t="shared" ref="G169:N169" si="43">SUM(G161:G166)</f>
        <v>1370359326.5422969</v>
      </c>
      <c r="H169" s="76">
        <f t="shared" si="43"/>
        <v>572973500.96387494</v>
      </c>
      <c r="I169" s="76">
        <f t="shared" si="43"/>
        <v>81143145.704648405</v>
      </c>
      <c r="J169" s="76">
        <f t="shared" si="43"/>
        <v>40502319.559460901</v>
      </c>
      <c r="K169" s="76">
        <f t="shared" si="43"/>
        <v>5287237.3518071529</v>
      </c>
      <c r="L169" s="76">
        <f t="shared" si="43"/>
        <v>28814929.212935619</v>
      </c>
      <c r="M169" s="76">
        <f t="shared" si="43"/>
        <v>4409122.829397833</v>
      </c>
      <c r="N169" s="76">
        <f t="shared" si="43"/>
        <v>9183082.2606310509</v>
      </c>
    </row>
    <row r="170" spans="1:14" ht="13.5" thickTop="1" x14ac:dyDescent="0.2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75" x14ac:dyDescent="0.2">
      <c r="A171" s="64" t="str">
        <f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tr">
        <f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56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70" t="s">
        <v>76</v>
      </c>
    </row>
    <row r="178" spans="2:14" x14ac:dyDescent="0.2">
      <c r="B178" s="4" t="str">
        <f>IF(OR((B177="~"),(C178="~")),"~","")</f>
        <v/>
      </c>
      <c r="C178" s="71" t="s">
        <v>77</v>
      </c>
      <c r="E178" s="72">
        <v>708236.24001230299</v>
      </c>
      <c r="G178" s="72">
        <v>505798.32434632437</v>
      </c>
      <c r="H178" s="72">
        <v>179946.22797451023</v>
      </c>
      <c r="I178" s="72">
        <v>21556.510671896438</v>
      </c>
      <c r="J178" s="72">
        <v>485.06893574143697</v>
      </c>
      <c r="K178" s="72">
        <v>450.10808383049402</v>
      </c>
      <c r="L178" s="72">
        <v>0</v>
      </c>
      <c r="M178" s="72">
        <v>0</v>
      </c>
      <c r="N178" s="72">
        <v>0</v>
      </c>
    </row>
    <row r="179" spans="2:14" x14ac:dyDescent="0.2">
      <c r="B179" s="4" t="str">
        <f>IF(OR((B177="~"),(C179="~")),"~","")</f>
        <v/>
      </c>
      <c r="C179" s="71" t="s">
        <v>78</v>
      </c>
      <c r="E179" s="72">
        <v>3104487.5661897017</v>
      </c>
      <c r="G179" s="72">
        <v>1998253.2800594736</v>
      </c>
      <c r="H179" s="72">
        <v>756240.59026903531</v>
      </c>
      <c r="I179" s="72">
        <v>211710.46660092165</v>
      </c>
      <c r="J179" s="72">
        <v>45727.482250499081</v>
      </c>
      <c r="K179" s="72">
        <v>28473.892925914934</v>
      </c>
      <c r="L179" s="72">
        <v>66898.067768212932</v>
      </c>
      <c r="M179" s="72">
        <v>-2816.2136843554918</v>
      </c>
      <c r="N179" s="72">
        <v>0</v>
      </c>
    </row>
    <row r="180" spans="2:14" x14ac:dyDescent="0.2">
      <c r="B180" s="4" t="str">
        <f>IF(OR((B177="~"),(C180="~")),"~","")</f>
        <v/>
      </c>
      <c r="C180" s="71" t="s">
        <v>79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">
      <c r="B181" s="4" t="str">
        <f>IF(OR((B177="~"),(C181="~")),"~","")</f>
        <v/>
      </c>
      <c r="C181" s="71" t="s">
        <v>80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">
      <c r="B182" s="4" t="str">
        <f>IF(OR((B177="~"),(C182="~")),"~","")</f>
        <v/>
      </c>
      <c r="C182" s="71" t="s">
        <v>81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">
      <c r="B183" s="4" t="str">
        <f>IF(OR((B177="~"),(C183="~")),"~","")</f>
        <v>~</v>
      </c>
      <c r="C183" s="71" t="s">
        <v>82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">
      <c r="B184" s="4" t="str">
        <f>IF(OR((B177="~"),(C184="~")),"~","")</f>
        <v/>
      </c>
      <c r="C184" s="73" t="str">
        <f>IF(B177="~","~","Sub-total")</f>
        <v>Sub-total</v>
      </c>
      <c r="D184" s="73"/>
      <c r="E184" s="73">
        <f>SUM(E178:E183)</f>
        <v>3812723.8062020047</v>
      </c>
      <c r="F184" s="73"/>
      <c r="G184" s="73">
        <f t="shared" ref="G184:N184" si="44">SUM(G178:G183)</f>
        <v>2504051.604405798</v>
      </c>
      <c r="H184" s="73">
        <f t="shared" si="44"/>
        <v>936186.81824354548</v>
      </c>
      <c r="I184" s="73">
        <f t="shared" si="44"/>
        <v>233266.9772728181</v>
      </c>
      <c r="J184" s="73">
        <f t="shared" si="44"/>
        <v>46212.551186240518</v>
      </c>
      <c r="K184" s="73">
        <f t="shared" si="44"/>
        <v>28924.001009745429</v>
      </c>
      <c r="L184" s="73">
        <f t="shared" si="44"/>
        <v>66898.067768212932</v>
      </c>
      <c r="M184" s="73">
        <f t="shared" si="44"/>
        <v>-2816.2136843554918</v>
      </c>
      <c r="N184" s="73">
        <f t="shared" si="44"/>
        <v>0</v>
      </c>
    </row>
    <row r="185" spans="2:14" x14ac:dyDescent="0.2">
      <c r="B185" s="4" t="str">
        <f>IF(OR((B177="~"),(C185="~")),"~","")</f>
        <v/>
      </c>
      <c r="C185" s="71"/>
    </row>
    <row r="186" spans="2:14" x14ac:dyDescent="0.2">
      <c r="B186" s="70" t="s">
        <v>83</v>
      </c>
    </row>
    <row r="187" spans="2:14" x14ac:dyDescent="0.2">
      <c r="B187" s="4" t="str">
        <f>IF(OR((B186="~"),(C187="~")),"~","")</f>
        <v/>
      </c>
      <c r="C187" s="71" t="s">
        <v>77</v>
      </c>
      <c r="E187" s="72">
        <v>11483887.549695173</v>
      </c>
      <c r="G187" s="72">
        <v>8139616.702889882</v>
      </c>
      <c r="H187" s="72">
        <v>2519514.5381123591</v>
      </c>
      <c r="I187" s="72">
        <v>488055.45975284989</v>
      </c>
      <c r="J187" s="72">
        <v>107142.52798809623</v>
      </c>
      <c r="K187" s="72">
        <v>95773.706690323961</v>
      </c>
      <c r="L187" s="72">
        <v>133784.61426166358</v>
      </c>
      <c r="M187" s="72">
        <v>0</v>
      </c>
      <c r="N187" s="72">
        <v>0</v>
      </c>
    </row>
    <row r="188" spans="2:14" x14ac:dyDescent="0.2">
      <c r="B188" s="4" t="str">
        <f>IF(OR((B186="~"),(C188="~")),"~","")</f>
        <v/>
      </c>
      <c r="C188" s="71" t="s">
        <v>78</v>
      </c>
      <c r="E188" s="72">
        <v>1507802.1280912398</v>
      </c>
      <c r="G188" s="72">
        <v>776262.78186631296</v>
      </c>
      <c r="H188" s="72">
        <v>293818.05816952774</v>
      </c>
      <c r="I188" s="72">
        <v>108930.87520600334</v>
      </c>
      <c r="J188" s="72">
        <v>114629.818966936</v>
      </c>
      <c r="K188" s="72">
        <v>11515.994954880049</v>
      </c>
      <c r="L188" s="72">
        <v>155726.56774438586</v>
      </c>
      <c r="M188" s="72">
        <v>46918.031183193612</v>
      </c>
      <c r="N188" s="72">
        <v>0</v>
      </c>
    </row>
    <row r="189" spans="2:14" x14ac:dyDescent="0.2">
      <c r="B189" s="4" t="str">
        <f>IF(OR((B186="~"),(C189="~")),"~","")</f>
        <v/>
      </c>
      <c r="C189" s="71" t="s">
        <v>79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">
      <c r="B190" s="4" t="str">
        <f>IF(OR((B186="~"),(C190="~")),"~","")</f>
        <v/>
      </c>
      <c r="C190" s="71" t="s">
        <v>80</v>
      </c>
      <c r="E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72">
        <v>0</v>
      </c>
    </row>
    <row r="191" spans="2:14" x14ac:dyDescent="0.2">
      <c r="B191" s="4" t="str">
        <f>IF(OR((B186="~"),(C191="~")),"~","")</f>
        <v/>
      </c>
      <c r="C191" s="71" t="s">
        <v>81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">
      <c r="B192" s="4" t="str">
        <f>IF(OR((B186="~"),(C192="~")),"~","")</f>
        <v>~</v>
      </c>
      <c r="C192" s="71" t="s">
        <v>82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">
      <c r="B193" s="4" t="str">
        <f>IF(OR((B186="~"),(C193="~")),"~","")</f>
        <v/>
      </c>
      <c r="C193" s="73" t="str">
        <f>IF(B186="~","~","Sub-total")</f>
        <v>Sub-total</v>
      </c>
      <c r="D193" s="73"/>
      <c r="E193" s="73">
        <f>SUM(E187:E192)</f>
        <v>12991689.677786414</v>
      </c>
      <c r="F193" s="73"/>
      <c r="G193" s="73">
        <f t="shared" ref="G193:N193" si="45">SUM(G187:G192)</f>
        <v>8915879.4847561941</v>
      </c>
      <c r="H193" s="73">
        <f t="shared" si="45"/>
        <v>2813332.596281887</v>
      </c>
      <c r="I193" s="73">
        <f t="shared" si="45"/>
        <v>596986.3349588532</v>
      </c>
      <c r="J193" s="73">
        <f t="shared" si="45"/>
        <v>221772.34695503223</v>
      </c>
      <c r="K193" s="73">
        <f t="shared" si="45"/>
        <v>107289.70164520401</v>
      </c>
      <c r="L193" s="73">
        <f t="shared" si="45"/>
        <v>289511.18200604944</v>
      </c>
      <c r="M193" s="73">
        <f t="shared" si="45"/>
        <v>46918.031183193612</v>
      </c>
      <c r="N193" s="73">
        <f t="shared" si="45"/>
        <v>0</v>
      </c>
    </row>
    <row r="194" spans="2:14" x14ac:dyDescent="0.2">
      <c r="B194" s="4" t="str">
        <f>IF(OR((B186="~"),(C194="~")),"~","")</f>
        <v/>
      </c>
    </row>
    <row r="195" spans="2:14" x14ac:dyDescent="0.2">
      <c r="B195" s="70" t="s">
        <v>84</v>
      </c>
    </row>
    <row r="196" spans="2:14" x14ac:dyDescent="0.2">
      <c r="B196" s="4" t="str">
        <f>IF(OR((B195="~"),(C196="~")),"~","")</f>
        <v/>
      </c>
      <c r="C196" s="71" t="s">
        <v>77</v>
      </c>
      <c r="E196" s="72">
        <v>3045.5897694156297</v>
      </c>
      <c r="G196" s="72">
        <v>1946.1641226642018</v>
      </c>
      <c r="H196" s="72">
        <v>703.7952815868066</v>
      </c>
      <c r="I196" s="72">
        <v>151.892591563845</v>
      </c>
      <c r="J196" s="72">
        <v>87.614157002166309</v>
      </c>
      <c r="K196" s="72">
        <v>8.905885522069422</v>
      </c>
      <c r="L196" s="72">
        <v>106.36649425282634</v>
      </c>
      <c r="M196" s="72">
        <v>40.851236823714146</v>
      </c>
      <c r="N196" s="72">
        <v>0</v>
      </c>
    </row>
    <row r="197" spans="2:14" x14ac:dyDescent="0.2">
      <c r="B197" s="4" t="str">
        <f>IF(OR((B195="~"),(C197="~")),"~","")</f>
        <v/>
      </c>
      <c r="C197" s="71" t="s">
        <v>78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">
      <c r="B198" s="4" t="str">
        <f>IF(OR((B195="~"),(C198="~")),"~","")</f>
        <v/>
      </c>
      <c r="C198" s="71" t="s">
        <v>79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">
      <c r="B199" s="4" t="str">
        <f>IF(OR((B195="~"),(C199="~")),"~","")</f>
        <v/>
      </c>
      <c r="C199" s="71" t="s">
        <v>80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">
      <c r="B200" s="4" t="str">
        <f>IF(OR((B195="~"),(C200="~")),"~","")</f>
        <v/>
      </c>
      <c r="C200" s="71" t="s">
        <v>81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">
      <c r="B201" s="4" t="str">
        <f>IF(OR((B195="~"),(C201="~")),"~","")</f>
        <v>~</v>
      </c>
      <c r="C201" s="71" t="s">
        <v>82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">
      <c r="B202" s="4" t="str">
        <f>IF(OR((B195="~"),(C202="~")),"~","")</f>
        <v/>
      </c>
      <c r="C202" s="73" t="str">
        <f>IF(B195="~","~","Sub-total")</f>
        <v>Sub-total</v>
      </c>
      <c r="D202" s="73"/>
      <c r="E202" s="73">
        <f>SUM(E196:E201)</f>
        <v>3045.5897694156297</v>
      </c>
      <c r="F202" s="73"/>
      <c r="G202" s="73">
        <f t="shared" ref="G202:N202" si="46">SUM(G196:G201)</f>
        <v>1946.1641226642018</v>
      </c>
      <c r="H202" s="73">
        <f t="shared" si="46"/>
        <v>703.7952815868066</v>
      </c>
      <c r="I202" s="73">
        <f t="shared" si="46"/>
        <v>151.892591563845</v>
      </c>
      <c r="J202" s="73">
        <f t="shared" si="46"/>
        <v>87.614157002166309</v>
      </c>
      <c r="K202" s="73">
        <f t="shared" si="46"/>
        <v>8.905885522069422</v>
      </c>
      <c r="L202" s="73">
        <f t="shared" si="46"/>
        <v>106.36649425282634</v>
      </c>
      <c r="M202" s="73">
        <f t="shared" si="46"/>
        <v>40.851236823714146</v>
      </c>
      <c r="N202" s="73">
        <f t="shared" si="46"/>
        <v>0</v>
      </c>
    </row>
    <row r="203" spans="2:14" x14ac:dyDescent="0.2">
      <c r="B203" s="4" t="str">
        <f>IF(OR((B195="~"),(C203="~")),"~","")</f>
        <v/>
      </c>
    </row>
    <row r="204" spans="2:14" x14ac:dyDescent="0.2">
      <c r="B204" s="70" t="s">
        <v>85</v>
      </c>
    </row>
    <row r="205" spans="2:14" x14ac:dyDescent="0.2">
      <c r="B205" s="4" t="str">
        <f>IF(OR((B204="~"),(C205="~")),"~","")</f>
        <v/>
      </c>
      <c r="C205" s="71" t="s">
        <v>77</v>
      </c>
      <c r="E205" s="72">
        <v>167117132.40004119</v>
      </c>
      <c r="G205" s="72">
        <v>116682360.71871939</v>
      </c>
      <c r="H205" s="72">
        <v>41548247.364034802</v>
      </c>
      <c r="I205" s="72">
        <v>6726790.7717996528</v>
      </c>
      <c r="J205" s="72">
        <v>1118942.0647113952</v>
      </c>
      <c r="K205" s="72">
        <v>121453.19587218738</v>
      </c>
      <c r="L205" s="72">
        <v>556506.25214431435</v>
      </c>
      <c r="M205" s="72">
        <v>362832.032759514</v>
      </c>
      <c r="N205" s="72">
        <v>0</v>
      </c>
    </row>
    <row r="206" spans="2:14" x14ac:dyDescent="0.2">
      <c r="B206" s="4" t="str">
        <f>IF(OR((B204="~"),(C206="~")),"~","")</f>
        <v/>
      </c>
      <c r="C206" s="71" t="s">
        <v>78</v>
      </c>
      <c r="E206" s="72">
        <v>116195576.42238671</v>
      </c>
      <c r="G206" s="72">
        <v>71225989.298808888</v>
      </c>
      <c r="H206" s="72">
        <v>24579862.657105274</v>
      </c>
      <c r="I206" s="72">
        <v>7784976.3118042089</v>
      </c>
      <c r="J206" s="72">
        <v>6008927.9831951987</v>
      </c>
      <c r="K206" s="72">
        <v>702747.6257752087</v>
      </c>
      <c r="L206" s="72">
        <v>5166367.9537867457</v>
      </c>
      <c r="M206" s="72">
        <v>394782.14911091002</v>
      </c>
      <c r="N206" s="72">
        <v>331922.44280027208</v>
      </c>
    </row>
    <row r="207" spans="2:14" x14ac:dyDescent="0.2">
      <c r="B207" s="4" t="str">
        <f>IF(OR((B204="~"),(C207="~")),"~","")</f>
        <v/>
      </c>
      <c r="C207" s="71" t="s">
        <v>79</v>
      </c>
      <c r="E207" s="72">
        <v>215489323.80798095</v>
      </c>
      <c r="G207" s="72">
        <v>142250679.83640182</v>
      </c>
      <c r="H207" s="72">
        <v>63464141.208017386</v>
      </c>
      <c r="I207" s="72">
        <v>3152580.7476963312</v>
      </c>
      <c r="J207" s="72">
        <v>1700534.6017850877</v>
      </c>
      <c r="K207" s="72">
        <v>334297.29080887331</v>
      </c>
      <c r="L207" s="72">
        <v>322362.78632306046</v>
      </c>
      <c r="M207" s="72">
        <v>291406.7115055772</v>
      </c>
      <c r="N207" s="72">
        <v>3973320.6254428034</v>
      </c>
    </row>
    <row r="208" spans="2:14" x14ac:dyDescent="0.2">
      <c r="B208" s="4" t="str">
        <f>IF(OR((B204="~"),(C208="~")),"~","")</f>
        <v/>
      </c>
      <c r="C208" s="71" t="s">
        <v>80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">
      <c r="B209" s="4" t="str">
        <f>IF(OR((B204="~"),(C209="~")),"~","")</f>
        <v/>
      </c>
      <c r="C209" s="71" t="s">
        <v>81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">
      <c r="B210" s="4" t="str">
        <f>IF(OR((B204="~"),(C210="~")),"~","")</f>
        <v>~</v>
      </c>
      <c r="C210" s="71" t="s">
        <v>82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">
      <c r="B211" s="4" t="str">
        <f>IF(OR((B204="~"),(C211="~")),"~","")</f>
        <v/>
      </c>
      <c r="C211" s="73" t="str">
        <f>IF(B204="~","~","Sub-total")</f>
        <v>Sub-total</v>
      </c>
      <c r="D211" s="73"/>
      <c r="E211" s="73">
        <f>SUM(E205:E210)</f>
        <v>498802032.63040882</v>
      </c>
      <c r="F211" s="73"/>
      <c r="G211" s="73">
        <f t="shared" ref="G211:N211" si="47">SUM(G205:G210)</f>
        <v>330159029.85393012</v>
      </c>
      <c r="H211" s="73">
        <f t="shared" si="47"/>
        <v>129592251.22915746</v>
      </c>
      <c r="I211" s="73">
        <f t="shared" si="47"/>
        <v>17664347.831300195</v>
      </c>
      <c r="J211" s="73">
        <f t="shared" si="47"/>
        <v>8828404.6496916823</v>
      </c>
      <c r="K211" s="73">
        <f t="shared" si="47"/>
        <v>1158498.1124562693</v>
      </c>
      <c r="L211" s="73">
        <f t="shared" si="47"/>
        <v>6045236.9922541203</v>
      </c>
      <c r="M211" s="73">
        <f t="shared" si="47"/>
        <v>1049020.8933760012</v>
      </c>
      <c r="N211" s="73">
        <f t="shared" si="47"/>
        <v>4305243.0682430752</v>
      </c>
    </row>
    <row r="212" spans="2:14" x14ac:dyDescent="0.2">
      <c r="B212" s="4" t="str">
        <f>IF(OR((B204="~"),(C212="~")),"~","")</f>
        <v/>
      </c>
    </row>
    <row r="213" spans="2:14" x14ac:dyDescent="0.2">
      <c r="B213" s="70" t="s">
        <v>86</v>
      </c>
    </row>
    <row r="214" spans="2:14" x14ac:dyDescent="0.2">
      <c r="B214" s="4" t="str">
        <f>IF(OR((B213="~"),(C214="~")),"~","")</f>
        <v/>
      </c>
      <c r="C214" s="71" t="s">
        <v>77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">
      <c r="B215" s="4" t="str">
        <f>IF(OR((B213="~"),(C215="~")),"~","")</f>
        <v/>
      </c>
      <c r="C215" s="71" t="s">
        <v>78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">
      <c r="B216" s="4" t="str">
        <f>IF(OR((B213="~"),(C216="~")),"~","")</f>
        <v/>
      </c>
      <c r="C216" s="71" t="s">
        <v>79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">
      <c r="B217" s="4" t="str">
        <f>IF(OR((B213="~"),(C217="~")),"~","")</f>
        <v/>
      </c>
      <c r="C217" s="71" t="s">
        <v>80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">
      <c r="B218" s="4" t="str">
        <f>IF(OR((B213="~"),(C218="~")),"~","")</f>
        <v/>
      </c>
      <c r="C218" s="71" t="s">
        <v>81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">
      <c r="B219" s="4" t="str">
        <f>IF(OR((B213="~"),(C219="~")),"~","")</f>
        <v>~</v>
      </c>
      <c r="C219" s="71" t="s">
        <v>82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">
      <c r="B220" s="4" t="str">
        <f>IF(OR((B213="~"),(C220="~")),"~","")</f>
        <v/>
      </c>
      <c r="C220" s="73" t="str">
        <f>IF(B213="~","~","Sub-total")</f>
        <v>Sub-total</v>
      </c>
      <c r="D220" s="73"/>
      <c r="E220" s="73">
        <f>SUM(E214:E219)</f>
        <v>0</v>
      </c>
      <c r="F220" s="73"/>
      <c r="G220" s="73">
        <f t="shared" ref="G220:N220" si="48">SUM(G214:G219)</f>
        <v>0</v>
      </c>
      <c r="H220" s="73">
        <f t="shared" si="48"/>
        <v>0</v>
      </c>
      <c r="I220" s="73">
        <f t="shared" si="48"/>
        <v>0</v>
      </c>
      <c r="J220" s="73">
        <f t="shared" si="48"/>
        <v>0</v>
      </c>
      <c r="K220" s="73">
        <f t="shared" si="48"/>
        <v>0</v>
      </c>
      <c r="L220" s="73">
        <f t="shared" si="48"/>
        <v>0</v>
      </c>
      <c r="M220" s="73">
        <f t="shared" si="48"/>
        <v>0</v>
      </c>
      <c r="N220" s="73">
        <f t="shared" si="48"/>
        <v>0</v>
      </c>
    </row>
    <row r="221" spans="2:14" x14ac:dyDescent="0.2">
      <c r="B221" s="4" t="str">
        <f>IF(OR((B213="~"),(C221="~")),"~","")</f>
        <v/>
      </c>
    </row>
    <row r="222" spans="2:14" x14ac:dyDescent="0.2">
      <c r="B222" s="70" t="s">
        <v>87</v>
      </c>
    </row>
    <row r="223" spans="2:14" x14ac:dyDescent="0.2">
      <c r="B223" s="4" t="str">
        <f>IF(OR((B222="~"),(C223="~")),"~","")</f>
        <v/>
      </c>
      <c r="C223" s="71" t="s">
        <v>77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">
      <c r="B224" s="4" t="str">
        <f>IF(OR((B222="~"),(C224="~")),"~","")</f>
        <v/>
      </c>
      <c r="C224" s="71" t="s">
        <v>78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">
      <c r="B225" s="4" t="str">
        <f>IF(OR((B222="~"),(C225="~")),"~","")</f>
        <v/>
      </c>
      <c r="C225" s="71" t="s">
        <v>79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">
      <c r="B226" s="4" t="str">
        <f>IF(OR((B222="~"),(C226="~")),"~","")</f>
        <v/>
      </c>
      <c r="C226" s="71" t="s">
        <v>80</v>
      </c>
      <c r="E226" s="72">
        <v>25064615.718352403</v>
      </c>
      <c r="G226" s="72">
        <v>20376227.525839049</v>
      </c>
      <c r="H226" s="72">
        <v>3281345.1991243158</v>
      </c>
      <c r="I226" s="72">
        <v>579384.30060593574</v>
      </c>
      <c r="J226" s="72">
        <v>67320.145283708</v>
      </c>
      <c r="K226" s="72">
        <v>91551.508985321532</v>
      </c>
      <c r="L226" s="72">
        <v>94572.117246750422</v>
      </c>
      <c r="M226" s="72">
        <v>0</v>
      </c>
      <c r="N226" s="72">
        <v>574214.92126731679</v>
      </c>
    </row>
    <row r="227" spans="2:14" x14ac:dyDescent="0.2">
      <c r="B227" s="4" t="str">
        <f>IF(OR((B222="~"),(C227="~")),"~","")</f>
        <v/>
      </c>
      <c r="C227" s="71" t="s">
        <v>81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">
      <c r="B228" s="4" t="str">
        <f>IF(OR((B222="~"),(C228="~")),"~","")</f>
        <v>~</v>
      </c>
      <c r="C228" s="71" t="s">
        <v>82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">
      <c r="B229" s="4" t="str">
        <f>IF(OR((B222="~"),(C229="~")),"~","")</f>
        <v/>
      </c>
      <c r="C229" s="73" t="str">
        <f>IF(B222="~","~","Sub-total")</f>
        <v>Sub-total</v>
      </c>
      <c r="D229" s="73"/>
      <c r="E229" s="73">
        <f>SUM(E223:E228)</f>
        <v>25064615.718352403</v>
      </c>
      <c r="F229" s="73"/>
      <c r="G229" s="73">
        <f t="shared" ref="G229:N229" si="49">SUM(G223:G228)</f>
        <v>20376227.525839049</v>
      </c>
      <c r="H229" s="73">
        <f t="shared" si="49"/>
        <v>3281345.1991243158</v>
      </c>
      <c r="I229" s="73">
        <f t="shared" si="49"/>
        <v>579384.30060593574</v>
      </c>
      <c r="J229" s="73">
        <f t="shared" si="49"/>
        <v>67320.145283708</v>
      </c>
      <c r="K229" s="73">
        <f t="shared" si="49"/>
        <v>91551.508985321532</v>
      </c>
      <c r="L229" s="73">
        <f t="shared" si="49"/>
        <v>94572.117246750422</v>
      </c>
      <c r="M229" s="73">
        <f t="shared" si="49"/>
        <v>0</v>
      </c>
      <c r="N229" s="73">
        <f t="shared" si="49"/>
        <v>574214.92126731679</v>
      </c>
    </row>
    <row r="230" spans="2:14" x14ac:dyDescent="0.2">
      <c r="B230" s="4" t="str">
        <f>IF(OR((B222="~"),(C230="~")),"~","")</f>
        <v/>
      </c>
    </row>
    <row r="231" spans="2:14" x14ac:dyDescent="0.2">
      <c r="B231" s="70" t="s">
        <v>88</v>
      </c>
    </row>
    <row r="232" spans="2:14" x14ac:dyDescent="0.2">
      <c r="B232" s="4" t="str">
        <f>IF(OR((B231="~"),(C232="~")),"~","")</f>
        <v/>
      </c>
      <c r="C232" s="71" t="s">
        <v>77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">
      <c r="B233" s="4" t="str">
        <f>IF(OR((B231="~"),(C233="~")),"~","")</f>
        <v/>
      </c>
      <c r="C233" s="71" t="s">
        <v>78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">
      <c r="B234" s="4" t="str">
        <f>IF(OR((B231="~"),(C234="~")),"~","")</f>
        <v/>
      </c>
      <c r="C234" s="71" t="s">
        <v>79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">
      <c r="B235" s="4" t="str">
        <f>IF(OR((B231="~"),(C235="~")),"~","")</f>
        <v/>
      </c>
      <c r="C235" s="71" t="s">
        <v>80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">
      <c r="B236" s="4" t="str">
        <f>IF(OR((B231="~"),(C236="~")),"~","")</f>
        <v/>
      </c>
      <c r="C236" s="71" t="s">
        <v>81</v>
      </c>
      <c r="E236" s="72">
        <v>604856.33992977662</v>
      </c>
      <c r="G236" s="72">
        <v>0</v>
      </c>
      <c r="H236" s="72">
        <v>1518.0541158440608</v>
      </c>
      <c r="I236" s="72">
        <v>95140.192269831037</v>
      </c>
      <c r="J236" s="72">
        <v>160051.6347228644</v>
      </c>
      <c r="K236" s="72">
        <v>3400.1887164326758</v>
      </c>
      <c r="L236" s="72">
        <v>222820.53790657382</v>
      </c>
      <c r="M236" s="72">
        <v>121925.73219823063</v>
      </c>
      <c r="N236" s="72">
        <v>0</v>
      </c>
    </row>
    <row r="237" spans="2:14" hidden="1" x14ac:dyDescent="0.2">
      <c r="B237" s="4" t="str">
        <f>IF(OR((B231="~"),(C237="~")),"~","")</f>
        <v>~</v>
      </c>
      <c r="C237" s="71" t="s">
        <v>82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">
      <c r="B238" s="4" t="str">
        <f>IF(OR((B231="~"),(C238="~")),"~","")</f>
        <v/>
      </c>
      <c r="C238" s="73" t="str">
        <f>IF(B231="~","~","Sub-total")</f>
        <v>Sub-total</v>
      </c>
      <c r="D238" s="73"/>
      <c r="E238" s="73">
        <f>SUM(E232:E237)</f>
        <v>604856.33992977662</v>
      </c>
      <c r="F238" s="73"/>
      <c r="G238" s="73">
        <f t="shared" ref="G238:N238" si="50">SUM(G232:G237)</f>
        <v>0</v>
      </c>
      <c r="H238" s="73">
        <f t="shared" si="50"/>
        <v>1518.0541158440608</v>
      </c>
      <c r="I238" s="73">
        <f t="shared" si="50"/>
        <v>95140.192269831037</v>
      </c>
      <c r="J238" s="73">
        <f t="shared" si="50"/>
        <v>160051.6347228644</v>
      </c>
      <c r="K238" s="73">
        <f t="shared" si="50"/>
        <v>3400.1887164326758</v>
      </c>
      <c r="L238" s="73">
        <f t="shared" si="50"/>
        <v>222820.53790657382</v>
      </c>
      <c r="M238" s="73">
        <f t="shared" si="50"/>
        <v>121925.73219823063</v>
      </c>
      <c r="N238" s="73">
        <f t="shared" si="50"/>
        <v>0</v>
      </c>
    </row>
    <row r="239" spans="2:14" x14ac:dyDescent="0.2">
      <c r="B239" s="4" t="str">
        <f>IF(OR((B231="~"),(C239="~")),"~","")</f>
        <v/>
      </c>
    </row>
    <row r="240" spans="2:14" hidden="1" x14ac:dyDescent="0.2">
      <c r="B240" s="70" t="s">
        <v>82</v>
      </c>
    </row>
    <row r="241" spans="2:14" hidden="1" x14ac:dyDescent="0.2">
      <c r="B241" s="4" t="str">
        <f>IF(OR((B240="~"),(C241="~")),"~","")</f>
        <v>~</v>
      </c>
      <c r="C241" s="71" t="s">
        <v>82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">
      <c r="B242" s="4" t="str">
        <f>IF(OR((B240="~"),(C242="~")),"~","")</f>
        <v>~</v>
      </c>
      <c r="C242" s="71" t="s">
        <v>82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">
      <c r="B243" s="4" t="str">
        <f>IF(OR((B240="~"),(C243="~")),"~","")</f>
        <v>~</v>
      </c>
      <c r="C243" s="71" t="s">
        <v>82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">
      <c r="B244" s="4" t="str">
        <f>IF(OR((B240="~"),(C244="~")),"~","")</f>
        <v>~</v>
      </c>
      <c r="C244" s="71" t="s">
        <v>82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">
      <c r="B245" s="4" t="str">
        <f>IF(OR((B240="~"),(C245="~")),"~","")</f>
        <v>~</v>
      </c>
      <c r="C245" s="71" t="s">
        <v>82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">
      <c r="B246" s="4" t="str">
        <f>IF(OR((B240="~"),(C246="~")),"~","")</f>
        <v>~</v>
      </c>
      <c r="C246" s="71" t="s">
        <v>82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">
      <c r="B247" s="4" t="str">
        <f>IF(OR((B240="~"),(C247="~")),"~","")</f>
        <v>~</v>
      </c>
      <c r="C247" s="73" t="str">
        <f>IF(B240="~","~","Sub-total")</f>
        <v>~</v>
      </c>
      <c r="D247" s="73"/>
      <c r="E247" s="73">
        <f>SUM(E241:E246)</f>
        <v>0</v>
      </c>
      <c r="F247" s="73"/>
      <c r="G247" s="73">
        <f t="shared" ref="G247:N247" si="51">SUM(G241:G246)</f>
        <v>0</v>
      </c>
      <c r="H247" s="73">
        <f t="shared" si="51"/>
        <v>0</v>
      </c>
      <c r="I247" s="73">
        <f t="shared" si="51"/>
        <v>0</v>
      </c>
      <c r="J247" s="73">
        <f t="shared" si="51"/>
        <v>0</v>
      </c>
      <c r="K247" s="73">
        <f t="shared" si="51"/>
        <v>0</v>
      </c>
      <c r="L247" s="73">
        <f t="shared" si="51"/>
        <v>0</v>
      </c>
      <c r="M247" s="73">
        <f t="shared" si="51"/>
        <v>0</v>
      </c>
      <c r="N247" s="73">
        <f t="shared" si="51"/>
        <v>0</v>
      </c>
    </row>
    <row r="248" spans="2:14" hidden="1" x14ac:dyDescent="0.2">
      <c r="B248" s="4" t="str">
        <f>IF(OR((B240="~"),(C248="~")),"~","")</f>
        <v>~</v>
      </c>
    </row>
    <row r="249" spans="2:14" hidden="1" x14ac:dyDescent="0.2">
      <c r="B249" s="70" t="s">
        <v>82</v>
      </c>
    </row>
    <row r="250" spans="2:14" hidden="1" x14ac:dyDescent="0.2">
      <c r="B250" s="4" t="str">
        <f>IF(OR((B249="~"),(C250="~")),"~","")</f>
        <v>~</v>
      </c>
      <c r="C250" s="71" t="s">
        <v>82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">
      <c r="B251" s="4" t="str">
        <f>IF(OR((B249="~"),(C251="~")),"~","")</f>
        <v>~</v>
      </c>
      <c r="C251" s="71" t="s">
        <v>82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">
      <c r="B252" s="4" t="str">
        <f>IF(OR((B249="~"),(C252="~")),"~","")</f>
        <v>~</v>
      </c>
      <c r="C252" s="71" t="s">
        <v>82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">
      <c r="B253" s="4" t="str">
        <f>IF(OR((B249="~"),(C253="~")),"~","")</f>
        <v>~</v>
      </c>
      <c r="C253" s="71" t="s">
        <v>82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">
      <c r="B254" s="4" t="str">
        <f>IF(OR((B249="~"),(C254="~")),"~","")</f>
        <v>~</v>
      </c>
      <c r="C254" s="71" t="s">
        <v>82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">
      <c r="B255" s="4" t="str">
        <f>IF(OR((B249="~"),(C255="~")),"~","")</f>
        <v>~</v>
      </c>
      <c r="C255" s="71" t="s">
        <v>82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">
      <c r="B256" s="4" t="str">
        <f>IF(OR((B249="~"),(C256="~")),"~","")</f>
        <v>~</v>
      </c>
      <c r="C256" s="73" t="str">
        <f>IF(B249="~","~","Sub-total")</f>
        <v>~</v>
      </c>
      <c r="D256" s="73"/>
      <c r="E256" s="73">
        <f>SUM(E250:E255)</f>
        <v>0</v>
      </c>
      <c r="F256" s="73"/>
      <c r="G256" s="73">
        <f t="shared" ref="G256:N256" si="52">SUM(G250:G255)</f>
        <v>0</v>
      </c>
      <c r="H256" s="73">
        <f t="shared" si="52"/>
        <v>0</v>
      </c>
      <c r="I256" s="73">
        <f t="shared" si="52"/>
        <v>0</v>
      </c>
      <c r="J256" s="73">
        <f t="shared" si="52"/>
        <v>0</v>
      </c>
      <c r="K256" s="73">
        <f t="shared" si="52"/>
        <v>0</v>
      </c>
      <c r="L256" s="73">
        <f t="shared" si="52"/>
        <v>0</v>
      </c>
      <c r="M256" s="73">
        <f t="shared" si="52"/>
        <v>0</v>
      </c>
      <c r="N256" s="73">
        <f t="shared" si="52"/>
        <v>0</v>
      </c>
    </row>
    <row r="257" spans="2:14" hidden="1" x14ac:dyDescent="0.2">
      <c r="B257" s="4" t="str">
        <f>IF(OR((B249="~"),(C257="~")),"~","")</f>
        <v>~</v>
      </c>
    </row>
    <row r="258" spans="2:14" hidden="1" x14ac:dyDescent="0.2">
      <c r="B258" s="70" t="s">
        <v>82</v>
      </c>
    </row>
    <row r="259" spans="2:14" hidden="1" x14ac:dyDescent="0.2">
      <c r="B259" s="4" t="str">
        <f>IF(OR((B258="~"),(C259="~")),"~","")</f>
        <v>~</v>
      </c>
      <c r="C259" s="71" t="s">
        <v>82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">
      <c r="B260" s="4" t="str">
        <f>IF(OR((B258="~"),(C261="~")),"~","")</f>
        <v>~</v>
      </c>
      <c r="C260" s="71" t="s">
        <v>82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">
      <c r="B261" s="4" t="str">
        <f>IF(OR((B258="~"),(C261="~")),"~","")</f>
        <v>~</v>
      </c>
      <c r="C261" s="71" t="s">
        <v>82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">
      <c r="B262" s="4" t="str">
        <f>IF(OR((B258="~"),(C262="~")),"~","")</f>
        <v>~</v>
      </c>
      <c r="C262" s="71" t="s">
        <v>82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">
      <c r="B263" s="4" t="str">
        <f>IF(OR((B258="~"),(C263="~")),"~","")</f>
        <v>~</v>
      </c>
      <c r="C263" s="71" t="s">
        <v>82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">
      <c r="B264" s="4" t="str">
        <f>IF(OR((B258="~"),(C264="~")),"~","")</f>
        <v>~</v>
      </c>
      <c r="C264" s="71" t="s">
        <v>82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">
      <c r="B265" s="4" t="str">
        <f>IF(OR((B258="~"),(C265="~")),"~","")</f>
        <v>~</v>
      </c>
      <c r="C265" s="73" t="str">
        <f>IF(B258="~","~","Sub-total")</f>
        <v>~</v>
      </c>
      <c r="D265" s="73"/>
      <c r="E265" s="73">
        <f>SUM(E259:E264)</f>
        <v>0</v>
      </c>
      <c r="F265" s="73"/>
      <c r="G265" s="73">
        <f t="shared" ref="G265:N265" si="53">SUM(G259:G264)</f>
        <v>0</v>
      </c>
      <c r="H265" s="73">
        <f t="shared" si="53"/>
        <v>0</v>
      </c>
      <c r="I265" s="73">
        <f t="shared" si="53"/>
        <v>0</v>
      </c>
      <c r="J265" s="73">
        <f t="shared" si="53"/>
        <v>0</v>
      </c>
      <c r="K265" s="73">
        <f t="shared" si="53"/>
        <v>0</v>
      </c>
      <c r="L265" s="73">
        <f t="shared" si="53"/>
        <v>0</v>
      </c>
      <c r="M265" s="73">
        <f t="shared" si="53"/>
        <v>0</v>
      </c>
      <c r="N265" s="73">
        <f t="shared" si="53"/>
        <v>0</v>
      </c>
    </row>
    <row r="266" spans="2:14" hidden="1" x14ac:dyDescent="0.2">
      <c r="B266" s="4" t="str">
        <f>IF(OR((B258="~"),(C266="~")),"~","")</f>
        <v>~</v>
      </c>
    </row>
    <row r="268" spans="2:14" x14ac:dyDescent="0.2">
      <c r="B268" s="13" t="s">
        <v>55</v>
      </c>
    </row>
    <row r="269" spans="2:14" x14ac:dyDescent="0.2">
      <c r="B269" s="4" t="str">
        <f>IF(OR((B268="~"),(C269="~")),"~","")</f>
        <v/>
      </c>
      <c r="C269" s="71" t="s">
        <v>77</v>
      </c>
      <c r="E269" s="72">
        <v>179312301.7795181</v>
      </c>
      <c r="G269" s="72">
        <v>125329721.91007826</v>
      </c>
      <c r="H269" s="72">
        <v>44248411.925403252</v>
      </c>
      <c r="I269" s="72">
        <v>7236554.634815963</v>
      </c>
      <c r="J269" s="72">
        <v>1226657.275792235</v>
      </c>
      <c r="K269" s="72">
        <v>217685.91653186391</v>
      </c>
      <c r="L269" s="72">
        <v>690397.2329002308</v>
      </c>
      <c r="M269" s="72">
        <v>362872.88399633771</v>
      </c>
      <c r="N269" s="72">
        <v>0</v>
      </c>
    </row>
    <row r="270" spans="2:14" x14ac:dyDescent="0.2">
      <c r="B270" s="4" t="str">
        <f>IF(OR((B268="~"),(C270="~")),"~","")</f>
        <v/>
      </c>
      <c r="C270" s="71" t="s">
        <v>78</v>
      </c>
      <c r="E270" s="72">
        <v>120807866.11666766</v>
      </c>
      <c r="G270" s="72">
        <v>74000505.360734671</v>
      </c>
      <c r="H270" s="72">
        <v>25629921.30554384</v>
      </c>
      <c r="I270" s="72">
        <v>8105617.6536111329</v>
      </c>
      <c r="J270" s="72">
        <v>6169285.2844126336</v>
      </c>
      <c r="K270" s="72">
        <v>742737.5136560034</v>
      </c>
      <c r="L270" s="72">
        <v>5388992.5892993445</v>
      </c>
      <c r="M270" s="72">
        <v>438883.96660974808</v>
      </c>
      <c r="N270" s="72">
        <v>331922.44280027208</v>
      </c>
    </row>
    <row r="271" spans="2:14" x14ac:dyDescent="0.2">
      <c r="B271" s="4" t="str">
        <f>IF(OR((B268="~"),(C271="~")),"~","")</f>
        <v/>
      </c>
      <c r="C271" s="71" t="s">
        <v>79</v>
      </c>
      <c r="E271" s="72">
        <v>215489323.80798095</v>
      </c>
      <c r="G271" s="72">
        <v>142250679.83640182</v>
      </c>
      <c r="H271" s="72">
        <v>63464141.208017386</v>
      </c>
      <c r="I271" s="72">
        <v>3152580.7476963312</v>
      </c>
      <c r="J271" s="72">
        <v>1700534.6017850877</v>
      </c>
      <c r="K271" s="72">
        <v>334297.29080887331</v>
      </c>
      <c r="L271" s="72">
        <v>322362.78632306046</v>
      </c>
      <c r="M271" s="72">
        <v>291406.7115055772</v>
      </c>
      <c r="N271" s="72">
        <v>3973320.6254428034</v>
      </c>
    </row>
    <row r="272" spans="2:14" x14ac:dyDescent="0.2">
      <c r="B272" s="4" t="str">
        <f>IF(OR((B268="~"),(C272="~")),"~","")</f>
        <v/>
      </c>
      <c r="C272" s="71" t="s">
        <v>80</v>
      </c>
      <c r="E272" s="72">
        <v>25064615.718352403</v>
      </c>
      <c r="G272" s="72">
        <v>20376227.525839049</v>
      </c>
      <c r="H272" s="72">
        <v>3281345.1991243158</v>
      </c>
      <c r="I272" s="72">
        <v>579384.30060593574</v>
      </c>
      <c r="J272" s="72">
        <v>67320.145283708</v>
      </c>
      <c r="K272" s="72">
        <v>91551.508985321532</v>
      </c>
      <c r="L272" s="72">
        <v>94572.117246750422</v>
      </c>
      <c r="M272" s="72">
        <v>0</v>
      </c>
      <c r="N272" s="72">
        <v>574214.92126731679</v>
      </c>
    </row>
    <row r="273" spans="1:15" x14ac:dyDescent="0.2">
      <c r="B273" s="4" t="str">
        <f>IF(OR((B268="~"),(C273="~")),"~","")</f>
        <v/>
      </c>
      <c r="C273" s="71" t="s">
        <v>81</v>
      </c>
      <c r="E273" s="72">
        <v>604856.33992977662</v>
      </c>
      <c r="G273" s="72">
        <v>0</v>
      </c>
      <c r="H273" s="72">
        <v>1518.0541158440608</v>
      </c>
      <c r="I273" s="72">
        <v>95140.192269831037</v>
      </c>
      <c r="J273" s="72">
        <v>160051.6347228644</v>
      </c>
      <c r="K273" s="72">
        <v>3400.1887164326758</v>
      </c>
      <c r="L273" s="72">
        <v>222820.53790657382</v>
      </c>
      <c r="M273" s="72">
        <v>121925.73219823063</v>
      </c>
      <c r="N273" s="72">
        <v>0</v>
      </c>
    </row>
    <row r="274" spans="1:15" hidden="1" x14ac:dyDescent="0.2">
      <c r="B274" s="4" t="str">
        <f>IF(OR((B268="~"),(C274="~")),"~","")</f>
        <v>~</v>
      </c>
      <c r="C274" s="71" t="s">
        <v>82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">
      <c r="A276" s="44"/>
      <c r="B276" s="44" t="str">
        <f>IF(OR((B268="~"),(C276="~")),"~","")</f>
        <v/>
      </c>
    </row>
    <row r="277" spans="1:15" ht="13.5" thickBot="1" x14ac:dyDescent="0.25">
      <c r="A277" s="44"/>
      <c r="B277" s="77"/>
      <c r="C277" s="76" t="s">
        <v>57</v>
      </c>
      <c r="D277" s="76"/>
      <c r="E277" s="76">
        <f>SUM(G277:N277)</f>
        <v>541278963.76244891</v>
      </c>
      <c r="F277" s="76"/>
      <c r="G277" s="76">
        <f t="shared" ref="G277:N277" si="54">SUM(G269:G274)</f>
        <v>361957134.63305378</v>
      </c>
      <c r="H277" s="76">
        <f t="shared" si="54"/>
        <v>136625337.69220462</v>
      </c>
      <c r="I277" s="76">
        <f t="shared" si="54"/>
        <v>19169277.528999195</v>
      </c>
      <c r="J277" s="76">
        <f t="shared" si="54"/>
        <v>9323848.9419965297</v>
      </c>
      <c r="K277" s="76">
        <f t="shared" si="54"/>
        <v>1389672.4186984948</v>
      </c>
      <c r="L277" s="76">
        <f t="shared" si="54"/>
        <v>6719145.2636759607</v>
      </c>
      <c r="M277" s="76">
        <f t="shared" si="54"/>
        <v>1215089.2943098936</v>
      </c>
      <c r="N277" s="76">
        <f t="shared" si="54"/>
        <v>4879457.9895103918</v>
      </c>
    </row>
    <row r="278" spans="1:15" ht="13.5" thickTop="1" x14ac:dyDescent="0.2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.5" thickBot="1" x14ac:dyDescent="0.25">
      <c r="A279" s="44"/>
      <c r="B279" s="77"/>
      <c r="C279" s="76" t="s">
        <v>58</v>
      </c>
      <c r="D279" s="76"/>
      <c r="E279" s="76">
        <f>SUM(G279:N279)</f>
        <v>420471097.64578128</v>
      </c>
      <c r="F279" s="76"/>
      <c r="G279" s="76">
        <f>SUM(G269,G271:G273)</f>
        <v>287956629.27231914</v>
      </c>
      <c r="H279" s="76">
        <f t="shared" ref="H279:N279" si="55">SUM(H269,H271:H273)</f>
        <v>110995416.38666081</v>
      </c>
      <c r="I279" s="76">
        <f t="shared" si="55"/>
        <v>11063659.875388062</v>
      </c>
      <c r="J279" s="76">
        <f t="shared" si="55"/>
        <v>3154563.6575838947</v>
      </c>
      <c r="K279" s="76">
        <f t="shared" si="55"/>
        <v>646934.90504249139</v>
      </c>
      <c r="L279" s="76">
        <f t="shared" si="55"/>
        <v>1330152.6743766156</v>
      </c>
      <c r="M279" s="76">
        <f t="shared" si="55"/>
        <v>776205.32770014554</v>
      </c>
      <c r="N279" s="76">
        <f t="shared" si="55"/>
        <v>4547535.5467101205</v>
      </c>
      <c r="O279" s="77"/>
    </row>
    <row r="280" spans="1:15" ht="13.5" thickTop="1" x14ac:dyDescent="0.2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75" x14ac:dyDescent="0.2">
      <c r="A281" s="79" t="str">
        <f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tr">
        <f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59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70" t="s">
        <v>76</v>
      </c>
    </row>
    <row r="288" spans="1:15" x14ac:dyDescent="0.2">
      <c r="B288" s="4" t="str">
        <f>IF(OR((B287="~"),(C288="~")),"~","")</f>
        <v/>
      </c>
      <c r="C288" s="71" t="s">
        <v>60</v>
      </c>
      <c r="E288" s="80">
        <f>IF(E$388=0,0,ROUND(IF($C288=0,0,E178/E$388),4))</f>
        <v>5.7999999999999996E-3</v>
      </c>
      <c r="F288" s="81"/>
      <c r="G288" s="80">
        <f>IF(G$388=0,0,ROUND(IF($C288=0,0,G178/G$388),4))</f>
        <v>6.0000000000000001E-3</v>
      </c>
      <c r="H288" s="80">
        <f t="shared" ref="H288:N288" si="56">IF(H$388=0,0,ROUND(IF($C288=0,0,H178/H$388),4))</f>
        <v>6.0000000000000001E-3</v>
      </c>
      <c r="I288" s="80">
        <f t="shared" si="56"/>
        <v>4.4999999999999997E-3</v>
      </c>
      <c r="J288" s="80">
        <f t="shared" si="56"/>
        <v>5.9999999999999995E-4</v>
      </c>
      <c r="K288" s="80">
        <f t="shared" si="56"/>
        <v>5.3E-3</v>
      </c>
      <c r="L288" s="80">
        <f t="shared" si="56"/>
        <v>0</v>
      </c>
      <c r="M288" s="80">
        <f t="shared" si="56"/>
        <v>0</v>
      </c>
      <c r="N288" s="80">
        <f t="shared" si="56"/>
        <v>0</v>
      </c>
    </row>
    <row r="289" spans="2:14" x14ac:dyDescent="0.2">
      <c r="B289" s="4" t="str">
        <f>IF(OR((B287="~"),(C289="~")),"~","")</f>
        <v/>
      </c>
      <c r="C289" s="71" t="s">
        <v>61</v>
      </c>
      <c r="E289" s="80">
        <f>IF(E$389=0,0,ROUND(IF($C289=0,0,E179/E$389),4))</f>
        <v>2.5999999999999999E-3</v>
      </c>
      <c r="F289" s="81"/>
      <c r="G289" s="80">
        <f>IF(G$389=0,0,ROUND(IF($C289=0,0,G179/G$389),4))</f>
        <v>3.3E-3</v>
      </c>
      <c r="H289" s="80">
        <f t="shared" ref="H289:N289" si="57">IF(H$389=0,0,ROUND(IF($C289=0,0,H179/H$389),4))</f>
        <v>3.3E-3</v>
      </c>
      <c r="I289" s="80">
        <f t="shared" si="57"/>
        <v>2.5000000000000001E-3</v>
      </c>
      <c r="J289" s="80">
        <f t="shared" si="57"/>
        <v>5.0000000000000001E-4</v>
      </c>
      <c r="K289" s="80">
        <f t="shared" si="57"/>
        <v>3.0999999999999999E-3</v>
      </c>
      <c r="L289" s="80">
        <f t="shared" si="57"/>
        <v>5.0000000000000001E-4</v>
      </c>
      <c r="M289" s="80">
        <f t="shared" si="57"/>
        <v>-1E-4</v>
      </c>
      <c r="N289" s="80">
        <f t="shared" si="57"/>
        <v>0</v>
      </c>
    </row>
    <row r="290" spans="2:14" x14ac:dyDescent="0.2">
      <c r="B290" s="4" t="str">
        <f>IF(OR((B287="~"),(C290="~")),"~","")</f>
        <v/>
      </c>
      <c r="C290" s="71" t="s">
        <v>62</v>
      </c>
      <c r="D290" s="71"/>
      <c r="E290" s="80">
        <f>IF(E$390=0,0,ROUND(IF($C290=0,0,E180/E$390),4))</f>
        <v>0</v>
      </c>
      <c r="F290" s="81"/>
      <c r="G290" s="80">
        <f t="shared" ref="G290:N290" si="58">IF(G$390=0,0,ROUND(IF($C290=0,0,G180/G$390),4))</f>
        <v>0</v>
      </c>
      <c r="H290" s="80">
        <f t="shared" si="58"/>
        <v>0</v>
      </c>
      <c r="I290" s="80">
        <f t="shared" si="58"/>
        <v>0</v>
      </c>
      <c r="J290" s="80">
        <f t="shared" si="58"/>
        <v>0</v>
      </c>
      <c r="K290" s="80">
        <f t="shared" si="58"/>
        <v>0</v>
      </c>
      <c r="L290" s="80">
        <f t="shared" si="58"/>
        <v>0</v>
      </c>
      <c r="M290" s="80">
        <f t="shared" si="58"/>
        <v>0</v>
      </c>
      <c r="N290" s="80">
        <f t="shared" si="58"/>
        <v>0</v>
      </c>
    </row>
    <row r="291" spans="2:14" x14ac:dyDescent="0.2">
      <c r="B291" s="4" t="str">
        <f>IF(OR((B287="~"),(C291="~")),"~","")</f>
        <v/>
      </c>
      <c r="C291" s="71" t="s">
        <v>63</v>
      </c>
      <c r="D291" s="71"/>
      <c r="E291" s="80">
        <f>IF(E$391=0,0,ROUND(IF($C291=0,0,E181/E$391),4))</f>
        <v>0</v>
      </c>
      <c r="F291" s="81"/>
      <c r="G291" s="80">
        <f t="shared" ref="G291:N291" si="59">IF(G$391=0,0,ROUND(IF($C291=0,0,G181/G$391),4))</f>
        <v>0</v>
      </c>
      <c r="H291" s="80">
        <f t="shared" si="59"/>
        <v>0</v>
      </c>
      <c r="I291" s="80">
        <f t="shared" si="59"/>
        <v>0</v>
      </c>
      <c r="J291" s="80">
        <f t="shared" si="59"/>
        <v>0</v>
      </c>
      <c r="K291" s="80">
        <f t="shared" si="59"/>
        <v>0</v>
      </c>
      <c r="L291" s="80">
        <f t="shared" si="59"/>
        <v>0</v>
      </c>
      <c r="M291" s="80">
        <f t="shared" si="59"/>
        <v>0</v>
      </c>
      <c r="N291" s="80">
        <f t="shared" si="59"/>
        <v>0</v>
      </c>
    </row>
    <row r="292" spans="2:14" x14ac:dyDescent="0.2">
      <c r="B292" s="4" t="str">
        <f>IF(OR((B287="~"),(C292="~")),"~","")</f>
        <v/>
      </c>
      <c r="C292" s="71" t="s">
        <v>64</v>
      </c>
      <c r="D292" s="71"/>
      <c r="E292" s="80">
        <f>IF(E$392=0,0,ROUND(IF($C292=0,0,E182/E$392),4))</f>
        <v>0</v>
      </c>
      <c r="F292" s="81"/>
      <c r="G292" s="80">
        <f t="shared" ref="G292:N292" si="60">IF(G$392=0,0,ROUND(IF($C292=0,0,G182/G$392),4))</f>
        <v>0</v>
      </c>
      <c r="H292" s="80">
        <f t="shared" si="60"/>
        <v>0</v>
      </c>
      <c r="I292" s="80">
        <f t="shared" si="60"/>
        <v>0</v>
      </c>
      <c r="J292" s="80">
        <f t="shared" si="60"/>
        <v>0</v>
      </c>
      <c r="K292" s="80">
        <f t="shared" si="60"/>
        <v>0</v>
      </c>
      <c r="L292" s="80">
        <f t="shared" si="60"/>
        <v>0</v>
      </c>
      <c r="M292" s="80">
        <f t="shared" si="60"/>
        <v>0</v>
      </c>
      <c r="N292" s="80">
        <f t="shared" si="60"/>
        <v>0</v>
      </c>
    </row>
    <row r="293" spans="2:14" hidden="1" x14ac:dyDescent="0.2">
      <c r="B293" s="4" t="str">
        <f>IF(OR((B287="~"),(C293="~")),"~","")</f>
        <v>~</v>
      </c>
      <c r="C293" s="71" t="s">
        <v>82</v>
      </c>
      <c r="D293" s="71"/>
      <c r="E293" s="80">
        <f>IF(E$393=0,0,ROUND(IF($C293=0,0,E183/E$393),4))</f>
        <v>0</v>
      </c>
      <c r="F293" s="81"/>
      <c r="G293" s="80">
        <f t="shared" ref="G293:N293" si="61">IF(G$393=0,0,ROUND(IF($C293=0,0,G183/G$393),4))</f>
        <v>0</v>
      </c>
      <c r="H293" s="80">
        <f t="shared" si="61"/>
        <v>0</v>
      </c>
      <c r="I293" s="80">
        <f t="shared" si="61"/>
        <v>0</v>
      </c>
      <c r="J293" s="80">
        <f t="shared" si="61"/>
        <v>0</v>
      </c>
      <c r="K293" s="80">
        <f t="shared" si="61"/>
        <v>0</v>
      </c>
      <c r="L293" s="80">
        <f t="shared" si="61"/>
        <v>0</v>
      </c>
      <c r="M293" s="80">
        <f t="shared" si="61"/>
        <v>0</v>
      </c>
      <c r="N293" s="80">
        <f t="shared" si="61"/>
        <v>0</v>
      </c>
    </row>
    <row r="294" spans="2:14" x14ac:dyDescent="0.2">
      <c r="B294" s="44"/>
      <c r="C294" s="71" t="s">
        <v>65</v>
      </c>
      <c r="E294" s="80">
        <f>IF(E$389=0,0,ROUND((E178+E179)/E$389,4))</f>
        <v>3.2000000000000002E-3</v>
      </c>
      <c r="G294" s="80">
        <f t="shared" ref="G294:N294" si="62">IF(G$389=0,0,ROUND((G178+G179)/G$389,4))</f>
        <v>4.1000000000000003E-3</v>
      </c>
      <c r="H294" s="80">
        <f t="shared" si="62"/>
        <v>4.0000000000000001E-3</v>
      </c>
      <c r="I294" s="80">
        <f t="shared" si="62"/>
        <v>2.7000000000000001E-3</v>
      </c>
      <c r="J294" s="80">
        <f t="shared" si="62"/>
        <v>5.0000000000000001E-4</v>
      </c>
      <c r="K294" s="80">
        <f t="shared" si="62"/>
        <v>3.2000000000000002E-3</v>
      </c>
      <c r="L294" s="80">
        <f t="shared" si="62"/>
        <v>5.0000000000000001E-4</v>
      </c>
      <c r="M294" s="80">
        <f t="shared" si="62"/>
        <v>-1E-4</v>
      </c>
      <c r="N294" s="80">
        <f t="shared" si="62"/>
        <v>0</v>
      </c>
    </row>
    <row r="295" spans="2:14" x14ac:dyDescent="0.2">
      <c r="B295" s="4" t="str">
        <f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70" t="s">
        <v>83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4" t="str">
        <f>IF(OR((B296="~"),(C297="~")),"~","")</f>
        <v/>
      </c>
      <c r="C297" s="71" t="s">
        <v>60</v>
      </c>
      <c r="E297" s="80">
        <f>IF(E$388=0,0,ROUND(IF($C297=0,0,E187/E$388),4))</f>
        <v>9.4500000000000001E-2</v>
      </c>
      <c r="F297" s="81"/>
      <c r="G297" s="80">
        <f t="shared" ref="G297:N297" si="63">IF(G$388=0,0,ROUND(IF($C297=0,0,G187/G$388),4))</f>
        <v>9.5899999999999999E-2</v>
      </c>
      <c r="H297" s="80">
        <f t="shared" si="63"/>
        <v>8.3500000000000005E-2</v>
      </c>
      <c r="I297" s="80">
        <f t="shared" si="63"/>
        <v>0.1018</v>
      </c>
      <c r="J297" s="80">
        <f t="shared" si="63"/>
        <v>0.14050000000000001</v>
      </c>
      <c r="K297" s="80">
        <f t="shared" si="63"/>
        <v>1.1333</v>
      </c>
      <c r="L297" s="80">
        <f t="shared" si="63"/>
        <v>0.46579999999999999</v>
      </c>
      <c r="M297" s="80">
        <f t="shared" si="63"/>
        <v>0</v>
      </c>
      <c r="N297" s="80">
        <f t="shared" si="63"/>
        <v>0</v>
      </c>
    </row>
    <row r="298" spans="2:14" x14ac:dyDescent="0.2">
      <c r="B298" s="4" t="str">
        <f>IF(OR((B296="~"),(C298="~")),"~","")</f>
        <v/>
      </c>
      <c r="C298" s="71" t="s">
        <v>61</v>
      </c>
      <c r="E298" s="80">
        <f>IF(E$389=0,0,ROUND(IF($C298=0,0,E188/E$389),4))</f>
        <v>1.2999999999999999E-3</v>
      </c>
      <c r="F298" s="81"/>
      <c r="G298" s="80">
        <f t="shared" ref="G298:N298" si="64">IF(G$389=0,0,ROUND(IF($C298=0,0,G188/G$389),4))</f>
        <v>1.2999999999999999E-3</v>
      </c>
      <c r="H298" s="80">
        <f t="shared" si="64"/>
        <v>1.2999999999999999E-3</v>
      </c>
      <c r="I298" s="80">
        <f t="shared" si="64"/>
        <v>1.2999999999999999E-3</v>
      </c>
      <c r="J298" s="80">
        <f t="shared" si="64"/>
        <v>1.2999999999999999E-3</v>
      </c>
      <c r="K298" s="80">
        <f t="shared" si="64"/>
        <v>1.2999999999999999E-3</v>
      </c>
      <c r="L298" s="80">
        <f t="shared" si="64"/>
        <v>1.2999999999999999E-3</v>
      </c>
      <c r="M298" s="80">
        <f t="shared" si="64"/>
        <v>1.2999999999999999E-3</v>
      </c>
      <c r="N298" s="80">
        <f t="shared" si="64"/>
        <v>0</v>
      </c>
    </row>
    <row r="299" spans="2:14" x14ac:dyDescent="0.2">
      <c r="B299" s="4" t="str">
        <f>IF(OR((B296="~"),(C299="~")),"~","")</f>
        <v/>
      </c>
      <c r="C299" s="71" t="s">
        <v>62</v>
      </c>
      <c r="D299" s="71"/>
      <c r="E299" s="80">
        <f>IF(E$390=0,0,ROUND(IF($C299=0,0,E189/E$390),4))</f>
        <v>0</v>
      </c>
      <c r="F299" s="81"/>
      <c r="G299" s="80">
        <f t="shared" ref="G299:N299" si="65">IF(G$390=0,0,ROUND(IF($C299=0,0,G189/G$390),4))</f>
        <v>0</v>
      </c>
      <c r="H299" s="80">
        <f t="shared" si="65"/>
        <v>0</v>
      </c>
      <c r="I299" s="80">
        <f t="shared" si="65"/>
        <v>0</v>
      </c>
      <c r="J299" s="80">
        <f t="shared" si="65"/>
        <v>0</v>
      </c>
      <c r="K299" s="80">
        <f t="shared" si="65"/>
        <v>0</v>
      </c>
      <c r="L299" s="80">
        <f t="shared" si="65"/>
        <v>0</v>
      </c>
      <c r="M299" s="80">
        <f t="shared" si="65"/>
        <v>0</v>
      </c>
      <c r="N299" s="80">
        <f t="shared" si="65"/>
        <v>0</v>
      </c>
    </row>
    <row r="300" spans="2:14" x14ac:dyDescent="0.2">
      <c r="B300" s="4" t="str">
        <f>IF(OR((B296="~"),(C300="~")),"~","")</f>
        <v/>
      </c>
      <c r="C300" s="71" t="s">
        <v>63</v>
      </c>
      <c r="D300" s="71"/>
      <c r="E300" s="80">
        <f>IF(E$391=0,0,ROUND(IF($C300=0,0,E190/E$391),4))</f>
        <v>0</v>
      </c>
      <c r="F300" s="81"/>
      <c r="G300" s="80">
        <f t="shared" ref="G300:N300" si="66">IF(G$391=0,0,ROUND(IF($C300=0,0,G190/G$391),4))</f>
        <v>0</v>
      </c>
      <c r="H300" s="80">
        <f t="shared" si="66"/>
        <v>0</v>
      </c>
      <c r="I300" s="80">
        <f t="shared" si="66"/>
        <v>0</v>
      </c>
      <c r="J300" s="80">
        <f t="shared" si="66"/>
        <v>0</v>
      </c>
      <c r="K300" s="80">
        <f t="shared" si="66"/>
        <v>0</v>
      </c>
      <c r="L300" s="80">
        <f t="shared" si="66"/>
        <v>0</v>
      </c>
      <c r="M300" s="80">
        <f t="shared" si="66"/>
        <v>0</v>
      </c>
      <c r="N300" s="80">
        <f t="shared" si="66"/>
        <v>0</v>
      </c>
    </row>
    <row r="301" spans="2:14" x14ac:dyDescent="0.2">
      <c r="B301" s="4" t="str">
        <f>IF(OR((B296="~"),(C301="~")),"~","")</f>
        <v/>
      </c>
      <c r="C301" s="71" t="s">
        <v>64</v>
      </c>
      <c r="D301" s="71"/>
      <c r="E301" s="80">
        <f>IF(E$392=0,0,ROUND(IF($C301=0,0,E191/E$392),4))</f>
        <v>0</v>
      </c>
      <c r="F301" s="81"/>
      <c r="G301" s="80">
        <f t="shared" ref="G301:N301" si="67">IF(G$392=0,0,ROUND(IF($C301=0,0,G191/G$392),4))</f>
        <v>0</v>
      </c>
      <c r="H301" s="80">
        <f t="shared" si="67"/>
        <v>0</v>
      </c>
      <c r="I301" s="80">
        <f t="shared" si="67"/>
        <v>0</v>
      </c>
      <c r="J301" s="80">
        <f t="shared" si="67"/>
        <v>0</v>
      </c>
      <c r="K301" s="80">
        <f t="shared" si="67"/>
        <v>0</v>
      </c>
      <c r="L301" s="80">
        <f t="shared" si="67"/>
        <v>0</v>
      </c>
      <c r="M301" s="80">
        <f t="shared" si="67"/>
        <v>0</v>
      </c>
      <c r="N301" s="80">
        <f t="shared" si="67"/>
        <v>0</v>
      </c>
    </row>
    <row r="302" spans="2:14" hidden="1" x14ac:dyDescent="0.2">
      <c r="B302" s="4" t="str">
        <f>IF(OR((B296="~"),(C302="~")),"~","")</f>
        <v>~</v>
      </c>
      <c r="C302" s="71" t="s">
        <v>82</v>
      </c>
      <c r="D302" s="71"/>
      <c r="E302" s="80">
        <f>IF(E$393=0,0,ROUND(IF($C302=0,0,E192/E$393),4))</f>
        <v>0</v>
      </c>
      <c r="F302" s="81"/>
      <c r="G302" s="80">
        <f t="shared" ref="G302:N302" si="68">IF(G$393=0,0,ROUND(IF($C302=0,0,G192/G$393),4))</f>
        <v>0</v>
      </c>
      <c r="H302" s="80">
        <f t="shared" si="68"/>
        <v>0</v>
      </c>
      <c r="I302" s="80">
        <f t="shared" si="68"/>
        <v>0</v>
      </c>
      <c r="J302" s="80">
        <f t="shared" si="68"/>
        <v>0</v>
      </c>
      <c r="K302" s="80">
        <f t="shared" si="68"/>
        <v>0</v>
      </c>
      <c r="L302" s="80">
        <f t="shared" si="68"/>
        <v>0</v>
      </c>
      <c r="M302" s="80">
        <f t="shared" si="68"/>
        <v>0</v>
      </c>
      <c r="N302" s="80">
        <f t="shared" si="68"/>
        <v>0</v>
      </c>
    </row>
    <row r="303" spans="2:14" x14ac:dyDescent="0.2">
      <c r="B303" s="44"/>
      <c r="C303" s="71" t="s">
        <v>65</v>
      </c>
      <c r="E303" s="80">
        <f>IF(E$389=0,0,ROUND((E187+E188)/E$389,4))</f>
        <v>1.09E-2</v>
      </c>
      <c r="G303" s="80">
        <f t="shared" ref="G303:N303" si="69">IF(G$389=0,0,ROUND((G187+G188)/G$389,4))</f>
        <v>1.4500000000000001E-2</v>
      </c>
      <c r="H303" s="80">
        <f t="shared" si="69"/>
        <v>1.21E-2</v>
      </c>
      <c r="I303" s="80">
        <f t="shared" si="69"/>
        <v>6.8999999999999999E-3</v>
      </c>
      <c r="J303" s="80">
        <f t="shared" si="69"/>
        <v>2.3999999999999998E-3</v>
      </c>
      <c r="K303" s="80">
        <f t="shared" si="69"/>
        <v>1.18E-2</v>
      </c>
      <c r="L303" s="80">
        <f t="shared" si="69"/>
        <v>2.3999999999999998E-3</v>
      </c>
      <c r="M303" s="80">
        <f t="shared" si="69"/>
        <v>1.2999999999999999E-3</v>
      </c>
      <c r="N303" s="80">
        <f t="shared" si="69"/>
        <v>0</v>
      </c>
    </row>
    <row r="304" spans="2:14" x14ac:dyDescent="0.2">
      <c r="B304" s="4" t="str">
        <f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70" t="s">
        <v>84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4" t="str">
        <f>IF(OR((B305="~"),(C306="~")),"~","")</f>
        <v/>
      </c>
      <c r="C306" s="71" t="s">
        <v>60</v>
      </c>
      <c r="E306" s="80">
        <f>IF(E$388=0,0,ROUND(IF($C306=0,0,E196/E$388),4))</f>
        <v>0</v>
      </c>
      <c r="F306" s="81"/>
      <c r="G306" s="80">
        <f t="shared" ref="G306:N306" si="70">IF(G$388=0,0,ROUND(IF($C306=0,0,G196/G$388),4))</f>
        <v>0</v>
      </c>
      <c r="H306" s="80">
        <f t="shared" si="70"/>
        <v>0</v>
      </c>
      <c r="I306" s="80">
        <f t="shared" si="70"/>
        <v>0</v>
      </c>
      <c r="J306" s="80">
        <f t="shared" si="70"/>
        <v>1E-4</v>
      </c>
      <c r="K306" s="80">
        <f t="shared" si="70"/>
        <v>1E-4</v>
      </c>
      <c r="L306" s="80">
        <f t="shared" si="70"/>
        <v>4.0000000000000002E-4</v>
      </c>
      <c r="M306" s="80">
        <f t="shared" si="70"/>
        <v>1E-4</v>
      </c>
      <c r="N306" s="80">
        <f t="shared" si="70"/>
        <v>0</v>
      </c>
    </row>
    <row r="307" spans="2:14" x14ac:dyDescent="0.2">
      <c r="B307" s="4" t="str">
        <f>IF(OR((B305="~"),(C307="~")),"~","")</f>
        <v/>
      </c>
      <c r="C307" s="71" t="s">
        <v>61</v>
      </c>
      <c r="E307" s="80">
        <f>IF(E$389=0,0,ROUND(IF($C307=0,0,E197/E$389),4))</f>
        <v>0</v>
      </c>
      <c r="F307" s="81"/>
      <c r="G307" s="80">
        <f t="shared" ref="G307:N307" si="71">IF(G$389=0,0,ROUND(IF($C307=0,0,G197/G$389),4))</f>
        <v>0</v>
      </c>
      <c r="H307" s="80">
        <f t="shared" si="71"/>
        <v>0</v>
      </c>
      <c r="I307" s="80">
        <f t="shared" si="71"/>
        <v>0</v>
      </c>
      <c r="J307" s="80">
        <f t="shared" si="71"/>
        <v>0</v>
      </c>
      <c r="K307" s="80">
        <f t="shared" si="71"/>
        <v>0</v>
      </c>
      <c r="L307" s="80">
        <f t="shared" si="71"/>
        <v>0</v>
      </c>
      <c r="M307" s="80">
        <f t="shared" si="71"/>
        <v>0</v>
      </c>
      <c r="N307" s="80">
        <f t="shared" si="71"/>
        <v>0</v>
      </c>
    </row>
    <row r="308" spans="2:14" x14ac:dyDescent="0.2">
      <c r="B308" s="4" t="str">
        <f>IF(OR((B305="~"),(C308="~")),"~","")</f>
        <v/>
      </c>
      <c r="C308" s="71" t="s">
        <v>62</v>
      </c>
      <c r="D308" s="71"/>
      <c r="E308" s="80">
        <f>IF(E$390=0,0,ROUND(IF($C308=0,0,E198/E$390),4))</f>
        <v>0</v>
      </c>
      <c r="F308" s="81"/>
      <c r="G308" s="80">
        <f t="shared" ref="G308:N308" si="72">IF(G$390=0,0,ROUND(IF($C308=0,0,G198/G$390),4))</f>
        <v>0</v>
      </c>
      <c r="H308" s="80">
        <f t="shared" si="72"/>
        <v>0</v>
      </c>
      <c r="I308" s="80">
        <f t="shared" si="72"/>
        <v>0</v>
      </c>
      <c r="J308" s="80">
        <f t="shared" si="72"/>
        <v>0</v>
      </c>
      <c r="K308" s="80">
        <f t="shared" si="72"/>
        <v>0</v>
      </c>
      <c r="L308" s="80">
        <f t="shared" si="72"/>
        <v>0</v>
      </c>
      <c r="M308" s="80">
        <f t="shared" si="72"/>
        <v>0</v>
      </c>
      <c r="N308" s="80">
        <f t="shared" si="72"/>
        <v>0</v>
      </c>
    </row>
    <row r="309" spans="2:14" x14ac:dyDescent="0.2">
      <c r="B309" s="4" t="str">
        <f>IF(OR((B305="~"),(C309="~")),"~","")</f>
        <v/>
      </c>
      <c r="C309" s="71" t="s">
        <v>63</v>
      </c>
      <c r="D309" s="71"/>
      <c r="E309" s="80">
        <f>IF(E$391=0,0,ROUND(IF($C309=0,0,E199/E$391),4))</f>
        <v>0</v>
      </c>
      <c r="F309" s="81"/>
      <c r="G309" s="80">
        <f t="shared" ref="G309:N309" si="73">IF(G$391=0,0,ROUND(IF($C309=0,0,G199/G$391),4))</f>
        <v>0</v>
      </c>
      <c r="H309" s="80">
        <f t="shared" si="73"/>
        <v>0</v>
      </c>
      <c r="I309" s="80">
        <f t="shared" si="73"/>
        <v>0</v>
      </c>
      <c r="J309" s="80">
        <f t="shared" si="73"/>
        <v>0</v>
      </c>
      <c r="K309" s="80">
        <f t="shared" si="73"/>
        <v>0</v>
      </c>
      <c r="L309" s="80">
        <f t="shared" si="73"/>
        <v>0</v>
      </c>
      <c r="M309" s="80">
        <f t="shared" si="73"/>
        <v>0</v>
      </c>
      <c r="N309" s="80">
        <f t="shared" si="73"/>
        <v>0</v>
      </c>
    </row>
    <row r="310" spans="2:14" x14ac:dyDescent="0.2">
      <c r="B310" s="4" t="str">
        <f>IF(OR((B305="~"),(C310="~")),"~","")</f>
        <v/>
      </c>
      <c r="C310" s="71" t="s">
        <v>64</v>
      </c>
      <c r="D310" s="71"/>
      <c r="E310" s="80">
        <f>IF(E$392=0,0,ROUND(IF($C310=0,0,E200/E$392),4))</f>
        <v>0</v>
      </c>
      <c r="F310" s="81"/>
      <c r="G310" s="80">
        <f t="shared" ref="G310:N310" si="74">IF(G$392=0,0,ROUND(IF($C310=0,0,G200/G$392),4))</f>
        <v>0</v>
      </c>
      <c r="H310" s="80">
        <f t="shared" si="74"/>
        <v>0</v>
      </c>
      <c r="I310" s="80">
        <f t="shared" si="74"/>
        <v>0</v>
      </c>
      <c r="J310" s="80">
        <f t="shared" si="74"/>
        <v>0</v>
      </c>
      <c r="K310" s="80">
        <f t="shared" si="74"/>
        <v>0</v>
      </c>
      <c r="L310" s="80">
        <f t="shared" si="74"/>
        <v>0</v>
      </c>
      <c r="M310" s="80">
        <f t="shared" si="74"/>
        <v>0</v>
      </c>
      <c r="N310" s="80">
        <f t="shared" si="74"/>
        <v>0</v>
      </c>
    </row>
    <row r="311" spans="2:14" hidden="1" x14ac:dyDescent="0.2">
      <c r="B311" s="4" t="str">
        <f>IF(OR((B305="~"),(C311="~")),"~","")</f>
        <v>~</v>
      </c>
      <c r="C311" s="71" t="s">
        <v>82</v>
      </c>
      <c r="D311" s="71"/>
      <c r="E311" s="80">
        <f>IF(E$393=0,0,ROUND(IF($C311=0,0,E201/E$393),4))</f>
        <v>0</v>
      </c>
      <c r="F311" s="81"/>
      <c r="G311" s="80">
        <f t="shared" ref="G311:N311" si="75">IF(G$393=0,0,ROUND(IF($C311=0,0,G201/G$393),4))</f>
        <v>0</v>
      </c>
      <c r="H311" s="80">
        <f t="shared" si="75"/>
        <v>0</v>
      </c>
      <c r="I311" s="80">
        <f t="shared" si="75"/>
        <v>0</v>
      </c>
      <c r="J311" s="80">
        <f t="shared" si="75"/>
        <v>0</v>
      </c>
      <c r="K311" s="80">
        <f t="shared" si="75"/>
        <v>0</v>
      </c>
      <c r="L311" s="80">
        <f t="shared" si="75"/>
        <v>0</v>
      </c>
      <c r="M311" s="80">
        <f t="shared" si="75"/>
        <v>0</v>
      </c>
      <c r="N311" s="80">
        <f t="shared" si="75"/>
        <v>0</v>
      </c>
    </row>
    <row r="312" spans="2:14" x14ac:dyDescent="0.2">
      <c r="B312" s="44"/>
      <c r="C312" s="71" t="s">
        <v>65</v>
      </c>
      <c r="E312" s="80">
        <f>IF(E$389=0,0,ROUND((E196+E197)/E$389,4))</f>
        <v>0</v>
      </c>
      <c r="G312" s="80">
        <f t="shared" ref="G312:N312" si="76">IF(G$389=0,0,ROUND((G196+G197)/G$389,4))</f>
        <v>0</v>
      </c>
      <c r="H312" s="80">
        <f t="shared" si="76"/>
        <v>0</v>
      </c>
      <c r="I312" s="80">
        <f t="shared" si="76"/>
        <v>0</v>
      </c>
      <c r="J312" s="80">
        <f t="shared" si="76"/>
        <v>0</v>
      </c>
      <c r="K312" s="80">
        <f t="shared" si="76"/>
        <v>0</v>
      </c>
      <c r="L312" s="80">
        <f t="shared" si="76"/>
        <v>0</v>
      </c>
      <c r="M312" s="80">
        <f t="shared" si="76"/>
        <v>0</v>
      </c>
      <c r="N312" s="80">
        <f t="shared" si="76"/>
        <v>0</v>
      </c>
    </row>
    <row r="313" spans="2:14" x14ac:dyDescent="0.2">
      <c r="B313" s="4" t="str">
        <f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70" t="s">
        <v>85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4" t="str">
        <f>IF(OR((B314="~"),(C315="~")),"~","")</f>
        <v/>
      </c>
      <c r="C315" s="71" t="s">
        <v>60</v>
      </c>
      <c r="E315" s="80">
        <f>IF(E$388=0,0,ROUND(IF($C315=0,0,E205/E$388),4))</f>
        <v>1.3746</v>
      </c>
      <c r="F315" s="81"/>
      <c r="G315" s="80">
        <f t="shared" ref="G315:N315" si="77">IF(G$388=0,0,ROUND(IF($C315=0,0,G205/G$388),4))</f>
        <v>1.3751</v>
      </c>
      <c r="H315" s="80">
        <f t="shared" si="77"/>
        <v>1.3763000000000001</v>
      </c>
      <c r="I315" s="80">
        <f t="shared" si="77"/>
        <v>1.4031</v>
      </c>
      <c r="J315" s="80">
        <f t="shared" si="77"/>
        <v>1.4677</v>
      </c>
      <c r="K315" s="80">
        <f t="shared" si="77"/>
        <v>1.4371</v>
      </c>
      <c r="L315" s="80">
        <f>IF(L$388=0,0,ROUND(IF($C315=0,0,L205/L$388),4))</f>
        <v>1.9376</v>
      </c>
      <c r="M315" s="80">
        <f t="shared" si="77"/>
        <v>0.60009999999999997</v>
      </c>
      <c r="N315" s="80">
        <f t="shared" si="77"/>
        <v>0</v>
      </c>
    </row>
    <row r="316" spans="2:14" x14ac:dyDescent="0.2">
      <c r="B316" s="4" t="str">
        <f>IF(OR((B314="~"),(C316="~")),"~","")</f>
        <v/>
      </c>
      <c r="C316" s="71" t="s">
        <v>61</v>
      </c>
      <c r="E316" s="80">
        <f>IF(E$389=0,0,ROUND(IF($C316=0,0,E206/E$389),4))</f>
        <v>9.7500000000000003E-2</v>
      </c>
      <c r="F316" s="81"/>
      <c r="G316" s="80">
        <f t="shared" ref="G316:N316" si="78">IF(G$389=0,0,ROUND(IF($C316=0,0,G206/G$389),4))</f>
        <v>0.11609999999999999</v>
      </c>
      <c r="H316" s="80">
        <f t="shared" si="78"/>
        <v>0.10580000000000001</v>
      </c>
      <c r="I316" s="80">
        <f t="shared" si="78"/>
        <v>9.0399999999999994E-2</v>
      </c>
      <c r="J316" s="80">
        <f t="shared" si="78"/>
        <v>6.6299999999999998E-2</v>
      </c>
      <c r="K316" s="80">
        <f t="shared" si="78"/>
        <v>7.7200000000000005E-2</v>
      </c>
      <c r="L316" s="80">
        <f t="shared" si="78"/>
        <v>4.2000000000000003E-2</v>
      </c>
      <c r="M316" s="80">
        <f t="shared" si="78"/>
        <v>1.06E-2</v>
      </c>
      <c r="N316" s="80">
        <f t="shared" si="78"/>
        <v>0</v>
      </c>
    </row>
    <row r="317" spans="2:14" x14ac:dyDescent="0.2">
      <c r="B317" s="4" t="str">
        <f>IF(OR((B314="~"),(C317="~")),"~","")</f>
        <v/>
      </c>
      <c r="C317" s="71" t="s">
        <v>62</v>
      </c>
      <c r="D317" s="71"/>
      <c r="E317" s="80">
        <f>IF(E$390=0,0,ROUND(IF($C317=0,0,E207/E$390),4))</f>
        <v>21.618600000000001</v>
      </c>
      <c r="F317" s="81"/>
      <c r="G317" s="80">
        <f t="shared" ref="G317:N317" si="79">IF(G$390=0,0,ROUND(IF($C317=0,0,G207/G$390),4))</f>
        <v>15.352600000000001</v>
      </c>
      <c r="H317" s="80">
        <f t="shared" si="79"/>
        <v>93.289400000000001</v>
      </c>
      <c r="I317" s="80">
        <f t="shared" si="79"/>
        <v>182.25120000000001</v>
      </c>
      <c r="J317" s="80">
        <f t="shared" si="79"/>
        <v>1084.5246</v>
      </c>
      <c r="K317" s="80">
        <f t="shared" si="79"/>
        <v>122.14</v>
      </c>
      <c r="L317" s="80">
        <f t="shared" si="79"/>
        <v>1790.9043999999999</v>
      </c>
      <c r="M317" s="80">
        <f t="shared" si="79"/>
        <v>2428.3892999999998</v>
      </c>
      <c r="N317" s="80">
        <f t="shared" si="79"/>
        <v>0</v>
      </c>
    </row>
    <row r="318" spans="2:14" x14ac:dyDescent="0.2">
      <c r="B318" s="4" t="str">
        <f>IF(OR((B314="~"),(C318="~")),"~","")</f>
        <v/>
      </c>
      <c r="C318" s="71" t="s">
        <v>63</v>
      </c>
      <c r="D318" s="71"/>
      <c r="E318" s="80">
        <f>IF(E$391=0,0,ROUND(IF($C318=0,0,E208/E$391),4))</f>
        <v>0</v>
      </c>
      <c r="F318" s="81"/>
      <c r="G318" s="80">
        <f t="shared" ref="G318:N318" si="80">IF(G$391=0,0,ROUND(IF($C318=0,0,G208/G$391),4))</f>
        <v>0</v>
      </c>
      <c r="H318" s="80">
        <f t="shared" si="80"/>
        <v>0</v>
      </c>
      <c r="I318" s="80">
        <f t="shared" si="80"/>
        <v>0</v>
      </c>
      <c r="J318" s="80">
        <f t="shared" si="80"/>
        <v>0</v>
      </c>
      <c r="K318" s="80">
        <f t="shared" si="80"/>
        <v>0</v>
      </c>
      <c r="L318" s="80">
        <f t="shared" si="80"/>
        <v>0</v>
      </c>
      <c r="M318" s="80">
        <f t="shared" si="80"/>
        <v>0</v>
      </c>
      <c r="N318" s="80">
        <f t="shared" si="80"/>
        <v>0</v>
      </c>
    </row>
    <row r="319" spans="2:14" x14ac:dyDescent="0.2">
      <c r="B319" s="4" t="str">
        <f>IF(OR((B314="~"),(C319="~")),"~","")</f>
        <v/>
      </c>
      <c r="C319" s="71" t="s">
        <v>64</v>
      </c>
      <c r="D319" s="71"/>
      <c r="E319" s="80">
        <f>IF(E$392=0,0,ROUND(IF($C319=0,0,E209/E$392),4))</f>
        <v>0</v>
      </c>
      <c r="F319" s="81"/>
      <c r="G319" s="80">
        <f t="shared" ref="G319:N319" si="81">IF(G$392=0,0,ROUND(IF($C319=0,0,G209/G$392),4))</f>
        <v>0</v>
      </c>
      <c r="H319" s="80">
        <f t="shared" si="81"/>
        <v>0</v>
      </c>
      <c r="I319" s="80">
        <f t="shared" si="81"/>
        <v>0</v>
      </c>
      <c r="J319" s="80">
        <f t="shared" si="81"/>
        <v>0</v>
      </c>
      <c r="K319" s="80">
        <f t="shared" si="81"/>
        <v>0</v>
      </c>
      <c r="L319" s="80">
        <f t="shared" si="81"/>
        <v>0</v>
      </c>
      <c r="M319" s="80">
        <f t="shared" si="81"/>
        <v>0</v>
      </c>
      <c r="N319" s="80">
        <f t="shared" si="81"/>
        <v>0</v>
      </c>
    </row>
    <row r="320" spans="2:14" hidden="1" x14ac:dyDescent="0.2">
      <c r="B320" s="4" t="str">
        <f>IF(OR((B314="~"),(C320="~")),"~","")</f>
        <v>~</v>
      </c>
      <c r="C320" s="71" t="s">
        <v>82</v>
      </c>
      <c r="D320" s="71"/>
      <c r="E320" s="80">
        <f>IF(E$393=0,0,ROUND(IF($C320=0,0,E210/E$393),4))</f>
        <v>0</v>
      </c>
      <c r="F320" s="81"/>
      <c r="G320" s="80">
        <f t="shared" ref="G320:N320" si="82">IF(G$393=0,0,ROUND(IF($C320=0,0,G210/G$393),4))</f>
        <v>0</v>
      </c>
      <c r="H320" s="80">
        <f t="shared" si="82"/>
        <v>0</v>
      </c>
      <c r="I320" s="80">
        <f t="shared" si="82"/>
        <v>0</v>
      </c>
      <c r="J320" s="80">
        <f t="shared" si="82"/>
        <v>0</v>
      </c>
      <c r="K320" s="80">
        <f t="shared" si="82"/>
        <v>0</v>
      </c>
      <c r="L320" s="80">
        <f t="shared" si="82"/>
        <v>0</v>
      </c>
      <c r="M320" s="80">
        <f t="shared" si="82"/>
        <v>0</v>
      </c>
      <c r="N320" s="80">
        <f t="shared" si="82"/>
        <v>0</v>
      </c>
    </row>
    <row r="321" spans="1:14" x14ac:dyDescent="0.2">
      <c r="B321" s="44"/>
      <c r="C321" s="71" t="s">
        <v>65</v>
      </c>
      <c r="E321" s="80">
        <f>IF(E$389=0,0,ROUND((E205+E206)/E$389,4))</f>
        <v>0.23769999999999999</v>
      </c>
      <c r="G321" s="80">
        <f t="shared" ref="G321:N321" si="83">IF(G$389=0,0,ROUND((G205+G206)/G$389,4))</f>
        <v>0.30620000000000003</v>
      </c>
      <c r="H321" s="80">
        <f t="shared" si="83"/>
        <v>0.28470000000000001</v>
      </c>
      <c r="I321" s="80">
        <f t="shared" si="83"/>
        <v>0.16850000000000001</v>
      </c>
      <c r="J321" s="80">
        <f t="shared" si="83"/>
        <v>7.8700000000000006E-2</v>
      </c>
      <c r="K321" s="80">
        <f t="shared" si="83"/>
        <v>9.0499999999999997E-2</v>
      </c>
      <c r="L321" s="80">
        <f t="shared" si="83"/>
        <v>4.65E-2</v>
      </c>
      <c r="M321" s="80">
        <f t="shared" si="83"/>
        <v>2.0400000000000001E-2</v>
      </c>
      <c r="N321" s="80">
        <f t="shared" si="83"/>
        <v>0</v>
      </c>
    </row>
    <row r="322" spans="1:14" x14ac:dyDescent="0.2">
      <c r="A322" s="44"/>
      <c r="B322" s="44" t="str">
        <f>IF(OR((B314="~"),(C322="~")),"~","")</f>
        <v/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44"/>
      <c r="B323" s="83" t="s">
        <v>86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4" t="str">
        <f>IF(OR((B323="~"),(C324="~")),"~","")</f>
        <v/>
      </c>
      <c r="C324" s="71" t="s">
        <v>60</v>
      </c>
      <c r="E324" s="80">
        <f>IF(E$388=0,0,ROUND(IF($C324=0,0,E214/E$388),4))</f>
        <v>0</v>
      </c>
      <c r="F324" s="81"/>
      <c r="G324" s="80">
        <f>IF(G$388=0,0,ROUND(IF($C324=0,0,G214/G$388),4))</f>
        <v>0</v>
      </c>
      <c r="H324" s="80">
        <f t="shared" ref="H324:N324" si="84">IF(H$388=0,0,ROUND(IF($C324=0,0,H214/H$388),4))</f>
        <v>0</v>
      </c>
      <c r="I324" s="80">
        <f t="shared" si="84"/>
        <v>0</v>
      </c>
      <c r="J324" s="80">
        <f t="shared" si="84"/>
        <v>0</v>
      </c>
      <c r="K324" s="80">
        <f t="shared" si="84"/>
        <v>0</v>
      </c>
      <c r="L324" s="80">
        <f t="shared" si="84"/>
        <v>0</v>
      </c>
      <c r="M324" s="80">
        <f t="shared" si="84"/>
        <v>0</v>
      </c>
      <c r="N324" s="80">
        <f t="shared" si="84"/>
        <v>0</v>
      </c>
    </row>
    <row r="325" spans="1:14" x14ac:dyDescent="0.2">
      <c r="B325" s="4" t="str">
        <f>IF(OR((B323="~"),(C325="~")),"~","")</f>
        <v/>
      </c>
      <c r="C325" s="71" t="s">
        <v>61</v>
      </c>
      <c r="E325" s="80">
        <f>IF(E$389=0,0,ROUND(IF($C325=0,0,E215/E$389),4))</f>
        <v>0</v>
      </c>
      <c r="F325" s="81"/>
      <c r="G325" s="80">
        <f t="shared" ref="G325:N325" si="85">IF(G$389=0,0,ROUND(IF($C325=0,0,G215/G$389),4))</f>
        <v>0</v>
      </c>
      <c r="H325" s="80">
        <f t="shared" si="85"/>
        <v>0</v>
      </c>
      <c r="I325" s="80">
        <f t="shared" si="85"/>
        <v>0</v>
      </c>
      <c r="J325" s="80">
        <f t="shared" si="85"/>
        <v>0</v>
      </c>
      <c r="K325" s="80">
        <f t="shared" si="85"/>
        <v>0</v>
      </c>
      <c r="L325" s="80">
        <f t="shared" si="85"/>
        <v>0</v>
      </c>
      <c r="M325" s="80">
        <f t="shared" si="85"/>
        <v>0</v>
      </c>
      <c r="N325" s="80">
        <f t="shared" si="85"/>
        <v>0</v>
      </c>
    </row>
    <row r="326" spans="1:14" x14ac:dyDescent="0.2">
      <c r="B326" s="4" t="str">
        <f>IF(OR((B323="~"),(C326="~")),"~","")</f>
        <v/>
      </c>
      <c r="C326" s="71" t="s">
        <v>62</v>
      </c>
      <c r="D326" s="71"/>
      <c r="E326" s="80">
        <f>IF(E$390=0,0,ROUND(IF($C326=0,0,E216/E$390),4))</f>
        <v>0</v>
      </c>
      <c r="F326" s="81"/>
      <c r="G326" s="80">
        <f t="shared" ref="G326:N326" si="86">IF(G$390=0,0,ROUND(IF($C326=0,0,G216/G$390),4))</f>
        <v>0</v>
      </c>
      <c r="H326" s="80">
        <f t="shared" si="86"/>
        <v>0</v>
      </c>
      <c r="I326" s="80">
        <f t="shared" si="86"/>
        <v>0</v>
      </c>
      <c r="J326" s="80">
        <f t="shared" si="86"/>
        <v>0</v>
      </c>
      <c r="K326" s="80">
        <f t="shared" si="86"/>
        <v>0</v>
      </c>
      <c r="L326" s="80">
        <f t="shared" si="86"/>
        <v>0</v>
      </c>
      <c r="M326" s="80">
        <f t="shared" si="86"/>
        <v>0</v>
      </c>
      <c r="N326" s="80">
        <f t="shared" si="86"/>
        <v>0</v>
      </c>
    </row>
    <row r="327" spans="1:14" x14ac:dyDescent="0.2">
      <c r="B327" s="4" t="str">
        <f>IF(OR((B323="~"),(C327="~")),"~","")</f>
        <v/>
      </c>
      <c r="C327" s="71" t="s">
        <v>63</v>
      </c>
      <c r="D327" s="71"/>
      <c r="E327" s="80">
        <f>IF(E$391=0,0,ROUND(IF($C327=0,0,E217/E$391),4))</f>
        <v>0</v>
      </c>
      <c r="F327" s="81"/>
      <c r="G327" s="80">
        <f t="shared" ref="G327:N327" si="87">IF(G$391=0,0,ROUND(IF($C327=0,0,G217/G$391),4))</f>
        <v>0</v>
      </c>
      <c r="H327" s="80">
        <f t="shared" si="87"/>
        <v>0</v>
      </c>
      <c r="I327" s="80">
        <f t="shared" si="87"/>
        <v>0</v>
      </c>
      <c r="J327" s="80">
        <f t="shared" si="87"/>
        <v>0</v>
      </c>
      <c r="K327" s="80">
        <f t="shared" si="87"/>
        <v>0</v>
      </c>
      <c r="L327" s="80">
        <f t="shared" si="87"/>
        <v>0</v>
      </c>
      <c r="M327" s="80">
        <f t="shared" si="87"/>
        <v>0</v>
      </c>
      <c r="N327" s="80">
        <f t="shared" si="87"/>
        <v>0</v>
      </c>
    </row>
    <row r="328" spans="1:14" x14ac:dyDescent="0.2">
      <c r="B328" s="4" t="str">
        <f>IF(OR((B323="~"),(C328="~")),"~","")</f>
        <v/>
      </c>
      <c r="C328" s="71" t="s">
        <v>64</v>
      </c>
      <c r="D328" s="71"/>
      <c r="E328" s="80">
        <f>IF(E$392=0,0,ROUND(IF($C328=0,0,E218/E$392),4))</f>
        <v>0</v>
      </c>
      <c r="F328" s="81"/>
      <c r="G328" s="80">
        <f t="shared" ref="G328:N328" si="88">IF(G$392=0,0,ROUND(IF($C328=0,0,G218/G$392),4))</f>
        <v>0</v>
      </c>
      <c r="H328" s="80">
        <f t="shared" si="88"/>
        <v>0</v>
      </c>
      <c r="I328" s="80">
        <f t="shared" si="88"/>
        <v>0</v>
      </c>
      <c r="J328" s="80">
        <f t="shared" si="88"/>
        <v>0</v>
      </c>
      <c r="K328" s="80">
        <f t="shared" si="88"/>
        <v>0</v>
      </c>
      <c r="L328" s="80">
        <f t="shared" si="88"/>
        <v>0</v>
      </c>
      <c r="M328" s="80">
        <f t="shared" si="88"/>
        <v>0</v>
      </c>
      <c r="N328" s="80">
        <f t="shared" si="88"/>
        <v>0</v>
      </c>
    </row>
    <row r="329" spans="1:14" hidden="1" x14ac:dyDescent="0.2">
      <c r="B329" s="4" t="str">
        <f>IF(OR((B323="~"),(C329="~")),"~","")</f>
        <v>~</v>
      </c>
      <c r="C329" s="71" t="s">
        <v>82</v>
      </c>
      <c r="D329" s="71"/>
      <c r="E329" s="80">
        <f>IF(E$393=0,0,ROUND(IF($C329=0,0,E219/E$393),4))</f>
        <v>0</v>
      </c>
      <c r="F329" s="81"/>
      <c r="G329" s="80">
        <f t="shared" ref="G329:N329" si="89">IF(G$393=0,0,ROUND(IF($C329=0,0,G219/G$393),4))</f>
        <v>0</v>
      </c>
      <c r="H329" s="80">
        <f t="shared" si="89"/>
        <v>0</v>
      </c>
      <c r="I329" s="80">
        <f t="shared" si="89"/>
        <v>0</v>
      </c>
      <c r="J329" s="80">
        <f t="shared" si="89"/>
        <v>0</v>
      </c>
      <c r="K329" s="80">
        <f t="shared" si="89"/>
        <v>0</v>
      </c>
      <c r="L329" s="80">
        <f t="shared" si="89"/>
        <v>0</v>
      </c>
      <c r="M329" s="80">
        <f t="shared" si="89"/>
        <v>0</v>
      </c>
      <c r="N329" s="80">
        <f t="shared" si="89"/>
        <v>0</v>
      </c>
    </row>
    <row r="330" spans="1:14" x14ac:dyDescent="0.2">
      <c r="B330" s="44"/>
      <c r="C330" s="71" t="s">
        <v>65</v>
      </c>
      <c r="E330" s="80">
        <f>IF(E$389=0,0,ROUND((E214+E215)/E$389,4))</f>
        <v>0</v>
      </c>
      <c r="G330" s="80">
        <f t="shared" ref="G330:N330" si="90">IF(G$389=0,0,ROUND((G214+G215)/G$389,4))</f>
        <v>0</v>
      </c>
      <c r="H330" s="80">
        <f t="shared" si="90"/>
        <v>0</v>
      </c>
      <c r="I330" s="80">
        <f t="shared" si="90"/>
        <v>0</v>
      </c>
      <c r="J330" s="80">
        <f t="shared" si="90"/>
        <v>0</v>
      </c>
      <c r="K330" s="80">
        <f t="shared" si="90"/>
        <v>0</v>
      </c>
      <c r="L330" s="80">
        <f t="shared" si="90"/>
        <v>0</v>
      </c>
      <c r="M330" s="80">
        <f t="shared" si="90"/>
        <v>0</v>
      </c>
      <c r="N330" s="80">
        <f t="shared" si="90"/>
        <v>0</v>
      </c>
    </row>
    <row r="331" spans="1:14" x14ac:dyDescent="0.2">
      <c r="A331" s="44"/>
      <c r="B331" s="44" t="str">
        <f>IF(OR((B323="~"),(C331="~")),"~","")</f>
        <v/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44"/>
      <c r="B332" s="83" t="s">
        <v>87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4" t="str">
        <f>IF(OR((B332="~"),(C333="~")),"~","")</f>
        <v/>
      </c>
      <c r="C333" s="71" t="s">
        <v>60</v>
      </c>
      <c r="E333" s="85">
        <f>IF(E$388=0,0,ROUND(IF($C333=0,0,E223/E$388),3))</f>
        <v>0</v>
      </c>
      <c r="F333" s="81"/>
      <c r="G333" s="85">
        <f t="shared" ref="G333:N333" si="91">IF(G$388=0,0,ROUND(IF($C333=0,0,G223/G$388),3))</f>
        <v>0</v>
      </c>
      <c r="H333" s="85">
        <f t="shared" si="91"/>
        <v>0</v>
      </c>
      <c r="I333" s="85">
        <f t="shared" si="91"/>
        <v>0</v>
      </c>
      <c r="J333" s="85">
        <f t="shared" si="91"/>
        <v>0</v>
      </c>
      <c r="K333" s="85">
        <f t="shared" si="91"/>
        <v>0</v>
      </c>
      <c r="L333" s="85">
        <f t="shared" si="91"/>
        <v>0</v>
      </c>
      <c r="M333" s="85">
        <f t="shared" si="91"/>
        <v>0</v>
      </c>
      <c r="N333" s="85">
        <f t="shared" si="91"/>
        <v>0</v>
      </c>
    </row>
    <row r="334" spans="1:14" x14ac:dyDescent="0.2">
      <c r="B334" s="4" t="str">
        <f>IF(OR((B332="~"),(C334="~")),"~","")</f>
        <v/>
      </c>
      <c r="C334" s="71" t="s">
        <v>61</v>
      </c>
      <c r="E334" s="85">
        <f>IF(E$389=0,0,ROUND(IF($C334=0,0,E224/E$389),3))</f>
        <v>0</v>
      </c>
      <c r="F334" s="81"/>
      <c r="G334" s="85">
        <f t="shared" ref="G334:N334" si="92">IF(G$389=0,0,ROUND(IF($C334=0,0,G224/G$389),3))</f>
        <v>0</v>
      </c>
      <c r="H334" s="85">
        <f t="shared" si="92"/>
        <v>0</v>
      </c>
      <c r="I334" s="85">
        <f t="shared" si="92"/>
        <v>0</v>
      </c>
      <c r="J334" s="85">
        <f t="shared" si="92"/>
        <v>0</v>
      </c>
      <c r="K334" s="85">
        <f t="shared" si="92"/>
        <v>0</v>
      </c>
      <c r="L334" s="85">
        <f t="shared" si="92"/>
        <v>0</v>
      </c>
      <c r="M334" s="85">
        <f t="shared" si="92"/>
        <v>0</v>
      </c>
      <c r="N334" s="85">
        <f t="shared" si="92"/>
        <v>0</v>
      </c>
    </row>
    <row r="335" spans="1:14" x14ac:dyDescent="0.2">
      <c r="B335" s="4" t="str">
        <f>IF(OR((B332="~"),(C335="~")),"~","")</f>
        <v/>
      </c>
      <c r="C335" s="71" t="s">
        <v>62</v>
      </c>
      <c r="D335" s="71"/>
      <c r="E335" s="85">
        <f>IF(E$390=0,0,ROUND(IF($C335=0,0,E225/E$390),3))</f>
        <v>0</v>
      </c>
      <c r="F335" s="81"/>
      <c r="G335" s="85">
        <f t="shared" ref="G335:N335" si="93">IF(G$390=0,0,ROUND(IF($C335=0,0,G225/G$390),3))</f>
        <v>0</v>
      </c>
      <c r="H335" s="85">
        <f t="shared" si="93"/>
        <v>0</v>
      </c>
      <c r="I335" s="85">
        <f t="shared" si="93"/>
        <v>0</v>
      </c>
      <c r="J335" s="85">
        <f t="shared" si="93"/>
        <v>0</v>
      </c>
      <c r="K335" s="85">
        <f t="shared" si="93"/>
        <v>0</v>
      </c>
      <c r="L335" s="85">
        <f t="shared" si="93"/>
        <v>0</v>
      </c>
      <c r="M335" s="85">
        <f t="shared" si="93"/>
        <v>0</v>
      </c>
      <c r="N335" s="85">
        <f t="shared" si="93"/>
        <v>0</v>
      </c>
    </row>
    <row r="336" spans="1:14" x14ac:dyDescent="0.2">
      <c r="B336" s="4" t="str">
        <f>IF(OR((B332="~"),(C336="~")),"~","")</f>
        <v/>
      </c>
      <c r="C336" s="71" t="s">
        <v>63</v>
      </c>
      <c r="D336" s="71"/>
      <c r="E336" s="85">
        <f>IF(E$391=0,0,ROUND(IF($C336=0,0,E226/E$391),3))</f>
        <v>2.5150000000000001</v>
      </c>
      <c r="F336" s="81"/>
      <c r="G336" s="85">
        <f t="shared" ref="G336:N336" si="94">IF(G$391=0,0,ROUND(IF($C336=0,0,G226/G$391),3))</f>
        <v>2.1989999999999998</v>
      </c>
      <c r="H336" s="85">
        <f t="shared" si="94"/>
        <v>4.8239999999999998</v>
      </c>
      <c r="I336" s="85">
        <f t="shared" si="94"/>
        <v>36.170999999999999</v>
      </c>
      <c r="J336" s="85">
        <f t="shared" si="94"/>
        <v>197.42</v>
      </c>
      <c r="K336" s="85">
        <f t="shared" si="94"/>
        <v>33.758000000000003</v>
      </c>
      <c r="L336" s="85">
        <f t="shared" si="94"/>
        <v>1576.202</v>
      </c>
      <c r="M336" s="85">
        <f t="shared" si="94"/>
        <v>0</v>
      </c>
      <c r="N336" s="85">
        <f t="shared" si="94"/>
        <v>0</v>
      </c>
    </row>
    <row r="337" spans="1:14" x14ac:dyDescent="0.2">
      <c r="B337" s="4" t="str">
        <f>IF(OR((B332="~"),(C337="~")),"~","")</f>
        <v/>
      </c>
      <c r="C337" s="71" t="s">
        <v>64</v>
      </c>
      <c r="D337" s="71"/>
      <c r="E337" s="85">
        <f>IF(E$392=0,0,ROUND(IF($C337=0,0,E227/E$392),3))</f>
        <v>0</v>
      </c>
      <c r="F337" s="81"/>
      <c r="G337" s="85">
        <f t="shared" ref="G337:N337" si="95">IF(G$392=0,0,ROUND(IF($C337=0,0,G227/G$392),3))</f>
        <v>0</v>
      </c>
      <c r="H337" s="85">
        <f t="shared" si="95"/>
        <v>0</v>
      </c>
      <c r="I337" s="85">
        <f t="shared" si="95"/>
        <v>0</v>
      </c>
      <c r="J337" s="85">
        <f t="shared" si="95"/>
        <v>0</v>
      </c>
      <c r="K337" s="85">
        <f t="shared" si="95"/>
        <v>0</v>
      </c>
      <c r="L337" s="85">
        <f t="shared" si="95"/>
        <v>0</v>
      </c>
      <c r="M337" s="85">
        <f t="shared" si="95"/>
        <v>0</v>
      </c>
      <c r="N337" s="85">
        <f t="shared" si="95"/>
        <v>0</v>
      </c>
    </row>
    <row r="338" spans="1:14" hidden="1" x14ac:dyDescent="0.2">
      <c r="B338" s="4" t="str">
        <f>IF(OR((B332="~"),(C338="~")),"~","")</f>
        <v>~</v>
      </c>
      <c r="C338" s="71" t="s">
        <v>82</v>
      </c>
      <c r="D338" s="71"/>
      <c r="E338" s="85">
        <f>IF(E$393=0,0,ROUND(IF($C338=0,0,E228/E$393),3))</f>
        <v>0</v>
      </c>
      <c r="F338" s="81"/>
      <c r="G338" s="85">
        <f t="shared" ref="G338:N338" si="96">IF(G$393=0,0,ROUND(IF($C338=0,0,G228/G$393),3))</f>
        <v>0</v>
      </c>
      <c r="H338" s="85">
        <f t="shared" si="96"/>
        <v>0</v>
      </c>
      <c r="I338" s="85">
        <f t="shared" si="96"/>
        <v>0</v>
      </c>
      <c r="J338" s="85">
        <f t="shared" si="96"/>
        <v>0</v>
      </c>
      <c r="K338" s="85">
        <f t="shared" si="96"/>
        <v>0</v>
      </c>
      <c r="L338" s="85">
        <f t="shared" si="96"/>
        <v>0</v>
      </c>
      <c r="M338" s="85">
        <f t="shared" si="96"/>
        <v>0</v>
      </c>
      <c r="N338" s="85">
        <f t="shared" si="96"/>
        <v>0</v>
      </c>
    </row>
    <row r="339" spans="1:14" x14ac:dyDescent="0.2">
      <c r="A339" s="44"/>
      <c r="B339" s="44" t="str">
        <f>IF(OR((B332="~"),(C339="~")),"~","")</f>
        <v/>
      </c>
      <c r="C339" s="74" t="str">
        <f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44"/>
      <c r="B340" s="44" t="str">
        <f>IF(OR((B332="~"),(C340="~")),"~","")</f>
        <v/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44"/>
      <c r="B341" s="83" t="s">
        <v>88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4" t="str">
        <f>IF(OR((B341="~"),(C342="~")),"~","")</f>
        <v/>
      </c>
      <c r="C342" s="71" t="s">
        <v>60</v>
      </c>
      <c r="E342" s="85">
        <f>IF(E$388=0,0,ROUND(IF($C342=0,0,E232/E$388),3))</f>
        <v>0</v>
      </c>
      <c r="F342" s="81"/>
      <c r="G342" s="85">
        <f t="shared" ref="G342:N342" si="97">IF(G$388=0,0,ROUND(IF($C342=0,0,G232/G$388),3))</f>
        <v>0</v>
      </c>
      <c r="H342" s="85">
        <f t="shared" si="97"/>
        <v>0</v>
      </c>
      <c r="I342" s="85">
        <f t="shared" si="97"/>
        <v>0</v>
      </c>
      <c r="J342" s="85">
        <f t="shared" si="97"/>
        <v>0</v>
      </c>
      <c r="K342" s="85">
        <f t="shared" si="97"/>
        <v>0</v>
      </c>
      <c r="L342" s="85">
        <f t="shared" si="97"/>
        <v>0</v>
      </c>
      <c r="M342" s="85">
        <f t="shared" si="97"/>
        <v>0</v>
      </c>
      <c r="N342" s="85">
        <f t="shared" si="97"/>
        <v>0</v>
      </c>
    </row>
    <row r="343" spans="1:14" x14ac:dyDescent="0.2">
      <c r="B343" s="4" t="str">
        <f>IF(OR((B341="~"),(C343="~")),"~","")</f>
        <v/>
      </c>
      <c r="C343" s="71" t="s">
        <v>61</v>
      </c>
      <c r="E343" s="85">
        <f>IF(E$389=0,0,ROUND(IF($C343=0,0,E233/E$389),3))</f>
        <v>0</v>
      </c>
      <c r="F343" s="81"/>
      <c r="G343" s="85">
        <f t="shared" ref="G343:N343" si="98">IF(G$389=0,0,ROUND(IF($C343=0,0,G233/G$389),3))</f>
        <v>0</v>
      </c>
      <c r="H343" s="85">
        <f t="shared" si="98"/>
        <v>0</v>
      </c>
      <c r="I343" s="85">
        <f t="shared" si="98"/>
        <v>0</v>
      </c>
      <c r="J343" s="85">
        <f t="shared" si="98"/>
        <v>0</v>
      </c>
      <c r="K343" s="85">
        <f t="shared" si="98"/>
        <v>0</v>
      </c>
      <c r="L343" s="85">
        <f t="shared" si="98"/>
        <v>0</v>
      </c>
      <c r="M343" s="85">
        <f t="shared" si="98"/>
        <v>0</v>
      </c>
      <c r="N343" s="85">
        <f t="shared" si="98"/>
        <v>0</v>
      </c>
    </row>
    <row r="344" spans="1:14" x14ac:dyDescent="0.2">
      <c r="B344" s="4" t="str">
        <f>IF(OR((B341="~"),(C344="~")),"~","")</f>
        <v/>
      </c>
      <c r="C344" s="71" t="s">
        <v>62</v>
      </c>
      <c r="D344" s="71"/>
      <c r="E344" s="85">
        <f>IF(E$390=0,0,ROUND(IF($C344=0,0,E234/E$390),3))</f>
        <v>0</v>
      </c>
      <c r="F344" s="81"/>
      <c r="G344" s="85">
        <f t="shared" ref="G344:N344" si="99">IF(G$390=0,0,ROUND(IF($C344=0,0,G234/G$390),3))</f>
        <v>0</v>
      </c>
      <c r="H344" s="85">
        <f t="shared" si="99"/>
        <v>0</v>
      </c>
      <c r="I344" s="85">
        <f t="shared" si="99"/>
        <v>0</v>
      </c>
      <c r="J344" s="85">
        <f t="shared" si="99"/>
        <v>0</v>
      </c>
      <c r="K344" s="85">
        <f t="shared" si="99"/>
        <v>0</v>
      </c>
      <c r="L344" s="85">
        <f t="shared" si="99"/>
        <v>0</v>
      </c>
      <c r="M344" s="85">
        <f t="shared" si="99"/>
        <v>0</v>
      </c>
      <c r="N344" s="85">
        <f t="shared" si="99"/>
        <v>0</v>
      </c>
    </row>
    <row r="345" spans="1:14" x14ac:dyDescent="0.2">
      <c r="B345" s="4" t="str">
        <f>IF(OR((B341="~"),(C345="~")),"~","")</f>
        <v/>
      </c>
      <c r="C345" s="71" t="s">
        <v>63</v>
      </c>
      <c r="D345" s="71"/>
      <c r="E345" s="85">
        <f>IF(E$391=0,0,ROUND(IF($C345=0,0,E235/E$391),3))</f>
        <v>0</v>
      </c>
      <c r="F345" s="81"/>
      <c r="G345" s="85">
        <f t="shared" ref="G345:N345" si="100">IF(G$391=0,0,ROUND(IF($C345=0,0,G235/G$391),3))</f>
        <v>0</v>
      </c>
      <c r="H345" s="85">
        <f t="shared" si="100"/>
        <v>0</v>
      </c>
      <c r="I345" s="85">
        <f t="shared" si="100"/>
        <v>0</v>
      </c>
      <c r="J345" s="85">
        <f t="shared" si="100"/>
        <v>0</v>
      </c>
      <c r="K345" s="85">
        <f t="shared" si="100"/>
        <v>0</v>
      </c>
      <c r="L345" s="85">
        <f t="shared" si="100"/>
        <v>0</v>
      </c>
      <c r="M345" s="85">
        <f t="shared" si="100"/>
        <v>0</v>
      </c>
      <c r="N345" s="85">
        <f t="shared" si="100"/>
        <v>0</v>
      </c>
    </row>
    <row r="346" spans="1:14" x14ac:dyDescent="0.2">
      <c r="B346" s="4" t="str">
        <f>IF(OR((B341="~"),(C346="~")),"~","")</f>
        <v/>
      </c>
      <c r="C346" s="71" t="s">
        <v>64</v>
      </c>
      <c r="D346" s="71"/>
      <c r="E346" s="85">
        <f>IF(E$392=0,0,ROUND(IF($C346=0,0,E236/E$392),3))</f>
        <v>215.78899999999999</v>
      </c>
      <c r="F346" s="81"/>
      <c r="G346" s="85">
        <f t="shared" ref="G346:N346" si="101">IF(G$392=0,0,ROUND(IF($C346=0,0,G236/G$392),3))</f>
        <v>0</v>
      </c>
      <c r="H346" s="85">
        <f t="shared" si="101"/>
        <v>48.969000000000001</v>
      </c>
      <c r="I346" s="85">
        <f t="shared" si="101"/>
        <v>74.328000000000003</v>
      </c>
      <c r="J346" s="85">
        <f t="shared" si="101"/>
        <v>130.441</v>
      </c>
      <c r="K346" s="85">
        <f t="shared" si="101"/>
        <v>136.00800000000001</v>
      </c>
      <c r="L346" s="85">
        <f t="shared" si="101"/>
        <v>1856.838</v>
      </c>
      <c r="M346" s="85">
        <f t="shared" si="101"/>
        <v>1016.048</v>
      </c>
      <c r="N346" s="85">
        <f t="shared" si="101"/>
        <v>0</v>
      </c>
    </row>
    <row r="347" spans="1:14" hidden="1" x14ac:dyDescent="0.2">
      <c r="B347" s="4" t="str">
        <f>IF(OR((B341="~"),(C347="~")),"~","")</f>
        <v>~</v>
      </c>
      <c r="C347" s="71" t="s">
        <v>82</v>
      </c>
      <c r="D347" s="71"/>
      <c r="E347" s="85">
        <f>IF(E$393=0,0,ROUND(IF($C347=0,0,E237/E$393),3))</f>
        <v>0</v>
      </c>
      <c r="F347" s="81"/>
      <c r="G347" s="85">
        <f t="shared" ref="G347:N347" si="102">IF(G$393=0,0,ROUND(IF($C347=0,0,G237/G$393),3))</f>
        <v>0</v>
      </c>
      <c r="H347" s="85">
        <f t="shared" si="102"/>
        <v>0</v>
      </c>
      <c r="I347" s="85">
        <f t="shared" si="102"/>
        <v>0</v>
      </c>
      <c r="J347" s="85">
        <f t="shared" si="102"/>
        <v>0</v>
      </c>
      <c r="K347" s="85">
        <f t="shared" si="102"/>
        <v>0</v>
      </c>
      <c r="L347" s="85">
        <f t="shared" si="102"/>
        <v>0</v>
      </c>
      <c r="M347" s="85">
        <f t="shared" si="102"/>
        <v>0</v>
      </c>
      <c r="N347" s="85">
        <f t="shared" si="102"/>
        <v>0</v>
      </c>
    </row>
    <row r="348" spans="1:14" x14ac:dyDescent="0.2">
      <c r="A348" s="44"/>
      <c r="B348" s="44" t="str">
        <f>IF(OR((B341="~"),(C348="~")),"~","")</f>
        <v/>
      </c>
      <c r="C348" s="74" t="str">
        <f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44"/>
      <c r="B349" s="44" t="str">
        <f>IF(OR((B341="~"),(C349="~")),"~","")</f>
        <v/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44"/>
      <c r="B350" s="83" t="s">
        <v>82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4" t="str">
        <f>IF(OR((B350="~"),(C351="~")),"~","")</f>
        <v>~</v>
      </c>
      <c r="C351" s="71" t="s">
        <v>82</v>
      </c>
      <c r="E351" s="85">
        <f>IF(E$388=0,0,ROUND(IF($C351=0,0,E241/E$388),3))</f>
        <v>0</v>
      </c>
      <c r="F351" s="81"/>
      <c r="G351" s="85">
        <f t="shared" ref="G351:N351" si="103">IF(G$388=0,0,ROUND(IF($C351=0,0,G241/G$388),3))</f>
        <v>0</v>
      </c>
      <c r="H351" s="85">
        <f t="shared" si="103"/>
        <v>0</v>
      </c>
      <c r="I351" s="85">
        <f t="shared" si="103"/>
        <v>0</v>
      </c>
      <c r="J351" s="85">
        <f t="shared" si="103"/>
        <v>0</v>
      </c>
      <c r="K351" s="85">
        <f t="shared" si="103"/>
        <v>0</v>
      </c>
      <c r="L351" s="85">
        <f t="shared" si="103"/>
        <v>0</v>
      </c>
      <c r="M351" s="85">
        <f t="shared" si="103"/>
        <v>0</v>
      </c>
      <c r="N351" s="85">
        <f t="shared" si="103"/>
        <v>0</v>
      </c>
    </row>
    <row r="352" spans="1:14" hidden="1" x14ac:dyDescent="0.2">
      <c r="B352" s="4" t="str">
        <f>IF(OR((B350="~"),(C352="~")),"~","")</f>
        <v>~</v>
      </c>
      <c r="C352" s="71" t="s">
        <v>82</v>
      </c>
      <c r="E352" s="85">
        <f>IF(E$389=0,0,ROUND(IF($C352=0,0,E242/E$389),3))</f>
        <v>0</v>
      </c>
      <c r="F352" s="81"/>
      <c r="G352" s="85">
        <f t="shared" ref="G352:N352" si="104">IF(G$389=0,0,ROUND(IF($C352=0,0,G242/G$389),3))</f>
        <v>0</v>
      </c>
      <c r="H352" s="85">
        <f t="shared" si="104"/>
        <v>0</v>
      </c>
      <c r="I352" s="85">
        <f t="shared" si="104"/>
        <v>0</v>
      </c>
      <c r="J352" s="85">
        <f t="shared" si="104"/>
        <v>0</v>
      </c>
      <c r="K352" s="85">
        <f t="shared" si="104"/>
        <v>0</v>
      </c>
      <c r="L352" s="85">
        <f t="shared" si="104"/>
        <v>0</v>
      </c>
      <c r="M352" s="85">
        <f t="shared" si="104"/>
        <v>0</v>
      </c>
      <c r="N352" s="85">
        <f t="shared" si="104"/>
        <v>0</v>
      </c>
    </row>
    <row r="353" spans="1:14" hidden="1" x14ac:dyDescent="0.2">
      <c r="B353" s="4" t="str">
        <f>IF(OR((B350="~"),(C353="~")),"~","")</f>
        <v>~</v>
      </c>
      <c r="C353" s="71" t="s">
        <v>82</v>
      </c>
      <c r="D353" s="71"/>
      <c r="E353" s="85">
        <f>IF(E$390=0,0,ROUND(IF($C353=0,0,E243/E$390),3))</f>
        <v>0</v>
      </c>
      <c r="F353" s="81"/>
      <c r="G353" s="85">
        <f t="shared" ref="G353:N353" si="105">IF(G$390=0,0,ROUND(IF($C353=0,0,G243/G$390),3))</f>
        <v>0</v>
      </c>
      <c r="H353" s="85">
        <f t="shared" si="105"/>
        <v>0</v>
      </c>
      <c r="I353" s="85">
        <f t="shared" si="105"/>
        <v>0</v>
      </c>
      <c r="J353" s="85">
        <f t="shared" si="105"/>
        <v>0</v>
      </c>
      <c r="K353" s="85">
        <f t="shared" si="105"/>
        <v>0</v>
      </c>
      <c r="L353" s="85">
        <f t="shared" si="105"/>
        <v>0</v>
      </c>
      <c r="M353" s="85">
        <f t="shared" si="105"/>
        <v>0</v>
      </c>
      <c r="N353" s="85">
        <f t="shared" si="105"/>
        <v>0</v>
      </c>
    </row>
    <row r="354" spans="1:14" hidden="1" x14ac:dyDescent="0.2">
      <c r="B354" s="4" t="str">
        <f>IF(OR((B350="~"),(C354="~")),"~","")</f>
        <v>~</v>
      </c>
      <c r="C354" s="71" t="s">
        <v>82</v>
      </c>
      <c r="D354" s="71"/>
      <c r="E354" s="85">
        <f>IF(E$391=0,0,ROUND(IF($C354=0,0,E244/E$391),3))</f>
        <v>0</v>
      </c>
      <c r="F354" s="81"/>
      <c r="G354" s="85">
        <f t="shared" ref="G354:N354" si="106">IF(G$391=0,0,ROUND(IF($C354=0,0,G244/G$391),3))</f>
        <v>0</v>
      </c>
      <c r="H354" s="85">
        <f t="shared" si="106"/>
        <v>0</v>
      </c>
      <c r="I354" s="85">
        <f t="shared" si="106"/>
        <v>0</v>
      </c>
      <c r="J354" s="85">
        <f t="shared" si="106"/>
        <v>0</v>
      </c>
      <c r="K354" s="85">
        <f t="shared" si="106"/>
        <v>0</v>
      </c>
      <c r="L354" s="85">
        <f t="shared" si="106"/>
        <v>0</v>
      </c>
      <c r="M354" s="85">
        <f t="shared" si="106"/>
        <v>0</v>
      </c>
      <c r="N354" s="85">
        <f t="shared" si="106"/>
        <v>0</v>
      </c>
    </row>
    <row r="355" spans="1:14" hidden="1" x14ac:dyDescent="0.2">
      <c r="B355" s="4" t="str">
        <f>IF(OR((B350="~"),(C355="~")),"~","")</f>
        <v>~</v>
      </c>
      <c r="C355" s="71" t="s">
        <v>82</v>
      </c>
      <c r="D355" s="71"/>
      <c r="E355" s="85">
        <f>IF(E$392=0,0,ROUND(IF($C355=0,0,E245/E$392),3))</f>
        <v>0</v>
      </c>
      <c r="F355" s="81"/>
      <c r="G355" s="85">
        <f t="shared" ref="G355:N355" si="107">IF(G$392=0,0,ROUND(IF($C355=0,0,G245/G$392),3))</f>
        <v>0</v>
      </c>
      <c r="H355" s="85">
        <f t="shared" si="107"/>
        <v>0</v>
      </c>
      <c r="I355" s="85">
        <f t="shared" si="107"/>
        <v>0</v>
      </c>
      <c r="J355" s="85">
        <f t="shared" si="107"/>
        <v>0</v>
      </c>
      <c r="K355" s="85">
        <f t="shared" si="107"/>
        <v>0</v>
      </c>
      <c r="L355" s="85">
        <f t="shared" si="107"/>
        <v>0</v>
      </c>
      <c r="M355" s="85">
        <f t="shared" si="107"/>
        <v>0</v>
      </c>
      <c r="N355" s="85">
        <f t="shared" si="107"/>
        <v>0</v>
      </c>
    </row>
    <row r="356" spans="1:14" hidden="1" x14ac:dyDescent="0.2">
      <c r="B356" s="4" t="str">
        <f>IF(OR((B350="~"),(C356="~")),"~","")</f>
        <v>~</v>
      </c>
      <c r="C356" s="71" t="s">
        <v>82</v>
      </c>
      <c r="D356" s="71"/>
      <c r="E356" s="85">
        <f>IF(E$393=0,0,ROUND(IF($C356=0,0,E246/E$393),3))</f>
        <v>0</v>
      </c>
      <c r="F356" s="81"/>
      <c r="G356" s="85">
        <f t="shared" ref="G356:N356" si="108">IF(G$393=0,0,ROUND(IF($C356=0,0,G246/G$393),3))</f>
        <v>0</v>
      </c>
      <c r="H356" s="85">
        <f t="shared" si="108"/>
        <v>0</v>
      </c>
      <c r="I356" s="85">
        <f t="shared" si="108"/>
        <v>0</v>
      </c>
      <c r="J356" s="85">
        <f t="shared" si="108"/>
        <v>0</v>
      </c>
      <c r="K356" s="85">
        <f t="shared" si="108"/>
        <v>0</v>
      </c>
      <c r="L356" s="85">
        <f t="shared" si="108"/>
        <v>0</v>
      </c>
      <c r="M356" s="85">
        <f t="shared" si="108"/>
        <v>0</v>
      </c>
      <c r="N356" s="85">
        <f t="shared" si="108"/>
        <v>0</v>
      </c>
    </row>
    <row r="357" spans="1:14" hidden="1" x14ac:dyDescent="0.2">
      <c r="A357" s="44"/>
      <c r="B357" s="44" t="str">
        <f>IF(OR((B350="~"),(C357="~")),"~","")</f>
        <v>~</v>
      </c>
      <c r="C357" s="74" t="str">
        <f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44"/>
      <c r="B358" s="44" t="str">
        <f>IF(OR((B350="~"),(C358="~")),"~","")</f>
        <v>~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44"/>
      <c r="B359" s="83" t="s">
        <v>82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4" t="str">
        <f>IF(OR((B359="~"),(C361="~")),"~","")</f>
        <v>~</v>
      </c>
      <c r="C360" s="71" t="s">
        <v>82</v>
      </c>
      <c r="E360" s="85">
        <f>IF(E$388=0,0,ROUND(IF($C361=0,0,E250/E$388),3))</f>
        <v>0</v>
      </c>
      <c r="F360" s="81"/>
      <c r="G360" s="85">
        <f t="shared" ref="G360:N360" si="109">IF(G$388=0,0,ROUND(IF($C361=0,0,G250/G$388),3))</f>
        <v>0</v>
      </c>
      <c r="H360" s="85">
        <f t="shared" si="109"/>
        <v>0</v>
      </c>
      <c r="I360" s="85">
        <f t="shared" si="109"/>
        <v>0</v>
      </c>
      <c r="J360" s="85">
        <f t="shared" si="109"/>
        <v>0</v>
      </c>
      <c r="K360" s="85">
        <f t="shared" si="109"/>
        <v>0</v>
      </c>
      <c r="L360" s="85">
        <f t="shared" si="109"/>
        <v>0</v>
      </c>
      <c r="M360" s="85">
        <f t="shared" si="109"/>
        <v>0</v>
      </c>
      <c r="N360" s="85">
        <f t="shared" si="109"/>
        <v>0</v>
      </c>
    </row>
    <row r="361" spans="1:14" hidden="1" x14ac:dyDescent="0.2">
      <c r="B361" s="4" t="str">
        <f>IF(OR((B359="~"),(C361="~")),"~","")</f>
        <v>~</v>
      </c>
      <c r="C361" s="71" t="s">
        <v>82</v>
      </c>
      <c r="E361" s="85">
        <f>IF(E$389=0,0,ROUND(IF($C361=0,0,E251/E$389),3))</f>
        <v>0</v>
      </c>
      <c r="F361" s="81"/>
      <c r="G361" s="85">
        <f t="shared" ref="G361:N361" si="110">IF(G$389=0,0,ROUND(IF($C361=0,0,G251/G$389),3))</f>
        <v>0</v>
      </c>
      <c r="H361" s="85">
        <f t="shared" si="110"/>
        <v>0</v>
      </c>
      <c r="I361" s="85">
        <f t="shared" si="110"/>
        <v>0</v>
      </c>
      <c r="J361" s="85">
        <f t="shared" si="110"/>
        <v>0</v>
      </c>
      <c r="K361" s="85">
        <f t="shared" si="110"/>
        <v>0</v>
      </c>
      <c r="L361" s="85">
        <f t="shared" si="110"/>
        <v>0</v>
      </c>
      <c r="M361" s="85">
        <f t="shared" si="110"/>
        <v>0</v>
      </c>
      <c r="N361" s="85">
        <f t="shared" si="110"/>
        <v>0</v>
      </c>
    </row>
    <row r="362" spans="1:14" hidden="1" x14ac:dyDescent="0.2">
      <c r="B362" s="4" t="str">
        <f>IF(OR((B359="~"),(C362="~")),"~","")</f>
        <v>~</v>
      </c>
      <c r="C362" s="71" t="s">
        <v>82</v>
      </c>
      <c r="D362" s="71"/>
      <c r="E362" s="85">
        <f>IF(E$390=0,0,ROUND(IF($C362=0,0,E252/E$390),3))</f>
        <v>0</v>
      </c>
      <c r="F362" s="81"/>
      <c r="G362" s="85">
        <f t="shared" ref="G362:N362" si="111">IF(G$390=0,0,ROUND(IF($C362=0,0,G252/G$390),3))</f>
        <v>0</v>
      </c>
      <c r="H362" s="85">
        <f t="shared" si="111"/>
        <v>0</v>
      </c>
      <c r="I362" s="85">
        <f t="shared" si="111"/>
        <v>0</v>
      </c>
      <c r="J362" s="85">
        <f t="shared" si="111"/>
        <v>0</v>
      </c>
      <c r="K362" s="85">
        <f t="shared" si="111"/>
        <v>0</v>
      </c>
      <c r="L362" s="85">
        <f t="shared" si="111"/>
        <v>0</v>
      </c>
      <c r="M362" s="85">
        <f t="shared" si="111"/>
        <v>0</v>
      </c>
      <c r="N362" s="85">
        <f t="shared" si="111"/>
        <v>0</v>
      </c>
    </row>
    <row r="363" spans="1:14" hidden="1" x14ac:dyDescent="0.2">
      <c r="B363" s="4" t="str">
        <f>IF(OR((B359="~"),(C363="~")),"~","")</f>
        <v>~</v>
      </c>
      <c r="C363" s="71" t="s">
        <v>82</v>
      </c>
      <c r="D363" s="71"/>
      <c r="E363" s="85">
        <f>IF(E$391=0,0,ROUND(IF($C363=0,0,E253/E$391),3))</f>
        <v>0</v>
      </c>
      <c r="F363" s="81"/>
      <c r="G363" s="85">
        <f t="shared" ref="G363:N363" si="112">IF(G$391=0,0,ROUND(IF($C363=0,0,G253/G$391),3))</f>
        <v>0</v>
      </c>
      <c r="H363" s="85">
        <f t="shared" si="112"/>
        <v>0</v>
      </c>
      <c r="I363" s="85">
        <f t="shared" si="112"/>
        <v>0</v>
      </c>
      <c r="J363" s="85">
        <f t="shared" si="112"/>
        <v>0</v>
      </c>
      <c r="K363" s="85">
        <f t="shared" si="112"/>
        <v>0</v>
      </c>
      <c r="L363" s="85">
        <f t="shared" si="112"/>
        <v>0</v>
      </c>
      <c r="M363" s="85">
        <f t="shared" si="112"/>
        <v>0</v>
      </c>
      <c r="N363" s="85">
        <f t="shared" si="112"/>
        <v>0</v>
      </c>
    </row>
    <row r="364" spans="1:14" hidden="1" x14ac:dyDescent="0.2">
      <c r="B364" s="4" t="str">
        <f>IF(OR((B359="~"),(C364="~")),"~","")</f>
        <v>~</v>
      </c>
      <c r="C364" s="71" t="s">
        <v>82</v>
      </c>
      <c r="D364" s="71"/>
      <c r="E364" s="85">
        <f>IF(E$392=0,0,ROUND(IF($C364=0,0,E254/E$392),3))</f>
        <v>0</v>
      </c>
      <c r="F364" s="81"/>
      <c r="G364" s="85">
        <f t="shared" ref="G364:N364" si="113">IF(G$392=0,0,ROUND(IF($C364=0,0,G254/G$392),3))</f>
        <v>0</v>
      </c>
      <c r="H364" s="85">
        <f t="shared" si="113"/>
        <v>0</v>
      </c>
      <c r="I364" s="85">
        <f t="shared" si="113"/>
        <v>0</v>
      </c>
      <c r="J364" s="85">
        <f t="shared" si="113"/>
        <v>0</v>
      </c>
      <c r="K364" s="85">
        <f t="shared" si="113"/>
        <v>0</v>
      </c>
      <c r="L364" s="85">
        <f t="shared" si="113"/>
        <v>0</v>
      </c>
      <c r="M364" s="85">
        <f t="shared" si="113"/>
        <v>0</v>
      </c>
      <c r="N364" s="85">
        <f t="shared" si="113"/>
        <v>0</v>
      </c>
    </row>
    <row r="365" spans="1:14" hidden="1" x14ac:dyDescent="0.2">
      <c r="B365" s="4" t="str">
        <f>IF(OR((B359="~"),(C365="~")),"~","")</f>
        <v>~</v>
      </c>
      <c r="C365" s="71" t="s">
        <v>82</v>
      </c>
      <c r="D365" s="71"/>
      <c r="E365" s="85">
        <f>IF(E$393=0,0,ROUND(IF($C365=0,0,E255/E$393),3))</f>
        <v>0</v>
      </c>
      <c r="F365" s="81"/>
      <c r="G365" s="85">
        <f t="shared" ref="G365:N365" si="114">IF(G$393=0,0,ROUND(IF($C365=0,0,G255/G$393),3))</f>
        <v>0</v>
      </c>
      <c r="H365" s="85">
        <f t="shared" si="114"/>
        <v>0</v>
      </c>
      <c r="I365" s="85">
        <f t="shared" si="114"/>
        <v>0</v>
      </c>
      <c r="J365" s="85">
        <f t="shared" si="114"/>
        <v>0</v>
      </c>
      <c r="K365" s="85">
        <f t="shared" si="114"/>
        <v>0</v>
      </c>
      <c r="L365" s="85">
        <f t="shared" si="114"/>
        <v>0</v>
      </c>
      <c r="M365" s="85">
        <f t="shared" si="114"/>
        <v>0</v>
      </c>
      <c r="N365" s="85">
        <f t="shared" si="114"/>
        <v>0</v>
      </c>
    </row>
    <row r="366" spans="1:14" hidden="1" x14ac:dyDescent="0.2">
      <c r="A366" s="44"/>
      <c r="B366" s="44" t="str">
        <f>IF(OR((B359="~"),(C366="~")),"~","")</f>
        <v>~</v>
      </c>
      <c r="C366" s="74" t="str">
        <f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44"/>
      <c r="B367" s="44" t="str">
        <f>IF(OR((B359="~"),(C367="~")),"~","")</f>
        <v>~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44"/>
      <c r="B368" s="83" t="s">
        <v>82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4" t="str">
        <f>IF(OR((B368="~"),(C369="~")),"~","")</f>
        <v>~</v>
      </c>
      <c r="C369" s="71" t="s">
        <v>82</v>
      </c>
      <c r="E369" s="85">
        <f>IF(E$388=0,0,ROUND(IF($C369=0,0,E259/E$388),3))</f>
        <v>0</v>
      </c>
      <c r="F369" s="81"/>
      <c r="G369" s="85">
        <f t="shared" ref="G369:N369" si="115">IF(G$388=0,0,ROUND(IF($C369=0,0,G259/G$388),3))</f>
        <v>0</v>
      </c>
      <c r="H369" s="85">
        <f t="shared" si="115"/>
        <v>0</v>
      </c>
      <c r="I369" s="85">
        <f t="shared" si="115"/>
        <v>0</v>
      </c>
      <c r="J369" s="85">
        <f t="shared" si="115"/>
        <v>0</v>
      </c>
      <c r="K369" s="85">
        <f t="shared" si="115"/>
        <v>0</v>
      </c>
      <c r="L369" s="85">
        <f t="shared" si="115"/>
        <v>0</v>
      </c>
      <c r="M369" s="85">
        <f t="shared" si="115"/>
        <v>0</v>
      </c>
      <c r="N369" s="85">
        <f t="shared" si="115"/>
        <v>0</v>
      </c>
    </row>
    <row r="370" spans="1:14" hidden="1" x14ac:dyDescent="0.2">
      <c r="B370" s="4" t="str">
        <f>IF(OR((B368="~"),(C370="~")),"~","")</f>
        <v>~</v>
      </c>
      <c r="C370" s="71" t="s">
        <v>82</v>
      </c>
      <c r="E370" s="85">
        <f>IF(E$389=0,0,ROUND(IF($C370=0,0,E261/E$389),3))</f>
        <v>0</v>
      </c>
      <c r="F370" s="81"/>
      <c r="G370" s="85">
        <f t="shared" ref="G370:N370" si="116">IF(G$389=0,0,ROUND(IF($C370=0,0,G261/G$389),3))</f>
        <v>0</v>
      </c>
      <c r="H370" s="85">
        <f t="shared" si="116"/>
        <v>0</v>
      </c>
      <c r="I370" s="85">
        <f t="shared" si="116"/>
        <v>0</v>
      </c>
      <c r="J370" s="85">
        <f t="shared" si="116"/>
        <v>0</v>
      </c>
      <c r="K370" s="85">
        <f t="shared" si="116"/>
        <v>0</v>
      </c>
      <c r="L370" s="85">
        <f t="shared" si="116"/>
        <v>0</v>
      </c>
      <c r="M370" s="85">
        <f t="shared" si="116"/>
        <v>0</v>
      </c>
      <c r="N370" s="85">
        <f t="shared" si="116"/>
        <v>0</v>
      </c>
    </row>
    <row r="371" spans="1:14" hidden="1" x14ac:dyDescent="0.2">
      <c r="B371" s="4" t="str">
        <f>IF(OR((B368="~"),(C371="~")),"~","")</f>
        <v>~</v>
      </c>
      <c r="C371" s="71" t="s">
        <v>82</v>
      </c>
      <c r="D371" s="71"/>
      <c r="E371" s="85">
        <f>IF(E$390=0,0,ROUND(IF($C371=0,0,E261/E$390),3))</f>
        <v>0</v>
      </c>
      <c r="F371" s="81"/>
      <c r="G371" s="85">
        <f t="shared" ref="G371:N371" si="117">IF(G$390=0,0,ROUND(IF($C371=0,0,G261/G$390),3))</f>
        <v>0</v>
      </c>
      <c r="H371" s="85">
        <f t="shared" si="117"/>
        <v>0</v>
      </c>
      <c r="I371" s="85">
        <f t="shared" si="117"/>
        <v>0</v>
      </c>
      <c r="J371" s="85">
        <f t="shared" si="117"/>
        <v>0</v>
      </c>
      <c r="K371" s="85">
        <f t="shared" si="117"/>
        <v>0</v>
      </c>
      <c r="L371" s="85">
        <f t="shared" si="117"/>
        <v>0</v>
      </c>
      <c r="M371" s="85">
        <f t="shared" si="117"/>
        <v>0</v>
      </c>
      <c r="N371" s="85">
        <f t="shared" si="117"/>
        <v>0</v>
      </c>
    </row>
    <row r="372" spans="1:14" hidden="1" x14ac:dyDescent="0.2">
      <c r="B372" s="4" t="str">
        <f>IF(OR((B368="~"),(C372="~")),"~","")</f>
        <v>~</v>
      </c>
      <c r="C372" s="71" t="s">
        <v>82</v>
      </c>
      <c r="D372" s="71"/>
      <c r="E372" s="85">
        <f>IF(E$391=0,0,ROUND(IF($C372=0,0,E262/E$391),3))</f>
        <v>0</v>
      </c>
      <c r="F372" s="81"/>
      <c r="G372" s="85">
        <f t="shared" ref="G372:N372" si="118">IF(G$391=0,0,ROUND(IF($C372=0,0,G262/G$391),3))</f>
        <v>0</v>
      </c>
      <c r="H372" s="85">
        <f t="shared" si="118"/>
        <v>0</v>
      </c>
      <c r="I372" s="85">
        <f t="shared" si="118"/>
        <v>0</v>
      </c>
      <c r="J372" s="85">
        <f t="shared" si="118"/>
        <v>0</v>
      </c>
      <c r="K372" s="85">
        <f t="shared" si="118"/>
        <v>0</v>
      </c>
      <c r="L372" s="85">
        <f t="shared" si="118"/>
        <v>0</v>
      </c>
      <c r="M372" s="85">
        <f t="shared" si="118"/>
        <v>0</v>
      </c>
      <c r="N372" s="85">
        <f t="shared" si="118"/>
        <v>0</v>
      </c>
    </row>
    <row r="373" spans="1:14" hidden="1" x14ac:dyDescent="0.2">
      <c r="B373" s="4" t="str">
        <f>IF(OR((B368="~"),(C373="~")),"~","")</f>
        <v>~</v>
      </c>
      <c r="C373" s="71" t="s">
        <v>82</v>
      </c>
      <c r="D373" s="71"/>
      <c r="E373" s="85">
        <f>IF(E$392=0,0,ROUND(IF($C373=0,0,E263/E$392),3))</f>
        <v>0</v>
      </c>
      <c r="F373" s="81"/>
      <c r="G373" s="85">
        <f t="shared" ref="G373:N373" si="119">IF(G$392=0,0,ROUND(IF($C373=0,0,G263/G$392),3))</f>
        <v>0</v>
      </c>
      <c r="H373" s="85">
        <f t="shared" si="119"/>
        <v>0</v>
      </c>
      <c r="I373" s="85">
        <f t="shared" si="119"/>
        <v>0</v>
      </c>
      <c r="J373" s="85">
        <f t="shared" si="119"/>
        <v>0</v>
      </c>
      <c r="K373" s="85">
        <f t="shared" si="119"/>
        <v>0</v>
      </c>
      <c r="L373" s="85">
        <f t="shared" si="119"/>
        <v>0</v>
      </c>
      <c r="M373" s="85">
        <f t="shared" si="119"/>
        <v>0</v>
      </c>
      <c r="N373" s="85">
        <f t="shared" si="119"/>
        <v>0</v>
      </c>
    </row>
    <row r="374" spans="1:14" hidden="1" x14ac:dyDescent="0.2">
      <c r="B374" s="4" t="str">
        <f>IF(OR((B368="~"),(C374="~")),"~","")</f>
        <v>~</v>
      </c>
      <c r="C374" s="71" t="s">
        <v>82</v>
      </c>
      <c r="D374" s="71"/>
      <c r="E374" s="85">
        <f>IF(E$393=0,0,ROUND(IF($C374=0,0,E264/E$393),3))</f>
        <v>0</v>
      </c>
      <c r="F374" s="81"/>
      <c r="G374" s="85">
        <f t="shared" ref="G374:N374" si="120">IF(G$393=0,0,ROUND(IF($C374=0,0,G264/G$393),3))</f>
        <v>0</v>
      </c>
      <c r="H374" s="85">
        <f t="shared" si="120"/>
        <v>0</v>
      </c>
      <c r="I374" s="85">
        <f t="shared" si="120"/>
        <v>0</v>
      </c>
      <c r="J374" s="85">
        <f t="shared" si="120"/>
        <v>0</v>
      </c>
      <c r="K374" s="85">
        <f t="shared" si="120"/>
        <v>0</v>
      </c>
      <c r="L374" s="85">
        <f t="shared" si="120"/>
        <v>0</v>
      </c>
      <c r="M374" s="85">
        <f t="shared" si="120"/>
        <v>0</v>
      </c>
      <c r="N374" s="85">
        <f t="shared" si="120"/>
        <v>0</v>
      </c>
    </row>
    <row r="375" spans="1:14" hidden="1" x14ac:dyDescent="0.2">
      <c r="A375" s="44"/>
      <c r="B375" s="44" t="str">
        <f>IF(OR((B368="~"),(C375="~")),"~","")</f>
        <v>~</v>
      </c>
      <c r="C375" s="74" t="str">
        <f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44"/>
      <c r="B376" s="44" t="str">
        <f>IF(OR((B368="~"),(C376="~")),"~","")</f>
        <v>~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4" t="str">
        <f>IF(OR((B378="~"),(C379="~")),"~","")</f>
        <v/>
      </c>
      <c r="C379" s="71" t="s">
        <v>60</v>
      </c>
      <c r="E379" s="80">
        <f>IF(E$388=0,0,ROUND(IF($C379=0,0,E269/E$388),4))</f>
        <v>1.4749000000000001</v>
      </c>
      <c r="F379" s="81"/>
      <c r="G379" s="80">
        <f t="shared" ref="G379:N379" si="121">IF(G$388=0,0,ROUND(IF($C379=0,0,G269/G$388),4))</f>
        <v>1.4770000000000001</v>
      </c>
      <c r="H379" s="80">
        <f t="shared" si="121"/>
        <v>1.4658</v>
      </c>
      <c r="I379" s="80">
        <f>IF(I$388=0,0,ROUND(IF($C379=0,0,I269/I$388),4))</f>
        <v>1.5095000000000001</v>
      </c>
      <c r="J379" s="80">
        <f t="shared" si="121"/>
        <v>1.609</v>
      </c>
      <c r="K379" s="80">
        <f>IF(K$388=0,0,ROUND(IF($C379=0,0,K269/K$388),4))</f>
        <v>2.5758999999999999</v>
      </c>
      <c r="L379" s="80">
        <f t="shared" si="121"/>
        <v>2.4037999999999999</v>
      </c>
      <c r="M379" s="80">
        <f>IF(M$388=0,0,ROUND(IF($C379=0,0,M269/M$388),4))</f>
        <v>0.60019999999999996</v>
      </c>
      <c r="N379" s="80">
        <f t="shared" si="121"/>
        <v>0</v>
      </c>
    </row>
    <row r="380" spans="1:14" x14ac:dyDescent="0.2">
      <c r="B380" s="4" t="str">
        <f>IF(OR((B378="~"),(C380="~")),"~","")</f>
        <v/>
      </c>
      <c r="C380" s="71" t="s">
        <v>61</v>
      </c>
      <c r="E380" s="80">
        <f>IF(E$389=0,0,ROUND(IF($C380=0,0,E270/E$389),4))</f>
        <v>0.1013</v>
      </c>
      <c r="F380" s="81"/>
      <c r="G380" s="80">
        <f t="shared" ref="G380:N380" si="122">IF(G$389=0,0,ROUND(IF($C380=0,0,G270/G$389),4))</f>
        <v>0.1206</v>
      </c>
      <c r="H380" s="80">
        <f t="shared" si="122"/>
        <v>0.1103</v>
      </c>
      <c r="I380" s="80">
        <f t="shared" si="122"/>
        <v>9.4100000000000003E-2</v>
      </c>
      <c r="J380" s="80">
        <f t="shared" si="122"/>
        <v>6.8099999999999994E-2</v>
      </c>
      <c r="K380" s="80">
        <f t="shared" si="122"/>
        <v>8.1600000000000006E-2</v>
      </c>
      <c r="L380" s="80">
        <f t="shared" si="122"/>
        <v>4.3799999999999999E-2</v>
      </c>
      <c r="M380" s="80">
        <f t="shared" si="122"/>
        <v>1.18E-2</v>
      </c>
      <c r="N380" s="80">
        <f t="shared" si="122"/>
        <v>0</v>
      </c>
    </row>
    <row r="381" spans="1:14" s="88" customFormat="1" x14ac:dyDescent="0.2">
      <c r="B381" s="88" t="str">
        <f>IF(OR((B378="~"),(C381="~")),"~","")</f>
        <v/>
      </c>
      <c r="C381" s="89" t="s">
        <v>62</v>
      </c>
      <c r="D381" s="89"/>
      <c r="E381" s="90">
        <f>IF(E$390=0,0,ROUND(IF($C381=0,0,E271/E$390),4))</f>
        <v>21.618600000000001</v>
      </c>
      <c r="F381" s="90"/>
      <c r="G381" s="90">
        <f t="shared" ref="G381:N381" si="123">IF(G$390=0,0,ROUND(IF($C381=0,0,G271/G$390),4))</f>
        <v>15.352600000000001</v>
      </c>
      <c r="H381" s="90">
        <f t="shared" si="123"/>
        <v>93.289400000000001</v>
      </c>
      <c r="I381" s="90">
        <f t="shared" si="123"/>
        <v>182.25120000000001</v>
      </c>
      <c r="J381" s="90">
        <f t="shared" si="123"/>
        <v>1084.5246</v>
      </c>
      <c r="K381" s="90">
        <f t="shared" si="123"/>
        <v>122.14</v>
      </c>
      <c r="L381" s="90">
        <f t="shared" si="123"/>
        <v>1790.9043999999999</v>
      </c>
      <c r="M381" s="90">
        <f t="shared" si="123"/>
        <v>2428.3892999999998</v>
      </c>
      <c r="N381" s="90">
        <f t="shared" si="123"/>
        <v>0</v>
      </c>
    </row>
    <row r="382" spans="1:14" s="88" customFormat="1" x14ac:dyDescent="0.2">
      <c r="B382" s="88" t="str">
        <f>IF(OR((B378="~"),(C382="~")),"~","")</f>
        <v/>
      </c>
      <c r="C382" s="89" t="s">
        <v>63</v>
      </c>
      <c r="D382" s="89"/>
      <c r="E382" s="90">
        <f>IF(E$391=0,0,ROUND(IF($C382=0,0,E272/E$391),4))</f>
        <v>2.5152999999999999</v>
      </c>
      <c r="F382" s="90"/>
      <c r="G382" s="90">
        <f t="shared" ref="G382:N382" si="124">IF(G$391=0,0,ROUND(IF($C382=0,0,G272/G$391),4))</f>
        <v>2.1991000000000001</v>
      </c>
      <c r="H382" s="90">
        <f t="shared" si="124"/>
        <v>4.8235999999999999</v>
      </c>
      <c r="I382" s="90">
        <f t="shared" si="124"/>
        <v>36.1708</v>
      </c>
      <c r="J382" s="90">
        <f t="shared" si="124"/>
        <v>197.41980000000001</v>
      </c>
      <c r="K382" s="90">
        <f t="shared" si="124"/>
        <v>33.757899999999999</v>
      </c>
      <c r="L382" s="90">
        <f t="shared" si="124"/>
        <v>1576.202</v>
      </c>
      <c r="M382" s="90">
        <f t="shared" si="124"/>
        <v>0</v>
      </c>
      <c r="N382" s="90">
        <f t="shared" si="124"/>
        <v>0</v>
      </c>
    </row>
    <row r="383" spans="1:14" s="88" customFormat="1" x14ac:dyDescent="0.2">
      <c r="B383" s="88" t="str">
        <f>IF(OR((B378="~"),(C383="~")),"~","")</f>
        <v/>
      </c>
      <c r="C383" s="89" t="s">
        <v>64</v>
      </c>
      <c r="D383" s="89"/>
      <c r="E383" s="90">
        <f>IF(E$392=0,0,ROUND(IF($C383=0,0,E273/E$392),4))</f>
        <v>215.78890000000001</v>
      </c>
      <c r="F383" s="90"/>
      <c r="G383" s="90">
        <f t="shared" ref="G383:N383" si="125">IF(G$392=0,0,ROUND(IF($C383=0,0,G273/G$392),4))</f>
        <v>0</v>
      </c>
      <c r="H383" s="90">
        <f t="shared" si="125"/>
        <v>48.969499999999996</v>
      </c>
      <c r="I383" s="90">
        <f t="shared" si="125"/>
        <v>74.328299999999999</v>
      </c>
      <c r="J383" s="90">
        <f t="shared" si="125"/>
        <v>130.44139999999999</v>
      </c>
      <c r="K383" s="90">
        <f>IF(K$392=0,0,ROUND(IF($C383=0,0,K273/K$392),4))</f>
        <v>136.00749999999999</v>
      </c>
      <c r="L383" s="90">
        <f t="shared" si="125"/>
        <v>1856.8378</v>
      </c>
      <c r="M383" s="90">
        <f t="shared" si="125"/>
        <v>1016.0478000000001</v>
      </c>
      <c r="N383" s="90">
        <f t="shared" si="125"/>
        <v>0</v>
      </c>
    </row>
    <row r="384" spans="1:14" hidden="1" x14ac:dyDescent="0.2">
      <c r="B384" s="4" t="str">
        <f>IF(OR((B378="~"),(C384="~")),"~","")</f>
        <v>~</v>
      </c>
      <c r="C384" s="71" t="s">
        <v>82</v>
      </c>
      <c r="D384" s="71"/>
      <c r="E384" s="80">
        <f>IF(E$393=0,0,ROUND(IF($C384=0,0,E274/E$393),4))</f>
        <v>0</v>
      </c>
      <c r="F384" s="81"/>
      <c r="G384" s="80">
        <f t="shared" ref="G384:N384" si="126">IF(G$393=0,0,ROUND(IF($C384=0,0,G274/G$393),4))</f>
        <v>0</v>
      </c>
      <c r="H384" s="80">
        <f t="shared" si="126"/>
        <v>0</v>
      </c>
      <c r="I384" s="80">
        <f t="shared" si="126"/>
        <v>0</v>
      </c>
      <c r="J384" s="80">
        <f t="shared" si="126"/>
        <v>0</v>
      </c>
      <c r="K384" s="80">
        <f t="shared" si="126"/>
        <v>0</v>
      </c>
      <c r="L384" s="80">
        <f t="shared" si="126"/>
        <v>0</v>
      </c>
      <c r="M384" s="80">
        <f t="shared" si="126"/>
        <v>0</v>
      </c>
      <c r="N384" s="80">
        <f t="shared" si="126"/>
        <v>0</v>
      </c>
    </row>
    <row r="385" spans="2:14" x14ac:dyDescent="0.2">
      <c r="B385" s="44"/>
      <c r="C385" s="71" t="s">
        <v>65</v>
      </c>
      <c r="E385" s="80">
        <f>IF(E$389=0,0,ROUND((E269+E270)/E$389,4))</f>
        <v>0.25180000000000002</v>
      </c>
      <c r="G385" s="80">
        <f>IF(G$389=0,0,ROUND((G269+G270)/G$389,4))</f>
        <v>0.32479999999999998</v>
      </c>
      <c r="H385" s="80">
        <f t="shared" ref="H385:N385" si="127">IF(H$389=0,0,ROUND((H269+H270)/H$389,4))</f>
        <v>0.30080000000000001</v>
      </c>
      <c r="I385" s="80">
        <f t="shared" si="127"/>
        <v>0.1782</v>
      </c>
      <c r="J385" s="80">
        <f t="shared" si="127"/>
        <v>8.1600000000000006E-2</v>
      </c>
      <c r="K385" s="80">
        <f t="shared" si="127"/>
        <v>0.1055</v>
      </c>
      <c r="L385" s="80">
        <f t="shared" si="127"/>
        <v>4.9399999999999999E-2</v>
      </c>
      <c r="M385" s="80">
        <f t="shared" si="127"/>
        <v>2.1600000000000001E-2</v>
      </c>
      <c r="N385" s="80">
        <f t="shared" si="127"/>
        <v>0</v>
      </c>
    </row>
    <row r="386" spans="2:14" x14ac:dyDescent="0.2">
      <c r="B386" s="44"/>
      <c r="C386" s="71" t="s">
        <v>66</v>
      </c>
      <c r="E386" s="91">
        <f>IF(E$390=0,0,ROUND((E271+E272+E273)/E$390,4))</f>
        <v>24.193899999999999</v>
      </c>
      <c r="F386" s="92"/>
      <c r="G386" s="91">
        <f t="shared" ref="G386:N386" si="128">IF(G$390=0,0,ROUND((G271+G272+G273)/G$390,4))</f>
        <v>17.5518</v>
      </c>
      <c r="H386" s="91">
        <f t="shared" si="128"/>
        <v>98.115099999999998</v>
      </c>
      <c r="I386" s="91">
        <f t="shared" si="128"/>
        <v>221.24549999999999</v>
      </c>
      <c r="J386" s="91">
        <f>IF(J$390=0,0,ROUND((J271+J272+J273)/J$390,4))</f>
        <v>1229.5320999999999</v>
      </c>
      <c r="K386" s="91">
        <f t="shared" si="128"/>
        <v>156.83189999999999</v>
      </c>
      <c r="L386" s="91">
        <f t="shared" si="128"/>
        <v>3554.1968999999999</v>
      </c>
      <c r="M386" s="91">
        <f t="shared" si="128"/>
        <v>3444.4369999999999</v>
      </c>
      <c r="N386" s="91">
        <f t="shared" si="128"/>
        <v>0</v>
      </c>
    </row>
    <row r="387" spans="2:14" x14ac:dyDescent="0.2">
      <c r="B387" s="44" t="str">
        <f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77"/>
      <c r="C388" s="93" t="s">
        <v>89</v>
      </c>
      <c r="D388" s="93"/>
      <c r="E388" s="94">
        <v>121572960</v>
      </c>
      <c r="F388" s="94"/>
      <c r="G388" s="94">
        <v>84852430.067430466</v>
      </c>
      <c r="H388" s="94">
        <v>30187673.604569517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">
      <c r="B389" s="77"/>
      <c r="C389" s="93" t="s">
        <v>90</v>
      </c>
      <c r="D389" s="93"/>
      <c r="E389" s="94">
        <v>1191987097.6690001</v>
      </c>
      <c r="F389" s="94"/>
      <c r="G389" s="94">
        <v>613671517.73199999</v>
      </c>
      <c r="H389" s="94">
        <v>232276721.11300004</v>
      </c>
      <c r="I389" s="94">
        <v>86114878.978000015</v>
      </c>
      <c r="J389" s="94">
        <v>90620156.764000013</v>
      </c>
      <c r="K389" s="94">
        <v>9103924.943</v>
      </c>
      <c r="L389" s="94">
        <v>123109031.389</v>
      </c>
      <c r="M389" s="94">
        <v>37090866.75</v>
      </c>
      <c r="N389" s="94">
        <v>0</v>
      </c>
    </row>
    <row r="390" spans="2:14" x14ac:dyDescent="0.2">
      <c r="B390" s="77"/>
      <c r="C390" s="93" t="s">
        <v>91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">
      <c r="B391" s="77"/>
      <c r="C391" s="93" t="s">
        <v>92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">
      <c r="B392" s="77"/>
      <c r="C392" s="93" t="s">
        <v>93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">
      <c r="B393" s="77"/>
      <c r="C393" s="93" t="s">
        <v>82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No. ___(JDT-03)
                   Page &amp;P of &amp;N</oddFooter>
  </headerFooter>
  <rowBreaks count="3" manualBreakCount="3">
    <brk id="62" max="13" man="1"/>
    <brk id="170" max="13" man="1"/>
    <brk id="28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P397"/>
  <sheetViews>
    <sheetView showGridLines="0" zoomScale="85" zoomScaleNormal="85" workbookViewId="0">
      <selection activeCell="G11" sqref="G11"/>
    </sheetView>
  </sheetViews>
  <sheetFormatPr defaultRowHeight="12.75" x14ac:dyDescent="0.2"/>
  <cols>
    <col min="1" max="1" width="6.7109375" style="96" customWidth="1"/>
    <col min="2" max="2" width="1.7109375" style="96" customWidth="1"/>
    <col min="3" max="3" width="40.28515625" style="96" customWidth="1"/>
    <col min="4" max="4" width="1.7109375" style="96" customWidth="1"/>
    <col min="5" max="5" width="16.28515625" style="96" customWidth="1"/>
    <col min="6" max="6" width="6.7109375" style="96" customWidth="1"/>
    <col min="7" max="7" width="18.140625" style="96" bestFit="1" customWidth="1"/>
    <col min="8" max="8" width="16.42578125" style="96" bestFit="1" customWidth="1"/>
    <col min="9" max="9" width="15.42578125" style="96" bestFit="1" customWidth="1"/>
    <col min="10" max="10" width="14.85546875" style="96" customWidth="1"/>
    <col min="11" max="11" width="15.42578125" style="96" bestFit="1" customWidth="1"/>
    <col min="12" max="12" width="16" style="96" bestFit="1" customWidth="1"/>
    <col min="13" max="13" width="14.85546875" style="96" customWidth="1"/>
    <col min="14" max="14" width="14.5703125" style="96" bestFit="1" customWidth="1"/>
    <col min="15" max="15" width="9.140625" style="96"/>
    <col min="16" max="16" width="15" style="96" bestFit="1" customWidth="1"/>
    <col min="17" max="16384" width="9.140625" style="96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94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97" t="s">
        <v>5</v>
      </c>
      <c r="E7" s="97" t="s">
        <v>6</v>
      </c>
      <c r="G7" s="97" t="s">
        <v>7</v>
      </c>
      <c r="H7" s="97" t="s">
        <v>8</v>
      </c>
      <c r="I7" s="97" t="s">
        <v>9</v>
      </c>
      <c r="J7" s="97" t="s">
        <v>10</v>
      </c>
      <c r="K7" s="97" t="s">
        <v>11</v>
      </c>
      <c r="L7" s="97" t="s">
        <v>12</v>
      </c>
      <c r="M7" s="98" t="s">
        <v>13</v>
      </c>
      <c r="N7" s="98" t="s">
        <v>14</v>
      </c>
    </row>
    <row r="8" spans="1:16" x14ac:dyDescent="0.2">
      <c r="A8" s="99"/>
    </row>
    <row r="9" spans="1:16" x14ac:dyDescent="0.2">
      <c r="A9" s="99"/>
      <c r="C9" s="100" t="s">
        <v>15</v>
      </c>
    </row>
    <row r="10" spans="1:16" x14ac:dyDescent="0.2">
      <c r="A10" s="101">
        <v>1</v>
      </c>
      <c r="C10" s="102" t="s">
        <v>16</v>
      </c>
      <c r="E10" s="16">
        <v>4325609389.2637873</v>
      </c>
      <c r="F10" s="16"/>
      <c r="G10" s="16">
        <v>2772169521.9986792</v>
      </c>
      <c r="H10" s="16">
        <v>1199268001.9475892</v>
      </c>
      <c r="I10" s="16">
        <v>152619588.03979078</v>
      </c>
      <c r="J10" s="16">
        <v>78356309.260835975</v>
      </c>
      <c r="K10" s="16">
        <v>11023385.33503655</v>
      </c>
      <c r="L10" s="16">
        <v>62444534.140947171</v>
      </c>
      <c r="M10" s="16">
        <v>27205739.391100977</v>
      </c>
      <c r="N10" s="16">
        <v>22522309.149807822</v>
      </c>
      <c r="P10" s="17"/>
    </row>
    <row r="11" spans="1:16" x14ac:dyDescent="0.2">
      <c r="A11" s="101">
        <f>A10+1</f>
        <v>2</v>
      </c>
      <c r="C11" s="102" t="s">
        <v>17</v>
      </c>
      <c r="E11" s="103">
        <v>-1646325158.1328909</v>
      </c>
      <c r="G11" s="103">
        <v>-1044925534.8089459</v>
      </c>
      <c r="H11" s="103">
        <v>-476203345.4775632</v>
      </c>
      <c r="I11" s="103">
        <v>-51437488.3678004</v>
      </c>
      <c r="J11" s="103">
        <v>-27309512.529054187</v>
      </c>
      <c r="K11" s="103">
        <v>-3739417.2006197134</v>
      </c>
      <c r="L11" s="103">
        <v>-21730669.805526748</v>
      </c>
      <c r="M11" s="103">
        <v>-9526942.7578766122</v>
      </c>
      <c r="N11" s="103">
        <v>-11452247.18550401</v>
      </c>
      <c r="P11" s="17"/>
    </row>
    <row r="12" spans="1:16" x14ac:dyDescent="0.2">
      <c r="A12" s="101">
        <f>A11+1</f>
        <v>3</v>
      </c>
      <c r="C12" s="102" t="s">
        <v>18</v>
      </c>
      <c r="E12" s="103">
        <v>-566611566.7058444</v>
      </c>
      <c r="G12" s="103">
        <v>-366026986.57783556</v>
      </c>
      <c r="H12" s="103">
        <v>-153481495.16485754</v>
      </c>
      <c r="I12" s="103">
        <v>-21063547.557503808</v>
      </c>
      <c r="J12" s="103">
        <v>-10644051.450603545</v>
      </c>
      <c r="K12" s="103">
        <v>-1442851.7212075354</v>
      </c>
      <c r="L12" s="103">
        <v>-8336428.8513571415</v>
      </c>
      <c r="M12" s="103">
        <v>-3729225.221535604</v>
      </c>
      <c r="N12" s="103">
        <v>-1886980.1609436034</v>
      </c>
      <c r="P12" s="17"/>
    </row>
    <row r="13" spans="1:16" ht="13.5" thickBot="1" x14ac:dyDescent="0.25">
      <c r="A13" s="101">
        <f>A12+1</f>
        <v>4</v>
      </c>
      <c r="C13" s="104" t="s">
        <v>19</v>
      </c>
      <c r="D13" s="104"/>
      <c r="E13" s="104">
        <f>SUM(E10:E12)</f>
        <v>2112672664.4250522</v>
      </c>
      <c r="F13" s="104"/>
      <c r="G13" s="104">
        <f t="shared" ref="G13:N13" si="0">SUM(G10:G12)</f>
        <v>1361217000.6118977</v>
      </c>
      <c r="H13" s="104">
        <f t="shared" si="0"/>
        <v>569583161.30516851</v>
      </c>
      <c r="I13" s="104">
        <f t="shared" si="0"/>
        <v>80118552.114486575</v>
      </c>
      <c r="J13" s="104">
        <f t="shared" si="0"/>
        <v>40402745.281178243</v>
      </c>
      <c r="K13" s="104">
        <f t="shared" si="0"/>
        <v>5841116.4132093005</v>
      </c>
      <c r="L13" s="104">
        <f t="shared" si="0"/>
        <v>32377435.484063283</v>
      </c>
      <c r="M13" s="104">
        <f t="shared" si="0"/>
        <v>13949571.41168876</v>
      </c>
      <c r="N13" s="104">
        <f t="shared" si="0"/>
        <v>9183081.8033602089</v>
      </c>
      <c r="P13" s="17"/>
    </row>
    <row r="14" spans="1:16" ht="13.5" thickTop="1" x14ac:dyDescent="0.2">
      <c r="A14" s="99"/>
      <c r="P14" s="17"/>
    </row>
    <row r="15" spans="1:16" x14ac:dyDescent="0.2">
      <c r="A15" s="101"/>
      <c r="C15" s="6" t="s">
        <v>20</v>
      </c>
      <c r="E15" s="105"/>
      <c r="P15" s="17"/>
    </row>
    <row r="16" spans="1:16" x14ac:dyDescent="0.2">
      <c r="A16" s="101">
        <f>A13+1</f>
        <v>5</v>
      </c>
      <c r="B16" s="100"/>
      <c r="C16" s="102" t="s">
        <v>21</v>
      </c>
      <c r="E16" s="17">
        <v>444800349.19058317</v>
      </c>
      <c r="F16" s="17"/>
      <c r="G16" s="17">
        <v>315765060.46092266</v>
      </c>
      <c r="H16" s="17">
        <v>92796856.694331929</v>
      </c>
      <c r="I16" s="17">
        <v>19454802.719315261</v>
      </c>
      <c r="J16" s="17">
        <v>8492873.3062446248</v>
      </c>
      <c r="K16" s="17">
        <v>1968288.2871231535</v>
      </c>
      <c r="L16" s="17">
        <v>4603252.2098648353</v>
      </c>
      <c r="M16" s="17">
        <v>1719215.5127806603</v>
      </c>
      <c r="N16" s="17">
        <v>0</v>
      </c>
      <c r="P16" s="17"/>
    </row>
    <row r="17" spans="1:16" x14ac:dyDescent="0.2">
      <c r="A17" s="101">
        <f>A16+1</f>
        <v>6</v>
      </c>
      <c r="B17" s="100"/>
      <c r="C17" s="102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01">
        <f>A17+1</f>
        <v>7</v>
      </c>
      <c r="B18" s="100"/>
      <c r="C18" s="102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01">
        <f>A18+1</f>
        <v>8</v>
      </c>
      <c r="C19" s="104" t="s">
        <v>24</v>
      </c>
      <c r="D19" s="104"/>
      <c r="E19" s="104">
        <f>SUM(E16:E18)</f>
        <v>455150643.16058314</v>
      </c>
      <c r="F19" s="104"/>
      <c r="G19" s="104">
        <f>SUM(G16:G18)</f>
        <v>320479926.75238228</v>
      </c>
      <c r="H19" s="104">
        <f t="shared" ref="H19:N19" si="1">SUM(H16:H18)</f>
        <v>93040474.979739726</v>
      </c>
      <c r="I19" s="104">
        <f t="shared" si="1"/>
        <v>19440527.715917096</v>
      </c>
      <c r="J19" s="104">
        <f t="shared" si="1"/>
        <v>8375817.9028870789</v>
      </c>
      <c r="K19" s="104">
        <f t="shared" si="1"/>
        <v>1968187.4745331043</v>
      </c>
      <c r="L19" s="104">
        <f t="shared" si="1"/>
        <v>4603252.2098648353</v>
      </c>
      <c r="M19" s="104">
        <f t="shared" si="1"/>
        <v>1719215.5127806603</v>
      </c>
      <c r="N19" s="104">
        <f t="shared" si="1"/>
        <v>5523240.6124783279</v>
      </c>
      <c r="P19" s="17"/>
    </row>
    <row r="20" spans="1:16" ht="13.5" thickTop="1" x14ac:dyDescent="0.2">
      <c r="A20" s="101"/>
      <c r="B20" s="100"/>
      <c r="E20" s="106"/>
      <c r="G20" s="106"/>
      <c r="H20" s="106"/>
      <c r="I20" s="106"/>
      <c r="J20" s="106"/>
      <c r="K20" s="106"/>
      <c r="L20" s="106"/>
      <c r="M20" s="106"/>
      <c r="N20" s="106"/>
      <c r="P20" s="17"/>
    </row>
    <row r="21" spans="1:16" x14ac:dyDescent="0.2">
      <c r="A21" s="101"/>
      <c r="C21" s="6" t="s">
        <v>25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P21" s="17"/>
    </row>
    <row r="22" spans="1:16" x14ac:dyDescent="0.2">
      <c r="A22" s="101">
        <v>9</v>
      </c>
      <c r="B22" s="100"/>
      <c r="C22" s="102" t="s">
        <v>26</v>
      </c>
      <c r="E22" s="17">
        <v>158416491.95580593</v>
      </c>
      <c r="F22" s="17"/>
      <c r="G22" s="17">
        <v>111605405.11668254</v>
      </c>
      <c r="H22" s="17">
        <v>35017277.705467202</v>
      </c>
      <c r="I22" s="17">
        <v>4750894.4700181056</v>
      </c>
      <c r="J22" s="17">
        <v>2224675.7495332463</v>
      </c>
      <c r="K22" s="17">
        <v>418272.40586202737</v>
      </c>
      <c r="L22" s="17">
        <v>1968227.7130003409</v>
      </c>
      <c r="M22" s="17">
        <v>780558.70057303878</v>
      </c>
      <c r="N22" s="17">
        <v>1651180.0946693958</v>
      </c>
      <c r="P22" s="17"/>
    </row>
    <row r="23" spans="1:16" x14ac:dyDescent="0.2">
      <c r="A23" s="101">
        <v>10</v>
      </c>
      <c r="B23" s="100"/>
      <c r="C23" s="102" t="s">
        <v>27</v>
      </c>
      <c r="E23" s="17">
        <v>174301278.48162276</v>
      </c>
      <c r="F23" s="17"/>
      <c r="G23" s="17">
        <v>112633787.01303852</v>
      </c>
      <c r="H23" s="17">
        <v>46382581.054210864</v>
      </c>
      <c r="I23" s="17">
        <v>6204354.332567147</v>
      </c>
      <c r="J23" s="17">
        <v>3112822.5600386458</v>
      </c>
      <c r="K23" s="17">
        <v>467944.87780594942</v>
      </c>
      <c r="L23" s="17">
        <v>2390938.0190528193</v>
      </c>
      <c r="M23" s="17">
        <v>1035321.0935906951</v>
      </c>
      <c r="N23" s="17">
        <v>2073529.5313181214</v>
      </c>
      <c r="P23" s="17"/>
    </row>
    <row r="24" spans="1:16" x14ac:dyDescent="0.2">
      <c r="A24" s="101">
        <v>11</v>
      </c>
      <c r="B24" s="100"/>
      <c r="C24" s="102" t="s">
        <v>28</v>
      </c>
      <c r="E24" s="17">
        <v>24609059.820790485</v>
      </c>
      <c r="F24" s="17"/>
      <c r="G24" s="17">
        <v>17056385.110413209</v>
      </c>
      <c r="H24" s="17">
        <v>5257651.7918712143</v>
      </c>
      <c r="I24" s="17">
        <v>1029097.4048156475</v>
      </c>
      <c r="J24" s="17">
        <v>457175.45534583583</v>
      </c>
      <c r="K24" s="17">
        <v>101027.40089559903</v>
      </c>
      <c r="L24" s="17">
        <v>276993.02378192171</v>
      </c>
      <c r="M24" s="17">
        <v>106947.55881258799</v>
      </c>
      <c r="N24" s="17">
        <v>323782.0748544684</v>
      </c>
      <c r="P24" s="17"/>
    </row>
    <row r="25" spans="1:16" x14ac:dyDescent="0.2">
      <c r="A25" s="101">
        <v>12</v>
      </c>
      <c r="B25" s="100"/>
      <c r="C25" s="102" t="s">
        <v>29</v>
      </c>
      <c r="E25" s="17">
        <v>1787276.7353576869</v>
      </c>
      <c r="F25" s="17"/>
      <c r="G25" s="22">
        <f>(G13/$E13)*$E25</f>
        <v>1151561.0146019012</v>
      </c>
      <c r="H25" s="17">
        <f t="shared" ref="H25:N25" si="2">(H13/$E13)*$E25</f>
        <v>481855.40059953113</v>
      </c>
      <c r="I25" s="17">
        <f t="shared" si="2"/>
        <v>67778.613637590388</v>
      </c>
      <c r="J25" s="17">
        <f t="shared" si="2"/>
        <v>34179.8745738418</v>
      </c>
      <c r="K25" s="17">
        <f t="shared" si="2"/>
        <v>4941.461897830728</v>
      </c>
      <c r="L25" s="17">
        <f t="shared" si="2"/>
        <v>27390.630912980992</v>
      </c>
      <c r="M25" s="17">
        <f t="shared" si="2"/>
        <v>11801.044654074221</v>
      </c>
      <c r="N25" s="17">
        <f t="shared" si="2"/>
        <v>7768.6944799367711</v>
      </c>
      <c r="O25" s="17"/>
      <c r="P25" s="17"/>
    </row>
    <row r="26" spans="1:16" ht="13.5" thickBot="1" x14ac:dyDescent="0.25">
      <c r="A26" s="101">
        <v>13</v>
      </c>
      <c r="C26" s="104" t="s">
        <v>30</v>
      </c>
      <c r="D26" s="107"/>
      <c r="E26" s="107">
        <f>SUM(E22:E25)</f>
        <v>359114106.99357688</v>
      </c>
      <c r="F26" s="107"/>
      <c r="G26" s="107">
        <f t="shared" ref="G26:N26" si="3">SUM(G22:G25)</f>
        <v>242447138.25473613</v>
      </c>
      <c r="H26" s="107">
        <f t="shared" si="3"/>
        <v>87139365.95214881</v>
      </c>
      <c r="I26" s="107">
        <f t="shared" si="3"/>
        <v>12052124.82103849</v>
      </c>
      <c r="J26" s="107">
        <f t="shared" si="3"/>
        <v>5828853.6394915693</v>
      </c>
      <c r="K26" s="107">
        <f t="shared" si="3"/>
        <v>992186.14646140649</v>
      </c>
      <c r="L26" s="107">
        <f t="shared" si="3"/>
        <v>4663549.3867480634</v>
      </c>
      <c r="M26" s="107">
        <f t="shared" si="3"/>
        <v>1934628.3976303958</v>
      </c>
      <c r="N26" s="107">
        <f t="shared" si="3"/>
        <v>4056260.3953219224</v>
      </c>
      <c r="P26" s="17"/>
    </row>
    <row r="27" spans="1:16" ht="13.5" thickTop="1" x14ac:dyDescent="0.2">
      <c r="A27" s="101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P27" s="17"/>
    </row>
    <row r="28" spans="1:16" x14ac:dyDescent="0.2">
      <c r="A28" s="24">
        <v>14</v>
      </c>
      <c r="B28" s="6"/>
      <c r="C28" s="102" t="s">
        <v>31</v>
      </c>
      <c r="D28" s="25"/>
      <c r="E28" s="102">
        <f>E19-E26</f>
        <v>96036536.167006254</v>
      </c>
      <c r="F28" s="102"/>
      <c r="G28" s="102">
        <f>G19-G26</f>
        <v>78032788.497646153</v>
      </c>
      <c r="H28" s="102">
        <f t="shared" ref="H28:N28" si="4">H19-H26</f>
        <v>5901109.0275909156</v>
      </c>
      <c r="I28" s="102">
        <f t="shared" si="4"/>
        <v>7388402.8948786054</v>
      </c>
      <c r="J28" s="102">
        <f t="shared" si="4"/>
        <v>2546964.2633955097</v>
      </c>
      <c r="K28" s="102">
        <f t="shared" si="4"/>
        <v>976001.32807169785</v>
      </c>
      <c r="L28" s="102">
        <f t="shared" si="4"/>
        <v>-60297.176883228123</v>
      </c>
      <c r="M28" s="102">
        <f t="shared" si="4"/>
        <v>-215412.88484973554</v>
      </c>
      <c r="N28" s="102">
        <f t="shared" si="4"/>
        <v>1466980.2171564056</v>
      </c>
      <c r="P28" s="17"/>
    </row>
    <row r="29" spans="1:16" ht="13.5" thickBot="1" x14ac:dyDescent="0.25">
      <c r="A29" s="101">
        <v>15</v>
      </c>
      <c r="B29" s="6"/>
      <c r="C29" s="108" t="s">
        <v>32</v>
      </c>
      <c r="D29" s="27"/>
      <c r="E29" s="28">
        <f>IF(E13=0, 0, E28/E13)</f>
        <v>4.5457366767767529E-2</v>
      </c>
      <c r="F29" s="109"/>
      <c r="G29" s="28">
        <f t="shared" ref="G29:N29" si="5">IF(G13=0, 0, G28/G13)</f>
        <v>5.7325752222142874E-2</v>
      </c>
      <c r="H29" s="28">
        <f t="shared" si="5"/>
        <v>1.0360399373585499E-2</v>
      </c>
      <c r="I29" s="28">
        <f t="shared" si="5"/>
        <v>9.2218377640185492E-2</v>
      </c>
      <c r="J29" s="28">
        <f t="shared" si="5"/>
        <v>6.3039386201858463E-2</v>
      </c>
      <c r="K29" s="28">
        <f t="shared" si="5"/>
        <v>0.16709157274532913</v>
      </c>
      <c r="L29" s="28">
        <f t="shared" si="5"/>
        <v>-1.8623209646393213E-3</v>
      </c>
      <c r="M29" s="28">
        <f t="shared" si="5"/>
        <v>-1.544225829542223E-2</v>
      </c>
      <c r="N29" s="28">
        <f t="shared" si="5"/>
        <v>0.15974813777871591</v>
      </c>
      <c r="P29" s="17"/>
    </row>
    <row r="30" spans="1:16" ht="13.5" thickTop="1" x14ac:dyDescent="0.2">
      <c r="A30" s="101"/>
      <c r="B30" s="6"/>
      <c r="C30" s="110"/>
      <c r="D30" s="31"/>
      <c r="E30" s="32"/>
      <c r="F30" s="11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01"/>
      <c r="B31" s="6"/>
      <c r="C31" s="34" t="s">
        <v>33</v>
      </c>
      <c r="D31" s="31"/>
      <c r="E31" s="32"/>
      <c r="F31" s="11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02" t="s">
        <v>34</v>
      </c>
      <c r="D32" s="25"/>
      <c r="E32" s="36">
        <v>7.6200000000000004E-2</v>
      </c>
      <c r="F32" s="36"/>
      <c r="G32" s="36">
        <v>7.6200000000000004E-2</v>
      </c>
      <c r="H32" s="36">
        <v>7.6200000000000004E-2</v>
      </c>
      <c r="I32" s="36">
        <v>7.6200000000000004E-2</v>
      </c>
      <c r="J32" s="36">
        <v>7.6200000000000004E-2</v>
      </c>
      <c r="K32" s="36">
        <v>7.6200000000000004E-2</v>
      </c>
      <c r="L32" s="36">
        <v>7.6200000000000004E-2</v>
      </c>
      <c r="M32" s="36">
        <v>7.6200000000000004E-2</v>
      </c>
      <c r="N32" s="36">
        <v>7.6200000000000004E-2</v>
      </c>
      <c r="P32" s="17"/>
    </row>
    <row r="33" spans="1:16" x14ac:dyDescent="0.2">
      <c r="A33" s="101">
        <v>17</v>
      </c>
      <c r="B33" s="6"/>
      <c r="C33" s="102" t="s">
        <v>35</v>
      </c>
      <c r="D33" s="25"/>
      <c r="E33" s="102">
        <f>E32*E13</f>
        <v>160985657.02918899</v>
      </c>
      <c r="F33" s="102"/>
      <c r="G33" s="102">
        <f t="shared" ref="G33:N33" si="6">G32*G13</f>
        <v>103724735.4466266</v>
      </c>
      <c r="H33" s="102">
        <f t="shared" si="6"/>
        <v>43402236.89145384</v>
      </c>
      <c r="I33" s="102">
        <f t="shared" si="6"/>
        <v>6105033.6711238772</v>
      </c>
      <c r="J33" s="102">
        <f t="shared" si="6"/>
        <v>3078689.1904257825</v>
      </c>
      <c r="K33" s="102">
        <f t="shared" si="6"/>
        <v>445093.07068654872</v>
      </c>
      <c r="L33" s="102">
        <f t="shared" si="6"/>
        <v>2467160.5838856222</v>
      </c>
      <c r="M33" s="102">
        <f t="shared" si="6"/>
        <v>1062957.3415706835</v>
      </c>
      <c r="N33" s="102">
        <f t="shared" si="6"/>
        <v>699750.83341604797</v>
      </c>
      <c r="P33" s="17"/>
    </row>
    <row r="34" spans="1:16" x14ac:dyDescent="0.2">
      <c r="A34" s="101">
        <v>18</v>
      </c>
      <c r="B34" s="6"/>
      <c r="C34" s="102" t="s">
        <v>36</v>
      </c>
      <c r="D34" s="25"/>
      <c r="E34" s="17">
        <f>E28-E33</f>
        <v>-64949120.862182736</v>
      </c>
      <c r="F34" s="17"/>
      <c r="G34" s="17">
        <f>G28-G33</f>
        <v>-25691946.948980451</v>
      </c>
      <c r="H34" s="17">
        <f t="shared" ref="H34:N34" si="7">H28-H33</f>
        <v>-37501127.863862924</v>
      </c>
      <c r="I34" s="17">
        <f t="shared" si="7"/>
        <v>1283369.2237547282</v>
      </c>
      <c r="J34" s="17">
        <f t="shared" si="7"/>
        <v>-531724.92703027278</v>
      </c>
      <c r="K34" s="17">
        <f t="shared" si="7"/>
        <v>530908.25738514913</v>
      </c>
      <c r="L34" s="17">
        <f t="shared" si="7"/>
        <v>-2527457.7607688503</v>
      </c>
      <c r="M34" s="17">
        <f t="shared" si="7"/>
        <v>-1278370.2264204191</v>
      </c>
      <c r="N34" s="17">
        <f t="shared" si="7"/>
        <v>767229.38374035759</v>
      </c>
      <c r="P34" s="17"/>
    </row>
    <row r="35" spans="1:16" x14ac:dyDescent="0.2">
      <c r="A35" s="101">
        <v>19</v>
      </c>
      <c r="B35" s="6"/>
      <c r="C35" s="102" t="s">
        <v>37</v>
      </c>
      <c r="D35" s="25"/>
      <c r="E35" s="37">
        <v>0.62044999999999995</v>
      </c>
      <c r="F35" s="102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01">
        <v>20</v>
      </c>
      <c r="B36" s="6"/>
      <c r="C36" s="111" t="s">
        <v>38</v>
      </c>
      <c r="D36" s="40"/>
      <c r="E36" s="111">
        <f>SUM(G36:N36)</f>
        <v>-86128339.282717705</v>
      </c>
      <c r="F36" s="111"/>
      <c r="G36" s="111">
        <f>G19-G38</f>
        <v>-39647169.795166731</v>
      </c>
      <c r="H36" s="111">
        <f t="shared" ref="H36:N36" si="8">H19-H38</f>
        <v>-42906210.720396996</v>
      </c>
      <c r="I36" s="111">
        <f t="shared" si="8"/>
        <v>476346.24908126891</v>
      </c>
      <c r="J36" s="111">
        <f t="shared" si="8"/>
        <v>-928099.17027631495</v>
      </c>
      <c r="K36" s="111">
        <f t="shared" si="8"/>
        <v>467643.09899636148</v>
      </c>
      <c r="L36" s="111">
        <f t="shared" si="8"/>
        <v>-2829012.7971311212</v>
      </c>
      <c r="M36" s="111">
        <f t="shared" si="8"/>
        <v>-1405619.5423282767</v>
      </c>
      <c r="N36" s="111">
        <f t="shared" si="8"/>
        <v>643783.39450411126</v>
      </c>
      <c r="O36" s="110"/>
      <c r="P36" s="17"/>
    </row>
    <row r="37" spans="1:16" x14ac:dyDescent="0.2">
      <c r="A37" s="101"/>
      <c r="B37" s="6"/>
      <c r="C37" s="102"/>
      <c r="D37" s="25"/>
      <c r="E37" s="112"/>
      <c r="F37" s="102"/>
      <c r="G37" s="113"/>
      <c r="H37" s="113"/>
      <c r="I37" s="113"/>
      <c r="J37" s="113"/>
      <c r="K37" s="113"/>
      <c r="L37" s="113"/>
      <c r="M37" s="113"/>
      <c r="N37" s="113"/>
      <c r="P37" s="17"/>
    </row>
    <row r="38" spans="1:16" x14ac:dyDescent="0.2">
      <c r="A38" s="101">
        <v>21</v>
      </c>
      <c r="B38" s="6"/>
      <c r="C38" s="102" t="s">
        <v>39</v>
      </c>
      <c r="D38" s="25"/>
      <c r="E38" s="16">
        <f>SUM(G38:N38)</f>
        <v>541278982.44330084</v>
      </c>
      <c r="F38" s="16"/>
      <c r="G38" s="16">
        <f>SUM(G48,G33)</f>
        <v>360127096.54754901</v>
      </c>
      <c r="H38" s="16">
        <f t="shared" ref="H38:N38" si="9">SUM(H48,H33)</f>
        <v>135946685.70013672</v>
      </c>
      <c r="I38" s="16">
        <f t="shared" si="9"/>
        <v>18964181.466835827</v>
      </c>
      <c r="J38" s="16">
        <f t="shared" si="9"/>
        <v>9303917.0731633939</v>
      </c>
      <c r="K38" s="16">
        <f t="shared" si="9"/>
        <v>1500544.3755367429</v>
      </c>
      <c r="L38" s="16">
        <f>SUM(L48,L33)</f>
        <v>7432265.0069959564</v>
      </c>
      <c r="M38" s="16">
        <f t="shared" si="9"/>
        <v>3124835.055108937</v>
      </c>
      <c r="N38" s="16">
        <f t="shared" si="9"/>
        <v>4879457.2179742167</v>
      </c>
      <c r="O38" s="16"/>
      <c r="P38" s="17"/>
    </row>
    <row r="39" spans="1:16" x14ac:dyDescent="0.2">
      <c r="A39" s="101">
        <v>22</v>
      </c>
      <c r="B39" s="6"/>
      <c r="C39" s="102" t="s">
        <v>40</v>
      </c>
      <c r="D39" s="25"/>
      <c r="E39" s="17">
        <f>SUM(G39:N39)</f>
        <v>5039913.28</v>
      </c>
      <c r="F39" s="17"/>
      <c r="G39" s="17">
        <f>G18</f>
        <v>4714866.2914596405</v>
      </c>
      <c r="H39" s="17">
        <f t="shared" ref="H39:N39" si="10">H18</f>
        <v>243618.28540779173</v>
      </c>
      <c r="I39" s="17">
        <f t="shared" si="10"/>
        <v>-14275.003398166793</v>
      </c>
      <c r="J39" s="17">
        <f t="shared" si="10"/>
        <v>-117055.40335754609</v>
      </c>
      <c r="K39" s="17">
        <f t="shared" si="10"/>
        <v>-100.81259004905286</v>
      </c>
      <c r="L39" s="17">
        <f t="shared" si="10"/>
        <v>0</v>
      </c>
      <c r="M39" s="17">
        <f t="shared" si="10"/>
        <v>0</v>
      </c>
      <c r="N39" s="17">
        <f t="shared" si="10"/>
        <v>212859.92247832956</v>
      </c>
      <c r="O39" s="17"/>
      <c r="P39" s="17"/>
    </row>
    <row r="40" spans="1:16" x14ac:dyDescent="0.2">
      <c r="A40" s="101">
        <v>23</v>
      </c>
      <c r="B40" s="6"/>
      <c r="C40" s="102" t="s">
        <v>41</v>
      </c>
      <c r="D40" s="25"/>
      <c r="E40" s="17">
        <f>SUM(G40:N40)</f>
        <v>536239069.16330087</v>
      </c>
      <c r="F40" s="17"/>
      <c r="G40" s="17">
        <f>G38-G39</f>
        <v>355412230.25608939</v>
      </c>
      <c r="H40" s="17">
        <f t="shared" ref="H40:N40" si="11">H38-H39</f>
        <v>135703067.41472894</v>
      </c>
      <c r="I40" s="17">
        <f t="shared" si="11"/>
        <v>18978456.470233992</v>
      </c>
      <c r="J40" s="17">
        <f t="shared" si="11"/>
        <v>9420972.4765209407</v>
      </c>
      <c r="K40" s="17">
        <f t="shared" si="11"/>
        <v>1500645.188126792</v>
      </c>
      <c r="L40" s="17">
        <f>L38-L39</f>
        <v>7432265.0069959564</v>
      </c>
      <c r="M40" s="17">
        <f t="shared" si="11"/>
        <v>3124835.055108937</v>
      </c>
      <c r="N40" s="17">
        <f t="shared" si="11"/>
        <v>4666597.2954958873</v>
      </c>
      <c r="P40" s="17"/>
    </row>
    <row r="41" spans="1:16" x14ac:dyDescent="0.2">
      <c r="A41" s="101">
        <v>24</v>
      </c>
      <c r="B41" s="6"/>
      <c r="C41" s="102" t="s">
        <v>42</v>
      </c>
      <c r="D41" s="25"/>
      <c r="E41" s="36">
        <f>IF(SUM(E16:E16)=0,0,(E40/SUM(E16:E16))-1)</f>
        <v>0.20557250042431741</v>
      </c>
      <c r="F41" s="36"/>
      <c r="G41" s="36">
        <f t="shared" ref="G41:N41" si="12">IF(SUM(G16:G16)=0,0,(G40/SUM(G16:G16))-1)</f>
        <v>0.12555907780706876</v>
      </c>
      <c r="H41" s="36">
        <f t="shared" si="12"/>
        <v>0.46236706984297826</v>
      </c>
      <c r="I41" s="36">
        <f t="shared" si="12"/>
        <v>-2.4484763785774022E-2</v>
      </c>
      <c r="J41" s="36">
        <f t="shared" si="12"/>
        <v>0.10927976160834807</v>
      </c>
      <c r="K41" s="36">
        <f t="shared" si="12"/>
        <v>-0.23758872216826921</v>
      </c>
      <c r="L41" s="36">
        <f t="shared" si="12"/>
        <v>0.6145682808924755</v>
      </c>
      <c r="M41" s="36">
        <f t="shared" si="12"/>
        <v>0.81759356629747182</v>
      </c>
      <c r="N41" s="36">
        <f t="shared" si="12"/>
        <v>0</v>
      </c>
      <c r="P41" s="17"/>
    </row>
    <row r="42" spans="1:16" x14ac:dyDescent="0.2">
      <c r="A42" s="101"/>
      <c r="B42" s="6"/>
      <c r="C42" s="102"/>
      <c r="D42" s="25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P42" s="17"/>
    </row>
    <row r="43" spans="1:16" x14ac:dyDescent="0.2">
      <c r="A43" s="101"/>
      <c r="C43" s="6" t="s">
        <v>43</v>
      </c>
      <c r="E43" s="112"/>
      <c r="F43" s="102"/>
      <c r="G43" s="112"/>
      <c r="H43" s="112"/>
      <c r="I43" s="112"/>
      <c r="J43" s="112"/>
      <c r="K43" s="112"/>
      <c r="L43" s="112"/>
      <c r="M43" s="112"/>
      <c r="N43" s="112"/>
      <c r="P43" s="17"/>
    </row>
    <row r="44" spans="1:16" x14ac:dyDescent="0.2">
      <c r="A44" s="101">
        <v>25</v>
      </c>
      <c r="B44" s="100"/>
      <c r="C44" s="102" t="s">
        <v>26</v>
      </c>
      <c r="E44" s="102">
        <v>159030070.28558594</v>
      </c>
      <c r="F44" s="102"/>
      <c r="G44" s="102">
        <v>112124870.8768049</v>
      </c>
      <c r="H44" s="102">
        <v>35088294.883606829</v>
      </c>
      <c r="I44" s="102">
        <v>4760749.5217017476</v>
      </c>
      <c r="J44" s="102">
        <v>2228697.3783597345</v>
      </c>
      <c r="K44" s="102">
        <v>419393.25525912794</v>
      </c>
      <c r="L44" s="102">
        <v>1971490.2923117345</v>
      </c>
      <c r="M44" s="102">
        <v>781224.22041381896</v>
      </c>
      <c r="N44" s="102">
        <v>1655349.8571280143</v>
      </c>
      <c r="P44" s="17"/>
    </row>
    <row r="45" spans="1:16" x14ac:dyDescent="0.2">
      <c r="A45" s="101">
        <v>26</v>
      </c>
      <c r="B45" s="100"/>
      <c r="C45" s="102" t="s">
        <v>27</v>
      </c>
      <c r="E45" s="17">
        <v>174301278.48162276</v>
      </c>
      <c r="F45" s="17"/>
      <c r="G45" s="17">
        <v>112633787.01303852</v>
      </c>
      <c r="H45" s="17">
        <v>46382581.054210864</v>
      </c>
      <c r="I45" s="17">
        <v>6204354.332567147</v>
      </c>
      <c r="J45" s="17">
        <v>3112822.5600386458</v>
      </c>
      <c r="K45" s="17">
        <v>467944.87780594942</v>
      </c>
      <c r="L45" s="17">
        <v>2390938.0190528193</v>
      </c>
      <c r="M45" s="17">
        <v>1035321.0935906951</v>
      </c>
      <c r="N45" s="17">
        <v>2073529.5313181214</v>
      </c>
      <c r="P45" s="17"/>
    </row>
    <row r="46" spans="1:16" x14ac:dyDescent="0.2">
      <c r="A46" s="101">
        <v>27</v>
      </c>
      <c r="B46" s="100"/>
      <c r="C46" s="102" t="s">
        <v>28</v>
      </c>
      <c r="E46" s="17">
        <v>27909756.386225484</v>
      </c>
      <c r="F46" s="17"/>
      <c r="G46" s="17">
        <v>19368159.273327224</v>
      </c>
      <c r="H46" s="17">
        <v>5937034.6703709699</v>
      </c>
      <c r="I46" s="17">
        <v>1171529.5985658113</v>
      </c>
      <c r="J46" s="17">
        <v>519353.34497561073</v>
      </c>
      <c r="K46" s="17">
        <v>115437.60195044531</v>
      </c>
      <c r="L46" s="17">
        <v>310694.28100337839</v>
      </c>
      <c r="M46" s="17">
        <v>119534.25221408658</v>
      </c>
      <c r="N46" s="17">
        <v>368013.36381795839</v>
      </c>
      <c r="P46" s="17"/>
    </row>
    <row r="47" spans="1:16" x14ac:dyDescent="0.2">
      <c r="A47" s="101">
        <v>28</v>
      </c>
      <c r="B47" s="100"/>
      <c r="C47" s="102" t="s">
        <v>29</v>
      </c>
      <c r="E47" s="17">
        <v>19052220.260677688</v>
      </c>
      <c r="F47" s="17"/>
      <c r="G47" s="17">
        <v>12275543.937751802</v>
      </c>
      <c r="H47" s="17">
        <v>5136538.2004942158</v>
      </c>
      <c r="I47" s="17">
        <v>722514.34287724353</v>
      </c>
      <c r="J47" s="17">
        <v>364354.59936362086</v>
      </c>
      <c r="K47" s="17">
        <v>52675.569834671427</v>
      </c>
      <c r="L47" s="17">
        <v>291981.83074240206</v>
      </c>
      <c r="M47" s="17">
        <v>125798.14731965307</v>
      </c>
      <c r="N47" s="17">
        <v>82813.632294074967</v>
      </c>
      <c r="P47" s="17"/>
    </row>
    <row r="48" spans="1:16" ht="13.5" thickBot="1" x14ac:dyDescent="0.25">
      <c r="A48" s="101">
        <v>29</v>
      </c>
      <c r="C48" s="104" t="s">
        <v>44</v>
      </c>
      <c r="D48" s="107"/>
      <c r="E48" s="107">
        <f>SUM(E44:E47)</f>
        <v>380293325.41411185</v>
      </c>
      <c r="F48" s="107"/>
      <c r="G48" s="107">
        <f t="shared" ref="G48:N48" si="13">SUM(G44:G47)</f>
        <v>256402361.10092244</v>
      </c>
      <c r="H48" s="107">
        <f t="shared" si="13"/>
        <v>92544448.808682874</v>
      </c>
      <c r="I48" s="107">
        <f t="shared" si="13"/>
        <v>12859147.795711948</v>
      </c>
      <c r="J48" s="107">
        <f t="shared" si="13"/>
        <v>6225227.8827376124</v>
      </c>
      <c r="K48" s="107">
        <f t="shared" si="13"/>
        <v>1055451.3048501941</v>
      </c>
      <c r="L48" s="107">
        <f t="shared" si="13"/>
        <v>4965104.4231103342</v>
      </c>
      <c r="M48" s="107">
        <f t="shared" si="13"/>
        <v>2061877.7135382534</v>
      </c>
      <c r="N48" s="107">
        <f t="shared" si="13"/>
        <v>4179706.3845581687</v>
      </c>
      <c r="P48" s="17"/>
    </row>
    <row r="49" spans="1:16" s="115" customFormat="1" ht="13.5" thickTop="1" x14ac:dyDescent="0.2">
      <c r="A49" s="101"/>
      <c r="B49" s="6"/>
      <c r="C49" s="102"/>
      <c r="D49" s="25"/>
      <c r="E49" s="102"/>
      <c r="F49" s="102"/>
      <c r="G49" s="114"/>
      <c r="H49" s="114"/>
      <c r="I49" s="114"/>
      <c r="J49" s="114"/>
      <c r="K49" s="114"/>
      <c r="L49" s="114"/>
      <c r="M49" s="114"/>
      <c r="N49" s="114"/>
      <c r="P49" s="32"/>
    </row>
    <row r="50" spans="1:16" s="115" customFormat="1" x14ac:dyDescent="0.2">
      <c r="A50" s="116">
        <v>30</v>
      </c>
      <c r="C50" s="117" t="s">
        <v>45</v>
      </c>
      <c r="D50" s="118"/>
      <c r="E50" s="118">
        <f>SUM(G50:N50)</f>
        <v>547992205.89801228</v>
      </c>
      <c r="F50" s="118"/>
      <c r="G50" s="118">
        <v>380542033.92868042</v>
      </c>
      <c r="H50" s="118">
        <v>121353023.89999999</v>
      </c>
      <c r="I50" s="118">
        <v>21450333.458394401</v>
      </c>
      <c r="J50" s="118">
        <v>10235146.799999999</v>
      </c>
      <c r="K50" s="118">
        <v>1968309.43</v>
      </c>
      <c r="L50" s="118">
        <v>6019690.2999999998</v>
      </c>
      <c r="M50" s="118">
        <v>1757818.4509374714</v>
      </c>
      <c r="N50" s="118">
        <v>4665849.629999999</v>
      </c>
      <c r="P50" s="32"/>
    </row>
    <row r="51" spans="1:16" s="115" customFormat="1" x14ac:dyDescent="0.2">
      <c r="A51" s="116">
        <v>31</v>
      </c>
      <c r="C51" s="119" t="s">
        <v>46</v>
      </c>
      <c r="D51" s="120"/>
      <c r="E51" s="17">
        <f>SUM(G51:N51)</f>
        <v>5039913.28</v>
      </c>
      <c r="F51" s="50"/>
      <c r="G51" s="50">
        <f>G39</f>
        <v>4714866.2914596405</v>
      </c>
      <c r="H51" s="50">
        <f t="shared" ref="H51:N51" si="14">H39</f>
        <v>243618.28540779173</v>
      </c>
      <c r="I51" s="50">
        <f t="shared" si="14"/>
        <v>-14275.003398166793</v>
      </c>
      <c r="J51" s="50">
        <f t="shared" si="14"/>
        <v>-117055.40335754609</v>
      </c>
      <c r="K51" s="50">
        <f t="shared" si="14"/>
        <v>-100.81259004905286</v>
      </c>
      <c r="L51" s="50">
        <f t="shared" si="14"/>
        <v>0</v>
      </c>
      <c r="M51" s="50">
        <f t="shared" si="14"/>
        <v>0</v>
      </c>
      <c r="N51" s="50">
        <f t="shared" si="14"/>
        <v>212859.92247832956</v>
      </c>
      <c r="P51" s="32"/>
    </row>
    <row r="52" spans="1:16" s="115" customFormat="1" ht="13.5" thickBot="1" x14ac:dyDescent="0.25">
      <c r="A52" s="116">
        <v>32</v>
      </c>
      <c r="C52" s="121" t="s">
        <v>47</v>
      </c>
      <c r="D52" s="107"/>
      <c r="E52" s="107">
        <f>SUM(G52:N52)</f>
        <v>553032119.17801225</v>
      </c>
      <c r="F52" s="107"/>
      <c r="G52" s="107">
        <f>G51+G50</f>
        <v>385256900.22014004</v>
      </c>
      <c r="H52" s="107">
        <f t="shared" ref="H52:N52" si="15">H51+H50</f>
        <v>121596642.18540779</v>
      </c>
      <c r="I52" s="107">
        <f t="shared" si="15"/>
        <v>21436058.454996236</v>
      </c>
      <c r="J52" s="107">
        <f t="shared" si="15"/>
        <v>10118091.396642452</v>
      </c>
      <c r="K52" s="107">
        <f t="shared" si="15"/>
        <v>1968208.6174099508</v>
      </c>
      <c r="L52" s="107">
        <f t="shared" si="15"/>
        <v>6019690.2999999998</v>
      </c>
      <c r="M52" s="107">
        <f t="shared" si="15"/>
        <v>1757818.4509374714</v>
      </c>
      <c r="N52" s="107">
        <f t="shared" si="15"/>
        <v>4878709.5524783283</v>
      </c>
      <c r="P52" s="32"/>
    </row>
    <row r="53" spans="1:16" s="115" customFormat="1" ht="13.5" thickTop="1" x14ac:dyDescent="0.2">
      <c r="A53" s="116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P53" s="32"/>
    </row>
    <row r="54" spans="1:16" s="115" customFormat="1" x14ac:dyDescent="0.2">
      <c r="A54" s="116">
        <v>33</v>
      </c>
      <c r="C54" s="122" t="s">
        <v>48</v>
      </c>
      <c r="D54" s="123"/>
      <c r="E54" s="123">
        <f>SUM(G54:N54)</f>
        <v>97881476.017429173</v>
      </c>
      <c r="F54" s="123"/>
      <c r="G54" s="123">
        <f>+G52-G19</f>
        <v>64776973.467757761</v>
      </c>
      <c r="H54" s="123">
        <f t="shared" ref="H54:N54" si="16">+H52-H19</f>
        <v>28556167.205668062</v>
      </c>
      <c r="I54" s="123">
        <f t="shared" si="16"/>
        <v>1995530.7390791401</v>
      </c>
      <c r="J54" s="123">
        <f t="shared" si="16"/>
        <v>1742273.4937553732</v>
      </c>
      <c r="K54" s="123">
        <f t="shared" si="16"/>
        <v>21.142876846482977</v>
      </c>
      <c r="L54" s="123">
        <f t="shared" si="16"/>
        <v>1416438.0901351646</v>
      </c>
      <c r="M54" s="123">
        <f t="shared" si="16"/>
        <v>38602.938156811055</v>
      </c>
      <c r="N54" s="123">
        <f t="shared" si="16"/>
        <v>-644531.05999999959</v>
      </c>
      <c r="P54" s="32"/>
    </row>
    <row r="55" spans="1:16" s="115" customFormat="1" x14ac:dyDescent="0.2">
      <c r="A55" s="116"/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P55" s="32"/>
    </row>
    <row r="56" spans="1:16" s="115" customFormat="1" ht="13.5" thickBot="1" x14ac:dyDescent="0.25">
      <c r="A56" s="116">
        <v>34</v>
      </c>
      <c r="C56" s="124" t="s">
        <v>49</v>
      </c>
      <c r="D56" s="125"/>
      <c r="E56" s="125">
        <f>+E54+E19</f>
        <v>553032119.17801237</v>
      </c>
      <c r="F56" s="125"/>
      <c r="G56" s="125">
        <f>+G54+G19</f>
        <v>385256900.22014004</v>
      </c>
      <c r="H56" s="125">
        <f t="shared" ref="H56:N56" si="17">+H54+H19</f>
        <v>121596642.18540779</v>
      </c>
      <c r="I56" s="125">
        <f t="shared" si="17"/>
        <v>21436058.454996236</v>
      </c>
      <c r="J56" s="125">
        <f t="shared" si="17"/>
        <v>10118091.396642452</v>
      </c>
      <c r="K56" s="125">
        <f t="shared" si="17"/>
        <v>1968208.6174099508</v>
      </c>
      <c r="L56" s="125">
        <f t="shared" si="17"/>
        <v>6019690.2999999998</v>
      </c>
      <c r="M56" s="125">
        <f t="shared" si="17"/>
        <v>1757818.4509374714</v>
      </c>
      <c r="N56" s="125">
        <f t="shared" si="17"/>
        <v>4878709.5524783283</v>
      </c>
      <c r="P56" s="32"/>
    </row>
    <row r="57" spans="1:16" s="115" customFormat="1" ht="13.5" thickTop="1" x14ac:dyDescent="0.2">
      <c r="A57" s="116"/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P57" s="32"/>
    </row>
    <row r="58" spans="1:16" s="115" customFormat="1" x14ac:dyDescent="0.2">
      <c r="A58" s="116">
        <v>35</v>
      </c>
      <c r="C58" s="102" t="s">
        <v>50</v>
      </c>
      <c r="D58" s="25"/>
      <c r="E58" s="56">
        <f>IF(E40=0,0,SUM(E16)/E40)</f>
        <v>0.82948142865571051</v>
      </c>
      <c r="F58" s="56"/>
      <c r="G58" s="56">
        <f t="shared" ref="G58:M58" si="18">IF(G40=0,0,SUM(G16)/G40)</f>
        <v>0.88844736781680445</v>
      </c>
      <c r="H58" s="56">
        <f t="shared" si="18"/>
        <v>0.68382283806990751</v>
      </c>
      <c r="I58" s="56">
        <f t="shared" si="18"/>
        <v>1.0250993145743108</v>
      </c>
      <c r="J58" s="56">
        <f t="shared" si="18"/>
        <v>0.90148584208378324</v>
      </c>
      <c r="K58" s="56">
        <f t="shared" si="18"/>
        <v>1.3116280268623028</v>
      </c>
      <c r="L58" s="56">
        <f t="shared" si="18"/>
        <v>0.61936061288608724</v>
      </c>
      <c r="M58" s="56">
        <f t="shared" si="18"/>
        <v>0.55017800378609927</v>
      </c>
      <c r="N58" s="56">
        <f>IF(N40=0,0,SUM(N17)/N40)</f>
        <v>1.1379556352817242</v>
      </c>
      <c r="P58" s="32"/>
    </row>
    <row r="59" spans="1:16" s="115" customFormat="1" x14ac:dyDescent="0.2">
      <c r="A59" s="116">
        <v>36</v>
      </c>
      <c r="C59" s="126" t="s">
        <v>51</v>
      </c>
      <c r="D59" s="58"/>
      <c r="E59" s="59">
        <f>+E58/$E$58</f>
        <v>1</v>
      </c>
      <c r="F59" s="59"/>
      <c r="G59" s="59">
        <f>+G58/$E$58</f>
        <v>1.0710877147143083</v>
      </c>
      <c r="H59" s="59">
        <f t="shared" ref="H59:N59" si="19">+H58/$E$58</f>
        <v>0.82439800873919156</v>
      </c>
      <c r="I59" s="59">
        <f t="shared" si="19"/>
        <v>1.2358315438546059</v>
      </c>
      <c r="J59" s="59">
        <f t="shared" si="19"/>
        <v>1.086806540738068</v>
      </c>
      <c r="K59" s="59">
        <f t="shared" si="19"/>
        <v>1.5812626799710003</v>
      </c>
      <c r="L59" s="59">
        <f>+L58/$E$58</f>
        <v>0.74668412274141793</v>
      </c>
      <c r="M59" s="59">
        <f t="shared" si="19"/>
        <v>0.66327947170286727</v>
      </c>
      <c r="N59" s="59">
        <f t="shared" si="19"/>
        <v>1.3718880205985309</v>
      </c>
      <c r="P59" s="32"/>
    </row>
    <row r="60" spans="1:16" s="115" customFormat="1" ht="13.5" thickBot="1" x14ac:dyDescent="0.25">
      <c r="A60" s="116">
        <v>37</v>
      </c>
      <c r="C60" s="108" t="s">
        <v>52</v>
      </c>
      <c r="D60" s="27"/>
      <c r="E60" s="60">
        <f>IF(E40=0,0,E50/E40)</f>
        <v>1.0219177180675216</v>
      </c>
      <c r="F60" s="108"/>
      <c r="G60" s="61">
        <f>IF(G40=0,0,G50/G40)</f>
        <v>1.0707060746178712</v>
      </c>
      <c r="H60" s="61">
        <f t="shared" ref="H60:N60" si="20">IF(H40=0,0,H50/H40)</f>
        <v>0.89425409618138507</v>
      </c>
      <c r="I60" s="61">
        <f t="shared" si="20"/>
        <v>1.1302464714154876</v>
      </c>
      <c r="J60" s="61">
        <f t="shared" si="20"/>
        <v>1.0864214735270858</v>
      </c>
      <c r="K60" s="61">
        <f t="shared" si="20"/>
        <v>1.3116421160534146</v>
      </c>
      <c r="L60" s="61">
        <f>IF(L40=0,0,L50/L40)</f>
        <v>0.80994021261805027</v>
      </c>
      <c r="M60" s="61">
        <f t="shared" si="20"/>
        <v>0.56253159604809633</v>
      </c>
      <c r="N60" s="61">
        <f t="shared" si="20"/>
        <v>0.99983978358350956</v>
      </c>
      <c r="P60" s="32"/>
    </row>
    <row r="61" spans="1:16" s="115" customFormat="1" ht="13.5" thickTop="1" x14ac:dyDescent="0.2">
      <c r="A61" s="116">
        <v>36</v>
      </c>
      <c r="C61" s="126" t="s">
        <v>51</v>
      </c>
      <c r="D61" s="58"/>
      <c r="E61" s="59">
        <f>+E60/$E$60</f>
        <v>1</v>
      </c>
      <c r="F61" s="59"/>
      <c r="G61" s="59">
        <f>+G60/$E$60</f>
        <v>1.0477419616939512</v>
      </c>
      <c r="H61" s="59">
        <f t="shared" ref="H61:N61" si="21">+H60/$E$60</f>
        <v>0.87507446086016349</v>
      </c>
      <c r="I61" s="59">
        <f t="shared" si="21"/>
        <v>1.1060053578020146</v>
      </c>
      <c r="J61" s="59">
        <f t="shared" si="21"/>
        <v>1.0631203024657825</v>
      </c>
      <c r="K61" s="59">
        <f t="shared" si="21"/>
        <v>1.2835104948897167</v>
      </c>
      <c r="L61" s="59">
        <f t="shared" si="21"/>
        <v>0.79256891068458291</v>
      </c>
      <c r="M61" s="59">
        <f t="shared" si="21"/>
        <v>0.55046662378245204</v>
      </c>
      <c r="N61" s="59">
        <f t="shared" si="21"/>
        <v>0.9783955849931224</v>
      </c>
      <c r="P61" s="32"/>
    </row>
    <row r="62" spans="1:16" s="115" customFormat="1" x14ac:dyDescent="0.2">
      <c r="A62" s="101"/>
      <c r="C62" s="119"/>
      <c r="D62" s="120"/>
      <c r="E62" s="50"/>
      <c r="F62" s="120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tr">
        <f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tr">
        <f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95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127" t="s">
        <v>76</v>
      </c>
      <c r="C69" s="71"/>
      <c r="E69" s="128"/>
      <c r="F69" s="128"/>
      <c r="G69" s="128"/>
      <c r="H69" s="128"/>
      <c r="I69" s="128"/>
      <c r="J69" s="128"/>
      <c r="K69" s="128"/>
      <c r="L69" s="128"/>
      <c r="M69" s="128"/>
      <c r="N69" s="128"/>
    </row>
    <row r="70" spans="1:14" x14ac:dyDescent="0.2">
      <c r="B70" s="96" t="str">
        <f>IF(OR((B69="~"),(C70="~")),"~","")</f>
        <v/>
      </c>
      <c r="C70" s="71" t="s">
        <v>77</v>
      </c>
      <c r="E70" s="128">
        <f t="shared" ref="E70:E75" si="22">SUM(G70:N70)</f>
        <v>2424228.1661480898</v>
      </c>
      <c r="F70" s="128"/>
      <c r="G70" s="128">
        <v>1731301.612368165</v>
      </c>
      <c r="H70" s="128">
        <v>615939.55463269597</v>
      </c>
      <c r="I70" s="128">
        <v>73785.973355127164</v>
      </c>
      <c r="J70" s="128">
        <v>1660.3468025406924</v>
      </c>
      <c r="K70" s="128">
        <v>1540.6789895612721</v>
      </c>
      <c r="L70" s="128">
        <v>0</v>
      </c>
      <c r="M70" s="128">
        <v>0</v>
      </c>
      <c r="N70" s="128">
        <v>0</v>
      </c>
    </row>
    <row r="71" spans="1:14" x14ac:dyDescent="0.2">
      <c r="B71" s="96" t="str">
        <f>IF(OR((B69="~"),(C71="~")),"~","")</f>
        <v/>
      </c>
      <c r="C71" s="71" t="s">
        <v>78</v>
      </c>
      <c r="E71" s="128">
        <f t="shared" si="22"/>
        <v>371485.01094225748</v>
      </c>
      <c r="F71" s="128"/>
      <c r="G71" s="128">
        <v>242833.21204944601</v>
      </c>
      <c r="H71" s="128">
        <v>91899.646983874845</v>
      </c>
      <c r="I71" s="128">
        <v>25216.44894600776</v>
      </c>
      <c r="J71" s="128">
        <v>3701.5091496057935</v>
      </c>
      <c r="K71" s="128">
        <v>3451.515476852976</v>
      </c>
      <c r="L71" s="128">
        <v>5644.5587598315005</v>
      </c>
      <c r="M71" s="128">
        <v>-1261.8804233614278</v>
      </c>
      <c r="N71" s="128">
        <v>0</v>
      </c>
    </row>
    <row r="72" spans="1:14" x14ac:dyDescent="0.2">
      <c r="B72" s="96" t="str">
        <f>IF(OR((B69="~"),(C72="~")),"~","")</f>
        <v/>
      </c>
      <c r="C72" s="71" t="s">
        <v>79</v>
      </c>
      <c r="E72" s="128">
        <f t="shared" si="22"/>
        <v>0</v>
      </c>
      <c r="F72" s="128"/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</row>
    <row r="73" spans="1:14" x14ac:dyDescent="0.2">
      <c r="B73" s="96" t="str">
        <f>IF(OR((B69="~"),(C73="~")),"~","")</f>
        <v/>
      </c>
      <c r="C73" s="71" t="s">
        <v>80</v>
      </c>
      <c r="E73" s="128">
        <f t="shared" si="22"/>
        <v>0</v>
      </c>
      <c r="F73" s="128"/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</row>
    <row r="74" spans="1:14" x14ac:dyDescent="0.2">
      <c r="B74" s="96" t="str">
        <f>IF(OR((B69="~"),(C74="~")),"~","")</f>
        <v/>
      </c>
      <c r="C74" s="71" t="s">
        <v>81</v>
      </c>
      <c r="E74" s="128">
        <f t="shared" si="22"/>
        <v>0</v>
      </c>
      <c r="F74" s="128"/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</row>
    <row r="75" spans="1:14" hidden="1" x14ac:dyDescent="0.2">
      <c r="B75" s="96" t="str">
        <f>IF(OR((B69="~"),(C75="~")),"~","")</f>
        <v>~</v>
      </c>
      <c r="C75" s="71" t="s">
        <v>82</v>
      </c>
      <c r="E75" s="128">
        <f t="shared" si="22"/>
        <v>0</v>
      </c>
      <c r="F75" s="128"/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</row>
    <row r="76" spans="1:14" x14ac:dyDescent="0.2">
      <c r="B76" s="96" t="str">
        <f>IF(OR((B69="~"),(C76="~")),"~","")</f>
        <v/>
      </c>
      <c r="C76" s="129" t="str">
        <f>IF(B69="~","~","Sub-total")</f>
        <v>Sub-total</v>
      </c>
      <c r="D76" s="129"/>
      <c r="E76" s="129">
        <f>SUM(E70:E75)</f>
        <v>2795713.1770903473</v>
      </c>
      <c r="F76" s="129"/>
      <c r="G76" s="129">
        <f t="shared" ref="G76:N76" si="23">SUM(G70:G75)</f>
        <v>1974134.8244176111</v>
      </c>
      <c r="H76" s="129">
        <f t="shared" si="23"/>
        <v>707839.20161657082</v>
      </c>
      <c r="I76" s="129">
        <f t="shared" si="23"/>
        <v>99002.422301134924</v>
      </c>
      <c r="J76" s="129">
        <f t="shared" si="23"/>
        <v>5361.8559521464858</v>
      </c>
      <c r="K76" s="129">
        <f t="shared" si="23"/>
        <v>4992.1944664142484</v>
      </c>
      <c r="L76" s="129">
        <f t="shared" si="23"/>
        <v>5644.5587598315005</v>
      </c>
      <c r="M76" s="129">
        <f t="shared" si="23"/>
        <v>-1261.8804233614278</v>
      </c>
      <c r="N76" s="129">
        <f t="shared" si="23"/>
        <v>0</v>
      </c>
    </row>
    <row r="77" spans="1:14" x14ac:dyDescent="0.2">
      <c r="B77" s="96" t="str">
        <f>IF(OR((B69="~"),(C77="~")),"~","")</f>
        <v/>
      </c>
      <c r="C77" s="71"/>
      <c r="E77" s="128"/>
      <c r="F77" s="128"/>
      <c r="G77" s="128"/>
      <c r="H77" s="128"/>
      <c r="I77" s="128"/>
      <c r="J77" s="128"/>
      <c r="K77" s="128"/>
      <c r="L77" s="128"/>
      <c r="M77" s="128"/>
      <c r="N77" s="128"/>
    </row>
    <row r="78" spans="1:14" x14ac:dyDescent="0.2">
      <c r="B78" s="127" t="s">
        <v>83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</row>
    <row r="79" spans="1:14" x14ac:dyDescent="0.2">
      <c r="B79" s="96" t="str">
        <f>IF(OR((B78="~"),(C79="~")),"~","")</f>
        <v/>
      </c>
      <c r="C79" s="71" t="s">
        <v>77</v>
      </c>
      <c r="E79" s="128">
        <f t="shared" ref="E79:E84" si="24">SUM(G79:N79)</f>
        <v>49295279.503483161</v>
      </c>
      <c r="F79" s="128"/>
      <c r="G79" s="128">
        <v>34939795.316162542</v>
      </c>
      <c r="H79" s="128">
        <v>10815168.019703813</v>
      </c>
      <c r="I79" s="128">
        <v>2095007.4787484596</v>
      </c>
      <c r="J79" s="128">
        <v>459915.75945230888</v>
      </c>
      <c r="K79" s="128">
        <v>411114.4087708742</v>
      </c>
      <c r="L79" s="128">
        <v>574278.52064516593</v>
      </c>
      <c r="M79" s="128">
        <v>0</v>
      </c>
      <c r="N79" s="128">
        <v>0</v>
      </c>
    </row>
    <row r="80" spans="1:14" x14ac:dyDescent="0.2">
      <c r="B80" s="96" t="str">
        <f>IF(OR((B78="~"),(C80="~")),"~","")</f>
        <v/>
      </c>
      <c r="C80" s="71" t="s">
        <v>78</v>
      </c>
      <c r="E80" s="128">
        <f t="shared" si="24"/>
        <v>9267886.4826693218</v>
      </c>
      <c r="F80" s="128"/>
      <c r="G80" s="128">
        <v>4771392.2198568117</v>
      </c>
      <c r="H80" s="128">
        <v>1805987.9071272521</v>
      </c>
      <c r="I80" s="128">
        <v>669556.67926074658</v>
      </c>
      <c r="J80" s="128">
        <v>704585.92007651785</v>
      </c>
      <c r="K80" s="128">
        <v>70784.443123138073</v>
      </c>
      <c r="L80" s="128">
        <v>957192.01167180482</v>
      </c>
      <c r="M80" s="128">
        <v>288387.3015530493</v>
      </c>
      <c r="N80" s="128">
        <v>0</v>
      </c>
    </row>
    <row r="81" spans="2:14" x14ac:dyDescent="0.2">
      <c r="B81" s="96" t="str">
        <f>IF(OR((B78="~"),(C81="~")),"~","")</f>
        <v/>
      </c>
      <c r="C81" s="71" t="s">
        <v>79</v>
      </c>
      <c r="E81" s="128">
        <f t="shared" si="24"/>
        <v>0</v>
      </c>
      <c r="F81" s="128"/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</row>
    <row r="82" spans="2:14" x14ac:dyDescent="0.2">
      <c r="B82" s="96" t="str">
        <f>IF(OR((B78="~"),(C82="~")),"~","")</f>
        <v/>
      </c>
      <c r="C82" s="71" t="s">
        <v>80</v>
      </c>
      <c r="E82" s="128">
        <f t="shared" si="24"/>
        <v>0</v>
      </c>
      <c r="F82" s="128"/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</row>
    <row r="83" spans="2:14" x14ac:dyDescent="0.2">
      <c r="B83" s="96" t="str">
        <f>IF(OR((B78="~"),(C83="~")),"~","")</f>
        <v/>
      </c>
      <c r="C83" s="71" t="s">
        <v>81</v>
      </c>
      <c r="E83" s="128">
        <f t="shared" si="24"/>
        <v>0</v>
      </c>
      <c r="F83" s="128"/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</row>
    <row r="84" spans="2:14" hidden="1" x14ac:dyDescent="0.2">
      <c r="B84" s="96" t="str">
        <f>IF(OR((B78="~"),(C84="~")),"~","")</f>
        <v>~</v>
      </c>
      <c r="C84" s="71" t="s">
        <v>82</v>
      </c>
      <c r="E84" s="128">
        <f t="shared" si="24"/>
        <v>0</v>
      </c>
      <c r="F84" s="128"/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</row>
    <row r="85" spans="2:14" x14ac:dyDescent="0.2">
      <c r="B85" s="96" t="str">
        <f>IF(OR((B78="~"),(C85="~")),"~","")</f>
        <v/>
      </c>
      <c r="C85" s="129" t="str">
        <f>IF(B78="~","~","Sub-total")</f>
        <v>Sub-total</v>
      </c>
      <c r="D85" s="129"/>
      <c r="E85" s="129">
        <f>SUM(E79:E84)</f>
        <v>58563165.986152485</v>
      </c>
      <c r="F85" s="129"/>
      <c r="G85" s="129">
        <f t="shared" ref="G85:N85" si="25">SUM(G79:G84)</f>
        <v>39711187.536019355</v>
      </c>
      <c r="H85" s="129">
        <f t="shared" si="25"/>
        <v>12621155.926831065</v>
      </c>
      <c r="I85" s="129">
        <f t="shared" si="25"/>
        <v>2764564.1580092059</v>
      </c>
      <c r="J85" s="129">
        <f t="shared" si="25"/>
        <v>1164501.6795288268</v>
      </c>
      <c r="K85" s="129">
        <f t="shared" si="25"/>
        <v>481898.8518940123</v>
      </c>
      <c r="L85" s="129">
        <f t="shared" si="25"/>
        <v>1531470.5323169706</v>
      </c>
      <c r="M85" s="129">
        <f t="shared" si="25"/>
        <v>288387.3015530493</v>
      </c>
      <c r="N85" s="129">
        <f t="shared" si="25"/>
        <v>0</v>
      </c>
    </row>
    <row r="86" spans="2:14" x14ac:dyDescent="0.2">
      <c r="B86" s="96" t="str">
        <f>IF(OR((B78="~"),(C86="~")),"~","")</f>
        <v/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</row>
    <row r="87" spans="2:14" x14ac:dyDescent="0.2">
      <c r="B87" s="127" t="s">
        <v>84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</row>
    <row r="88" spans="2:14" x14ac:dyDescent="0.2">
      <c r="B88" s="96" t="str">
        <f>IF(OR((B87="~"),(C88="~")),"~","")</f>
        <v/>
      </c>
      <c r="C88" s="71" t="s">
        <v>77</v>
      </c>
      <c r="E88" s="128">
        <f t="shared" ref="E88:E93" si="26">SUM(G88:N88)</f>
        <v>1364.6585587467459</v>
      </c>
      <c r="F88" s="128"/>
      <c r="G88" s="128">
        <v>872.03127400481924</v>
      </c>
      <c r="H88" s="128">
        <v>315.35443948095985</v>
      </c>
      <c r="I88" s="128">
        <v>68.059568353356013</v>
      </c>
      <c r="J88" s="128">
        <v>39.257883783648424</v>
      </c>
      <c r="K88" s="128">
        <v>3.9905219747447176</v>
      </c>
      <c r="L88" s="128">
        <v>47.660373765261667</v>
      </c>
      <c r="M88" s="128">
        <v>18.304497383956061</v>
      </c>
      <c r="N88" s="128">
        <v>0</v>
      </c>
    </row>
    <row r="89" spans="2:14" x14ac:dyDescent="0.2">
      <c r="B89" s="96" t="str">
        <f>IF(OR((B87="~"),(C89="~")),"~","")</f>
        <v/>
      </c>
      <c r="C89" s="71" t="s">
        <v>78</v>
      </c>
      <c r="E89" s="128">
        <f t="shared" si="26"/>
        <v>0</v>
      </c>
      <c r="F89" s="128"/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</row>
    <row r="90" spans="2:14" x14ac:dyDescent="0.2">
      <c r="B90" s="96" t="str">
        <f>IF(OR((B87="~"),(C90="~")),"~","")</f>
        <v/>
      </c>
      <c r="C90" s="71" t="s">
        <v>79</v>
      </c>
      <c r="E90" s="128">
        <f t="shared" si="26"/>
        <v>0</v>
      </c>
      <c r="F90" s="128"/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</row>
    <row r="91" spans="2:14" x14ac:dyDescent="0.2">
      <c r="B91" s="96" t="str">
        <f>IF(OR((B87="~"),(C91="~")),"~","")</f>
        <v/>
      </c>
      <c r="C91" s="71" t="s">
        <v>80</v>
      </c>
      <c r="E91" s="128">
        <f t="shared" si="26"/>
        <v>0</v>
      </c>
      <c r="F91" s="128"/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</row>
    <row r="92" spans="2:14" x14ac:dyDescent="0.2">
      <c r="B92" s="96" t="str">
        <f>IF(OR((B87="~"),(C92="~")),"~","")</f>
        <v/>
      </c>
      <c r="C92" s="71" t="s">
        <v>81</v>
      </c>
      <c r="E92" s="128">
        <f t="shared" si="26"/>
        <v>0</v>
      </c>
      <c r="F92" s="128"/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</row>
    <row r="93" spans="2:14" hidden="1" x14ac:dyDescent="0.2">
      <c r="B93" s="96" t="str">
        <f>IF(OR((B87="~"),(C93="~")),"~","")</f>
        <v>~</v>
      </c>
      <c r="C93" s="71" t="s">
        <v>82</v>
      </c>
      <c r="E93" s="128">
        <f t="shared" si="26"/>
        <v>0</v>
      </c>
      <c r="F93" s="128"/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</row>
    <row r="94" spans="2:14" x14ac:dyDescent="0.2">
      <c r="B94" s="96" t="str">
        <f>IF(OR((B87="~"),(C94="~")),"~","")</f>
        <v/>
      </c>
      <c r="C94" s="129" t="str">
        <f>IF(B87="~","~","Sub-total")</f>
        <v>Sub-total</v>
      </c>
      <c r="D94" s="129"/>
      <c r="E94" s="129">
        <f>SUM(E88:E93)</f>
        <v>1364.6585587467459</v>
      </c>
      <c r="F94" s="129"/>
      <c r="G94" s="129">
        <f t="shared" ref="G94:N94" si="27">SUM(G88:G93)</f>
        <v>872.03127400481924</v>
      </c>
      <c r="H94" s="129">
        <f t="shared" si="27"/>
        <v>315.35443948095985</v>
      </c>
      <c r="I94" s="129">
        <f t="shared" si="27"/>
        <v>68.059568353356013</v>
      </c>
      <c r="J94" s="129">
        <f t="shared" si="27"/>
        <v>39.257883783648424</v>
      </c>
      <c r="K94" s="129">
        <f t="shared" si="27"/>
        <v>3.9905219747447176</v>
      </c>
      <c r="L94" s="129">
        <f t="shared" si="27"/>
        <v>47.660373765261667</v>
      </c>
      <c r="M94" s="129">
        <f t="shared" si="27"/>
        <v>18.304497383956061</v>
      </c>
      <c r="N94" s="129">
        <f t="shared" si="27"/>
        <v>0</v>
      </c>
    </row>
    <row r="95" spans="2:14" x14ac:dyDescent="0.2">
      <c r="B95" s="96" t="str">
        <f>IF(OR((B87="~"),(C95="~")),"~","")</f>
        <v/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</row>
    <row r="96" spans="2:14" x14ac:dyDescent="0.2">
      <c r="B96" s="127" t="s">
        <v>85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</row>
    <row r="97" spans="2:14" x14ac:dyDescent="0.2">
      <c r="B97" s="96" t="str">
        <f>IF(OR((B96="~"),(C97="~")),"~","")</f>
        <v/>
      </c>
      <c r="C97" s="71" t="s">
        <v>77</v>
      </c>
      <c r="E97" s="128">
        <f t="shared" ref="E97:E102" si="28">SUM(G97:N97)</f>
        <v>815462094.78924823</v>
      </c>
      <c r="F97" s="128"/>
      <c r="G97" s="128">
        <v>568086986.06196654</v>
      </c>
      <c r="H97" s="128">
        <v>202174415.79415467</v>
      </c>
      <c r="I97" s="128">
        <v>32346507.840744622</v>
      </c>
      <c r="J97" s="128">
        <v>5521656.4233185295</v>
      </c>
      <c r="K97" s="128">
        <v>607271.89173985331</v>
      </c>
      <c r="L97" s="128">
        <v>2516847.827082911</v>
      </c>
      <c r="M97" s="128">
        <v>4208408.9502412286</v>
      </c>
      <c r="N97" s="128">
        <v>0</v>
      </c>
    </row>
    <row r="98" spans="2:14" x14ac:dyDescent="0.2">
      <c r="B98" s="96" t="str">
        <f>IF(OR((B96="~"),(C98="~")),"~","")</f>
        <v/>
      </c>
      <c r="C98" s="71" t="s">
        <v>78</v>
      </c>
      <c r="E98" s="128">
        <f t="shared" si="28"/>
        <v>382103686.52640295</v>
      </c>
      <c r="F98" s="128"/>
      <c r="G98" s="128">
        <v>209948567.23796564</v>
      </c>
      <c r="H98" s="128">
        <v>79466234.608111367</v>
      </c>
      <c r="I98" s="128">
        <v>29461519.619031113</v>
      </c>
      <c r="J98" s="128">
        <v>25466636.460472643</v>
      </c>
      <c r="K98" s="128">
        <v>3114623.9360901015</v>
      </c>
      <c r="L98" s="128">
        <v>26624538.693378322</v>
      </c>
      <c r="M98" s="128">
        <v>8021565.9713536799</v>
      </c>
      <c r="N98" s="128">
        <v>0</v>
      </c>
    </row>
    <row r="99" spans="2:14" x14ac:dyDescent="0.2">
      <c r="B99" s="96" t="str">
        <f>IF(OR((B96="~"),(C99="~")),"~","")</f>
        <v/>
      </c>
      <c r="C99" s="71" t="s">
        <v>79</v>
      </c>
      <c r="E99" s="128">
        <f t="shared" si="28"/>
        <v>838900805.15631211</v>
      </c>
      <c r="F99" s="128"/>
      <c r="G99" s="128">
        <v>529142981.43109035</v>
      </c>
      <c r="H99" s="128">
        <v>272959022.56515253</v>
      </c>
      <c r="I99" s="128">
        <v>15167572.863090795</v>
      </c>
      <c r="J99" s="128">
        <v>8156544.1707099648</v>
      </c>
      <c r="K99" s="128">
        <v>1592528.0522074308</v>
      </c>
      <c r="L99" s="128">
        <v>1581297.6791763224</v>
      </c>
      <c r="M99" s="128">
        <v>1396053.8077678434</v>
      </c>
      <c r="N99" s="128">
        <v>8904804.5871168245</v>
      </c>
    </row>
    <row r="100" spans="2:14" x14ac:dyDescent="0.2">
      <c r="B100" s="96" t="str">
        <f>IF(OR((B96="~"),(C100="~")),"~","")</f>
        <v/>
      </c>
      <c r="C100" s="71" t="s">
        <v>80</v>
      </c>
      <c r="E100" s="128">
        <f t="shared" si="28"/>
        <v>0</v>
      </c>
      <c r="F100" s="128"/>
      <c r="G100" s="128">
        <v>0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</row>
    <row r="101" spans="2:14" x14ac:dyDescent="0.2">
      <c r="B101" s="96" t="str">
        <f>IF(OR((B96="~"),(C101="~")),"~","")</f>
        <v/>
      </c>
      <c r="C101" s="71" t="s">
        <v>81</v>
      </c>
      <c r="E101" s="128">
        <f t="shared" si="28"/>
        <v>0</v>
      </c>
      <c r="F101" s="128"/>
      <c r="G101" s="128">
        <v>0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</row>
    <row r="102" spans="2:14" hidden="1" x14ac:dyDescent="0.2">
      <c r="B102" s="96" t="str">
        <f>IF(OR((B96="~"),(C102="~")),"~","")</f>
        <v>~</v>
      </c>
      <c r="C102" s="71" t="s">
        <v>82</v>
      </c>
      <c r="E102" s="128">
        <f t="shared" si="28"/>
        <v>0</v>
      </c>
      <c r="F102" s="128"/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</row>
    <row r="103" spans="2:14" x14ac:dyDescent="0.2">
      <c r="B103" s="96" t="str">
        <f>IF(OR((B96="~"),(C103="~")),"~","")</f>
        <v/>
      </c>
      <c r="C103" s="129" t="str">
        <f>IF(B96="~","~","Sub-total")</f>
        <v>Sub-total</v>
      </c>
      <c r="D103" s="129"/>
      <c r="E103" s="129">
        <f>SUM(E97:E102)</f>
        <v>2036466586.4719634</v>
      </c>
      <c r="F103" s="129"/>
      <c r="G103" s="129">
        <f t="shared" ref="G103:N103" si="29">SUM(G97:G102)</f>
        <v>1307178534.7310226</v>
      </c>
      <c r="H103" s="129">
        <f t="shared" si="29"/>
        <v>554599672.96741855</v>
      </c>
      <c r="I103" s="129">
        <f t="shared" si="29"/>
        <v>76975600.322866529</v>
      </c>
      <c r="J103" s="129">
        <f t="shared" si="29"/>
        <v>39144837.054501139</v>
      </c>
      <c r="K103" s="129">
        <f t="shared" si="29"/>
        <v>5314423.880037386</v>
      </c>
      <c r="L103" s="129">
        <f t="shared" si="29"/>
        <v>30722684.199637555</v>
      </c>
      <c r="M103" s="129">
        <f t="shared" si="29"/>
        <v>13626028.729362752</v>
      </c>
      <c r="N103" s="129">
        <f t="shared" si="29"/>
        <v>8904804.5871168245</v>
      </c>
    </row>
    <row r="104" spans="2:14" x14ac:dyDescent="0.2">
      <c r="B104" s="96" t="str">
        <f>IF(OR((B96="~"),(C104="~")),"~","")</f>
        <v/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</row>
    <row r="105" spans="2:14" x14ac:dyDescent="0.2">
      <c r="B105" s="127" t="s">
        <v>86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</row>
    <row r="106" spans="2:14" x14ac:dyDescent="0.2">
      <c r="B106" s="96" t="str">
        <f>IF(OR((B105="~"),(C106="~")),"~","")</f>
        <v/>
      </c>
      <c r="C106" s="71" t="s">
        <v>77</v>
      </c>
      <c r="E106" s="128">
        <f t="shared" ref="E106:E111" si="30">SUM(G106:N106)</f>
        <v>0</v>
      </c>
      <c r="F106" s="128"/>
      <c r="G106" s="128">
        <v>0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28">
        <v>0</v>
      </c>
      <c r="N106" s="128">
        <v>0</v>
      </c>
    </row>
    <row r="107" spans="2:14" x14ac:dyDescent="0.2">
      <c r="B107" s="96" t="str">
        <f>IF(OR((B105="~"),(C107="~")),"~","")</f>
        <v/>
      </c>
      <c r="C107" s="71" t="s">
        <v>78</v>
      </c>
      <c r="E107" s="128">
        <f t="shared" si="30"/>
        <v>0</v>
      </c>
      <c r="F107" s="128"/>
      <c r="G107" s="128">
        <v>0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0</v>
      </c>
      <c r="N107" s="128">
        <v>0</v>
      </c>
    </row>
    <row r="108" spans="2:14" x14ac:dyDescent="0.2">
      <c r="B108" s="96" t="str">
        <f>IF(OR((B105="~"),(C108="~")),"~","")</f>
        <v/>
      </c>
      <c r="C108" s="71" t="s">
        <v>79</v>
      </c>
      <c r="E108" s="128">
        <f t="shared" si="30"/>
        <v>0</v>
      </c>
      <c r="F108" s="128"/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</row>
    <row r="109" spans="2:14" x14ac:dyDescent="0.2">
      <c r="B109" s="96" t="str">
        <f>IF(OR((B105="~"),(C109="~")),"~","")</f>
        <v/>
      </c>
      <c r="C109" s="71" t="s">
        <v>80</v>
      </c>
      <c r="E109" s="128">
        <f t="shared" si="30"/>
        <v>0</v>
      </c>
      <c r="F109" s="128"/>
      <c r="G109" s="128">
        <v>0</v>
      </c>
      <c r="H109" s="128">
        <v>0</v>
      </c>
      <c r="I109" s="128">
        <v>0</v>
      </c>
      <c r="J109" s="128">
        <v>0</v>
      </c>
      <c r="K109" s="128">
        <v>0</v>
      </c>
      <c r="L109" s="128">
        <v>0</v>
      </c>
      <c r="M109" s="128">
        <v>0</v>
      </c>
      <c r="N109" s="128">
        <v>0</v>
      </c>
    </row>
    <row r="110" spans="2:14" x14ac:dyDescent="0.2">
      <c r="B110" s="96" t="str">
        <f>IF(OR((B105="~"),(C110="~")),"~","")</f>
        <v/>
      </c>
      <c r="C110" s="71" t="s">
        <v>81</v>
      </c>
      <c r="E110" s="128">
        <f t="shared" si="30"/>
        <v>0</v>
      </c>
      <c r="F110" s="128"/>
      <c r="G110" s="128">
        <v>0</v>
      </c>
      <c r="H110" s="128">
        <v>0</v>
      </c>
      <c r="I110" s="128">
        <v>0</v>
      </c>
      <c r="J110" s="128">
        <v>0</v>
      </c>
      <c r="K110" s="128">
        <v>0</v>
      </c>
      <c r="L110" s="128">
        <v>0</v>
      </c>
      <c r="M110" s="128">
        <v>0</v>
      </c>
      <c r="N110" s="128">
        <v>0</v>
      </c>
    </row>
    <row r="111" spans="2:14" hidden="1" x14ac:dyDescent="0.2">
      <c r="B111" s="96" t="str">
        <f>IF(OR((B105="~"),(C111="~")),"~","")</f>
        <v>~</v>
      </c>
      <c r="C111" s="71" t="s">
        <v>82</v>
      </c>
      <c r="E111" s="128">
        <f t="shared" si="30"/>
        <v>0</v>
      </c>
      <c r="F111" s="128"/>
      <c r="G111" s="128">
        <v>0</v>
      </c>
      <c r="H111" s="128">
        <v>0</v>
      </c>
      <c r="I111" s="128">
        <v>0</v>
      </c>
      <c r="J111" s="128">
        <v>0</v>
      </c>
      <c r="K111" s="128">
        <v>0</v>
      </c>
      <c r="L111" s="128">
        <v>0</v>
      </c>
      <c r="M111" s="128">
        <v>0</v>
      </c>
      <c r="N111" s="128">
        <v>0</v>
      </c>
    </row>
    <row r="112" spans="2:14" x14ac:dyDescent="0.2">
      <c r="B112" s="96" t="str">
        <f>IF(OR((B105="~"),(C112="~")),"~","")</f>
        <v/>
      </c>
      <c r="C112" s="129" t="str">
        <f>IF(B105="~","~","Sub-total")</f>
        <v>Sub-total</v>
      </c>
      <c r="D112" s="129"/>
      <c r="E112" s="129">
        <f>SUM(E106:E111)</f>
        <v>0</v>
      </c>
      <c r="F112" s="129"/>
      <c r="G112" s="129">
        <f t="shared" ref="G112:N112" si="31">SUM(G106:G111)</f>
        <v>0</v>
      </c>
      <c r="H112" s="129">
        <f t="shared" si="31"/>
        <v>0</v>
      </c>
      <c r="I112" s="129">
        <f t="shared" si="31"/>
        <v>0</v>
      </c>
      <c r="J112" s="129">
        <f t="shared" si="31"/>
        <v>0</v>
      </c>
      <c r="K112" s="129">
        <f t="shared" si="31"/>
        <v>0</v>
      </c>
      <c r="L112" s="129">
        <f t="shared" si="31"/>
        <v>0</v>
      </c>
      <c r="M112" s="129">
        <f t="shared" si="31"/>
        <v>0</v>
      </c>
      <c r="N112" s="129">
        <f t="shared" si="31"/>
        <v>0</v>
      </c>
    </row>
    <row r="113" spans="2:14" x14ac:dyDescent="0.2">
      <c r="B113" s="96" t="str">
        <f>IF(OR((B105="~"),(C113="~")),"~","")</f>
        <v/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</row>
    <row r="114" spans="2:14" x14ac:dyDescent="0.2">
      <c r="B114" s="127" t="s">
        <v>87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</row>
    <row r="115" spans="2:14" x14ac:dyDescent="0.2">
      <c r="B115" s="96" t="str">
        <f>IF(OR((B114="~"),(C115="~")),"~","")</f>
        <v/>
      </c>
      <c r="C115" s="71" t="s">
        <v>77</v>
      </c>
      <c r="E115" s="128">
        <f t="shared" ref="E115:E120" si="32">SUM(G115:N115)</f>
        <v>0</v>
      </c>
      <c r="F115" s="128"/>
      <c r="G115" s="128">
        <v>0</v>
      </c>
      <c r="H115" s="128">
        <v>0</v>
      </c>
      <c r="I115" s="128">
        <v>0</v>
      </c>
      <c r="J115" s="128">
        <v>0</v>
      </c>
      <c r="K115" s="128">
        <v>0</v>
      </c>
      <c r="L115" s="128">
        <v>0</v>
      </c>
      <c r="M115" s="128">
        <v>0</v>
      </c>
      <c r="N115" s="128">
        <v>0</v>
      </c>
    </row>
    <row r="116" spans="2:14" x14ac:dyDescent="0.2">
      <c r="B116" s="96" t="str">
        <f>IF(OR((B114="~"),(C116="~")),"~","")</f>
        <v/>
      </c>
      <c r="C116" s="71" t="s">
        <v>78</v>
      </c>
      <c r="E116" s="128">
        <f t="shared" si="32"/>
        <v>0</v>
      </c>
      <c r="F116" s="128"/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</row>
    <row r="117" spans="2:14" x14ac:dyDescent="0.2">
      <c r="B117" s="96" t="str">
        <f>IF(OR((B114="~"),(C117="~")),"~","")</f>
        <v/>
      </c>
      <c r="C117" s="71" t="s">
        <v>79</v>
      </c>
      <c r="E117" s="128">
        <f t="shared" si="32"/>
        <v>0</v>
      </c>
      <c r="F117" s="128"/>
      <c r="G117" s="128">
        <v>0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</row>
    <row r="118" spans="2:14" x14ac:dyDescent="0.2">
      <c r="B118" s="96" t="str">
        <f>IF(OR((B114="~"),(C118="~")),"~","")</f>
        <v/>
      </c>
      <c r="C118" s="71" t="s">
        <v>80</v>
      </c>
      <c r="E118" s="128">
        <f t="shared" si="32"/>
        <v>14653728.110322634</v>
      </c>
      <c r="F118" s="128"/>
      <c r="G118" s="128">
        <v>12352271.489163747</v>
      </c>
      <c r="H118" s="128">
        <v>1653608.344634986</v>
      </c>
      <c r="I118" s="128">
        <v>244999.11691807967</v>
      </c>
      <c r="J118" s="128">
        <v>33472.33726720672</v>
      </c>
      <c r="K118" s="128">
        <v>38564.185448911725</v>
      </c>
      <c r="L118" s="128">
        <v>52535.420646319115</v>
      </c>
      <c r="M118" s="128">
        <v>0</v>
      </c>
      <c r="N118" s="128">
        <v>278277.21624338446</v>
      </c>
    </row>
    <row r="119" spans="2:14" x14ac:dyDescent="0.2">
      <c r="B119" s="96" t="str">
        <f>IF(OR((B114="~"),(C119="~")),"~","")</f>
        <v/>
      </c>
      <c r="C119" s="71" t="s">
        <v>81</v>
      </c>
      <c r="E119" s="128">
        <f t="shared" si="32"/>
        <v>0</v>
      </c>
      <c r="F119" s="128"/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0</v>
      </c>
    </row>
    <row r="120" spans="2:14" hidden="1" x14ac:dyDescent="0.2">
      <c r="B120" s="96" t="str">
        <f>IF(OR((B114="~"),(C120="~")),"~","")</f>
        <v>~</v>
      </c>
      <c r="C120" s="71" t="s">
        <v>82</v>
      </c>
      <c r="E120" s="128">
        <f t="shared" si="32"/>
        <v>0</v>
      </c>
      <c r="F120" s="128"/>
      <c r="G120" s="128">
        <v>0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v>0</v>
      </c>
    </row>
    <row r="121" spans="2:14" x14ac:dyDescent="0.2">
      <c r="B121" s="96" t="str">
        <f>IF(OR((B114="~"),(C121="~")),"~","")</f>
        <v/>
      </c>
      <c r="C121" s="129" t="str">
        <f>IF(B114="~","~","Sub-total")</f>
        <v>Sub-total</v>
      </c>
      <c r="D121" s="129"/>
      <c r="E121" s="129">
        <f>SUM(E115:E120)</f>
        <v>14653728.110322634</v>
      </c>
      <c r="F121" s="129"/>
      <c r="G121" s="129">
        <f t="shared" ref="G121:N121" si="33">SUM(G115:G120)</f>
        <v>12352271.489163747</v>
      </c>
      <c r="H121" s="129">
        <f t="shared" si="33"/>
        <v>1653608.344634986</v>
      </c>
      <c r="I121" s="129">
        <f t="shared" si="33"/>
        <v>244999.11691807967</v>
      </c>
      <c r="J121" s="129">
        <f t="shared" si="33"/>
        <v>33472.33726720672</v>
      </c>
      <c r="K121" s="129">
        <f t="shared" si="33"/>
        <v>38564.185448911725</v>
      </c>
      <c r="L121" s="129">
        <f t="shared" si="33"/>
        <v>52535.420646319115</v>
      </c>
      <c r="M121" s="129">
        <f t="shared" si="33"/>
        <v>0</v>
      </c>
      <c r="N121" s="129">
        <f t="shared" si="33"/>
        <v>278277.21624338446</v>
      </c>
    </row>
    <row r="122" spans="2:14" x14ac:dyDescent="0.2">
      <c r="B122" s="96" t="str">
        <f>IF(OR((B114="~"),(C122="~")),"~","")</f>
        <v/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</row>
    <row r="123" spans="2:14" x14ac:dyDescent="0.2">
      <c r="B123" s="127" t="s">
        <v>88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</row>
    <row r="124" spans="2:14" x14ac:dyDescent="0.2">
      <c r="B124" s="96" t="str">
        <f>IF(OR((B123="~"),(C124="~")),"~","")</f>
        <v/>
      </c>
      <c r="C124" s="71" t="s">
        <v>77</v>
      </c>
      <c r="E124" s="128">
        <f t="shared" ref="E124:E129" si="34">SUM(G124:N124)</f>
        <v>0</v>
      </c>
      <c r="F124" s="128"/>
      <c r="G124" s="128">
        <v>0</v>
      </c>
      <c r="H124" s="128">
        <v>0</v>
      </c>
      <c r="I124" s="128">
        <v>0</v>
      </c>
      <c r="J124" s="128">
        <v>0</v>
      </c>
      <c r="K124" s="128">
        <v>0</v>
      </c>
      <c r="L124" s="128">
        <v>0</v>
      </c>
      <c r="M124" s="128">
        <v>0</v>
      </c>
      <c r="N124" s="128">
        <v>0</v>
      </c>
    </row>
    <row r="125" spans="2:14" x14ac:dyDescent="0.2">
      <c r="B125" s="96" t="str">
        <f>IF(OR((B123="~"),(C125="~")),"~","")</f>
        <v/>
      </c>
      <c r="C125" s="71" t="s">
        <v>78</v>
      </c>
      <c r="E125" s="128">
        <f t="shared" si="34"/>
        <v>0</v>
      </c>
      <c r="F125" s="128"/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</row>
    <row r="126" spans="2:14" x14ac:dyDescent="0.2">
      <c r="B126" s="96" t="str">
        <f>IF(OR((B123="~"),(C126="~")),"~","")</f>
        <v/>
      </c>
      <c r="C126" s="71" t="s">
        <v>79</v>
      </c>
      <c r="E126" s="128">
        <f t="shared" si="34"/>
        <v>0</v>
      </c>
      <c r="F126" s="128"/>
      <c r="G126" s="128">
        <v>0</v>
      </c>
      <c r="H126" s="128">
        <v>0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</row>
    <row r="127" spans="2:14" x14ac:dyDescent="0.2">
      <c r="B127" s="96" t="str">
        <f>IF(OR((B123="~"),(C127="~")),"~","")</f>
        <v/>
      </c>
      <c r="C127" s="71" t="s">
        <v>80</v>
      </c>
      <c r="E127" s="128">
        <f t="shared" si="34"/>
        <v>0</v>
      </c>
      <c r="F127" s="128"/>
      <c r="G127" s="128">
        <v>0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</row>
    <row r="128" spans="2:14" x14ac:dyDescent="0.2">
      <c r="B128" s="96" t="str">
        <f>IF(OR((B123="~"),(C128="~")),"~","")</f>
        <v/>
      </c>
      <c r="C128" s="71" t="s">
        <v>81</v>
      </c>
      <c r="E128" s="128">
        <f t="shared" si="34"/>
        <v>192106.02096460457</v>
      </c>
      <c r="F128" s="128"/>
      <c r="G128" s="128">
        <v>0</v>
      </c>
      <c r="H128" s="128">
        <v>569.51022783747214</v>
      </c>
      <c r="I128" s="128">
        <v>34318.034823262344</v>
      </c>
      <c r="J128" s="128">
        <v>54533.096045126906</v>
      </c>
      <c r="K128" s="128">
        <v>1233.3108406019328</v>
      </c>
      <c r="L128" s="128">
        <v>65053.112328842042</v>
      </c>
      <c r="M128" s="128">
        <v>36398.956698933885</v>
      </c>
      <c r="N128" s="128">
        <v>0</v>
      </c>
    </row>
    <row r="129" spans="2:14" hidden="1" x14ac:dyDescent="0.2">
      <c r="B129" s="96" t="str">
        <f>IF(OR((B123="~"),(C129="~")),"~","")</f>
        <v>~</v>
      </c>
      <c r="C129" s="71" t="s">
        <v>82</v>
      </c>
      <c r="E129" s="128">
        <f t="shared" si="34"/>
        <v>0</v>
      </c>
      <c r="F129" s="128"/>
      <c r="G129" s="128">
        <v>0</v>
      </c>
      <c r="H129" s="128">
        <v>0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</row>
    <row r="130" spans="2:14" x14ac:dyDescent="0.2">
      <c r="B130" s="96" t="str">
        <f>IF(OR((B123="~"),(C130="~")),"~","")</f>
        <v/>
      </c>
      <c r="C130" s="129" t="str">
        <f>IF(B123="~","~","Sub-total")</f>
        <v>Sub-total</v>
      </c>
      <c r="D130" s="129"/>
      <c r="E130" s="129">
        <f>SUM(E124:E129)</f>
        <v>192106.02096460457</v>
      </c>
      <c r="F130" s="129"/>
      <c r="G130" s="129">
        <f t="shared" ref="G130:N130" si="35">SUM(G124:G129)</f>
        <v>0</v>
      </c>
      <c r="H130" s="129">
        <f t="shared" si="35"/>
        <v>569.51022783747214</v>
      </c>
      <c r="I130" s="129">
        <f t="shared" si="35"/>
        <v>34318.034823262344</v>
      </c>
      <c r="J130" s="129">
        <f t="shared" si="35"/>
        <v>54533.096045126906</v>
      </c>
      <c r="K130" s="129">
        <f t="shared" si="35"/>
        <v>1233.3108406019328</v>
      </c>
      <c r="L130" s="129">
        <f t="shared" si="35"/>
        <v>65053.112328842042</v>
      </c>
      <c r="M130" s="129">
        <f t="shared" si="35"/>
        <v>36398.956698933885</v>
      </c>
      <c r="N130" s="129">
        <f t="shared" si="35"/>
        <v>0</v>
      </c>
    </row>
    <row r="131" spans="2:14" x14ac:dyDescent="0.2">
      <c r="B131" s="96" t="str">
        <f>IF(OR((B123="~"),(C131="~")),"~","")</f>
        <v/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</row>
    <row r="132" spans="2:14" hidden="1" x14ac:dyDescent="0.2">
      <c r="B132" s="127" t="s">
        <v>82</v>
      </c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</row>
    <row r="133" spans="2:14" hidden="1" x14ac:dyDescent="0.2">
      <c r="B133" s="96" t="str">
        <f>IF(OR((B132="~"),(C133="~")),"~","")</f>
        <v>~</v>
      </c>
      <c r="C133" s="71" t="s">
        <v>82</v>
      </c>
      <c r="E133" s="128">
        <f t="shared" ref="E133:E138" si="36">SUM(G133:N133)</f>
        <v>0</v>
      </c>
      <c r="F133" s="128"/>
      <c r="G133" s="128">
        <v>0</v>
      </c>
      <c r="H133" s="128">
        <v>0</v>
      </c>
      <c r="I133" s="128">
        <v>0</v>
      </c>
      <c r="J133" s="128">
        <v>0</v>
      </c>
      <c r="K133" s="128">
        <v>0</v>
      </c>
      <c r="L133" s="128">
        <v>0</v>
      </c>
      <c r="M133" s="128">
        <v>0</v>
      </c>
      <c r="N133" s="128">
        <v>0</v>
      </c>
    </row>
    <row r="134" spans="2:14" hidden="1" x14ac:dyDescent="0.2">
      <c r="B134" s="96" t="str">
        <f>IF(OR((B132="~"),(C134="~")),"~","")</f>
        <v>~</v>
      </c>
      <c r="C134" s="71" t="s">
        <v>82</v>
      </c>
      <c r="E134" s="128">
        <f t="shared" si="36"/>
        <v>0</v>
      </c>
      <c r="F134" s="128"/>
      <c r="G134" s="128">
        <v>0</v>
      </c>
      <c r="H134" s="128">
        <v>0</v>
      </c>
      <c r="I134" s="128">
        <v>0</v>
      </c>
      <c r="J134" s="128">
        <v>0</v>
      </c>
      <c r="K134" s="128">
        <v>0</v>
      </c>
      <c r="L134" s="128">
        <v>0</v>
      </c>
      <c r="M134" s="128">
        <v>0</v>
      </c>
      <c r="N134" s="128">
        <v>0</v>
      </c>
    </row>
    <row r="135" spans="2:14" hidden="1" x14ac:dyDescent="0.2">
      <c r="B135" s="96" t="str">
        <f>IF(OR((B132="~"),(C135="~")),"~","")</f>
        <v>~</v>
      </c>
      <c r="C135" s="71" t="s">
        <v>82</v>
      </c>
      <c r="E135" s="128">
        <f t="shared" si="36"/>
        <v>0</v>
      </c>
      <c r="F135" s="128"/>
      <c r="G135" s="128">
        <v>0</v>
      </c>
      <c r="H135" s="128">
        <v>0</v>
      </c>
      <c r="I135" s="128">
        <v>0</v>
      </c>
      <c r="J135" s="128">
        <v>0</v>
      </c>
      <c r="K135" s="128">
        <v>0</v>
      </c>
      <c r="L135" s="128">
        <v>0</v>
      </c>
      <c r="M135" s="128">
        <v>0</v>
      </c>
      <c r="N135" s="128">
        <v>0</v>
      </c>
    </row>
    <row r="136" spans="2:14" hidden="1" x14ac:dyDescent="0.2">
      <c r="B136" s="96" t="str">
        <f>IF(OR((B132="~"),(C136="~")),"~","")</f>
        <v>~</v>
      </c>
      <c r="C136" s="71" t="s">
        <v>82</v>
      </c>
      <c r="E136" s="128">
        <f t="shared" si="36"/>
        <v>0</v>
      </c>
      <c r="F136" s="128"/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0</v>
      </c>
      <c r="M136" s="128">
        <v>0</v>
      </c>
      <c r="N136" s="128">
        <v>0</v>
      </c>
    </row>
    <row r="137" spans="2:14" hidden="1" x14ac:dyDescent="0.2">
      <c r="B137" s="96" t="str">
        <f>IF(OR((B132="~"),(C137="~")),"~","")</f>
        <v>~</v>
      </c>
      <c r="C137" s="71" t="s">
        <v>82</v>
      </c>
      <c r="E137" s="128">
        <f t="shared" si="36"/>
        <v>0</v>
      </c>
      <c r="F137" s="128"/>
      <c r="G137" s="128">
        <v>0</v>
      </c>
      <c r="H137" s="128">
        <v>0</v>
      </c>
      <c r="I137" s="128">
        <v>0</v>
      </c>
      <c r="J137" s="128">
        <v>0</v>
      </c>
      <c r="K137" s="128">
        <v>0</v>
      </c>
      <c r="L137" s="128">
        <v>0</v>
      </c>
      <c r="M137" s="128">
        <v>0</v>
      </c>
      <c r="N137" s="128">
        <v>0</v>
      </c>
    </row>
    <row r="138" spans="2:14" hidden="1" x14ac:dyDescent="0.2">
      <c r="B138" s="96" t="str">
        <f>IF(OR((B132="~"),(C138="~")),"~","")</f>
        <v>~</v>
      </c>
      <c r="C138" s="71" t="s">
        <v>82</v>
      </c>
      <c r="E138" s="128">
        <f t="shared" si="36"/>
        <v>0</v>
      </c>
      <c r="F138" s="128"/>
      <c r="G138" s="128">
        <v>0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128">
        <v>0</v>
      </c>
      <c r="N138" s="128">
        <v>0</v>
      </c>
    </row>
    <row r="139" spans="2:14" hidden="1" x14ac:dyDescent="0.2">
      <c r="B139" s="96" t="str">
        <f>IF(OR((B132="~"),(C139="~")),"~","")</f>
        <v>~</v>
      </c>
      <c r="C139" s="129" t="str">
        <f>IF(B132="~","~","Sub-total")</f>
        <v>~</v>
      </c>
      <c r="D139" s="129"/>
      <c r="E139" s="129">
        <f>SUM(E133:E138)</f>
        <v>0</v>
      </c>
      <c r="F139" s="129"/>
      <c r="G139" s="129">
        <f t="shared" ref="G139:N139" si="37">SUM(G133:G138)</f>
        <v>0</v>
      </c>
      <c r="H139" s="129">
        <f t="shared" si="37"/>
        <v>0</v>
      </c>
      <c r="I139" s="129">
        <f t="shared" si="37"/>
        <v>0</v>
      </c>
      <c r="J139" s="129">
        <f t="shared" si="37"/>
        <v>0</v>
      </c>
      <c r="K139" s="129">
        <f t="shared" si="37"/>
        <v>0</v>
      </c>
      <c r="L139" s="129">
        <f t="shared" si="37"/>
        <v>0</v>
      </c>
      <c r="M139" s="129">
        <f t="shared" si="37"/>
        <v>0</v>
      </c>
      <c r="N139" s="129">
        <f t="shared" si="37"/>
        <v>0</v>
      </c>
    </row>
    <row r="140" spans="2:14" hidden="1" x14ac:dyDescent="0.2">
      <c r="B140" s="96" t="str">
        <f>IF(OR((B132="~"),(C140="~")),"~","")</f>
        <v>~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</row>
    <row r="141" spans="2:14" hidden="1" x14ac:dyDescent="0.2">
      <c r="B141" s="127" t="s">
        <v>82</v>
      </c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</row>
    <row r="142" spans="2:14" hidden="1" x14ac:dyDescent="0.2">
      <c r="B142" s="96" t="str">
        <f>IF(OR((B141="~"),(C142="~")),"~","")</f>
        <v>~</v>
      </c>
      <c r="C142" s="71" t="s">
        <v>82</v>
      </c>
      <c r="E142" s="128">
        <f t="shared" ref="E142:E147" si="38">SUM(G142:N142)</f>
        <v>0</v>
      </c>
      <c r="F142" s="128"/>
      <c r="G142" s="128">
        <v>0</v>
      </c>
      <c r="H142" s="128">
        <v>0</v>
      </c>
      <c r="I142" s="128">
        <v>0</v>
      </c>
      <c r="J142" s="128">
        <v>0</v>
      </c>
      <c r="K142" s="128">
        <v>0</v>
      </c>
      <c r="L142" s="128">
        <v>0</v>
      </c>
      <c r="M142" s="128">
        <v>0</v>
      </c>
      <c r="N142" s="128">
        <v>0</v>
      </c>
    </row>
    <row r="143" spans="2:14" hidden="1" x14ac:dyDescent="0.2">
      <c r="B143" s="96" t="str">
        <f>IF(OR((B141="~"),(C143="~")),"~","")</f>
        <v>~</v>
      </c>
      <c r="C143" s="71" t="s">
        <v>82</v>
      </c>
      <c r="E143" s="128">
        <f t="shared" si="38"/>
        <v>0</v>
      </c>
      <c r="F143" s="128"/>
      <c r="G143" s="128">
        <v>0</v>
      </c>
      <c r="H143" s="128">
        <v>0</v>
      </c>
      <c r="I143" s="128">
        <v>0</v>
      </c>
      <c r="J143" s="128">
        <v>0</v>
      </c>
      <c r="K143" s="128">
        <v>0</v>
      </c>
      <c r="L143" s="128">
        <v>0</v>
      </c>
      <c r="M143" s="128">
        <v>0</v>
      </c>
      <c r="N143" s="128">
        <v>0</v>
      </c>
    </row>
    <row r="144" spans="2:14" hidden="1" x14ac:dyDescent="0.2">
      <c r="B144" s="96" t="str">
        <f>IF(OR((B141="~"),(C144="~")),"~","")</f>
        <v>~</v>
      </c>
      <c r="C144" s="71" t="s">
        <v>82</v>
      </c>
      <c r="E144" s="128">
        <f t="shared" si="38"/>
        <v>0</v>
      </c>
      <c r="F144" s="128"/>
      <c r="G144" s="128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128">
        <v>0</v>
      </c>
      <c r="N144" s="128">
        <v>0</v>
      </c>
    </row>
    <row r="145" spans="2:14" hidden="1" x14ac:dyDescent="0.2">
      <c r="B145" s="96" t="str">
        <f>IF(OR((B141="~"),(C145="~")),"~","")</f>
        <v>~</v>
      </c>
      <c r="C145" s="71" t="s">
        <v>82</v>
      </c>
      <c r="E145" s="128">
        <f t="shared" si="38"/>
        <v>0</v>
      </c>
      <c r="F145" s="128"/>
      <c r="G145" s="128">
        <v>0</v>
      </c>
      <c r="H145" s="128">
        <v>0</v>
      </c>
      <c r="I145" s="128">
        <v>0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</row>
    <row r="146" spans="2:14" hidden="1" x14ac:dyDescent="0.2">
      <c r="B146" s="96" t="str">
        <f>IF(OR((B141="~"),(C146="~")),"~","")</f>
        <v>~</v>
      </c>
      <c r="C146" s="71" t="s">
        <v>82</v>
      </c>
      <c r="E146" s="128">
        <f t="shared" si="38"/>
        <v>0</v>
      </c>
      <c r="F146" s="128"/>
      <c r="G146" s="128">
        <v>0</v>
      </c>
      <c r="H146" s="128">
        <v>0</v>
      </c>
      <c r="I146" s="128">
        <v>0</v>
      </c>
      <c r="J146" s="128">
        <v>0</v>
      </c>
      <c r="K146" s="128">
        <v>0</v>
      </c>
      <c r="L146" s="128">
        <v>0</v>
      </c>
      <c r="M146" s="128">
        <v>0</v>
      </c>
      <c r="N146" s="128">
        <v>0</v>
      </c>
    </row>
    <row r="147" spans="2:14" hidden="1" x14ac:dyDescent="0.2">
      <c r="B147" s="96" t="str">
        <f>IF(OR((B141="~"),(C147="~")),"~","")</f>
        <v>~</v>
      </c>
      <c r="C147" s="71" t="s">
        <v>82</v>
      </c>
      <c r="E147" s="128">
        <f t="shared" si="38"/>
        <v>0</v>
      </c>
      <c r="F147" s="128"/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8">
        <v>0</v>
      </c>
    </row>
    <row r="148" spans="2:14" hidden="1" x14ac:dyDescent="0.2">
      <c r="B148" s="96" t="str">
        <f>IF(OR((B141="~"),(C148="~")),"~","")</f>
        <v>~</v>
      </c>
      <c r="C148" s="129" t="str">
        <f>IF(B141="~","~","Sub-total")</f>
        <v>~</v>
      </c>
      <c r="D148" s="129"/>
      <c r="E148" s="129">
        <f>SUM(E142:E147)</f>
        <v>0</v>
      </c>
      <c r="F148" s="129"/>
      <c r="G148" s="129">
        <f t="shared" ref="G148:N148" si="39">SUM(G142:G147)</f>
        <v>0</v>
      </c>
      <c r="H148" s="129">
        <f t="shared" si="39"/>
        <v>0</v>
      </c>
      <c r="I148" s="129">
        <f t="shared" si="39"/>
        <v>0</v>
      </c>
      <c r="J148" s="129">
        <f t="shared" si="39"/>
        <v>0</v>
      </c>
      <c r="K148" s="129">
        <f t="shared" si="39"/>
        <v>0</v>
      </c>
      <c r="L148" s="129">
        <f t="shared" si="39"/>
        <v>0</v>
      </c>
      <c r="M148" s="129">
        <f t="shared" si="39"/>
        <v>0</v>
      </c>
      <c r="N148" s="129">
        <f t="shared" si="39"/>
        <v>0</v>
      </c>
    </row>
    <row r="149" spans="2:14" hidden="1" x14ac:dyDescent="0.2">
      <c r="B149" s="96" t="str">
        <f>IF(OR((B141="~"),(C149="~")),"~","")</f>
        <v>~</v>
      </c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</row>
    <row r="150" spans="2:14" hidden="1" x14ac:dyDescent="0.2">
      <c r="B150" s="127" t="s">
        <v>82</v>
      </c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</row>
    <row r="151" spans="2:14" hidden="1" x14ac:dyDescent="0.2">
      <c r="B151" s="96" t="str">
        <f>IF(OR((B150="~"),(C151="~")),"~","")</f>
        <v>~</v>
      </c>
      <c r="C151" s="71" t="s">
        <v>82</v>
      </c>
      <c r="E151" s="128">
        <f t="shared" ref="E151:E156" si="40">SUM(G151:N151)</f>
        <v>0</v>
      </c>
      <c r="F151" s="128"/>
      <c r="G151" s="128">
        <v>0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</row>
    <row r="152" spans="2:14" hidden="1" x14ac:dyDescent="0.2">
      <c r="B152" s="96" t="str">
        <f>IF(OR((B150="~"),(C152="~")),"~","")</f>
        <v>~</v>
      </c>
      <c r="C152" s="71" t="s">
        <v>82</v>
      </c>
      <c r="E152" s="128">
        <f t="shared" si="40"/>
        <v>0</v>
      </c>
      <c r="F152" s="128"/>
      <c r="G152" s="128">
        <v>0</v>
      </c>
      <c r="H152" s="128">
        <v>0</v>
      </c>
      <c r="I152" s="128">
        <v>0</v>
      </c>
      <c r="J152" s="128">
        <v>0</v>
      </c>
      <c r="K152" s="128">
        <v>0</v>
      </c>
      <c r="L152" s="128">
        <v>0</v>
      </c>
      <c r="M152" s="128">
        <v>0</v>
      </c>
      <c r="N152" s="128">
        <v>0</v>
      </c>
    </row>
    <row r="153" spans="2:14" hidden="1" x14ac:dyDescent="0.2">
      <c r="B153" s="96" t="str">
        <f>IF(OR((B150="~"),(C153="~")),"~","")</f>
        <v>~</v>
      </c>
      <c r="C153" s="71" t="s">
        <v>82</v>
      </c>
      <c r="E153" s="128">
        <f t="shared" si="40"/>
        <v>0</v>
      </c>
      <c r="F153" s="128"/>
      <c r="G153" s="128">
        <v>0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</row>
    <row r="154" spans="2:14" hidden="1" x14ac:dyDescent="0.2">
      <c r="B154" s="96" t="str">
        <f>IF(OR((B150="~"),(C154="~")),"~","")</f>
        <v>~</v>
      </c>
      <c r="C154" s="71" t="s">
        <v>82</v>
      </c>
      <c r="E154" s="128">
        <f t="shared" si="40"/>
        <v>0</v>
      </c>
      <c r="F154" s="128"/>
      <c r="G154" s="128">
        <v>0</v>
      </c>
      <c r="H154" s="128">
        <v>0</v>
      </c>
      <c r="I154" s="128">
        <v>0</v>
      </c>
      <c r="J154" s="128">
        <v>0</v>
      </c>
      <c r="K154" s="128">
        <v>0</v>
      </c>
      <c r="L154" s="128">
        <v>0</v>
      </c>
      <c r="M154" s="128">
        <v>0</v>
      </c>
      <c r="N154" s="128">
        <v>0</v>
      </c>
    </row>
    <row r="155" spans="2:14" hidden="1" x14ac:dyDescent="0.2">
      <c r="B155" s="96" t="str">
        <f>IF(OR((B150="~"),(C155="~")),"~","")</f>
        <v>~</v>
      </c>
      <c r="C155" s="71" t="s">
        <v>82</v>
      </c>
      <c r="E155" s="128">
        <f t="shared" si="40"/>
        <v>0</v>
      </c>
      <c r="F155" s="128"/>
      <c r="G155" s="128">
        <v>0</v>
      </c>
      <c r="H155" s="128">
        <v>0</v>
      </c>
      <c r="I155" s="128">
        <v>0</v>
      </c>
      <c r="J155" s="128">
        <v>0</v>
      </c>
      <c r="K155" s="128">
        <v>0</v>
      </c>
      <c r="L155" s="128">
        <v>0</v>
      </c>
      <c r="M155" s="128">
        <v>0</v>
      </c>
      <c r="N155" s="128">
        <v>0</v>
      </c>
    </row>
    <row r="156" spans="2:14" hidden="1" x14ac:dyDescent="0.2">
      <c r="B156" s="96" t="str">
        <f>IF(OR((B150="~"),(C156="~")),"~","")</f>
        <v>~</v>
      </c>
      <c r="C156" s="71" t="s">
        <v>82</v>
      </c>
      <c r="E156" s="128">
        <f t="shared" si="40"/>
        <v>0</v>
      </c>
      <c r="F156" s="128"/>
      <c r="G156" s="128">
        <v>0</v>
      </c>
      <c r="H156" s="128">
        <v>0</v>
      </c>
      <c r="I156" s="128">
        <v>0</v>
      </c>
      <c r="J156" s="128">
        <v>0</v>
      </c>
      <c r="K156" s="128">
        <v>0</v>
      </c>
      <c r="L156" s="128">
        <v>0</v>
      </c>
      <c r="M156" s="128">
        <v>0</v>
      </c>
      <c r="N156" s="128">
        <v>0</v>
      </c>
    </row>
    <row r="157" spans="2:14" hidden="1" x14ac:dyDescent="0.2">
      <c r="B157" s="96" t="str">
        <f>IF(OR((B150="~"),(C157="~")),"~","")</f>
        <v>~</v>
      </c>
      <c r="C157" s="129" t="str">
        <f>IF(B150="~","~","Sub-total")</f>
        <v>~</v>
      </c>
      <c r="D157" s="129"/>
      <c r="E157" s="129">
        <f>SUM(E151:E156)</f>
        <v>0</v>
      </c>
      <c r="F157" s="129"/>
      <c r="G157" s="129">
        <f t="shared" ref="G157:N157" si="41">SUM(G151:G156)</f>
        <v>0</v>
      </c>
      <c r="H157" s="129">
        <f t="shared" si="41"/>
        <v>0</v>
      </c>
      <c r="I157" s="129">
        <f t="shared" si="41"/>
        <v>0</v>
      </c>
      <c r="J157" s="129">
        <f t="shared" si="41"/>
        <v>0</v>
      </c>
      <c r="K157" s="129">
        <f t="shared" si="41"/>
        <v>0</v>
      </c>
      <c r="L157" s="129">
        <f t="shared" si="41"/>
        <v>0</v>
      </c>
      <c r="M157" s="129">
        <f t="shared" si="41"/>
        <v>0</v>
      </c>
      <c r="N157" s="129">
        <f t="shared" si="41"/>
        <v>0</v>
      </c>
    </row>
    <row r="158" spans="2:14" hidden="1" x14ac:dyDescent="0.2">
      <c r="B158" s="96" t="str">
        <f>IF(OR((B150="~"),(C158="~")),"~","")</f>
        <v>~</v>
      </c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</row>
    <row r="159" spans="2:14" x14ac:dyDescent="0.2">
      <c r="B159" s="127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</row>
    <row r="160" spans="2:14" x14ac:dyDescent="0.2">
      <c r="B160" s="100" t="s">
        <v>55</v>
      </c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</row>
    <row r="161" spans="1:14" x14ac:dyDescent="0.2">
      <c r="B161" s="96" t="str">
        <f ca="1">IF(OR((B161="~"),(C161="~")),"~","")</f>
        <v/>
      </c>
      <c r="C161" s="71" t="s">
        <v>77</v>
      </c>
      <c r="E161" s="128">
        <f t="shared" ref="E161:E166" si="42">SUM(G161:N161)</f>
        <v>867182967.1174382</v>
      </c>
      <c r="F161" s="128"/>
      <c r="G161" s="128">
        <v>604758955.02177119</v>
      </c>
      <c r="H161" s="128">
        <v>213605838.72293067</v>
      </c>
      <c r="I161" s="128">
        <v>34515369.35241656</v>
      </c>
      <c r="J161" s="128">
        <v>5983271.7874571625</v>
      </c>
      <c r="K161" s="128">
        <v>1019930.9700222635</v>
      </c>
      <c r="L161" s="128">
        <v>3091174.0081018424</v>
      </c>
      <c r="M161" s="128">
        <v>4208427.2547386121</v>
      </c>
      <c r="N161" s="128">
        <v>0</v>
      </c>
    </row>
    <row r="162" spans="1:14" x14ac:dyDescent="0.2">
      <c r="B162" s="96" t="str">
        <f ca="1">IF(OR((B161="~"),(C162="~")),"~","")</f>
        <v/>
      </c>
      <c r="C162" s="71" t="s">
        <v>78</v>
      </c>
      <c r="E162" s="128">
        <f t="shared" si="42"/>
        <v>391743058.02001441</v>
      </c>
      <c r="F162" s="128"/>
      <c r="G162" s="128">
        <v>214962792.6698719</v>
      </c>
      <c r="H162" s="128">
        <v>81364122.16222249</v>
      </c>
      <c r="I162" s="128">
        <v>30156292.747237869</v>
      </c>
      <c r="J162" s="128">
        <v>26174923.889698766</v>
      </c>
      <c r="K162" s="128">
        <v>3188859.8946900927</v>
      </c>
      <c r="L162" s="128">
        <v>27587375.263809957</v>
      </c>
      <c r="M162" s="128">
        <v>8308691.3924833676</v>
      </c>
      <c r="N162" s="128">
        <v>0</v>
      </c>
    </row>
    <row r="163" spans="1:14" x14ac:dyDescent="0.2">
      <c r="B163" s="96" t="str">
        <f ca="1">IF(OR((B161="~"),(C163="~")),"~","")</f>
        <v/>
      </c>
      <c r="C163" s="71" t="s">
        <v>79</v>
      </c>
      <c r="E163" s="128">
        <f t="shared" si="42"/>
        <v>838900805.15631211</v>
      </c>
      <c r="F163" s="128"/>
      <c r="G163" s="128">
        <v>529142981.43109035</v>
      </c>
      <c r="H163" s="128">
        <v>272959022.56515253</v>
      </c>
      <c r="I163" s="128">
        <v>15167572.863090795</v>
      </c>
      <c r="J163" s="128">
        <v>8156544.1707099648</v>
      </c>
      <c r="K163" s="128">
        <v>1592528.0522074308</v>
      </c>
      <c r="L163" s="128">
        <v>1581297.6791763224</v>
      </c>
      <c r="M163" s="128">
        <v>1396053.8077678434</v>
      </c>
      <c r="N163" s="128">
        <v>8904804.5871168245</v>
      </c>
    </row>
    <row r="164" spans="1:14" x14ac:dyDescent="0.2">
      <c r="B164" s="96" t="str">
        <f ca="1">IF(OR((B161="~"),(C164="~")),"~","")</f>
        <v/>
      </c>
      <c r="C164" s="71" t="s">
        <v>80</v>
      </c>
      <c r="E164" s="128">
        <f t="shared" si="42"/>
        <v>14653728.110322634</v>
      </c>
      <c r="F164" s="128"/>
      <c r="G164" s="128">
        <v>12352271.489163747</v>
      </c>
      <c r="H164" s="128">
        <v>1653608.344634986</v>
      </c>
      <c r="I164" s="128">
        <v>244999.11691807967</v>
      </c>
      <c r="J164" s="128">
        <v>33472.33726720672</v>
      </c>
      <c r="K164" s="128">
        <v>38564.185448911725</v>
      </c>
      <c r="L164" s="128">
        <v>52535.420646319115</v>
      </c>
      <c r="M164" s="128">
        <v>0</v>
      </c>
      <c r="N164" s="128">
        <v>278277.21624338446</v>
      </c>
    </row>
    <row r="165" spans="1:14" x14ac:dyDescent="0.2">
      <c r="B165" s="96" t="str">
        <f ca="1">IF(OR((B161="~"),(C165="~")),"~","")</f>
        <v/>
      </c>
      <c r="C165" s="71" t="s">
        <v>81</v>
      </c>
      <c r="E165" s="128">
        <f t="shared" si="42"/>
        <v>192106.02096460457</v>
      </c>
      <c r="F165" s="128"/>
      <c r="G165" s="128">
        <v>0</v>
      </c>
      <c r="H165" s="128">
        <v>569.51022783747214</v>
      </c>
      <c r="I165" s="128">
        <v>34318.034823262344</v>
      </c>
      <c r="J165" s="128">
        <v>54533.096045126906</v>
      </c>
      <c r="K165" s="128">
        <v>1233.3108406019328</v>
      </c>
      <c r="L165" s="128">
        <v>65053.112328842042</v>
      </c>
      <c r="M165" s="128">
        <v>36398.956698933885</v>
      </c>
      <c r="N165" s="128">
        <v>0</v>
      </c>
    </row>
    <row r="166" spans="1:14" hidden="1" x14ac:dyDescent="0.2">
      <c r="B166" s="96" t="str">
        <f ca="1">IF(OR((B161="~"),(C166="~")),"~","")</f>
        <v>~</v>
      </c>
      <c r="C166" s="71" t="s">
        <v>82</v>
      </c>
      <c r="E166" s="128">
        <f t="shared" si="42"/>
        <v>0</v>
      </c>
      <c r="F166" s="128"/>
      <c r="G166" s="128">
        <v>0</v>
      </c>
      <c r="H166" s="128">
        <v>0</v>
      </c>
      <c r="I166" s="128">
        <v>0</v>
      </c>
      <c r="J166" s="128">
        <v>0</v>
      </c>
      <c r="K166" s="128">
        <v>0</v>
      </c>
      <c r="L166" s="128">
        <v>0</v>
      </c>
      <c r="M166" s="128">
        <v>0</v>
      </c>
      <c r="N166" s="128">
        <v>0</v>
      </c>
    </row>
    <row r="167" spans="1:14" s="115" customFormat="1" x14ac:dyDescent="0.2"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</row>
    <row r="168" spans="1:14" x14ac:dyDescent="0.2">
      <c r="A168" s="115"/>
      <c r="B168" s="115" t="str">
        <f ca="1">IF(OR((B161="~"),(C168="~")),"~","")</f>
        <v/>
      </c>
    </row>
    <row r="169" spans="1:14" ht="13.5" thickBot="1" x14ac:dyDescent="0.25">
      <c r="A169" s="115"/>
      <c r="C169" s="131" t="s">
        <v>19</v>
      </c>
      <c r="D169" s="132"/>
      <c r="E169" s="132">
        <f>SUM(G169:N169)</f>
        <v>2112672664.4250522</v>
      </c>
      <c r="F169" s="132"/>
      <c r="G169" s="132">
        <f t="shared" ref="G169:N169" si="43">SUM(G161:G166)</f>
        <v>1361217000.6118972</v>
      </c>
      <c r="H169" s="132">
        <f t="shared" si="43"/>
        <v>569583161.30516851</v>
      </c>
      <c r="I169" s="132">
        <f t="shared" si="43"/>
        <v>80118552.114486575</v>
      </c>
      <c r="J169" s="132">
        <f t="shared" si="43"/>
        <v>40402745.281178229</v>
      </c>
      <c r="K169" s="132">
        <f t="shared" si="43"/>
        <v>5841116.4132093005</v>
      </c>
      <c r="L169" s="132">
        <f t="shared" si="43"/>
        <v>32377435.484063283</v>
      </c>
      <c r="M169" s="132">
        <f t="shared" si="43"/>
        <v>13949571.411688756</v>
      </c>
      <c r="N169" s="132">
        <f t="shared" si="43"/>
        <v>9183081.8033602089</v>
      </c>
    </row>
    <row r="170" spans="1:14" ht="13.5" thickTop="1" x14ac:dyDescent="0.2">
      <c r="A170" s="115"/>
      <c r="B170" s="115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</row>
    <row r="171" spans="1:14" s="65" customFormat="1" ht="15.75" x14ac:dyDescent="0.2">
      <c r="A171" s="64" t="str">
        <f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tr">
        <f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96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127" t="s">
        <v>76</v>
      </c>
    </row>
    <row r="178" spans="2:14" x14ac:dyDescent="0.2">
      <c r="B178" s="96" t="str">
        <f>IF(OR((B177="~"),(C178="~")),"~","")</f>
        <v/>
      </c>
      <c r="C178" s="71" t="s">
        <v>77</v>
      </c>
      <c r="E178" s="128">
        <v>708236.09435846051</v>
      </c>
      <c r="G178" s="128">
        <v>505798.22032528557</v>
      </c>
      <c r="H178" s="128">
        <v>179946.19096728289</v>
      </c>
      <c r="I178" s="128">
        <v>21556.506238646012</v>
      </c>
      <c r="J178" s="128">
        <v>485.06883598354494</v>
      </c>
      <c r="K178" s="128">
        <v>450.10799126255097</v>
      </c>
      <c r="L178" s="128">
        <v>0</v>
      </c>
      <c r="M178" s="128">
        <v>0</v>
      </c>
      <c r="N178" s="128">
        <v>0</v>
      </c>
    </row>
    <row r="179" spans="2:14" x14ac:dyDescent="0.2">
      <c r="B179" s="96" t="str">
        <f>IF(OR((B177="~"),(C179="~")),"~","")</f>
        <v/>
      </c>
      <c r="C179" s="71" t="s">
        <v>78</v>
      </c>
      <c r="E179" s="128">
        <v>3104487.1186135914</v>
      </c>
      <c r="G179" s="128">
        <v>1998252.9874868491</v>
      </c>
      <c r="H179" s="128">
        <v>756240.47954562679</v>
      </c>
      <c r="I179" s="128">
        <v>211710.43621939933</v>
      </c>
      <c r="J179" s="128">
        <v>45727.477790811557</v>
      </c>
      <c r="K179" s="128">
        <v>28473.888767427168</v>
      </c>
      <c r="L179" s="128">
        <v>66898.060967481841</v>
      </c>
      <c r="M179" s="128">
        <v>-2816.2121640046948</v>
      </c>
      <c r="N179" s="128">
        <v>0</v>
      </c>
    </row>
    <row r="180" spans="2:14" x14ac:dyDescent="0.2">
      <c r="B180" s="96" t="str">
        <f>IF(OR((B177="~"),(C180="~")),"~","")</f>
        <v/>
      </c>
      <c r="C180" s="71" t="s">
        <v>79</v>
      </c>
      <c r="E180" s="128">
        <v>0</v>
      </c>
      <c r="G180" s="128">
        <v>0</v>
      </c>
      <c r="H180" s="128">
        <v>0</v>
      </c>
      <c r="I180" s="128">
        <v>0</v>
      </c>
      <c r="J180" s="128">
        <v>0</v>
      </c>
      <c r="K180" s="128">
        <v>0</v>
      </c>
      <c r="L180" s="128">
        <v>0</v>
      </c>
      <c r="M180" s="128">
        <v>0</v>
      </c>
      <c r="N180" s="128">
        <v>0</v>
      </c>
    </row>
    <row r="181" spans="2:14" x14ac:dyDescent="0.2">
      <c r="B181" s="96" t="str">
        <f>IF(OR((B177="~"),(C181="~")),"~","")</f>
        <v/>
      </c>
      <c r="C181" s="71" t="s">
        <v>80</v>
      </c>
      <c r="E181" s="128">
        <v>0</v>
      </c>
      <c r="G181" s="128">
        <v>0</v>
      </c>
      <c r="H181" s="128">
        <v>0</v>
      </c>
      <c r="I181" s="128">
        <v>0</v>
      </c>
      <c r="J181" s="128">
        <v>0</v>
      </c>
      <c r="K181" s="128">
        <v>0</v>
      </c>
      <c r="L181" s="128">
        <v>0</v>
      </c>
      <c r="M181" s="128">
        <v>0</v>
      </c>
      <c r="N181" s="128">
        <v>0</v>
      </c>
    </row>
    <row r="182" spans="2:14" x14ac:dyDescent="0.2">
      <c r="B182" s="96" t="str">
        <f>IF(OR((B177="~"),(C182="~")),"~","")</f>
        <v/>
      </c>
      <c r="C182" s="71" t="s">
        <v>81</v>
      </c>
      <c r="E182" s="128">
        <v>0</v>
      </c>
      <c r="G182" s="128">
        <v>0</v>
      </c>
      <c r="H182" s="128">
        <v>0</v>
      </c>
      <c r="I182" s="128">
        <v>0</v>
      </c>
      <c r="J182" s="128">
        <v>0</v>
      </c>
      <c r="K182" s="128">
        <v>0</v>
      </c>
      <c r="L182" s="128">
        <v>0</v>
      </c>
      <c r="M182" s="128">
        <v>0</v>
      </c>
      <c r="N182" s="128">
        <v>0</v>
      </c>
    </row>
    <row r="183" spans="2:14" hidden="1" x14ac:dyDescent="0.2">
      <c r="B183" s="96" t="str">
        <f>IF(OR((B177="~"),(C183="~")),"~","")</f>
        <v>~</v>
      </c>
      <c r="C183" s="71" t="s">
        <v>82</v>
      </c>
      <c r="E183" s="128">
        <v>0</v>
      </c>
      <c r="G183" s="128">
        <v>0</v>
      </c>
      <c r="H183" s="128">
        <v>0</v>
      </c>
      <c r="I183" s="128">
        <v>0</v>
      </c>
      <c r="J183" s="128">
        <v>0</v>
      </c>
      <c r="K183" s="128">
        <v>0</v>
      </c>
      <c r="L183" s="128">
        <v>0</v>
      </c>
      <c r="M183" s="128">
        <v>0</v>
      </c>
      <c r="N183" s="128">
        <v>0</v>
      </c>
    </row>
    <row r="184" spans="2:14" x14ac:dyDescent="0.2">
      <c r="B184" s="96" t="str">
        <f>IF(OR((B177="~"),(C184="~")),"~","")</f>
        <v/>
      </c>
      <c r="C184" s="129" t="str">
        <f>IF(B177="~","~","Sub-total")</f>
        <v>Sub-total</v>
      </c>
      <c r="D184" s="129"/>
      <c r="E184" s="129">
        <f>SUM(E178:E183)</f>
        <v>3812723.2129720519</v>
      </c>
      <c r="F184" s="129"/>
      <c r="G184" s="129">
        <f t="shared" ref="G184:N184" si="44">SUM(G178:G183)</f>
        <v>2504051.2078121346</v>
      </c>
      <c r="H184" s="129">
        <f t="shared" si="44"/>
        <v>936186.67051290965</v>
      </c>
      <c r="I184" s="129">
        <f t="shared" si="44"/>
        <v>233266.94245804535</v>
      </c>
      <c r="J184" s="129">
        <f t="shared" si="44"/>
        <v>46212.546626795105</v>
      </c>
      <c r="K184" s="129">
        <f t="shared" si="44"/>
        <v>28923.996758689718</v>
      </c>
      <c r="L184" s="129">
        <f t="shared" si="44"/>
        <v>66898.060967481841</v>
      </c>
      <c r="M184" s="129">
        <f t="shared" si="44"/>
        <v>-2816.2121640046948</v>
      </c>
      <c r="N184" s="129">
        <f t="shared" si="44"/>
        <v>0</v>
      </c>
    </row>
    <row r="185" spans="2:14" x14ac:dyDescent="0.2">
      <c r="B185" s="96" t="str">
        <f>IF(OR((B177="~"),(C185="~")),"~","")</f>
        <v/>
      </c>
      <c r="C185" s="71"/>
    </row>
    <row r="186" spans="2:14" x14ac:dyDescent="0.2">
      <c r="B186" s="127" t="s">
        <v>83</v>
      </c>
    </row>
    <row r="187" spans="2:14" x14ac:dyDescent="0.2">
      <c r="B187" s="96" t="str">
        <f>IF(OR((B186="~"),(C187="~")),"~","")</f>
        <v/>
      </c>
      <c r="C187" s="71" t="s">
        <v>77</v>
      </c>
      <c r="E187" s="128">
        <v>11483885.413174797</v>
      </c>
      <c r="G187" s="128">
        <v>8139615.1885545254</v>
      </c>
      <c r="H187" s="128">
        <v>2519514.0693691634</v>
      </c>
      <c r="I187" s="128">
        <v>488055.36895254994</v>
      </c>
      <c r="J187" s="128">
        <v>107142.50805475978</v>
      </c>
      <c r="K187" s="128">
        <v>95773.688872100392</v>
      </c>
      <c r="L187" s="128">
        <v>133784.58937169897</v>
      </c>
      <c r="M187" s="128">
        <v>0</v>
      </c>
      <c r="N187" s="128">
        <v>0</v>
      </c>
    </row>
    <row r="188" spans="2:14" x14ac:dyDescent="0.2">
      <c r="B188" s="96" t="str">
        <f>IF(OR((B186="~"),(C188="~")),"~","")</f>
        <v/>
      </c>
      <c r="C188" s="71" t="s">
        <v>78</v>
      </c>
      <c r="E188" s="128">
        <v>1507801.7677304335</v>
      </c>
      <c r="G188" s="128">
        <v>776262.59634151717</v>
      </c>
      <c r="H188" s="128">
        <v>293817.98794777232</v>
      </c>
      <c r="I188" s="128">
        <v>108930.84917180613</v>
      </c>
      <c r="J188" s="128">
        <v>114629.79157070597</v>
      </c>
      <c r="K188" s="128">
        <v>11515.992202587062</v>
      </c>
      <c r="L188" s="128">
        <v>155726.53052613922</v>
      </c>
      <c r="M188" s="128">
        <v>46918.019969905596</v>
      </c>
      <c r="N188" s="128">
        <v>0</v>
      </c>
    </row>
    <row r="189" spans="2:14" x14ac:dyDescent="0.2">
      <c r="B189" s="96" t="str">
        <f>IF(OR((B186="~"),(C189="~")),"~","")</f>
        <v/>
      </c>
      <c r="C189" s="71" t="s">
        <v>79</v>
      </c>
      <c r="E189" s="128">
        <v>0</v>
      </c>
      <c r="G189" s="128">
        <v>0</v>
      </c>
      <c r="H189" s="128">
        <v>0</v>
      </c>
      <c r="I189" s="128">
        <v>0</v>
      </c>
      <c r="J189" s="128">
        <v>0</v>
      </c>
      <c r="K189" s="128">
        <v>0</v>
      </c>
      <c r="L189" s="128">
        <v>0</v>
      </c>
      <c r="M189" s="128">
        <v>0</v>
      </c>
      <c r="N189" s="128">
        <v>0</v>
      </c>
    </row>
    <row r="190" spans="2:14" x14ac:dyDescent="0.2">
      <c r="B190" s="96" t="str">
        <f>IF(OR((B186="~"),(C190="~")),"~","")</f>
        <v/>
      </c>
      <c r="C190" s="71" t="s">
        <v>80</v>
      </c>
      <c r="E190" s="128">
        <v>0</v>
      </c>
      <c r="G190" s="128">
        <v>0</v>
      </c>
      <c r="H190" s="128">
        <v>0</v>
      </c>
      <c r="I190" s="128">
        <v>0</v>
      </c>
      <c r="J190" s="128">
        <v>0</v>
      </c>
      <c r="K190" s="128">
        <v>0</v>
      </c>
      <c r="L190" s="128">
        <v>0</v>
      </c>
      <c r="M190" s="128">
        <v>0</v>
      </c>
      <c r="N190" s="128">
        <v>0</v>
      </c>
    </row>
    <row r="191" spans="2:14" x14ac:dyDescent="0.2">
      <c r="B191" s="96" t="str">
        <f>IF(OR((B186="~"),(C191="~")),"~","")</f>
        <v/>
      </c>
      <c r="C191" s="71" t="s">
        <v>81</v>
      </c>
      <c r="E191" s="128">
        <v>0</v>
      </c>
      <c r="G191" s="128">
        <v>0</v>
      </c>
      <c r="H191" s="128">
        <v>0</v>
      </c>
      <c r="I191" s="128">
        <v>0</v>
      </c>
      <c r="J191" s="128">
        <v>0</v>
      </c>
      <c r="K191" s="128">
        <v>0</v>
      </c>
      <c r="L191" s="128">
        <v>0</v>
      </c>
      <c r="M191" s="128">
        <v>0</v>
      </c>
      <c r="N191" s="128">
        <v>0</v>
      </c>
    </row>
    <row r="192" spans="2:14" hidden="1" x14ac:dyDescent="0.2">
      <c r="B192" s="96" t="str">
        <f>IF(OR((B186="~"),(C192="~")),"~","")</f>
        <v>~</v>
      </c>
      <c r="C192" s="71" t="s">
        <v>82</v>
      </c>
      <c r="E192" s="128">
        <v>0</v>
      </c>
      <c r="G192" s="128">
        <v>0</v>
      </c>
      <c r="H192" s="128">
        <v>0</v>
      </c>
      <c r="I192" s="128">
        <v>0</v>
      </c>
      <c r="J192" s="128">
        <v>0</v>
      </c>
      <c r="K192" s="128">
        <v>0</v>
      </c>
      <c r="L192" s="128">
        <v>0</v>
      </c>
      <c r="M192" s="128">
        <v>0</v>
      </c>
      <c r="N192" s="128">
        <v>0</v>
      </c>
    </row>
    <row r="193" spans="2:14" x14ac:dyDescent="0.2">
      <c r="B193" s="96" t="str">
        <f>IF(OR((B186="~"),(C193="~")),"~","")</f>
        <v/>
      </c>
      <c r="C193" s="129" t="str">
        <f>IF(B186="~","~","Sub-total")</f>
        <v>Sub-total</v>
      </c>
      <c r="D193" s="129"/>
      <c r="E193" s="129">
        <f>SUM(E187:E192)</f>
        <v>12991687.18090523</v>
      </c>
      <c r="F193" s="129"/>
      <c r="G193" s="129">
        <f t="shared" ref="G193:N193" si="45">SUM(G187:G192)</f>
        <v>8915877.7848960422</v>
      </c>
      <c r="H193" s="129">
        <f t="shared" si="45"/>
        <v>2813332.0573169356</v>
      </c>
      <c r="I193" s="129">
        <f t="shared" si="45"/>
        <v>596986.21812435612</v>
      </c>
      <c r="J193" s="129">
        <f t="shared" si="45"/>
        <v>221772.29962546576</v>
      </c>
      <c r="K193" s="129">
        <f t="shared" si="45"/>
        <v>107289.68107468745</v>
      </c>
      <c r="L193" s="129">
        <f t="shared" si="45"/>
        <v>289511.11989783822</v>
      </c>
      <c r="M193" s="129">
        <f t="shared" si="45"/>
        <v>46918.019969905596</v>
      </c>
      <c r="N193" s="129">
        <f t="shared" si="45"/>
        <v>0</v>
      </c>
    </row>
    <row r="194" spans="2:14" x14ac:dyDescent="0.2">
      <c r="B194" s="96" t="str">
        <f>IF(OR((B186="~"),(C194="~")),"~","")</f>
        <v/>
      </c>
    </row>
    <row r="195" spans="2:14" x14ac:dyDescent="0.2">
      <c r="B195" s="127" t="s">
        <v>84</v>
      </c>
    </row>
    <row r="196" spans="2:14" x14ac:dyDescent="0.2">
      <c r="B196" s="96" t="str">
        <f>IF(OR((B195="~"),(C196="~")),"~","")</f>
        <v/>
      </c>
      <c r="C196" s="71" t="s">
        <v>77</v>
      </c>
      <c r="E196" s="128">
        <v>3045.5881252346999</v>
      </c>
      <c r="G196" s="128">
        <v>1946.1630720151722</v>
      </c>
      <c r="H196" s="128">
        <v>703.7949016384656</v>
      </c>
      <c r="I196" s="128">
        <v>151.89250956366726</v>
      </c>
      <c r="J196" s="128">
        <v>87.614109703108653</v>
      </c>
      <c r="K196" s="128">
        <v>8.9058807141707081</v>
      </c>
      <c r="L196" s="128">
        <v>106.36643683020063</v>
      </c>
      <c r="M196" s="128">
        <v>40.851214769915167</v>
      </c>
      <c r="N196" s="128">
        <v>0</v>
      </c>
    </row>
    <row r="197" spans="2:14" x14ac:dyDescent="0.2">
      <c r="B197" s="96" t="str">
        <f>IF(OR((B195="~"),(C197="~")),"~","")</f>
        <v/>
      </c>
      <c r="C197" s="71" t="s">
        <v>78</v>
      </c>
      <c r="E197" s="128">
        <v>0</v>
      </c>
      <c r="G197" s="128">
        <v>0</v>
      </c>
      <c r="H197" s="128">
        <v>0</v>
      </c>
      <c r="I197" s="128">
        <v>0</v>
      </c>
      <c r="J197" s="128">
        <v>0</v>
      </c>
      <c r="K197" s="128">
        <v>0</v>
      </c>
      <c r="L197" s="128">
        <v>0</v>
      </c>
      <c r="M197" s="128">
        <v>0</v>
      </c>
      <c r="N197" s="128">
        <v>0</v>
      </c>
    </row>
    <row r="198" spans="2:14" x14ac:dyDescent="0.2">
      <c r="B198" s="96" t="str">
        <f>IF(OR((B195="~"),(C198="~")),"~","")</f>
        <v/>
      </c>
      <c r="C198" s="71" t="s">
        <v>79</v>
      </c>
      <c r="E198" s="128">
        <v>0</v>
      </c>
      <c r="G198" s="128">
        <v>0</v>
      </c>
      <c r="H198" s="128">
        <v>0</v>
      </c>
      <c r="I198" s="128">
        <v>0</v>
      </c>
      <c r="J198" s="128">
        <v>0</v>
      </c>
      <c r="K198" s="128">
        <v>0</v>
      </c>
      <c r="L198" s="128">
        <v>0</v>
      </c>
      <c r="M198" s="128">
        <v>0</v>
      </c>
      <c r="N198" s="128">
        <v>0</v>
      </c>
    </row>
    <row r="199" spans="2:14" x14ac:dyDescent="0.2">
      <c r="B199" s="96" t="str">
        <f>IF(OR((B195="~"),(C199="~")),"~","")</f>
        <v/>
      </c>
      <c r="C199" s="71" t="s">
        <v>80</v>
      </c>
      <c r="E199" s="128">
        <v>0</v>
      </c>
      <c r="G199" s="128">
        <v>0</v>
      </c>
      <c r="H199" s="128">
        <v>0</v>
      </c>
      <c r="I199" s="128">
        <v>0</v>
      </c>
      <c r="J199" s="128">
        <v>0</v>
      </c>
      <c r="K199" s="128">
        <v>0</v>
      </c>
      <c r="L199" s="128">
        <v>0</v>
      </c>
      <c r="M199" s="128">
        <v>0</v>
      </c>
      <c r="N199" s="128">
        <v>0</v>
      </c>
    </row>
    <row r="200" spans="2:14" x14ac:dyDescent="0.2">
      <c r="B200" s="96" t="str">
        <f>IF(OR((B195="~"),(C200="~")),"~","")</f>
        <v/>
      </c>
      <c r="C200" s="71" t="s">
        <v>81</v>
      </c>
      <c r="E200" s="128">
        <v>0</v>
      </c>
      <c r="G200" s="128">
        <v>0</v>
      </c>
      <c r="H200" s="128">
        <v>0</v>
      </c>
      <c r="I200" s="128">
        <v>0</v>
      </c>
      <c r="J200" s="128">
        <v>0</v>
      </c>
      <c r="K200" s="128">
        <v>0</v>
      </c>
      <c r="L200" s="128">
        <v>0</v>
      </c>
      <c r="M200" s="128">
        <v>0</v>
      </c>
      <c r="N200" s="128">
        <v>0</v>
      </c>
    </row>
    <row r="201" spans="2:14" hidden="1" x14ac:dyDescent="0.2">
      <c r="B201" s="96" t="str">
        <f>IF(OR((B195="~"),(C201="~")),"~","")</f>
        <v>~</v>
      </c>
      <c r="C201" s="71" t="s">
        <v>82</v>
      </c>
      <c r="E201" s="128">
        <v>0</v>
      </c>
      <c r="G201" s="128">
        <v>0</v>
      </c>
      <c r="H201" s="128">
        <v>0</v>
      </c>
      <c r="I201" s="128">
        <v>0</v>
      </c>
      <c r="J201" s="128">
        <v>0</v>
      </c>
      <c r="K201" s="128">
        <v>0</v>
      </c>
      <c r="L201" s="128">
        <v>0</v>
      </c>
      <c r="M201" s="128">
        <v>0</v>
      </c>
      <c r="N201" s="128">
        <v>0</v>
      </c>
    </row>
    <row r="202" spans="2:14" x14ac:dyDescent="0.2">
      <c r="B202" s="96" t="str">
        <f>IF(OR((B195="~"),(C202="~")),"~","")</f>
        <v/>
      </c>
      <c r="C202" s="129" t="str">
        <f>IF(B195="~","~","Sub-total")</f>
        <v>Sub-total</v>
      </c>
      <c r="D202" s="129"/>
      <c r="E202" s="129">
        <f>SUM(E196:E201)</f>
        <v>3045.5881252346999</v>
      </c>
      <c r="F202" s="129"/>
      <c r="G202" s="129">
        <f t="shared" ref="G202:N202" si="46">SUM(G196:G201)</f>
        <v>1946.1630720151722</v>
      </c>
      <c r="H202" s="129">
        <f t="shared" si="46"/>
        <v>703.7949016384656</v>
      </c>
      <c r="I202" s="129">
        <f t="shared" si="46"/>
        <v>151.89250956366726</v>
      </c>
      <c r="J202" s="129">
        <f t="shared" si="46"/>
        <v>87.614109703108653</v>
      </c>
      <c r="K202" s="129">
        <f t="shared" si="46"/>
        <v>8.9058807141707081</v>
      </c>
      <c r="L202" s="129">
        <f t="shared" si="46"/>
        <v>106.36643683020063</v>
      </c>
      <c r="M202" s="129">
        <f t="shared" si="46"/>
        <v>40.851214769915167</v>
      </c>
      <c r="N202" s="129">
        <f t="shared" si="46"/>
        <v>0</v>
      </c>
    </row>
    <row r="203" spans="2:14" x14ac:dyDescent="0.2">
      <c r="B203" s="96" t="str">
        <f>IF(OR((B195="~"),(C203="~")),"~","")</f>
        <v/>
      </c>
    </row>
    <row r="204" spans="2:14" x14ac:dyDescent="0.2">
      <c r="B204" s="127" t="s">
        <v>85</v>
      </c>
    </row>
    <row r="205" spans="2:14" x14ac:dyDescent="0.2">
      <c r="B205" s="96" t="str">
        <f>IF(OR((B204="~"),(C205="~")),"~","")</f>
        <v/>
      </c>
      <c r="C205" s="71" t="s">
        <v>77</v>
      </c>
      <c r="E205" s="128">
        <v>167117137.14376748</v>
      </c>
      <c r="G205" s="128">
        <v>116065501.85147583</v>
      </c>
      <c r="H205" s="128">
        <v>41328789.506320916</v>
      </c>
      <c r="I205" s="128">
        <v>6691938.3647835385</v>
      </c>
      <c r="J205" s="128">
        <v>1267336.2267066159</v>
      </c>
      <c r="K205" s="128">
        <v>137902.54769515409</v>
      </c>
      <c r="L205" s="128">
        <v>712285.20332009904</v>
      </c>
      <c r="M205" s="128">
        <v>913383.44346529373</v>
      </c>
      <c r="N205" s="128">
        <v>0</v>
      </c>
    </row>
    <row r="206" spans="2:14" x14ac:dyDescent="0.2">
      <c r="B206" s="96" t="str">
        <f>IF(OR((B204="~"),(C206="~")),"~","")</f>
        <v/>
      </c>
      <c r="C206" s="71" t="s">
        <v>78</v>
      </c>
      <c r="E206" s="128">
        <v>116195576.79825896</v>
      </c>
      <c r="G206" s="128">
        <v>70012798.628097326</v>
      </c>
      <c r="H206" s="128">
        <v>24120665.874894433</v>
      </c>
      <c r="I206" s="128">
        <v>7614732.463901069</v>
      </c>
      <c r="J206" s="128">
        <v>5840601.8499788912</v>
      </c>
      <c r="K206" s="128">
        <v>797170.24523667665</v>
      </c>
      <c r="L206" s="128">
        <v>5723708.8022166025</v>
      </c>
      <c r="M206" s="128">
        <v>1753976.4781652326</v>
      </c>
      <c r="N206" s="128">
        <v>331922.45576872211</v>
      </c>
    </row>
    <row r="207" spans="2:14" x14ac:dyDescent="0.2">
      <c r="B207" s="96" t="str">
        <f>IF(OR((B204="~"),(C207="~")),"~","")</f>
        <v/>
      </c>
      <c r="C207" s="71" t="s">
        <v>79</v>
      </c>
      <c r="E207" s="128">
        <v>215489352.58504751</v>
      </c>
      <c r="G207" s="128">
        <v>142250703.21403515</v>
      </c>
      <c r="H207" s="128">
        <v>63464146.07649447</v>
      </c>
      <c r="I207" s="128">
        <v>3152581.385892103</v>
      </c>
      <c r="J207" s="128">
        <v>1700534.8267017007</v>
      </c>
      <c r="K207" s="128">
        <v>334297.34346468543</v>
      </c>
      <c r="L207" s="128">
        <v>322362.84337061062</v>
      </c>
      <c r="M207" s="128">
        <v>291406.74910658924</v>
      </c>
      <c r="N207" s="128">
        <v>3973320.1459821584</v>
      </c>
    </row>
    <row r="208" spans="2:14" x14ac:dyDescent="0.2">
      <c r="B208" s="96" t="str">
        <f>IF(OR((B204="~"),(C208="~")),"~","")</f>
        <v/>
      </c>
      <c r="C208" s="71" t="s">
        <v>80</v>
      </c>
      <c r="E208" s="128">
        <v>0</v>
      </c>
      <c r="G208" s="128">
        <v>0</v>
      </c>
      <c r="H208" s="128">
        <v>0</v>
      </c>
      <c r="I208" s="128">
        <v>0</v>
      </c>
      <c r="J208" s="128">
        <v>0</v>
      </c>
      <c r="K208" s="128">
        <v>0</v>
      </c>
      <c r="L208" s="128">
        <v>0</v>
      </c>
      <c r="M208" s="128">
        <v>0</v>
      </c>
      <c r="N208" s="128">
        <v>0</v>
      </c>
    </row>
    <row r="209" spans="2:14" x14ac:dyDescent="0.2">
      <c r="B209" s="96" t="str">
        <f>IF(OR((B204="~"),(C209="~")),"~","")</f>
        <v/>
      </c>
      <c r="C209" s="71" t="s">
        <v>81</v>
      </c>
      <c r="E209" s="128">
        <v>0</v>
      </c>
      <c r="G209" s="128">
        <v>0</v>
      </c>
      <c r="H209" s="128">
        <v>0</v>
      </c>
      <c r="I209" s="128">
        <v>0</v>
      </c>
      <c r="J209" s="128">
        <v>0</v>
      </c>
      <c r="K209" s="128">
        <v>0</v>
      </c>
      <c r="L209" s="128">
        <v>0</v>
      </c>
      <c r="M209" s="128">
        <v>0</v>
      </c>
      <c r="N209" s="128">
        <v>0</v>
      </c>
    </row>
    <row r="210" spans="2:14" hidden="1" x14ac:dyDescent="0.2">
      <c r="B210" s="96" t="str">
        <f>IF(OR((B204="~"),(C210="~")),"~","")</f>
        <v>~</v>
      </c>
      <c r="C210" s="71" t="s">
        <v>82</v>
      </c>
      <c r="E210" s="128">
        <v>0</v>
      </c>
      <c r="G210" s="128">
        <v>0</v>
      </c>
      <c r="H210" s="128">
        <v>0</v>
      </c>
      <c r="I210" s="128">
        <v>0</v>
      </c>
      <c r="J210" s="128">
        <v>0</v>
      </c>
      <c r="K210" s="128">
        <v>0</v>
      </c>
      <c r="L210" s="128">
        <v>0</v>
      </c>
      <c r="M210" s="128">
        <v>0</v>
      </c>
      <c r="N210" s="128">
        <v>0</v>
      </c>
    </row>
    <row r="211" spans="2:14" x14ac:dyDescent="0.2">
      <c r="B211" s="96" t="str">
        <f>IF(OR((B204="~"),(C211="~")),"~","")</f>
        <v/>
      </c>
      <c r="C211" s="129" t="str">
        <f>IF(B204="~","~","Sub-total")</f>
        <v>Sub-total</v>
      </c>
      <c r="D211" s="129"/>
      <c r="E211" s="129">
        <f>SUM(E205:E210)</f>
        <v>498802066.52707398</v>
      </c>
      <c r="F211" s="129"/>
      <c r="G211" s="129">
        <f t="shared" ref="G211:N211" si="47">SUM(G205:G210)</f>
        <v>328329003.69360828</v>
      </c>
      <c r="H211" s="129">
        <f t="shared" si="47"/>
        <v>128913601.45770982</v>
      </c>
      <c r="I211" s="129">
        <f t="shared" si="47"/>
        <v>17459252.21457671</v>
      </c>
      <c r="J211" s="129">
        <f t="shared" si="47"/>
        <v>8808472.9033872075</v>
      </c>
      <c r="K211" s="129">
        <f t="shared" si="47"/>
        <v>1269370.1363965161</v>
      </c>
      <c r="L211" s="129">
        <f t="shared" si="47"/>
        <v>6758356.8489073124</v>
      </c>
      <c r="M211" s="129">
        <f t="shared" si="47"/>
        <v>2958766.6707371157</v>
      </c>
      <c r="N211" s="129">
        <f t="shared" si="47"/>
        <v>4305242.6017508805</v>
      </c>
    </row>
    <row r="212" spans="2:14" x14ac:dyDescent="0.2">
      <c r="B212" s="96" t="str">
        <f>IF(OR((B204="~"),(C212="~")),"~","")</f>
        <v/>
      </c>
    </row>
    <row r="213" spans="2:14" x14ac:dyDescent="0.2">
      <c r="B213" s="127" t="s">
        <v>86</v>
      </c>
    </row>
    <row r="214" spans="2:14" x14ac:dyDescent="0.2">
      <c r="B214" s="96" t="str">
        <f>IF(OR((B213="~"),(C214="~")),"~","")</f>
        <v/>
      </c>
      <c r="C214" s="71" t="s">
        <v>77</v>
      </c>
      <c r="E214" s="128">
        <v>0</v>
      </c>
      <c r="G214" s="128">
        <v>0</v>
      </c>
      <c r="H214" s="128">
        <v>0</v>
      </c>
      <c r="I214" s="128">
        <v>0</v>
      </c>
      <c r="J214" s="128">
        <v>0</v>
      </c>
      <c r="K214" s="128">
        <v>0</v>
      </c>
      <c r="L214" s="128">
        <v>0</v>
      </c>
      <c r="M214" s="128">
        <v>0</v>
      </c>
      <c r="N214" s="128">
        <v>0</v>
      </c>
    </row>
    <row r="215" spans="2:14" x14ac:dyDescent="0.2">
      <c r="B215" s="96" t="str">
        <f>IF(OR((B213="~"),(C215="~")),"~","")</f>
        <v/>
      </c>
      <c r="C215" s="71" t="s">
        <v>78</v>
      </c>
      <c r="E215" s="128">
        <v>0</v>
      </c>
      <c r="G215" s="128">
        <v>0</v>
      </c>
      <c r="H215" s="128">
        <v>0</v>
      </c>
      <c r="I215" s="128">
        <v>0</v>
      </c>
      <c r="J215" s="128">
        <v>0</v>
      </c>
      <c r="K215" s="128">
        <v>0</v>
      </c>
      <c r="L215" s="128">
        <v>0</v>
      </c>
      <c r="M215" s="128">
        <v>0</v>
      </c>
      <c r="N215" s="128">
        <v>0</v>
      </c>
    </row>
    <row r="216" spans="2:14" x14ac:dyDescent="0.2">
      <c r="B216" s="96" t="str">
        <f>IF(OR((B213="~"),(C216="~")),"~","")</f>
        <v/>
      </c>
      <c r="C216" s="71" t="s">
        <v>79</v>
      </c>
      <c r="E216" s="128">
        <v>0</v>
      </c>
      <c r="G216" s="128">
        <v>0</v>
      </c>
      <c r="H216" s="128">
        <v>0</v>
      </c>
      <c r="I216" s="128">
        <v>0</v>
      </c>
      <c r="J216" s="128">
        <v>0</v>
      </c>
      <c r="K216" s="128">
        <v>0</v>
      </c>
      <c r="L216" s="128">
        <v>0</v>
      </c>
      <c r="M216" s="128">
        <v>0</v>
      </c>
      <c r="N216" s="128">
        <v>0</v>
      </c>
    </row>
    <row r="217" spans="2:14" x14ac:dyDescent="0.2">
      <c r="B217" s="96" t="str">
        <f>IF(OR((B213="~"),(C217="~")),"~","")</f>
        <v/>
      </c>
      <c r="C217" s="71" t="s">
        <v>80</v>
      </c>
      <c r="E217" s="128">
        <v>0</v>
      </c>
      <c r="G217" s="128">
        <v>0</v>
      </c>
      <c r="H217" s="128">
        <v>0</v>
      </c>
      <c r="I217" s="128">
        <v>0</v>
      </c>
      <c r="J217" s="128">
        <v>0</v>
      </c>
      <c r="K217" s="128">
        <v>0</v>
      </c>
      <c r="L217" s="128">
        <v>0</v>
      </c>
      <c r="M217" s="128">
        <v>0</v>
      </c>
      <c r="N217" s="128">
        <v>0</v>
      </c>
    </row>
    <row r="218" spans="2:14" x14ac:dyDescent="0.2">
      <c r="B218" s="96" t="str">
        <f>IF(OR((B213="~"),(C218="~")),"~","")</f>
        <v/>
      </c>
      <c r="C218" s="71" t="s">
        <v>81</v>
      </c>
      <c r="E218" s="128">
        <v>0</v>
      </c>
      <c r="G218" s="128">
        <v>0</v>
      </c>
      <c r="H218" s="128">
        <v>0</v>
      </c>
      <c r="I218" s="128">
        <v>0</v>
      </c>
      <c r="J218" s="128">
        <v>0</v>
      </c>
      <c r="K218" s="128">
        <v>0</v>
      </c>
      <c r="L218" s="128">
        <v>0</v>
      </c>
      <c r="M218" s="128">
        <v>0</v>
      </c>
      <c r="N218" s="128">
        <v>0</v>
      </c>
    </row>
    <row r="219" spans="2:14" hidden="1" x14ac:dyDescent="0.2">
      <c r="B219" s="96" t="str">
        <f>IF(OR((B213="~"),(C219="~")),"~","")</f>
        <v>~</v>
      </c>
      <c r="C219" s="71" t="s">
        <v>82</v>
      </c>
      <c r="E219" s="128">
        <v>0</v>
      </c>
      <c r="G219" s="128">
        <v>0</v>
      </c>
      <c r="H219" s="128">
        <v>0</v>
      </c>
      <c r="I219" s="128">
        <v>0</v>
      </c>
      <c r="J219" s="128">
        <v>0</v>
      </c>
      <c r="K219" s="128">
        <v>0</v>
      </c>
      <c r="L219" s="128">
        <v>0</v>
      </c>
      <c r="M219" s="128">
        <v>0</v>
      </c>
      <c r="N219" s="128">
        <v>0</v>
      </c>
    </row>
    <row r="220" spans="2:14" x14ac:dyDescent="0.2">
      <c r="B220" s="96" t="str">
        <f>IF(OR((B213="~"),(C220="~")),"~","")</f>
        <v/>
      </c>
      <c r="C220" s="129" t="str">
        <f>IF(B213="~","~","Sub-total")</f>
        <v>Sub-total</v>
      </c>
      <c r="D220" s="129"/>
      <c r="E220" s="129">
        <f>SUM(E214:E219)</f>
        <v>0</v>
      </c>
      <c r="F220" s="129"/>
      <c r="G220" s="129">
        <f t="shared" ref="G220:N220" si="48">SUM(G214:G219)</f>
        <v>0</v>
      </c>
      <c r="H220" s="129">
        <f t="shared" si="48"/>
        <v>0</v>
      </c>
      <c r="I220" s="129">
        <f t="shared" si="48"/>
        <v>0</v>
      </c>
      <c r="J220" s="129">
        <f t="shared" si="48"/>
        <v>0</v>
      </c>
      <c r="K220" s="129">
        <f t="shared" si="48"/>
        <v>0</v>
      </c>
      <c r="L220" s="129">
        <f t="shared" si="48"/>
        <v>0</v>
      </c>
      <c r="M220" s="129">
        <f t="shared" si="48"/>
        <v>0</v>
      </c>
      <c r="N220" s="129">
        <f t="shared" si="48"/>
        <v>0</v>
      </c>
    </row>
    <row r="221" spans="2:14" x14ac:dyDescent="0.2">
      <c r="B221" s="96" t="str">
        <f>IF(OR((B213="~"),(C221="~")),"~","")</f>
        <v/>
      </c>
    </row>
    <row r="222" spans="2:14" x14ac:dyDescent="0.2">
      <c r="B222" s="127" t="s">
        <v>87</v>
      </c>
    </row>
    <row r="223" spans="2:14" x14ac:dyDescent="0.2">
      <c r="B223" s="96" t="str">
        <f>IF(OR((B222="~"),(C223="~")),"~","")</f>
        <v/>
      </c>
      <c r="C223" s="71" t="s">
        <v>77</v>
      </c>
      <c r="E223" s="128">
        <v>0</v>
      </c>
      <c r="G223" s="128">
        <v>0</v>
      </c>
      <c r="H223" s="128">
        <v>0</v>
      </c>
      <c r="I223" s="128">
        <v>0</v>
      </c>
      <c r="J223" s="128">
        <v>0</v>
      </c>
      <c r="K223" s="128">
        <v>0</v>
      </c>
      <c r="L223" s="128">
        <v>0</v>
      </c>
      <c r="M223" s="128">
        <v>0</v>
      </c>
      <c r="N223" s="128">
        <v>0</v>
      </c>
    </row>
    <row r="224" spans="2:14" x14ac:dyDescent="0.2">
      <c r="B224" s="96" t="str">
        <f>IF(OR((B222="~"),(C224="~")),"~","")</f>
        <v/>
      </c>
      <c r="C224" s="71" t="s">
        <v>78</v>
      </c>
      <c r="E224" s="128">
        <v>0</v>
      </c>
      <c r="G224" s="128">
        <v>0</v>
      </c>
      <c r="H224" s="128">
        <v>0</v>
      </c>
      <c r="I224" s="128">
        <v>0</v>
      </c>
      <c r="J224" s="128">
        <v>0</v>
      </c>
      <c r="K224" s="128">
        <v>0</v>
      </c>
      <c r="L224" s="128">
        <v>0</v>
      </c>
      <c r="M224" s="128">
        <v>0</v>
      </c>
      <c r="N224" s="128">
        <v>0</v>
      </c>
    </row>
    <row r="225" spans="2:14" x14ac:dyDescent="0.2">
      <c r="B225" s="96" t="str">
        <f>IF(OR((B222="~"),(C225="~")),"~","")</f>
        <v/>
      </c>
      <c r="C225" s="71" t="s">
        <v>79</v>
      </c>
      <c r="E225" s="128">
        <v>0</v>
      </c>
      <c r="G225" s="128">
        <v>0</v>
      </c>
      <c r="H225" s="128">
        <v>0</v>
      </c>
      <c r="I225" s="128">
        <v>0</v>
      </c>
      <c r="J225" s="128">
        <v>0</v>
      </c>
      <c r="K225" s="128">
        <v>0</v>
      </c>
      <c r="L225" s="128">
        <v>0</v>
      </c>
      <c r="M225" s="128">
        <v>0</v>
      </c>
      <c r="N225" s="128">
        <v>0</v>
      </c>
    </row>
    <row r="226" spans="2:14" x14ac:dyDescent="0.2">
      <c r="B226" s="96" t="str">
        <f>IF(OR((B222="~"),(C226="~")),"~","")</f>
        <v/>
      </c>
      <c r="C226" s="71" t="s">
        <v>80</v>
      </c>
      <c r="E226" s="128">
        <v>25064603.684731077</v>
      </c>
      <c r="G226" s="128">
        <v>20376217.698160511</v>
      </c>
      <c r="H226" s="128">
        <v>3281343.6662293295</v>
      </c>
      <c r="I226" s="128">
        <v>579384.04118872026</v>
      </c>
      <c r="J226" s="128">
        <v>67320.116711468698</v>
      </c>
      <c r="K226" s="128">
        <v>91551.467936259374</v>
      </c>
      <c r="L226" s="128">
        <v>94572.078281445691</v>
      </c>
      <c r="M226" s="128">
        <v>0</v>
      </c>
      <c r="N226" s="128">
        <v>574214.61622333655</v>
      </c>
    </row>
    <row r="227" spans="2:14" x14ac:dyDescent="0.2">
      <c r="B227" s="96" t="str">
        <f>IF(OR((B222="~"),(C227="~")),"~","")</f>
        <v/>
      </c>
      <c r="C227" s="71" t="s">
        <v>81</v>
      </c>
      <c r="E227" s="128">
        <v>0</v>
      </c>
      <c r="G227" s="128">
        <v>0</v>
      </c>
      <c r="H227" s="128">
        <v>0</v>
      </c>
      <c r="I227" s="128">
        <v>0</v>
      </c>
      <c r="J227" s="128">
        <v>0</v>
      </c>
      <c r="K227" s="128">
        <v>0</v>
      </c>
      <c r="L227" s="128">
        <v>0</v>
      </c>
      <c r="M227" s="128">
        <v>0</v>
      </c>
      <c r="N227" s="128">
        <v>0</v>
      </c>
    </row>
    <row r="228" spans="2:14" hidden="1" x14ac:dyDescent="0.2">
      <c r="B228" s="96" t="str">
        <f>IF(OR((B222="~"),(C228="~")),"~","")</f>
        <v>~</v>
      </c>
      <c r="C228" s="71" t="s">
        <v>82</v>
      </c>
      <c r="E228" s="128">
        <v>0</v>
      </c>
      <c r="G228" s="128">
        <v>0</v>
      </c>
      <c r="H228" s="128">
        <v>0</v>
      </c>
      <c r="I228" s="128">
        <v>0</v>
      </c>
      <c r="J228" s="128">
        <v>0</v>
      </c>
      <c r="K228" s="128">
        <v>0</v>
      </c>
      <c r="L228" s="128">
        <v>0</v>
      </c>
      <c r="M228" s="128">
        <v>0</v>
      </c>
      <c r="N228" s="128">
        <v>0</v>
      </c>
    </row>
    <row r="229" spans="2:14" x14ac:dyDescent="0.2">
      <c r="B229" s="96" t="str">
        <f>IF(OR((B222="~"),(C229="~")),"~","")</f>
        <v/>
      </c>
      <c r="C229" s="129" t="str">
        <f>IF(B222="~","~","Sub-total")</f>
        <v>Sub-total</v>
      </c>
      <c r="D229" s="129"/>
      <c r="E229" s="129">
        <f>SUM(E223:E228)</f>
        <v>25064603.684731077</v>
      </c>
      <c r="F229" s="129"/>
      <c r="G229" s="129">
        <f t="shared" ref="G229:N229" si="49">SUM(G223:G228)</f>
        <v>20376217.698160511</v>
      </c>
      <c r="H229" s="129">
        <f t="shared" si="49"/>
        <v>3281343.6662293295</v>
      </c>
      <c r="I229" s="129">
        <f t="shared" si="49"/>
        <v>579384.04118872026</v>
      </c>
      <c r="J229" s="129">
        <f t="shared" si="49"/>
        <v>67320.116711468698</v>
      </c>
      <c r="K229" s="129">
        <f t="shared" si="49"/>
        <v>91551.467936259374</v>
      </c>
      <c r="L229" s="129">
        <f t="shared" si="49"/>
        <v>94572.078281445691</v>
      </c>
      <c r="M229" s="129">
        <f t="shared" si="49"/>
        <v>0</v>
      </c>
      <c r="N229" s="129">
        <f t="shared" si="49"/>
        <v>574214.61622333655</v>
      </c>
    </row>
    <row r="230" spans="2:14" x14ac:dyDescent="0.2">
      <c r="B230" s="96" t="str">
        <f>IF(OR((B222="~"),(C230="~")),"~","")</f>
        <v/>
      </c>
    </row>
    <row r="231" spans="2:14" x14ac:dyDescent="0.2">
      <c r="B231" s="127" t="s">
        <v>88</v>
      </c>
    </row>
    <row r="232" spans="2:14" x14ac:dyDescent="0.2">
      <c r="B232" s="96" t="str">
        <f>IF(OR((B231="~"),(C232="~")),"~","")</f>
        <v/>
      </c>
      <c r="C232" s="71" t="s">
        <v>77</v>
      </c>
      <c r="E232" s="128">
        <v>0</v>
      </c>
      <c r="G232" s="128">
        <v>0</v>
      </c>
      <c r="H232" s="128">
        <v>0</v>
      </c>
      <c r="I232" s="128">
        <v>0</v>
      </c>
      <c r="J232" s="128">
        <v>0</v>
      </c>
      <c r="K232" s="128">
        <v>0</v>
      </c>
      <c r="L232" s="128">
        <v>0</v>
      </c>
      <c r="M232" s="128">
        <v>0</v>
      </c>
      <c r="N232" s="128">
        <v>0</v>
      </c>
    </row>
    <row r="233" spans="2:14" x14ac:dyDescent="0.2">
      <c r="B233" s="96" t="str">
        <f>IF(OR((B231="~"),(C233="~")),"~","")</f>
        <v/>
      </c>
      <c r="C233" s="71" t="s">
        <v>78</v>
      </c>
      <c r="E233" s="128">
        <v>0</v>
      </c>
      <c r="G233" s="128">
        <v>0</v>
      </c>
      <c r="H233" s="128">
        <v>0</v>
      </c>
      <c r="I233" s="128">
        <v>0</v>
      </c>
      <c r="J233" s="128">
        <v>0</v>
      </c>
      <c r="K233" s="128">
        <v>0</v>
      </c>
      <c r="L233" s="128">
        <v>0</v>
      </c>
      <c r="M233" s="128">
        <v>0</v>
      </c>
      <c r="N233" s="128">
        <v>0</v>
      </c>
    </row>
    <row r="234" spans="2:14" x14ac:dyDescent="0.2">
      <c r="B234" s="96" t="str">
        <f>IF(OR((B231="~"),(C234="~")),"~","")</f>
        <v/>
      </c>
      <c r="C234" s="71" t="s">
        <v>79</v>
      </c>
      <c r="E234" s="128">
        <v>0</v>
      </c>
      <c r="G234" s="128">
        <v>0</v>
      </c>
      <c r="H234" s="128">
        <v>0</v>
      </c>
      <c r="I234" s="128">
        <v>0</v>
      </c>
      <c r="J234" s="128">
        <v>0</v>
      </c>
      <c r="K234" s="128">
        <v>0</v>
      </c>
      <c r="L234" s="128">
        <v>0</v>
      </c>
      <c r="M234" s="128">
        <v>0</v>
      </c>
      <c r="N234" s="128">
        <v>0</v>
      </c>
    </row>
    <row r="235" spans="2:14" x14ac:dyDescent="0.2">
      <c r="B235" s="96" t="str">
        <f>IF(OR((B231="~"),(C235="~")),"~","")</f>
        <v/>
      </c>
      <c r="C235" s="71" t="s">
        <v>80</v>
      </c>
      <c r="E235" s="128">
        <v>0</v>
      </c>
      <c r="G235" s="128">
        <v>0</v>
      </c>
      <c r="H235" s="128">
        <v>0</v>
      </c>
      <c r="I235" s="128">
        <v>0</v>
      </c>
      <c r="J235" s="128">
        <v>0</v>
      </c>
      <c r="K235" s="128">
        <v>0</v>
      </c>
      <c r="L235" s="128">
        <v>0</v>
      </c>
      <c r="M235" s="128">
        <v>0</v>
      </c>
      <c r="N235" s="128">
        <v>0</v>
      </c>
    </row>
    <row r="236" spans="2:14" x14ac:dyDescent="0.2">
      <c r="B236" s="96" t="str">
        <f>IF(OR((B231="~"),(C236="~")),"~","")</f>
        <v/>
      </c>
      <c r="C236" s="71" t="s">
        <v>81</v>
      </c>
      <c r="E236" s="128">
        <v>604856.24949335412</v>
      </c>
      <c r="G236" s="128">
        <v>0</v>
      </c>
      <c r="H236" s="128">
        <v>1518.0534660933174</v>
      </c>
      <c r="I236" s="128">
        <v>95140.157978432413</v>
      </c>
      <c r="J236" s="128">
        <v>160051.59270275317</v>
      </c>
      <c r="K236" s="128">
        <v>3400.1874898759456</v>
      </c>
      <c r="L236" s="128">
        <v>222820.53250504858</v>
      </c>
      <c r="M236" s="128">
        <v>121925.72535115066</v>
      </c>
      <c r="N236" s="128">
        <v>0</v>
      </c>
    </row>
    <row r="237" spans="2:14" hidden="1" x14ac:dyDescent="0.2">
      <c r="B237" s="96" t="str">
        <f>IF(OR((B231="~"),(C237="~")),"~","")</f>
        <v>~</v>
      </c>
      <c r="C237" s="71" t="s">
        <v>82</v>
      </c>
      <c r="E237" s="128">
        <v>0</v>
      </c>
      <c r="G237" s="128">
        <v>0</v>
      </c>
      <c r="H237" s="128">
        <v>0</v>
      </c>
      <c r="I237" s="128">
        <v>0</v>
      </c>
      <c r="J237" s="128">
        <v>0</v>
      </c>
      <c r="K237" s="128">
        <v>0</v>
      </c>
      <c r="L237" s="128">
        <v>0</v>
      </c>
      <c r="M237" s="128">
        <v>0</v>
      </c>
      <c r="N237" s="128">
        <v>0</v>
      </c>
    </row>
    <row r="238" spans="2:14" x14ac:dyDescent="0.2">
      <c r="B238" s="96" t="str">
        <f>IF(OR((B231="~"),(C238="~")),"~","")</f>
        <v/>
      </c>
      <c r="C238" s="129" t="str">
        <f>IF(B231="~","~","Sub-total")</f>
        <v>Sub-total</v>
      </c>
      <c r="D238" s="129"/>
      <c r="E238" s="129">
        <f>SUM(E232:E237)</f>
        <v>604856.24949335412</v>
      </c>
      <c r="F238" s="129"/>
      <c r="G238" s="129">
        <f t="shared" ref="G238:N238" si="50">SUM(G232:G237)</f>
        <v>0</v>
      </c>
      <c r="H238" s="129">
        <f t="shared" si="50"/>
        <v>1518.0534660933174</v>
      </c>
      <c r="I238" s="129">
        <f t="shared" si="50"/>
        <v>95140.157978432413</v>
      </c>
      <c r="J238" s="129">
        <f t="shared" si="50"/>
        <v>160051.59270275317</v>
      </c>
      <c r="K238" s="129">
        <f t="shared" si="50"/>
        <v>3400.1874898759456</v>
      </c>
      <c r="L238" s="129">
        <f t="shared" si="50"/>
        <v>222820.53250504858</v>
      </c>
      <c r="M238" s="129">
        <f t="shared" si="50"/>
        <v>121925.72535115066</v>
      </c>
      <c r="N238" s="129">
        <f t="shared" si="50"/>
        <v>0</v>
      </c>
    </row>
    <row r="239" spans="2:14" x14ac:dyDescent="0.2">
      <c r="B239" s="96" t="str">
        <f>IF(OR((B231="~"),(C239="~")),"~","")</f>
        <v/>
      </c>
    </row>
    <row r="240" spans="2:14" hidden="1" x14ac:dyDescent="0.2">
      <c r="B240" s="127" t="s">
        <v>82</v>
      </c>
    </row>
    <row r="241" spans="2:14" hidden="1" x14ac:dyDescent="0.2">
      <c r="B241" s="96" t="str">
        <f>IF(OR((B240="~"),(C241="~")),"~","")</f>
        <v>~</v>
      </c>
      <c r="C241" s="71" t="s">
        <v>82</v>
      </c>
      <c r="E241" s="128">
        <v>0</v>
      </c>
      <c r="G241" s="128">
        <v>0</v>
      </c>
      <c r="H241" s="128">
        <v>0</v>
      </c>
      <c r="I241" s="128">
        <v>0</v>
      </c>
      <c r="J241" s="128">
        <v>0</v>
      </c>
      <c r="K241" s="128">
        <v>0</v>
      </c>
      <c r="L241" s="128">
        <v>0</v>
      </c>
      <c r="M241" s="128">
        <v>0</v>
      </c>
      <c r="N241" s="128">
        <v>0</v>
      </c>
    </row>
    <row r="242" spans="2:14" hidden="1" x14ac:dyDescent="0.2">
      <c r="B242" s="96" t="str">
        <f>IF(OR((B240="~"),(C242="~")),"~","")</f>
        <v>~</v>
      </c>
      <c r="C242" s="71" t="s">
        <v>82</v>
      </c>
      <c r="E242" s="128">
        <v>0</v>
      </c>
      <c r="G242" s="128">
        <v>0</v>
      </c>
      <c r="H242" s="128">
        <v>0</v>
      </c>
      <c r="I242" s="128">
        <v>0</v>
      </c>
      <c r="J242" s="128">
        <v>0</v>
      </c>
      <c r="K242" s="128">
        <v>0</v>
      </c>
      <c r="L242" s="128">
        <v>0</v>
      </c>
      <c r="M242" s="128">
        <v>0</v>
      </c>
      <c r="N242" s="128">
        <v>0</v>
      </c>
    </row>
    <row r="243" spans="2:14" hidden="1" x14ac:dyDescent="0.2">
      <c r="B243" s="96" t="str">
        <f>IF(OR((B240="~"),(C243="~")),"~","")</f>
        <v>~</v>
      </c>
      <c r="C243" s="71" t="s">
        <v>82</v>
      </c>
      <c r="E243" s="128">
        <v>0</v>
      </c>
      <c r="G243" s="128">
        <v>0</v>
      </c>
      <c r="H243" s="128">
        <v>0</v>
      </c>
      <c r="I243" s="128">
        <v>0</v>
      </c>
      <c r="J243" s="128">
        <v>0</v>
      </c>
      <c r="K243" s="128">
        <v>0</v>
      </c>
      <c r="L243" s="128">
        <v>0</v>
      </c>
      <c r="M243" s="128">
        <v>0</v>
      </c>
      <c r="N243" s="128">
        <v>0</v>
      </c>
    </row>
    <row r="244" spans="2:14" hidden="1" x14ac:dyDescent="0.2">
      <c r="B244" s="96" t="str">
        <f>IF(OR((B240="~"),(C244="~")),"~","")</f>
        <v>~</v>
      </c>
      <c r="C244" s="71" t="s">
        <v>82</v>
      </c>
      <c r="E244" s="128">
        <v>0</v>
      </c>
      <c r="G244" s="128">
        <v>0</v>
      </c>
      <c r="H244" s="128">
        <v>0</v>
      </c>
      <c r="I244" s="128">
        <v>0</v>
      </c>
      <c r="J244" s="128">
        <v>0</v>
      </c>
      <c r="K244" s="128">
        <v>0</v>
      </c>
      <c r="L244" s="128">
        <v>0</v>
      </c>
      <c r="M244" s="128">
        <v>0</v>
      </c>
      <c r="N244" s="128">
        <v>0</v>
      </c>
    </row>
    <row r="245" spans="2:14" hidden="1" x14ac:dyDescent="0.2">
      <c r="B245" s="96" t="str">
        <f>IF(OR((B240="~"),(C245="~")),"~","")</f>
        <v>~</v>
      </c>
      <c r="C245" s="71" t="s">
        <v>82</v>
      </c>
      <c r="E245" s="128">
        <v>0</v>
      </c>
      <c r="G245" s="128">
        <v>0</v>
      </c>
      <c r="H245" s="128">
        <v>0</v>
      </c>
      <c r="I245" s="128">
        <v>0</v>
      </c>
      <c r="J245" s="128">
        <v>0</v>
      </c>
      <c r="K245" s="128">
        <v>0</v>
      </c>
      <c r="L245" s="128">
        <v>0</v>
      </c>
      <c r="M245" s="128">
        <v>0</v>
      </c>
      <c r="N245" s="128">
        <v>0</v>
      </c>
    </row>
    <row r="246" spans="2:14" hidden="1" x14ac:dyDescent="0.2">
      <c r="B246" s="96" t="str">
        <f>IF(OR((B240="~"),(C246="~")),"~","")</f>
        <v>~</v>
      </c>
      <c r="C246" s="71" t="s">
        <v>82</v>
      </c>
      <c r="E246" s="128">
        <v>0</v>
      </c>
      <c r="G246" s="128">
        <v>0</v>
      </c>
      <c r="H246" s="128">
        <v>0</v>
      </c>
      <c r="I246" s="128">
        <v>0</v>
      </c>
      <c r="J246" s="128">
        <v>0</v>
      </c>
      <c r="K246" s="128">
        <v>0</v>
      </c>
      <c r="L246" s="128">
        <v>0</v>
      </c>
      <c r="M246" s="128">
        <v>0</v>
      </c>
      <c r="N246" s="128">
        <v>0</v>
      </c>
    </row>
    <row r="247" spans="2:14" hidden="1" x14ac:dyDescent="0.2">
      <c r="B247" s="96" t="str">
        <f>IF(OR((B240="~"),(C247="~")),"~","")</f>
        <v>~</v>
      </c>
      <c r="C247" s="129" t="str">
        <f>IF(B240="~","~","Sub-total")</f>
        <v>~</v>
      </c>
      <c r="D247" s="129"/>
      <c r="E247" s="129">
        <f>SUM(E241:E246)</f>
        <v>0</v>
      </c>
      <c r="F247" s="129"/>
      <c r="G247" s="129">
        <f t="shared" ref="G247:N247" si="51">SUM(G241:G246)</f>
        <v>0</v>
      </c>
      <c r="H247" s="129">
        <f t="shared" si="51"/>
        <v>0</v>
      </c>
      <c r="I247" s="129">
        <f t="shared" si="51"/>
        <v>0</v>
      </c>
      <c r="J247" s="129">
        <f t="shared" si="51"/>
        <v>0</v>
      </c>
      <c r="K247" s="129">
        <f t="shared" si="51"/>
        <v>0</v>
      </c>
      <c r="L247" s="129">
        <f t="shared" si="51"/>
        <v>0</v>
      </c>
      <c r="M247" s="129">
        <f t="shared" si="51"/>
        <v>0</v>
      </c>
      <c r="N247" s="129">
        <f t="shared" si="51"/>
        <v>0</v>
      </c>
    </row>
    <row r="248" spans="2:14" hidden="1" x14ac:dyDescent="0.2">
      <c r="B248" s="96" t="str">
        <f>IF(OR((B240="~"),(C248="~")),"~","")</f>
        <v>~</v>
      </c>
    </row>
    <row r="249" spans="2:14" hidden="1" x14ac:dyDescent="0.2">
      <c r="B249" s="127" t="s">
        <v>82</v>
      </c>
    </row>
    <row r="250" spans="2:14" hidden="1" x14ac:dyDescent="0.2">
      <c r="B250" s="96" t="str">
        <f>IF(OR((B249="~"),(C250="~")),"~","")</f>
        <v>~</v>
      </c>
      <c r="C250" s="71" t="s">
        <v>82</v>
      </c>
      <c r="E250" s="128">
        <v>0</v>
      </c>
      <c r="G250" s="128">
        <v>0</v>
      </c>
      <c r="H250" s="128">
        <v>0</v>
      </c>
      <c r="I250" s="128">
        <v>0</v>
      </c>
      <c r="J250" s="128">
        <v>0</v>
      </c>
      <c r="K250" s="128">
        <v>0</v>
      </c>
      <c r="L250" s="128">
        <v>0</v>
      </c>
      <c r="M250" s="128">
        <v>0</v>
      </c>
      <c r="N250" s="128">
        <v>0</v>
      </c>
    </row>
    <row r="251" spans="2:14" hidden="1" x14ac:dyDescent="0.2">
      <c r="B251" s="96" t="str">
        <f>IF(OR((B249="~"),(C251="~")),"~","")</f>
        <v>~</v>
      </c>
      <c r="C251" s="71" t="s">
        <v>82</v>
      </c>
      <c r="E251" s="128">
        <v>0</v>
      </c>
      <c r="G251" s="128">
        <v>0</v>
      </c>
      <c r="H251" s="128">
        <v>0</v>
      </c>
      <c r="I251" s="128">
        <v>0</v>
      </c>
      <c r="J251" s="128">
        <v>0</v>
      </c>
      <c r="K251" s="128">
        <v>0</v>
      </c>
      <c r="L251" s="128">
        <v>0</v>
      </c>
      <c r="M251" s="128">
        <v>0</v>
      </c>
      <c r="N251" s="128">
        <v>0</v>
      </c>
    </row>
    <row r="252" spans="2:14" hidden="1" x14ac:dyDescent="0.2">
      <c r="B252" s="96" t="str">
        <f>IF(OR((B249="~"),(C252="~")),"~","")</f>
        <v>~</v>
      </c>
      <c r="C252" s="71" t="s">
        <v>82</v>
      </c>
      <c r="E252" s="128">
        <v>0</v>
      </c>
      <c r="G252" s="128">
        <v>0</v>
      </c>
      <c r="H252" s="128">
        <v>0</v>
      </c>
      <c r="I252" s="128">
        <v>0</v>
      </c>
      <c r="J252" s="128">
        <v>0</v>
      </c>
      <c r="K252" s="128">
        <v>0</v>
      </c>
      <c r="L252" s="128">
        <v>0</v>
      </c>
      <c r="M252" s="128">
        <v>0</v>
      </c>
      <c r="N252" s="128">
        <v>0</v>
      </c>
    </row>
    <row r="253" spans="2:14" hidden="1" x14ac:dyDescent="0.2">
      <c r="B253" s="96" t="str">
        <f>IF(OR((B249="~"),(C253="~")),"~","")</f>
        <v>~</v>
      </c>
      <c r="C253" s="71" t="s">
        <v>82</v>
      </c>
      <c r="E253" s="128">
        <v>0</v>
      </c>
      <c r="G253" s="128">
        <v>0</v>
      </c>
      <c r="H253" s="128">
        <v>0</v>
      </c>
      <c r="I253" s="128">
        <v>0</v>
      </c>
      <c r="J253" s="128">
        <v>0</v>
      </c>
      <c r="K253" s="128">
        <v>0</v>
      </c>
      <c r="L253" s="128">
        <v>0</v>
      </c>
      <c r="M253" s="128">
        <v>0</v>
      </c>
      <c r="N253" s="128">
        <v>0</v>
      </c>
    </row>
    <row r="254" spans="2:14" hidden="1" x14ac:dyDescent="0.2">
      <c r="B254" s="96" t="str">
        <f>IF(OR((B249="~"),(C254="~")),"~","")</f>
        <v>~</v>
      </c>
      <c r="C254" s="71" t="s">
        <v>82</v>
      </c>
      <c r="E254" s="128">
        <v>0</v>
      </c>
      <c r="G254" s="128">
        <v>0</v>
      </c>
      <c r="H254" s="128">
        <v>0</v>
      </c>
      <c r="I254" s="128">
        <v>0</v>
      </c>
      <c r="J254" s="128">
        <v>0</v>
      </c>
      <c r="K254" s="128">
        <v>0</v>
      </c>
      <c r="L254" s="128">
        <v>0</v>
      </c>
      <c r="M254" s="128">
        <v>0</v>
      </c>
      <c r="N254" s="128">
        <v>0</v>
      </c>
    </row>
    <row r="255" spans="2:14" hidden="1" x14ac:dyDescent="0.2">
      <c r="B255" s="96" t="str">
        <f>IF(OR((B249="~"),(C255="~")),"~","")</f>
        <v>~</v>
      </c>
      <c r="C255" s="71" t="s">
        <v>82</v>
      </c>
      <c r="E255" s="128">
        <v>0</v>
      </c>
      <c r="G255" s="128">
        <v>0</v>
      </c>
      <c r="H255" s="128">
        <v>0</v>
      </c>
      <c r="I255" s="128">
        <v>0</v>
      </c>
      <c r="J255" s="128">
        <v>0</v>
      </c>
      <c r="K255" s="128">
        <v>0</v>
      </c>
      <c r="L255" s="128">
        <v>0</v>
      </c>
      <c r="M255" s="128">
        <v>0</v>
      </c>
      <c r="N255" s="128">
        <v>0</v>
      </c>
    </row>
    <row r="256" spans="2:14" hidden="1" x14ac:dyDescent="0.2">
      <c r="B256" s="96" t="str">
        <f>IF(OR((B249="~"),(C256="~")),"~","")</f>
        <v>~</v>
      </c>
      <c r="C256" s="129" t="str">
        <f>IF(B249="~","~","Sub-total")</f>
        <v>~</v>
      </c>
      <c r="D256" s="129"/>
      <c r="E256" s="129">
        <f>SUM(E250:E255)</f>
        <v>0</v>
      </c>
      <c r="F256" s="129"/>
      <c r="G256" s="129">
        <f t="shared" ref="G256:N256" si="52">SUM(G250:G255)</f>
        <v>0</v>
      </c>
      <c r="H256" s="129">
        <f t="shared" si="52"/>
        <v>0</v>
      </c>
      <c r="I256" s="129">
        <f t="shared" si="52"/>
        <v>0</v>
      </c>
      <c r="J256" s="129">
        <f t="shared" si="52"/>
        <v>0</v>
      </c>
      <c r="K256" s="129">
        <f t="shared" si="52"/>
        <v>0</v>
      </c>
      <c r="L256" s="129">
        <f t="shared" si="52"/>
        <v>0</v>
      </c>
      <c r="M256" s="129">
        <f t="shared" si="52"/>
        <v>0</v>
      </c>
      <c r="N256" s="129">
        <f t="shared" si="52"/>
        <v>0</v>
      </c>
    </row>
    <row r="257" spans="2:14" hidden="1" x14ac:dyDescent="0.2">
      <c r="B257" s="96" t="str">
        <f>IF(OR((B249="~"),(C257="~")),"~","")</f>
        <v>~</v>
      </c>
    </row>
    <row r="258" spans="2:14" hidden="1" x14ac:dyDescent="0.2">
      <c r="B258" s="127" t="s">
        <v>82</v>
      </c>
    </row>
    <row r="259" spans="2:14" hidden="1" x14ac:dyDescent="0.2">
      <c r="B259" s="96" t="str">
        <f>IF(OR((B258="~"),(C259="~")),"~","")</f>
        <v>~</v>
      </c>
      <c r="C259" s="71" t="s">
        <v>82</v>
      </c>
      <c r="E259" s="128">
        <v>0</v>
      </c>
      <c r="G259" s="128">
        <v>0</v>
      </c>
      <c r="H259" s="128">
        <v>0</v>
      </c>
      <c r="I259" s="128">
        <v>0</v>
      </c>
      <c r="J259" s="128">
        <v>0</v>
      </c>
      <c r="K259" s="128">
        <v>0</v>
      </c>
      <c r="L259" s="128">
        <v>0</v>
      </c>
      <c r="M259" s="128">
        <v>0</v>
      </c>
      <c r="N259" s="128">
        <v>0</v>
      </c>
    </row>
    <row r="260" spans="2:14" hidden="1" x14ac:dyDescent="0.2">
      <c r="B260" s="96" t="str">
        <f>IF(OR((B258="~"),(C261="~")),"~","")</f>
        <v>~</v>
      </c>
      <c r="C260" s="71" t="s">
        <v>82</v>
      </c>
      <c r="E260" s="128">
        <v>0</v>
      </c>
      <c r="G260" s="128">
        <v>0</v>
      </c>
      <c r="H260" s="128">
        <v>0</v>
      </c>
      <c r="I260" s="128">
        <v>0</v>
      </c>
      <c r="J260" s="128">
        <v>0</v>
      </c>
      <c r="K260" s="128">
        <v>0</v>
      </c>
      <c r="L260" s="128">
        <v>0</v>
      </c>
      <c r="M260" s="128">
        <v>0</v>
      </c>
      <c r="N260" s="128">
        <v>0</v>
      </c>
    </row>
    <row r="261" spans="2:14" hidden="1" x14ac:dyDescent="0.2">
      <c r="B261" s="96" t="str">
        <f>IF(OR((B258="~"),(C261="~")),"~","")</f>
        <v>~</v>
      </c>
      <c r="C261" s="71" t="s">
        <v>82</v>
      </c>
      <c r="E261" s="128">
        <v>0</v>
      </c>
      <c r="G261" s="128">
        <v>0</v>
      </c>
      <c r="H261" s="128">
        <v>0</v>
      </c>
      <c r="I261" s="128">
        <v>0</v>
      </c>
      <c r="J261" s="128">
        <v>0</v>
      </c>
      <c r="K261" s="128">
        <v>0</v>
      </c>
      <c r="L261" s="128">
        <v>0</v>
      </c>
      <c r="M261" s="128">
        <v>0</v>
      </c>
      <c r="N261" s="128">
        <v>0</v>
      </c>
    </row>
    <row r="262" spans="2:14" hidden="1" x14ac:dyDescent="0.2">
      <c r="B262" s="96" t="str">
        <f>IF(OR((B258="~"),(C262="~")),"~","")</f>
        <v>~</v>
      </c>
      <c r="C262" s="71" t="s">
        <v>82</v>
      </c>
      <c r="E262" s="128">
        <v>0</v>
      </c>
      <c r="G262" s="128">
        <v>0</v>
      </c>
      <c r="H262" s="128">
        <v>0</v>
      </c>
      <c r="I262" s="128">
        <v>0</v>
      </c>
      <c r="J262" s="128">
        <v>0</v>
      </c>
      <c r="K262" s="128">
        <v>0</v>
      </c>
      <c r="L262" s="128">
        <v>0</v>
      </c>
      <c r="M262" s="128">
        <v>0</v>
      </c>
      <c r="N262" s="128">
        <v>0</v>
      </c>
    </row>
    <row r="263" spans="2:14" hidden="1" x14ac:dyDescent="0.2">
      <c r="B263" s="96" t="str">
        <f>IF(OR((B258="~"),(C263="~")),"~","")</f>
        <v>~</v>
      </c>
      <c r="C263" s="71" t="s">
        <v>82</v>
      </c>
      <c r="E263" s="128">
        <v>0</v>
      </c>
      <c r="G263" s="128">
        <v>0</v>
      </c>
      <c r="H263" s="128">
        <v>0</v>
      </c>
      <c r="I263" s="128">
        <v>0</v>
      </c>
      <c r="J263" s="128">
        <v>0</v>
      </c>
      <c r="K263" s="128">
        <v>0</v>
      </c>
      <c r="L263" s="128">
        <v>0</v>
      </c>
      <c r="M263" s="128">
        <v>0</v>
      </c>
      <c r="N263" s="128">
        <v>0</v>
      </c>
    </row>
    <row r="264" spans="2:14" hidden="1" x14ac:dyDescent="0.2">
      <c r="B264" s="96" t="str">
        <f>IF(OR((B258="~"),(C264="~")),"~","")</f>
        <v>~</v>
      </c>
      <c r="C264" s="71" t="s">
        <v>82</v>
      </c>
      <c r="E264" s="128">
        <v>0</v>
      </c>
      <c r="G264" s="128">
        <v>0</v>
      </c>
      <c r="H264" s="128">
        <v>0</v>
      </c>
      <c r="I264" s="128">
        <v>0</v>
      </c>
      <c r="J264" s="128">
        <v>0</v>
      </c>
      <c r="K264" s="128">
        <v>0</v>
      </c>
      <c r="L264" s="128">
        <v>0</v>
      </c>
      <c r="M264" s="128">
        <v>0</v>
      </c>
      <c r="N264" s="128">
        <v>0</v>
      </c>
    </row>
    <row r="265" spans="2:14" hidden="1" x14ac:dyDescent="0.2">
      <c r="B265" s="96" t="str">
        <f>IF(OR((B258="~"),(C265="~")),"~","")</f>
        <v>~</v>
      </c>
      <c r="C265" s="129" t="str">
        <f>IF(B258="~","~","Sub-total")</f>
        <v>~</v>
      </c>
      <c r="D265" s="129"/>
      <c r="E265" s="129">
        <f>SUM(E259:E264)</f>
        <v>0</v>
      </c>
      <c r="F265" s="129"/>
      <c r="G265" s="129">
        <f t="shared" ref="G265:N265" si="53">SUM(G259:G264)</f>
        <v>0</v>
      </c>
      <c r="H265" s="129">
        <f t="shared" si="53"/>
        <v>0</v>
      </c>
      <c r="I265" s="129">
        <f t="shared" si="53"/>
        <v>0</v>
      </c>
      <c r="J265" s="129">
        <f t="shared" si="53"/>
        <v>0</v>
      </c>
      <c r="K265" s="129">
        <f t="shared" si="53"/>
        <v>0</v>
      </c>
      <c r="L265" s="129">
        <f t="shared" si="53"/>
        <v>0</v>
      </c>
      <c r="M265" s="129">
        <f t="shared" si="53"/>
        <v>0</v>
      </c>
      <c r="N265" s="129">
        <f t="shared" si="53"/>
        <v>0</v>
      </c>
    </row>
    <row r="266" spans="2:14" hidden="1" x14ac:dyDescent="0.2">
      <c r="B266" s="96" t="str">
        <f>IF(OR((B258="~"),(C266="~")),"~","")</f>
        <v>~</v>
      </c>
    </row>
    <row r="268" spans="2:14" x14ac:dyDescent="0.2">
      <c r="B268" s="100" t="s">
        <v>55</v>
      </c>
    </row>
    <row r="269" spans="2:14" x14ac:dyDescent="0.2">
      <c r="B269" s="96" t="str">
        <f>IF(OR((B268="~"),(C269="~")),"~","")</f>
        <v/>
      </c>
      <c r="C269" s="71" t="s">
        <v>77</v>
      </c>
      <c r="E269" s="128">
        <v>179312304.23942596</v>
      </c>
      <c r="G269" s="128">
        <v>124712861.42342767</v>
      </c>
      <c r="H269" s="128">
        <v>44028953.561559007</v>
      </c>
      <c r="I269" s="128">
        <v>7201702.1324842982</v>
      </c>
      <c r="J269" s="128">
        <v>1375051.4177070623</v>
      </c>
      <c r="K269" s="128">
        <v>234135.25043923117</v>
      </c>
      <c r="L269" s="128">
        <v>846176.15912862821</v>
      </c>
      <c r="M269" s="128">
        <v>913424.29468006361</v>
      </c>
      <c r="N269" s="128">
        <v>0</v>
      </c>
    </row>
    <row r="270" spans="2:14" x14ac:dyDescent="0.2">
      <c r="B270" s="96" t="str">
        <f>IF(OR((B268="~"),(C270="~")),"~","")</f>
        <v/>
      </c>
      <c r="C270" s="71" t="s">
        <v>78</v>
      </c>
      <c r="E270" s="128">
        <v>120807865.68460298</v>
      </c>
      <c r="G270" s="128">
        <v>72787314.211925685</v>
      </c>
      <c r="H270" s="128">
        <v>25170724.342387836</v>
      </c>
      <c r="I270" s="128">
        <v>7935373.7492922731</v>
      </c>
      <c r="J270" s="128">
        <v>6000959.1193404086</v>
      </c>
      <c r="K270" s="128">
        <v>837160.12620669091</v>
      </c>
      <c r="L270" s="128">
        <v>5946333.393710224</v>
      </c>
      <c r="M270" s="128">
        <v>1798078.2859711335</v>
      </c>
      <c r="N270" s="128">
        <v>331922.45576872211</v>
      </c>
    </row>
    <row r="271" spans="2:14" x14ac:dyDescent="0.2">
      <c r="B271" s="96" t="str">
        <f>IF(OR((B268="~"),(C271="~")),"~","")</f>
        <v/>
      </c>
      <c r="C271" s="71" t="s">
        <v>79</v>
      </c>
      <c r="E271" s="128">
        <v>215489352.58504751</v>
      </c>
      <c r="G271" s="128">
        <v>142250703.21403515</v>
      </c>
      <c r="H271" s="128">
        <v>63464146.07649447</v>
      </c>
      <c r="I271" s="128">
        <v>3152581.385892103</v>
      </c>
      <c r="J271" s="128">
        <v>1700534.8267017007</v>
      </c>
      <c r="K271" s="128">
        <v>334297.34346468543</v>
      </c>
      <c r="L271" s="128">
        <v>322362.84337061062</v>
      </c>
      <c r="M271" s="128">
        <v>291406.74910658924</v>
      </c>
      <c r="N271" s="128">
        <v>3973320.1459821584</v>
      </c>
    </row>
    <row r="272" spans="2:14" x14ac:dyDescent="0.2">
      <c r="B272" s="96" t="str">
        <f>IF(OR((B268="~"),(C272="~")),"~","")</f>
        <v/>
      </c>
      <c r="C272" s="71" t="s">
        <v>80</v>
      </c>
      <c r="E272" s="128">
        <v>25064603.684731077</v>
      </c>
      <c r="G272" s="128">
        <v>20376217.698160511</v>
      </c>
      <c r="H272" s="128">
        <v>3281343.6662293295</v>
      </c>
      <c r="I272" s="128">
        <v>579384.04118872026</v>
      </c>
      <c r="J272" s="128">
        <v>67320.116711468698</v>
      </c>
      <c r="K272" s="128">
        <v>91551.467936259374</v>
      </c>
      <c r="L272" s="128">
        <v>94572.078281445691</v>
      </c>
      <c r="M272" s="128">
        <v>0</v>
      </c>
      <c r="N272" s="128">
        <v>574214.61622333655</v>
      </c>
    </row>
    <row r="273" spans="1:15" x14ac:dyDescent="0.2">
      <c r="B273" s="96" t="str">
        <f>IF(OR((B268="~"),(C273="~")),"~","")</f>
        <v/>
      </c>
      <c r="C273" s="71" t="s">
        <v>81</v>
      </c>
      <c r="E273" s="128">
        <v>604856.24949335412</v>
      </c>
      <c r="G273" s="128">
        <v>0</v>
      </c>
      <c r="H273" s="128">
        <v>1518.0534660933174</v>
      </c>
      <c r="I273" s="128">
        <v>95140.157978432413</v>
      </c>
      <c r="J273" s="128">
        <v>160051.59270275317</v>
      </c>
      <c r="K273" s="128">
        <v>3400.1874898759456</v>
      </c>
      <c r="L273" s="128">
        <v>222820.53250504858</v>
      </c>
      <c r="M273" s="128">
        <v>121925.72535115066</v>
      </c>
      <c r="N273" s="128">
        <v>0</v>
      </c>
    </row>
    <row r="274" spans="1:15" hidden="1" x14ac:dyDescent="0.2">
      <c r="B274" s="96" t="str">
        <f>IF(OR((B268="~"),(C274="~")),"~","")</f>
        <v>~</v>
      </c>
      <c r="C274" s="71" t="s">
        <v>82</v>
      </c>
      <c r="E274" s="128">
        <v>0</v>
      </c>
      <c r="G274" s="128">
        <v>0</v>
      </c>
      <c r="H274" s="128">
        <v>0</v>
      </c>
      <c r="I274" s="128">
        <v>0</v>
      </c>
      <c r="J274" s="128">
        <v>0</v>
      </c>
      <c r="K274" s="128">
        <v>0</v>
      </c>
      <c r="L274" s="128">
        <v>0</v>
      </c>
      <c r="M274" s="128">
        <v>0</v>
      </c>
      <c r="N274" s="128">
        <v>0</v>
      </c>
    </row>
    <row r="276" spans="1:15" x14ac:dyDescent="0.2">
      <c r="A276" s="115"/>
      <c r="B276" s="115" t="str">
        <f>IF(OR((B268="~"),(C276="~")),"~","")</f>
        <v/>
      </c>
    </row>
    <row r="277" spans="1:15" ht="13.5" thickBot="1" x14ac:dyDescent="0.25">
      <c r="A277" s="115"/>
      <c r="B277" s="133"/>
      <c r="C277" s="132" t="s">
        <v>57</v>
      </c>
      <c r="D277" s="132"/>
      <c r="E277" s="132">
        <f>SUM(G277:N277)</f>
        <v>541278982.44330084</v>
      </c>
      <c r="F277" s="132"/>
      <c r="G277" s="132">
        <f t="shared" ref="G277:N277" si="54">SUM(G269:G274)</f>
        <v>360127096.54754901</v>
      </c>
      <c r="H277" s="132">
        <f t="shared" si="54"/>
        <v>135946685.70013672</v>
      </c>
      <c r="I277" s="132">
        <f t="shared" si="54"/>
        <v>18964181.46683583</v>
      </c>
      <c r="J277" s="132">
        <f t="shared" si="54"/>
        <v>9303917.0731633957</v>
      </c>
      <c r="K277" s="132">
        <f t="shared" si="54"/>
        <v>1500544.3755367431</v>
      </c>
      <c r="L277" s="132">
        <f t="shared" si="54"/>
        <v>7432265.0069959573</v>
      </c>
      <c r="M277" s="132">
        <f t="shared" si="54"/>
        <v>3124835.055108937</v>
      </c>
      <c r="N277" s="132">
        <f t="shared" si="54"/>
        <v>4879457.2179742167</v>
      </c>
    </row>
    <row r="278" spans="1:15" ht="13.5" thickTop="1" x14ac:dyDescent="0.2">
      <c r="A278" s="115"/>
      <c r="B278" s="115"/>
      <c r="E278" s="105"/>
      <c r="G278" s="105"/>
      <c r="H278" s="105"/>
      <c r="I278" s="105"/>
      <c r="J278" s="105"/>
      <c r="K278" s="105"/>
      <c r="L278" s="105"/>
      <c r="M278" s="105"/>
      <c r="N278" s="105"/>
    </row>
    <row r="279" spans="1:15" ht="13.5" thickBot="1" x14ac:dyDescent="0.25">
      <c r="A279" s="115"/>
      <c r="B279" s="133"/>
      <c r="C279" s="132" t="s">
        <v>58</v>
      </c>
      <c r="D279" s="132"/>
      <c r="E279" s="132">
        <f>SUM(G279:N279)</f>
        <v>420471116.75869781</v>
      </c>
      <c r="F279" s="132"/>
      <c r="G279" s="132">
        <f>SUM(G269,G271:G273)</f>
        <v>287339782.33562332</v>
      </c>
      <c r="H279" s="132">
        <f t="shared" ref="H279:N279" si="55">SUM(H269,H271:H273)</f>
        <v>110775961.3577489</v>
      </c>
      <c r="I279" s="132">
        <f t="shared" si="55"/>
        <v>11028807.717543554</v>
      </c>
      <c r="J279" s="132">
        <f t="shared" si="55"/>
        <v>3302957.9538229853</v>
      </c>
      <c r="K279" s="132">
        <f t="shared" si="55"/>
        <v>663384.24933005194</v>
      </c>
      <c r="L279" s="132">
        <f t="shared" si="55"/>
        <v>1485931.6132857332</v>
      </c>
      <c r="M279" s="132">
        <f t="shared" si="55"/>
        <v>1326756.7691378035</v>
      </c>
      <c r="N279" s="132">
        <f t="shared" si="55"/>
        <v>4547534.7622054946</v>
      </c>
      <c r="O279" s="133"/>
    </row>
    <row r="280" spans="1:15" ht="13.5" thickTop="1" x14ac:dyDescent="0.2">
      <c r="A280" s="115"/>
      <c r="B280" s="133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</row>
    <row r="281" spans="1:15" s="115" customFormat="1" ht="15.75" x14ac:dyDescent="0.2">
      <c r="A281" s="79" t="str">
        <f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tr">
        <f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97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127" t="s">
        <v>76</v>
      </c>
    </row>
    <row r="288" spans="1:15" x14ac:dyDescent="0.2">
      <c r="B288" s="96" t="str">
        <f>IF(OR((B287="~"),(C288="~")),"~","")</f>
        <v/>
      </c>
      <c r="C288" s="71" t="s">
        <v>60</v>
      </c>
      <c r="E288" s="80">
        <f>IF(E$388=0,0,ROUND(IF($C288=0,0,E178/E$388),4))</f>
        <v>5.7999999999999996E-3</v>
      </c>
      <c r="F288" s="81"/>
      <c r="G288" s="80">
        <f>IF(G$388=0,0,ROUND(IF($C288=0,0,G178/G$388),4))</f>
        <v>6.0000000000000001E-3</v>
      </c>
      <c r="H288" s="80">
        <f t="shared" ref="H288:N288" si="56">IF(H$388=0,0,ROUND(IF($C288=0,0,H178/H$388),4))</f>
        <v>6.0000000000000001E-3</v>
      </c>
      <c r="I288" s="80">
        <f t="shared" si="56"/>
        <v>4.4999999999999997E-3</v>
      </c>
      <c r="J288" s="80">
        <f t="shared" si="56"/>
        <v>5.9999999999999995E-4</v>
      </c>
      <c r="K288" s="80">
        <f t="shared" si="56"/>
        <v>5.3E-3</v>
      </c>
      <c r="L288" s="80">
        <f t="shared" si="56"/>
        <v>0</v>
      </c>
      <c r="M288" s="80">
        <f t="shared" si="56"/>
        <v>0</v>
      </c>
      <c r="N288" s="80">
        <f t="shared" si="56"/>
        <v>0</v>
      </c>
    </row>
    <row r="289" spans="2:14" x14ac:dyDescent="0.2">
      <c r="B289" s="96" t="str">
        <f>IF(OR((B287="~"),(C289="~")),"~","")</f>
        <v/>
      </c>
      <c r="C289" s="71" t="s">
        <v>61</v>
      </c>
      <c r="E289" s="80">
        <f>IF(E$389=0,0,ROUND(IF($C289=0,0,E179/E$389),4))</f>
        <v>2.5999999999999999E-3</v>
      </c>
      <c r="F289" s="81"/>
      <c r="G289" s="80">
        <f>IF(G$389=0,0,ROUND(IF($C289=0,0,G179/G$389),4))</f>
        <v>3.3E-3</v>
      </c>
      <c r="H289" s="80">
        <f t="shared" ref="H289:N289" si="57">IF(H$389=0,0,ROUND(IF($C289=0,0,H179/H$389),4))</f>
        <v>3.3E-3</v>
      </c>
      <c r="I289" s="80">
        <f t="shared" si="57"/>
        <v>2.5000000000000001E-3</v>
      </c>
      <c r="J289" s="80">
        <f t="shared" si="57"/>
        <v>5.0000000000000001E-4</v>
      </c>
      <c r="K289" s="80">
        <f t="shared" si="57"/>
        <v>3.0999999999999999E-3</v>
      </c>
      <c r="L289" s="80">
        <f t="shared" si="57"/>
        <v>5.0000000000000001E-4</v>
      </c>
      <c r="M289" s="80">
        <f t="shared" si="57"/>
        <v>-1E-4</v>
      </c>
      <c r="N289" s="80">
        <f t="shared" si="57"/>
        <v>0</v>
      </c>
    </row>
    <row r="290" spans="2:14" x14ac:dyDescent="0.2">
      <c r="B290" s="96" t="str">
        <f>IF(OR((B287="~"),(C290="~")),"~","")</f>
        <v/>
      </c>
      <c r="C290" s="71" t="s">
        <v>62</v>
      </c>
      <c r="D290" s="71"/>
      <c r="E290" s="80">
        <f>IF(E$390=0,0,ROUND(IF($C290=0,0,E180/E$390),4))</f>
        <v>0</v>
      </c>
      <c r="F290" s="81"/>
      <c r="G290" s="80">
        <f t="shared" ref="G290:N290" si="58">IF(G$390=0,0,ROUND(IF($C290=0,0,G180/G$390),4))</f>
        <v>0</v>
      </c>
      <c r="H290" s="80">
        <f t="shared" si="58"/>
        <v>0</v>
      </c>
      <c r="I290" s="80">
        <f t="shared" si="58"/>
        <v>0</v>
      </c>
      <c r="J290" s="80">
        <f t="shared" si="58"/>
        <v>0</v>
      </c>
      <c r="K290" s="80">
        <f t="shared" si="58"/>
        <v>0</v>
      </c>
      <c r="L290" s="80">
        <f t="shared" si="58"/>
        <v>0</v>
      </c>
      <c r="M290" s="80">
        <f t="shared" si="58"/>
        <v>0</v>
      </c>
      <c r="N290" s="80">
        <f t="shared" si="58"/>
        <v>0</v>
      </c>
    </row>
    <row r="291" spans="2:14" x14ac:dyDescent="0.2">
      <c r="B291" s="96" t="str">
        <f>IF(OR((B287="~"),(C291="~")),"~","")</f>
        <v/>
      </c>
      <c r="C291" s="71" t="s">
        <v>63</v>
      </c>
      <c r="D291" s="71"/>
      <c r="E291" s="80">
        <f>IF(E$391=0,0,ROUND(IF($C291=0,0,E181/E$391),4))</f>
        <v>0</v>
      </c>
      <c r="F291" s="81"/>
      <c r="G291" s="80">
        <f t="shared" ref="G291:N291" si="59">IF(G$391=0,0,ROUND(IF($C291=0,0,G181/G$391),4))</f>
        <v>0</v>
      </c>
      <c r="H291" s="80">
        <f t="shared" si="59"/>
        <v>0</v>
      </c>
      <c r="I291" s="80">
        <f t="shared" si="59"/>
        <v>0</v>
      </c>
      <c r="J291" s="80">
        <f t="shared" si="59"/>
        <v>0</v>
      </c>
      <c r="K291" s="80">
        <f t="shared" si="59"/>
        <v>0</v>
      </c>
      <c r="L291" s="80">
        <f t="shared" si="59"/>
        <v>0</v>
      </c>
      <c r="M291" s="80">
        <f t="shared" si="59"/>
        <v>0</v>
      </c>
      <c r="N291" s="80">
        <f t="shared" si="59"/>
        <v>0</v>
      </c>
    </row>
    <row r="292" spans="2:14" x14ac:dyDescent="0.2">
      <c r="B292" s="96" t="str">
        <f>IF(OR((B287="~"),(C292="~")),"~","")</f>
        <v/>
      </c>
      <c r="C292" s="71" t="s">
        <v>64</v>
      </c>
      <c r="D292" s="71"/>
      <c r="E292" s="80">
        <f>IF(E$392=0,0,ROUND(IF($C292=0,0,E182/E$392),4))</f>
        <v>0</v>
      </c>
      <c r="F292" s="81"/>
      <c r="G292" s="80">
        <f t="shared" ref="G292:N292" si="60">IF(G$392=0,0,ROUND(IF($C292=0,0,G182/G$392),4))</f>
        <v>0</v>
      </c>
      <c r="H292" s="80">
        <f t="shared" si="60"/>
        <v>0</v>
      </c>
      <c r="I292" s="80">
        <f t="shared" si="60"/>
        <v>0</v>
      </c>
      <c r="J292" s="80">
        <f t="shared" si="60"/>
        <v>0</v>
      </c>
      <c r="K292" s="80">
        <f t="shared" si="60"/>
        <v>0</v>
      </c>
      <c r="L292" s="80">
        <f t="shared" si="60"/>
        <v>0</v>
      </c>
      <c r="M292" s="80">
        <f t="shared" si="60"/>
        <v>0</v>
      </c>
      <c r="N292" s="80">
        <f t="shared" si="60"/>
        <v>0</v>
      </c>
    </row>
    <row r="293" spans="2:14" hidden="1" x14ac:dyDescent="0.2">
      <c r="B293" s="96" t="str">
        <f>IF(OR((B287="~"),(C293="~")),"~","")</f>
        <v>~</v>
      </c>
      <c r="C293" s="71" t="s">
        <v>82</v>
      </c>
      <c r="D293" s="71"/>
      <c r="E293" s="80">
        <f>IF(E$393=0,0,ROUND(IF($C293=0,0,E183/E$393),4))</f>
        <v>0</v>
      </c>
      <c r="F293" s="81"/>
      <c r="G293" s="80">
        <f t="shared" ref="G293:N293" si="61">IF(G$393=0,0,ROUND(IF($C293=0,0,G183/G$393),4))</f>
        <v>0</v>
      </c>
      <c r="H293" s="80">
        <f t="shared" si="61"/>
        <v>0</v>
      </c>
      <c r="I293" s="80">
        <f t="shared" si="61"/>
        <v>0</v>
      </c>
      <c r="J293" s="80">
        <f t="shared" si="61"/>
        <v>0</v>
      </c>
      <c r="K293" s="80">
        <f t="shared" si="61"/>
        <v>0</v>
      </c>
      <c r="L293" s="80">
        <f t="shared" si="61"/>
        <v>0</v>
      </c>
      <c r="M293" s="80">
        <f t="shared" si="61"/>
        <v>0</v>
      </c>
      <c r="N293" s="80">
        <f t="shared" si="61"/>
        <v>0</v>
      </c>
    </row>
    <row r="294" spans="2:14" x14ac:dyDescent="0.2">
      <c r="B294" s="115"/>
      <c r="C294" s="71" t="s">
        <v>65</v>
      </c>
      <c r="E294" s="80">
        <f>IF(E$389=0,0,ROUND((E178+E179)/E$389,4))</f>
        <v>3.2000000000000002E-3</v>
      </c>
      <c r="G294" s="80">
        <f t="shared" ref="G294:N294" si="62">IF(G$389=0,0,ROUND((G178+G179)/G$389,4))</f>
        <v>4.1000000000000003E-3</v>
      </c>
      <c r="H294" s="80">
        <f t="shared" si="62"/>
        <v>4.0000000000000001E-3</v>
      </c>
      <c r="I294" s="80">
        <f t="shared" si="62"/>
        <v>2.7000000000000001E-3</v>
      </c>
      <c r="J294" s="80">
        <f t="shared" si="62"/>
        <v>5.0000000000000001E-4</v>
      </c>
      <c r="K294" s="80">
        <f t="shared" si="62"/>
        <v>3.2000000000000002E-3</v>
      </c>
      <c r="L294" s="80">
        <f t="shared" si="62"/>
        <v>5.0000000000000001E-4</v>
      </c>
      <c r="M294" s="80">
        <f t="shared" si="62"/>
        <v>-1E-4</v>
      </c>
      <c r="N294" s="80">
        <f t="shared" si="62"/>
        <v>0</v>
      </c>
    </row>
    <row r="295" spans="2:14" x14ac:dyDescent="0.2">
      <c r="B295" s="96" t="str">
        <f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127" t="s">
        <v>83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96" t="str">
        <f>IF(OR((B296="~"),(C297="~")),"~","")</f>
        <v/>
      </c>
      <c r="C297" s="71" t="s">
        <v>60</v>
      </c>
      <c r="E297" s="80">
        <f>IF(E$388=0,0,ROUND(IF($C297=0,0,E187/E$388),4))</f>
        <v>9.4500000000000001E-2</v>
      </c>
      <c r="F297" s="81"/>
      <c r="G297" s="80">
        <f t="shared" ref="G297:N297" si="63">IF(G$388=0,0,ROUND(IF($C297=0,0,G187/G$388),4))</f>
        <v>9.5899999999999999E-2</v>
      </c>
      <c r="H297" s="80">
        <f t="shared" si="63"/>
        <v>8.3500000000000005E-2</v>
      </c>
      <c r="I297" s="80">
        <f t="shared" si="63"/>
        <v>0.1018</v>
      </c>
      <c r="J297" s="80">
        <f t="shared" si="63"/>
        <v>0.14050000000000001</v>
      </c>
      <c r="K297" s="80">
        <f t="shared" si="63"/>
        <v>1.1333</v>
      </c>
      <c r="L297" s="80">
        <f t="shared" si="63"/>
        <v>0.46579999999999999</v>
      </c>
      <c r="M297" s="80">
        <f t="shared" si="63"/>
        <v>0</v>
      </c>
      <c r="N297" s="80">
        <f t="shared" si="63"/>
        <v>0</v>
      </c>
    </row>
    <row r="298" spans="2:14" x14ac:dyDescent="0.2">
      <c r="B298" s="96" t="str">
        <f>IF(OR((B296="~"),(C298="~")),"~","")</f>
        <v/>
      </c>
      <c r="C298" s="71" t="s">
        <v>61</v>
      </c>
      <c r="E298" s="80">
        <f>IF(E$389=0,0,ROUND(IF($C298=0,0,E188/E$389),4))</f>
        <v>1.2999999999999999E-3</v>
      </c>
      <c r="F298" s="81"/>
      <c r="G298" s="80">
        <f t="shared" ref="G298:N298" si="64">IF(G$389=0,0,ROUND(IF($C298=0,0,G188/G$389),4))</f>
        <v>1.2999999999999999E-3</v>
      </c>
      <c r="H298" s="80">
        <f t="shared" si="64"/>
        <v>1.2999999999999999E-3</v>
      </c>
      <c r="I298" s="80">
        <f t="shared" si="64"/>
        <v>1.2999999999999999E-3</v>
      </c>
      <c r="J298" s="80">
        <f t="shared" si="64"/>
        <v>1.2999999999999999E-3</v>
      </c>
      <c r="K298" s="80">
        <f t="shared" si="64"/>
        <v>1.2999999999999999E-3</v>
      </c>
      <c r="L298" s="80">
        <f t="shared" si="64"/>
        <v>1.2999999999999999E-3</v>
      </c>
      <c r="M298" s="80">
        <f t="shared" si="64"/>
        <v>1.2999999999999999E-3</v>
      </c>
      <c r="N298" s="80">
        <f t="shared" si="64"/>
        <v>0</v>
      </c>
    </row>
    <row r="299" spans="2:14" x14ac:dyDescent="0.2">
      <c r="B299" s="96" t="str">
        <f>IF(OR((B296="~"),(C299="~")),"~","")</f>
        <v/>
      </c>
      <c r="C299" s="71" t="s">
        <v>62</v>
      </c>
      <c r="D299" s="71"/>
      <c r="E299" s="80">
        <f>IF(E$390=0,0,ROUND(IF($C299=0,0,E189/E$390),4))</f>
        <v>0</v>
      </c>
      <c r="F299" s="81"/>
      <c r="G299" s="80">
        <f t="shared" ref="G299:N299" si="65">IF(G$390=0,0,ROUND(IF($C299=0,0,G189/G$390),4))</f>
        <v>0</v>
      </c>
      <c r="H299" s="80">
        <f t="shared" si="65"/>
        <v>0</v>
      </c>
      <c r="I299" s="80">
        <f t="shared" si="65"/>
        <v>0</v>
      </c>
      <c r="J299" s="80">
        <f t="shared" si="65"/>
        <v>0</v>
      </c>
      <c r="K299" s="80">
        <f t="shared" si="65"/>
        <v>0</v>
      </c>
      <c r="L299" s="80">
        <f t="shared" si="65"/>
        <v>0</v>
      </c>
      <c r="M299" s="80">
        <f t="shared" si="65"/>
        <v>0</v>
      </c>
      <c r="N299" s="80">
        <f t="shared" si="65"/>
        <v>0</v>
      </c>
    </row>
    <row r="300" spans="2:14" x14ac:dyDescent="0.2">
      <c r="B300" s="96" t="str">
        <f>IF(OR((B296="~"),(C300="~")),"~","")</f>
        <v/>
      </c>
      <c r="C300" s="71" t="s">
        <v>63</v>
      </c>
      <c r="D300" s="71"/>
      <c r="E300" s="80">
        <f>IF(E$391=0,0,ROUND(IF($C300=0,0,E190/E$391),4))</f>
        <v>0</v>
      </c>
      <c r="F300" s="81"/>
      <c r="G300" s="80">
        <f t="shared" ref="G300:N300" si="66">IF(G$391=0,0,ROUND(IF($C300=0,0,G190/G$391),4))</f>
        <v>0</v>
      </c>
      <c r="H300" s="80">
        <f t="shared" si="66"/>
        <v>0</v>
      </c>
      <c r="I300" s="80">
        <f t="shared" si="66"/>
        <v>0</v>
      </c>
      <c r="J300" s="80">
        <f t="shared" si="66"/>
        <v>0</v>
      </c>
      <c r="K300" s="80">
        <f t="shared" si="66"/>
        <v>0</v>
      </c>
      <c r="L300" s="80">
        <f t="shared" si="66"/>
        <v>0</v>
      </c>
      <c r="M300" s="80">
        <f t="shared" si="66"/>
        <v>0</v>
      </c>
      <c r="N300" s="80">
        <f t="shared" si="66"/>
        <v>0</v>
      </c>
    </row>
    <row r="301" spans="2:14" x14ac:dyDescent="0.2">
      <c r="B301" s="96" t="str">
        <f>IF(OR((B296="~"),(C301="~")),"~","")</f>
        <v/>
      </c>
      <c r="C301" s="71" t="s">
        <v>64</v>
      </c>
      <c r="D301" s="71"/>
      <c r="E301" s="80">
        <f>IF(E$392=0,0,ROUND(IF($C301=0,0,E191/E$392),4))</f>
        <v>0</v>
      </c>
      <c r="F301" s="81"/>
      <c r="G301" s="80">
        <f t="shared" ref="G301:N301" si="67">IF(G$392=0,0,ROUND(IF($C301=0,0,G191/G$392),4))</f>
        <v>0</v>
      </c>
      <c r="H301" s="80">
        <f t="shared" si="67"/>
        <v>0</v>
      </c>
      <c r="I301" s="80">
        <f t="shared" si="67"/>
        <v>0</v>
      </c>
      <c r="J301" s="80">
        <f t="shared" si="67"/>
        <v>0</v>
      </c>
      <c r="K301" s="80">
        <f t="shared" si="67"/>
        <v>0</v>
      </c>
      <c r="L301" s="80">
        <f t="shared" si="67"/>
        <v>0</v>
      </c>
      <c r="M301" s="80">
        <f t="shared" si="67"/>
        <v>0</v>
      </c>
      <c r="N301" s="80">
        <f t="shared" si="67"/>
        <v>0</v>
      </c>
    </row>
    <row r="302" spans="2:14" hidden="1" x14ac:dyDescent="0.2">
      <c r="B302" s="96" t="str">
        <f>IF(OR((B296="~"),(C302="~")),"~","")</f>
        <v>~</v>
      </c>
      <c r="C302" s="71" t="s">
        <v>82</v>
      </c>
      <c r="D302" s="71"/>
      <c r="E302" s="80">
        <f>IF(E$393=0,0,ROUND(IF($C302=0,0,E192/E$393),4))</f>
        <v>0</v>
      </c>
      <c r="F302" s="81"/>
      <c r="G302" s="80">
        <f t="shared" ref="G302:N302" si="68">IF(G$393=0,0,ROUND(IF($C302=0,0,G192/G$393),4))</f>
        <v>0</v>
      </c>
      <c r="H302" s="80">
        <f t="shared" si="68"/>
        <v>0</v>
      </c>
      <c r="I302" s="80">
        <f t="shared" si="68"/>
        <v>0</v>
      </c>
      <c r="J302" s="80">
        <f t="shared" si="68"/>
        <v>0</v>
      </c>
      <c r="K302" s="80">
        <f t="shared" si="68"/>
        <v>0</v>
      </c>
      <c r="L302" s="80">
        <f t="shared" si="68"/>
        <v>0</v>
      </c>
      <c r="M302" s="80">
        <f t="shared" si="68"/>
        <v>0</v>
      </c>
      <c r="N302" s="80">
        <f t="shared" si="68"/>
        <v>0</v>
      </c>
    </row>
    <row r="303" spans="2:14" x14ac:dyDescent="0.2">
      <c r="B303" s="115"/>
      <c r="C303" s="71" t="s">
        <v>65</v>
      </c>
      <c r="E303" s="80">
        <f>IF(E$389=0,0,ROUND((E187+E188)/E$389,4))</f>
        <v>1.09E-2</v>
      </c>
      <c r="G303" s="80">
        <f t="shared" ref="G303:N303" si="69">IF(G$389=0,0,ROUND((G187+G188)/G$389,4))</f>
        <v>1.4500000000000001E-2</v>
      </c>
      <c r="H303" s="80">
        <f t="shared" si="69"/>
        <v>1.21E-2</v>
      </c>
      <c r="I303" s="80">
        <f t="shared" si="69"/>
        <v>6.8999999999999999E-3</v>
      </c>
      <c r="J303" s="80">
        <f t="shared" si="69"/>
        <v>2.3999999999999998E-3</v>
      </c>
      <c r="K303" s="80">
        <f t="shared" si="69"/>
        <v>1.18E-2</v>
      </c>
      <c r="L303" s="80">
        <f t="shared" si="69"/>
        <v>2.3999999999999998E-3</v>
      </c>
      <c r="M303" s="80">
        <f t="shared" si="69"/>
        <v>1.2999999999999999E-3</v>
      </c>
      <c r="N303" s="80">
        <f t="shared" si="69"/>
        <v>0</v>
      </c>
    </row>
    <row r="304" spans="2:14" x14ac:dyDescent="0.2">
      <c r="B304" s="96" t="str">
        <f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127" t="s">
        <v>84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96" t="str">
        <f>IF(OR((B305="~"),(C306="~")),"~","")</f>
        <v/>
      </c>
      <c r="C306" s="71" t="s">
        <v>60</v>
      </c>
      <c r="E306" s="80">
        <f>IF(E$388=0,0,ROUND(IF($C306=0,0,E196/E$388),4))</f>
        <v>0</v>
      </c>
      <c r="F306" s="81"/>
      <c r="G306" s="80">
        <f t="shared" ref="G306:N306" si="70">IF(G$388=0,0,ROUND(IF($C306=0,0,G196/G$388),4))</f>
        <v>0</v>
      </c>
      <c r="H306" s="80">
        <f t="shared" si="70"/>
        <v>0</v>
      </c>
      <c r="I306" s="80">
        <f t="shared" si="70"/>
        <v>0</v>
      </c>
      <c r="J306" s="80">
        <f t="shared" si="70"/>
        <v>1E-4</v>
      </c>
      <c r="K306" s="80">
        <f t="shared" si="70"/>
        <v>1E-4</v>
      </c>
      <c r="L306" s="80">
        <f t="shared" si="70"/>
        <v>4.0000000000000002E-4</v>
      </c>
      <c r="M306" s="80">
        <f t="shared" si="70"/>
        <v>1E-4</v>
      </c>
      <c r="N306" s="80">
        <f t="shared" si="70"/>
        <v>0</v>
      </c>
    </row>
    <row r="307" spans="2:14" x14ac:dyDescent="0.2">
      <c r="B307" s="96" t="str">
        <f>IF(OR((B305="~"),(C307="~")),"~","")</f>
        <v/>
      </c>
      <c r="C307" s="71" t="s">
        <v>61</v>
      </c>
      <c r="E307" s="80">
        <f>IF(E$389=0,0,ROUND(IF($C307=0,0,E197/E$389),4))</f>
        <v>0</v>
      </c>
      <c r="F307" s="81"/>
      <c r="G307" s="80">
        <f t="shared" ref="G307:N307" si="71">IF(G$389=0,0,ROUND(IF($C307=0,0,G197/G$389),4))</f>
        <v>0</v>
      </c>
      <c r="H307" s="80">
        <f t="shared" si="71"/>
        <v>0</v>
      </c>
      <c r="I307" s="80">
        <f t="shared" si="71"/>
        <v>0</v>
      </c>
      <c r="J307" s="80">
        <f t="shared" si="71"/>
        <v>0</v>
      </c>
      <c r="K307" s="80">
        <f t="shared" si="71"/>
        <v>0</v>
      </c>
      <c r="L307" s="80">
        <f t="shared" si="71"/>
        <v>0</v>
      </c>
      <c r="M307" s="80">
        <f t="shared" si="71"/>
        <v>0</v>
      </c>
      <c r="N307" s="80">
        <f t="shared" si="71"/>
        <v>0</v>
      </c>
    </row>
    <row r="308" spans="2:14" x14ac:dyDescent="0.2">
      <c r="B308" s="96" t="str">
        <f>IF(OR((B305="~"),(C308="~")),"~","")</f>
        <v/>
      </c>
      <c r="C308" s="71" t="s">
        <v>62</v>
      </c>
      <c r="D308" s="71"/>
      <c r="E308" s="80">
        <f>IF(E$390=0,0,ROUND(IF($C308=0,0,E198/E$390),4))</f>
        <v>0</v>
      </c>
      <c r="F308" s="81"/>
      <c r="G308" s="80">
        <f t="shared" ref="G308:N308" si="72">IF(G$390=0,0,ROUND(IF($C308=0,0,G198/G$390),4))</f>
        <v>0</v>
      </c>
      <c r="H308" s="80">
        <f t="shared" si="72"/>
        <v>0</v>
      </c>
      <c r="I308" s="80">
        <f t="shared" si="72"/>
        <v>0</v>
      </c>
      <c r="J308" s="80">
        <f t="shared" si="72"/>
        <v>0</v>
      </c>
      <c r="K308" s="80">
        <f t="shared" si="72"/>
        <v>0</v>
      </c>
      <c r="L308" s="80">
        <f t="shared" si="72"/>
        <v>0</v>
      </c>
      <c r="M308" s="80">
        <f t="shared" si="72"/>
        <v>0</v>
      </c>
      <c r="N308" s="80">
        <f t="shared" si="72"/>
        <v>0</v>
      </c>
    </row>
    <row r="309" spans="2:14" x14ac:dyDescent="0.2">
      <c r="B309" s="96" t="str">
        <f>IF(OR((B305="~"),(C309="~")),"~","")</f>
        <v/>
      </c>
      <c r="C309" s="71" t="s">
        <v>63</v>
      </c>
      <c r="D309" s="71"/>
      <c r="E309" s="80">
        <f>IF(E$391=0,0,ROUND(IF($C309=0,0,E199/E$391),4))</f>
        <v>0</v>
      </c>
      <c r="F309" s="81"/>
      <c r="G309" s="80">
        <f t="shared" ref="G309:N309" si="73">IF(G$391=0,0,ROUND(IF($C309=0,0,G199/G$391),4))</f>
        <v>0</v>
      </c>
      <c r="H309" s="80">
        <f t="shared" si="73"/>
        <v>0</v>
      </c>
      <c r="I309" s="80">
        <f t="shared" si="73"/>
        <v>0</v>
      </c>
      <c r="J309" s="80">
        <f t="shared" si="73"/>
        <v>0</v>
      </c>
      <c r="K309" s="80">
        <f t="shared" si="73"/>
        <v>0</v>
      </c>
      <c r="L309" s="80">
        <f t="shared" si="73"/>
        <v>0</v>
      </c>
      <c r="M309" s="80">
        <f t="shared" si="73"/>
        <v>0</v>
      </c>
      <c r="N309" s="80">
        <f t="shared" si="73"/>
        <v>0</v>
      </c>
    </row>
    <row r="310" spans="2:14" x14ac:dyDescent="0.2">
      <c r="B310" s="96" t="str">
        <f>IF(OR((B305="~"),(C310="~")),"~","")</f>
        <v/>
      </c>
      <c r="C310" s="71" t="s">
        <v>64</v>
      </c>
      <c r="D310" s="71"/>
      <c r="E310" s="80">
        <f>IF(E$392=0,0,ROUND(IF($C310=0,0,E200/E$392),4))</f>
        <v>0</v>
      </c>
      <c r="F310" s="81"/>
      <c r="G310" s="80">
        <f t="shared" ref="G310:N310" si="74">IF(G$392=0,0,ROUND(IF($C310=0,0,G200/G$392),4))</f>
        <v>0</v>
      </c>
      <c r="H310" s="80">
        <f t="shared" si="74"/>
        <v>0</v>
      </c>
      <c r="I310" s="80">
        <f t="shared" si="74"/>
        <v>0</v>
      </c>
      <c r="J310" s="80">
        <f t="shared" si="74"/>
        <v>0</v>
      </c>
      <c r="K310" s="80">
        <f t="shared" si="74"/>
        <v>0</v>
      </c>
      <c r="L310" s="80">
        <f t="shared" si="74"/>
        <v>0</v>
      </c>
      <c r="M310" s="80">
        <f t="shared" si="74"/>
        <v>0</v>
      </c>
      <c r="N310" s="80">
        <f t="shared" si="74"/>
        <v>0</v>
      </c>
    </row>
    <row r="311" spans="2:14" hidden="1" x14ac:dyDescent="0.2">
      <c r="B311" s="96" t="str">
        <f>IF(OR((B305="~"),(C311="~")),"~","")</f>
        <v>~</v>
      </c>
      <c r="C311" s="71" t="s">
        <v>82</v>
      </c>
      <c r="D311" s="71"/>
      <c r="E311" s="80">
        <f>IF(E$393=0,0,ROUND(IF($C311=0,0,E201/E$393),4))</f>
        <v>0</v>
      </c>
      <c r="F311" s="81"/>
      <c r="G311" s="80">
        <f t="shared" ref="G311:N311" si="75">IF(G$393=0,0,ROUND(IF($C311=0,0,G201/G$393),4))</f>
        <v>0</v>
      </c>
      <c r="H311" s="80">
        <f t="shared" si="75"/>
        <v>0</v>
      </c>
      <c r="I311" s="80">
        <f t="shared" si="75"/>
        <v>0</v>
      </c>
      <c r="J311" s="80">
        <f t="shared" si="75"/>
        <v>0</v>
      </c>
      <c r="K311" s="80">
        <f t="shared" si="75"/>
        <v>0</v>
      </c>
      <c r="L311" s="80">
        <f t="shared" si="75"/>
        <v>0</v>
      </c>
      <c r="M311" s="80">
        <f t="shared" si="75"/>
        <v>0</v>
      </c>
      <c r="N311" s="80">
        <f t="shared" si="75"/>
        <v>0</v>
      </c>
    </row>
    <row r="312" spans="2:14" x14ac:dyDescent="0.2">
      <c r="B312" s="115"/>
      <c r="C312" s="71" t="s">
        <v>65</v>
      </c>
      <c r="E312" s="80">
        <f>IF(E$389=0,0,ROUND((E196+E197)/E$389,4))</f>
        <v>0</v>
      </c>
      <c r="G312" s="80">
        <f t="shared" ref="G312:N312" si="76">IF(G$389=0,0,ROUND((G196+G197)/G$389,4))</f>
        <v>0</v>
      </c>
      <c r="H312" s="80">
        <f t="shared" si="76"/>
        <v>0</v>
      </c>
      <c r="I312" s="80">
        <f t="shared" si="76"/>
        <v>0</v>
      </c>
      <c r="J312" s="80">
        <f t="shared" si="76"/>
        <v>0</v>
      </c>
      <c r="K312" s="80">
        <f t="shared" si="76"/>
        <v>0</v>
      </c>
      <c r="L312" s="80">
        <f t="shared" si="76"/>
        <v>0</v>
      </c>
      <c r="M312" s="80">
        <f t="shared" si="76"/>
        <v>0</v>
      </c>
      <c r="N312" s="80">
        <f t="shared" si="76"/>
        <v>0</v>
      </c>
    </row>
    <row r="313" spans="2:14" x14ac:dyDescent="0.2">
      <c r="B313" s="96" t="str">
        <f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127" t="s">
        <v>85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96" t="str">
        <f>IF(OR((B314="~"),(C315="~")),"~","")</f>
        <v/>
      </c>
      <c r="C315" s="71" t="s">
        <v>60</v>
      </c>
      <c r="E315" s="80">
        <f>IF(E$388=0,0,ROUND(IF($C315=0,0,E205/E$388),4))</f>
        <v>1.3746</v>
      </c>
      <c r="F315" s="81"/>
      <c r="G315" s="80">
        <f t="shared" ref="G315:N315" si="77">IF(G$388=0,0,ROUND(IF($C315=0,0,G205/G$388),4))</f>
        <v>1.3678999999999999</v>
      </c>
      <c r="H315" s="80">
        <f t="shared" si="77"/>
        <v>1.3691</v>
      </c>
      <c r="I315" s="80">
        <f t="shared" si="77"/>
        <v>1.3958999999999999</v>
      </c>
      <c r="J315" s="80">
        <f t="shared" si="77"/>
        <v>1.6623000000000001</v>
      </c>
      <c r="K315" s="80">
        <f t="shared" si="77"/>
        <v>1.6317999999999999</v>
      </c>
      <c r="L315" s="80">
        <f>IF(L$388=0,0,ROUND(IF($C315=0,0,L205/L$388),4))</f>
        <v>2.48</v>
      </c>
      <c r="M315" s="80">
        <f t="shared" si="77"/>
        <v>1.5106999999999999</v>
      </c>
      <c r="N315" s="80">
        <f t="shared" si="77"/>
        <v>0</v>
      </c>
    </row>
    <row r="316" spans="2:14" x14ac:dyDescent="0.2">
      <c r="B316" s="96" t="str">
        <f>IF(OR((B314="~"),(C316="~")),"~","")</f>
        <v/>
      </c>
      <c r="C316" s="71" t="s">
        <v>61</v>
      </c>
      <c r="E316" s="80">
        <f>IF(E$389=0,0,ROUND(IF($C316=0,0,E206/E$389),4))</f>
        <v>9.7500000000000003E-2</v>
      </c>
      <c r="F316" s="81"/>
      <c r="G316" s="80">
        <f t="shared" ref="G316:N316" si="78">IF(G$389=0,0,ROUND(IF($C316=0,0,G206/G$389),4))</f>
        <v>0.11409999999999999</v>
      </c>
      <c r="H316" s="80">
        <f t="shared" si="78"/>
        <v>0.1038</v>
      </c>
      <c r="I316" s="80">
        <f t="shared" si="78"/>
        <v>8.8400000000000006E-2</v>
      </c>
      <c r="J316" s="80">
        <f t="shared" si="78"/>
        <v>6.4500000000000002E-2</v>
      </c>
      <c r="K316" s="80">
        <f t="shared" si="78"/>
        <v>8.7599999999999997E-2</v>
      </c>
      <c r="L316" s="80">
        <f t="shared" si="78"/>
        <v>4.65E-2</v>
      </c>
      <c r="M316" s="80">
        <f t="shared" si="78"/>
        <v>4.7300000000000002E-2</v>
      </c>
      <c r="N316" s="80">
        <f t="shared" si="78"/>
        <v>0</v>
      </c>
    </row>
    <row r="317" spans="2:14" x14ac:dyDescent="0.2">
      <c r="B317" s="96" t="str">
        <f>IF(OR((B314="~"),(C317="~")),"~","")</f>
        <v/>
      </c>
      <c r="C317" s="71" t="s">
        <v>62</v>
      </c>
      <c r="D317" s="71"/>
      <c r="E317" s="80">
        <f>IF(E$390=0,0,ROUND(IF($C317=0,0,E207/E$390),4))</f>
        <v>21.618600000000001</v>
      </c>
      <c r="F317" s="81"/>
      <c r="G317" s="80">
        <f t="shared" ref="G317:N317" si="79">IF(G$390=0,0,ROUND(IF($C317=0,0,G207/G$390),4))</f>
        <v>15.352600000000001</v>
      </c>
      <c r="H317" s="80">
        <f t="shared" si="79"/>
        <v>93.289400000000001</v>
      </c>
      <c r="I317" s="80">
        <f t="shared" si="79"/>
        <v>182.25120000000001</v>
      </c>
      <c r="J317" s="80">
        <f t="shared" si="79"/>
        <v>1084.5247999999999</v>
      </c>
      <c r="K317" s="80">
        <f t="shared" si="79"/>
        <v>122.1401</v>
      </c>
      <c r="L317" s="80">
        <f t="shared" si="79"/>
        <v>1790.9047</v>
      </c>
      <c r="M317" s="80">
        <f t="shared" si="79"/>
        <v>2428.3896</v>
      </c>
      <c r="N317" s="80">
        <f t="shared" si="79"/>
        <v>0</v>
      </c>
    </row>
    <row r="318" spans="2:14" x14ac:dyDescent="0.2">
      <c r="B318" s="96" t="str">
        <f>IF(OR((B314="~"),(C318="~")),"~","")</f>
        <v/>
      </c>
      <c r="C318" s="71" t="s">
        <v>63</v>
      </c>
      <c r="D318" s="71"/>
      <c r="E318" s="80">
        <f>IF(E$391=0,0,ROUND(IF($C318=0,0,E208/E$391),4))</f>
        <v>0</v>
      </c>
      <c r="F318" s="81"/>
      <c r="G318" s="80">
        <f t="shared" ref="G318:N318" si="80">IF(G$391=0,0,ROUND(IF($C318=0,0,G208/G$391),4))</f>
        <v>0</v>
      </c>
      <c r="H318" s="80">
        <f t="shared" si="80"/>
        <v>0</v>
      </c>
      <c r="I318" s="80">
        <f t="shared" si="80"/>
        <v>0</v>
      </c>
      <c r="J318" s="80">
        <f t="shared" si="80"/>
        <v>0</v>
      </c>
      <c r="K318" s="80">
        <f t="shared" si="80"/>
        <v>0</v>
      </c>
      <c r="L318" s="80">
        <f t="shared" si="80"/>
        <v>0</v>
      </c>
      <c r="M318" s="80">
        <f t="shared" si="80"/>
        <v>0</v>
      </c>
      <c r="N318" s="80">
        <f t="shared" si="80"/>
        <v>0</v>
      </c>
    </row>
    <row r="319" spans="2:14" x14ac:dyDescent="0.2">
      <c r="B319" s="96" t="str">
        <f>IF(OR((B314="~"),(C319="~")),"~","")</f>
        <v/>
      </c>
      <c r="C319" s="71" t="s">
        <v>64</v>
      </c>
      <c r="D319" s="71"/>
      <c r="E319" s="80">
        <f>IF(E$392=0,0,ROUND(IF($C319=0,0,E209/E$392),4))</f>
        <v>0</v>
      </c>
      <c r="F319" s="81"/>
      <c r="G319" s="80">
        <f t="shared" ref="G319:N319" si="81">IF(G$392=0,0,ROUND(IF($C319=0,0,G209/G$392),4))</f>
        <v>0</v>
      </c>
      <c r="H319" s="80">
        <f t="shared" si="81"/>
        <v>0</v>
      </c>
      <c r="I319" s="80">
        <f t="shared" si="81"/>
        <v>0</v>
      </c>
      <c r="J319" s="80">
        <f t="shared" si="81"/>
        <v>0</v>
      </c>
      <c r="K319" s="80">
        <f t="shared" si="81"/>
        <v>0</v>
      </c>
      <c r="L319" s="80">
        <f t="shared" si="81"/>
        <v>0</v>
      </c>
      <c r="M319" s="80">
        <f t="shared" si="81"/>
        <v>0</v>
      </c>
      <c r="N319" s="80">
        <f t="shared" si="81"/>
        <v>0</v>
      </c>
    </row>
    <row r="320" spans="2:14" hidden="1" x14ac:dyDescent="0.2">
      <c r="B320" s="96" t="str">
        <f>IF(OR((B314="~"),(C320="~")),"~","")</f>
        <v>~</v>
      </c>
      <c r="C320" s="71" t="s">
        <v>82</v>
      </c>
      <c r="D320" s="71"/>
      <c r="E320" s="80">
        <f>IF(E$393=0,0,ROUND(IF($C320=0,0,E210/E$393),4))</f>
        <v>0</v>
      </c>
      <c r="F320" s="81"/>
      <c r="G320" s="80">
        <f t="shared" ref="G320:N320" si="82">IF(G$393=0,0,ROUND(IF($C320=0,0,G210/G$393),4))</f>
        <v>0</v>
      </c>
      <c r="H320" s="80">
        <f t="shared" si="82"/>
        <v>0</v>
      </c>
      <c r="I320" s="80">
        <f t="shared" si="82"/>
        <v>0</v>
      </c>
      <c r="J320" s="80">
        <f t="shared" si="82"/>
        <v>0</v>
      </c>
      <c r="K320" s="80">
        <f t="shared" si="82"/>
        <v>0</v>
      </c>
      <c r="L320" s="80">
        <f t="shared" si="82"/>
        <v>0</v>
      </c>
      <c r="M320" s="80">
        <f t="shared" si="82"/>
        <v>0</v>
      </c>
      <c r="N320" s="80">
        <f t="shared" si="82"/>
        <v>0</v>
      </c>
    </row>
    <row r="321" spans="1:14" x14ac:dyDescent="0.2">
      <c r="B321" s="115"/>
      <c r="C321" s="71" t="s">
        <v>65</v>
      </c>
      <c r="E321" s="80">
        <f>IF(E$389=0,0,ROUND((E205+E206)/E$389,4))</f>
        <v>0.23769999999999999</v>
      </c>
      <c r="G321" s="80">
        <f t="shared" ref="G321:N321" si="83">IF(G$389=0,0,ROUND((G205+G206)/G$389,4))</f>
        <v>0.30320000000000003</v>
      </c>
      <c r="H321" s="80">
        <f t="shared" si="83"/>
        <v>0.28179999999999999</v>
      </c>
      <c r="I321" s="80">
        <f t="shared" si="83"/>
        <v>0.1661</v>
      </c>
      <c r="J321" s="80">
        <f t="shared" si="83"/>
        <v>7.8399999999999997E-2</v>
      </c>
      <c r="K321" s="80">
        <f t="shared" si="83"/>
        <v>0.1027</v>
      </c>
      <c r="L321" s="80">
        <f t="shared" si="83"/>
        <v>5.2299999999999999E-2</v>
      </c>
      <c r="M321" s="80">
        <f t="shared" si="83"/>
        <v>7.1900000000000006E-2</v>
      </c>
      <c r="N321" s="80">
        <f t="shared" si="83"/>
        <v>0</v>
      </c>
    </row>
    <row r="322" spans="1:14" x14ac:dyDescent="0.2">
      <c r="A322" s="115"/>
      <c r="B322" s="115" t="str">
        <f>IF(OR((B314="~"),(C322="~")),"~","")</f>
        <v/>
      </c>
      <c r="C322" s="115"/>
      <c r="D322" s="115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115"/>
      <c r="B323" s="135" t="s">
        <v>86</v>
      </c>
      <c r="C323" s="115"/>
      <c r="D323" s="115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96" t="str">
        <f>IF(OR((B323="~"),(C324="~")),"~","")</f>
        <v/>
      </c>
      <c r="C324" s="71" t="s">
        <v>60</v>
      </c>
      <c r="E324" s="80">
        <f>IF(E$388=0,0,ROUND(IF($C324=0,0,E214/E$388),4))</f>
        <v>0</v>
      </c>
      <c r="F324" s="81"/>
      <c r="G324" s="80">
        <f>IF(G$388=0,0,ROUND(IF($C324=0,0,G214/G$388),4))</f>
        <v>0</v>
      </c>
      <c r="H324" s="80">
        <f t="shared" ref="H324:N324" si="84">IF(H$388=0,0,ROUND(IF($C324=0,0,H214/H$388),4))</f>
        <v>0</v>
      </c>
      <c r="I324" s="80">
        <f t="shared" si="84"/>
        <v>0</v>
      </c>
      <c r="J324" s="80">
        <f t="shared" si="84"/>
        <v>0</v>
      </c>
      <c r="K324" s="80">
        <f t="shared" si="84"/>
        <v>0</v>
      </c>
      <c r="L324" s="80">
        <f t="shared" si="84"/>
        <v>0</v>
      </c>
      <c r="M324" s="80">
        <f t="shared" si="84"/>
        <v>0</v>
      </c>
      <c r="N324" s="80">
        <f t="shared" si="84"/>
        <v>0</v>
      </c>
    </row>
    <row r="325" spans="1:14" x14ac:dyDescent="0.2">
      <c r="B325" s="96" t="str">
        <f>IF(OR((B323="~"),(C325="~")),"~","")</f>
        <v/>
      </c>
      <c r="C325" s="71" t="s">
        <v>61</v>
      </c>
      <c r="E325" s="80">
        <f>IF(E$389=0,0,ROUND(IF($C325=0,0,E215/E$389),4))</f>
        <v>0</v>
      </c>
      <c r="F325" s="81"/>
      <c r="G325" s="80">
        <f t="shared" ref="G325:N325" si="85">IF(G$389=0,0,ROUND(IF($C325=0,0,G215/G$389),4))</f>
        <v>0</v>
      </c>
      <c r="H325" s="80">
        <f t="shared" si="85"/>
        <v>0</v>
      </c>
      <c r="I325" s="80">
        <f t="shared" si="85"/>
        <v>0</v>
      </c>
      <c r="J325" s="80">
        <f t="shared" si="85"/>
        <v>0</v>
      </c>
      <c r="K325" s="80">
        <f t="shared" si="85"/>
        <v>0</v>
      </c>
      <c r="L325" s="80">
        <f t="shared" si="85"/>
        <v>0</v>
      </c>
      <c r="M325" s="80">
        <f t="shared" si="85"/>
        <v>0</v>
      </c>
      <c r="N325" s="80">
        <f t="shared" si="85"/>
        <v>0</v>
      </c>
    </row>
    <row r="326" spans="1:14" x14ac:dyDescent="0.2">
      <c r="B326" s="96" t="str">
        <f>IF(OR((B323="~"),(C326="~")),"~","")</f>
        <v/>
      </c>
      <c r="C326" s="71" t="s">
        <v>62</v>
      </c>
      <c r="D326" s="71"/>
      <c r="E326" s="80">
        <f>IF(E$390=0,0,ROUND(IF($C326=0,0,E216/E$390),4))</f>
        <v>0</v>
      </c>
      <c r="F326" s="81"/>
      <c r="G326" s="80">
        <f t="shared" ref="G326:N326" si="86">IF(G$390=0,0,ROUND(IF($C326=0,0,G216/G$390),4))</f>
        <v>0</v>
      </c>
      <c r="H326" s="80">
        <f t="shared" si="86"/>
        <v>0</v>
      </c>
      <c r="I326" s="80">
        <f t="shared" si="86"/>
        <v>0</v>
      </c>
      <c r="J326" s="80">
        <f t="shared" si="86"/>
        <v>0</v>
      </c>
      <c r="K326" s="80">
        <f t="shared" si="86"/>
        <v>0</v>
      </c>
      <c r="L326" s="80">
        <f t="shared" si="86"/>
        <v>0</v>
      </c>
      <c r="M326" s="80">
        <f t="shared" si="86"/>
        <v>0</v>
      </c>
      <c r="N326" s="80">
        <f t="shared" si="86"/>
        <v>0</v>
      </c>
    </row>
    <row r="327" spans="1:14" x14ac:dyDescent="0.2">
      <c r="B327" s="96" t="str">
        <f>IF(OR((B323="~"),(C327="~")),"~","")</f>
        <v/>
      </c>
      <c r="C327" s="71" t="s">
        <v>63</v>
      </c>
      <c r="D327" s="71"/>
      <c r="E327" s="80">
        <f>IF(E$391=0,0,ROUND(IF($C327=0,0,E217/E$391),4))</f>
        <v>0</v>
      </c>
      <c r="F327" s="81"/>
      <c r="G327" s="80">
        <f t="shared" ref="G327:N327" si="87">IF(G$391=0,0,ROUND(IF($C327=0,0,G217/G$391),4))</f>
        <v>0</v>
      </c>
      <c r="H327" s="80">
        <f t="shared" si="87"/>
        <v>0</v>
      </c>
      <c r="I327" s="80">
        <f t="shared" si="87"/>
        <v>0</v>
      </c>
      <c r="J327" s="80">
        <f t="shared" si="87"/>
        <v>0</v>
      </c>
      <c r="K327" s="80">
        <f t="shared" si="87"/>
        <v>0</v>
      </c>
      <c r="L327" s="80">
        <f t="shared" si="87"/>
        <v>0</v>
      </c>
      <c r="M327" s="80">
        <f t="shared" si="87"/>
        <v>0</v>
      </c>
      <c r="N327" s="80">
        <f t="shared" si="87"/>
        <v>0</v>
      </c>
    </row>
    <row r="328" spans="1:14" x14ac:dyDescent="0.2">
      <c r="B328" s="96" t="str">
        <f>IF(OR((B323="~"),(C328="~")),"~","")</f>
        <v/>
      </c>
      <c r="C328" s="71" t="s">
        <v>64</v>
      </c>
      <c r="D328" s="71"/>
      <c r="E328" s="80">
        <f>IF(E$392=0,0,ROUND(IF($C328=0,0,E218/E$392),4))</f>
        <v>0</v>
      </c>
      <c r="F328" s="81"/>
      <c r="G328" s="80">
        <f t="shared" ref="G328:N328" si="88">IF(G$392=0,0,ROUND(IF($C328=0,0,G218/G$392),4))</f>
        <v>0</v>
      </c>
      <c r="H328" s="80">
        <f t="shared" si="88"/>
        <v>0</v>
      </c>
      <c r="I328" s="80">
        <f t="shared" si="88"/>
        <v>0</v>
      </c>
      <c r="J328" s="80">
        <f t="shared" si="88"/>
        <v>0</v>
      </c>
      <c r="K328" s="80">
        <f t="shared" si="88"/>
        <v>0</v>
      </c>
      <c r="L328" s="80">
        <f t="shared" si="88"/>
        <v>0</v>
      </c>
      <c r="M328" s="80">
        <f t="shared" si="88"/>
        <v>0</v>
      </c>
      <c r="N328" s="80">
        <f t="shared" si="88"/>
        <v>0</v>
      </c>
    </row>
    <row r="329" spans="1:14" hidden="1" x14ac:dyDescent="0.2">
      <c r="B329" s="96" t="str">
        <f>IF(OR((B323="~"),(C329="~")),"~","")</f>
        <v>~</v>
      </c>
      <c r="C329" s="71" t="s">
        <v>82</v>
      </c>
      <c r="D329" s="71"/>
      <c r="E329" s="80">
        <f>IF(E$393=0,0,ROUND(IF($C329=0,0,E219/E$393),4))</f>
        <v>0</v>
      </c>
      <c r="F329" s="81"/>
      <c r="G329" s="80">
        <f t="shared" ref="G329:N329" si="89">IF(G$393=0,0,ROUND(IF($C329=0,0,G219/G$393),4))</f>
        <v>0</v>
      </c>
      <c r="H329" s="80">
        <f t="shared" si="89"/>
        <v>0</v>
      </c>
      <c r="I329" s="80">
        <f t="shared" si="89"/>
        <v>0</v>
      </c>
      <c r="J329" s="80">
        <f t="shared" si="89"/>
        <v>0</v>
      </c>
      <c r="K329" s="80">
        <f t="shared" si="89"/>
        <v>0</v>
      </c>
      <c r="L329" s="80">
        <f t="shared" si="89"/>
        <v>0</v>
      </c>
      <c r="M329" s="80">
        <f t="shared" si="89"/>
        <v>0</v>
      </c>
      <c r="N329" s="80">
        <f t="shared" si="89"/>
        <v>0</v>
      </c>
    </row>
    <row r="330" spans="1:14" x14ac:dyDescent="0.2">
      <c r="B330" s="115"/>
      <c r="C330" s="71" t="s">
        <v>65</v>
      </c>
      <c r="E330" s="80">
        <f>IF(E$389=0,0,ROUND((E214+E215)/E$389,4))</f>
        <v>0</v>
      </c>
      <c r="G330" s="80">
        <f t="shared" ref="G330:N330" si="90">IF(G$389=0,0,ROUND((G214+G215)/G$389,4))</f>
        <v>0</v>
      </c>
      <c r="H330" s="80">
        <f t="shared" si="90"/>
        <v>0</v>
      </c>
      <c r="I330" s="80">
        <f t="shared" si="90"/>
        <v>0</v>
      </c>
      <c r="J330" s="80">
        <f t="shared" si="90"/>
        <v>0</v>
      </c>
      <c r="K330" s="80">
        <f t="shared" si="90"/>
        <v>0</v>
      </c>
      <c r="L330" s="80">
        <f t="shared" si="90"/>
        <v>0</v>
      </c>
      <c r="M330" s="80">
        <f t="shared" si="90"/>
        <v>0</v>
      </c>
      <c r="N330" s="80">
        <f t="shared" si="90"/>
        <v>0</v>
      </c>
    </row>
    <row r="331" spans="1:14" x14ac:dyDescent="0.2">
      <c r="A331" s="115"/>
      <c r="B331" s="115" t="str">
        <f>IF(OR((B323="~"),(C331="~")),"~","")</f>
        <v/>
      </c>
      <c r="C331" s="115"/>
      <c r="D331" s="115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115"/>
      <c r="B332" s="135" t="s">
        <v>87</v>
      </c>
      <c r="C332" s="115"/>
      <c r="D332" s="115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96" t="str">
        <f>IF(OR((B332="~"),(C333="~")),"~","")</f>
        <v/>
      </c>
      <c r="C333" s="71" t="s">
        <v>60</v>
      </c>
      <c r="E333" s="85">
        <f>IF(E$388=0,0,ROUND(IF($C333=0,0,E223/E$388),3))</f>
        <v>0</v>
      </c>
      <c r="F333" s="81"/>
      <c r="G333" s="85">
        <f t="shared" ref="G333:N333" si="91">IF(G$388=0,0,ROUND(IF($C333=0,0,G223/G$388),3))</f>
        <v>0</v>
      </c>
      <c r="H333" s="85">
        <f t="shared" si="91"/>
        <v>0</v>
      </c>
      <c r="I333" s="85">
        <f t="shared" si="91"/>
        <v>0</v>
      </c>
      <c r="J333" s="85">
        <f t="shared" si="91"/>
        <v>0</v>
      </c>
      <c r="K333" s="85">
        <f t="shared" si="91"/>
        <v>0</v>
      </c>
      <c r="L333" s="85">
        <f t="shared" si="91"/>
        <v>0</v>
      </c>
      <c r="M333" s="85">
        <f t="shared" si="91"/>
        <v>0</v>
      </c>
      <c r="N333" s="85">
        <f t="shared" si="91"/>
        <v>0</v>
      </c>
    </row>
    <row r="334" spans="1:14" x14ac:dyDescent="0.2">
      <c r="B334" s="96" t="str">
        <f>IF(OR((B332="~"),(C334="~")),"~","")</f>
        <v/>
      </c>
      <c r="C334" s="71" t="s">
        <v>61</v>
      </c>
      <c r="E334" s="85">
        <f>IF(E$389=0,0,ROUND(IF($C334=0,0,E224/E$389),3))</f>
        <v>0</v>
      </c>
      <c r="F334" s="81"/>
      <c r="G334" s="85">
        <f t="shared" ref="G334:N334" si="92">IF(G$389=0,0,ROUND(IF($C334=0,0,G224/G$389),3))</f>
        <v>0</v>
      </c>
      <c r="H334" s="85">
        <f t="shared" si="92"/>
        <v>0</v>
      </c>
      <c r="I334" s="85">
        <f t="shared" si="92"/>
        <v>0</v>
      </c>
      <c r="J334" s="85">
        <f t="shared" si="92"/>
        <v>0</v>
      </c>
      <c r="K334" s="85">
        <f t="shared" si="92"/>
        <v>0</v>
      </c>
      <c r="L334" s="85">
        <f t="shared" si="92"/>
        <v>0</v>
      </c>
      <c r="M334" s="85">
        <f t="shared" si="92"/>
        <v>0</v>
      </c>
      <c r="N334" s="85">
        <f t="shared" si="92"/>
        <v>0</v>
      </c>
    </row>
    <row r="335" spans="1:14" x14ac:dyDescent="0.2">
      <c r="B335" s="96" t="str">
        <f>IF(OR((B332="~"),(C335="~")),"~","")</f>
        <v/>
      </c>
      <c r="C335" s="71" t="s">
        <v>62</v>
      </c>
      <c r="D335" s="71"/>
      <c r="E335" s="85">
        <f>IF(E$390=0,0,ROUND(IF($C335=0,0,E225/E$390),3))</f>
        <v>0</v>
      </c>
      <c r="F335" s="81"/>
      <c r="G335" s="85">
        <f t="shared" ref="G335:N335" si="93">IF(G$390=0,0,ROUND(IF($C335=0,0,G225/G$390),3))</f>
        <v>0</v>
      </c>
      <c r="H335" s="85">
        <f t="shared" si="93"/>
        <v>0</v>
      </c>
      <c r="I335" s="85">
        <f t="shared" si="93"/>
        <v>0</v>
      </c>
      <c r="J335" s="85">
        <f t="shared" si="93"/>
        <v>0</v>
      </c>
      <c r="K335" s="85">
        <f t="shared" si="93"/>
        <v>0</v>
      </c>
      <c r="L335" s="85">
        <f t="shared" si="93"/>
        <v>0</v>
      </c>
      <c r="M335" s="85">
        <f t="shared" si="93"/>
        <v>0</v>
      </c>
      <c r="N335" s="85">
        <f t="shared" si="93"/>
        <v>0</v>
      </c>
    </row>
    <row r="336" spans="1:14" x14ac:dyDescent="0.2">
      <c r="B336" s="96" t="str">
        <f>IF(OR((B332="~"),(C336="~")),"~","")</f>
        <v/>
      </c>
      <c r="C336" s="71" t="s">
        <v>63</v>
      </c>
      <c r="D336" s="71"/>
      <c r="E336" s="85">
        <f>IF(E$391=0,0,ROUND(IF($C336=0,0,E226/E$391),3))</f>
        <v>2.5150000000000001</v>
      </c>
      <c r="F336" s="81"/>
      <c r="G336" s="85">
        <f t="shared" ref="G336:N336" si="94">IF(G$391=0,0,ROUND(IF($C336=0,0,G226/G$391),3))</f>
        <v>2.1989999999999998</v>
      </c>
      <c r="H336" s="85">
        <f t="shared" si="94"/>
        <v>4.8239999999999998</v>
      </c>
      <c r="I336" s="85">
        <f t="shared" si="94"/>
        <v>36.170999999999999</v>
      </c>
      <c r="J336" s="85">
        <f t="shared" si="94"/>
        <v>197.42</v>
      </c>
      <c r="K336" s="85">
        <f t="shared" si="94"/>
        <v>33.758000000000003</v>
      </c>
      <c r="L336" s="85">
        <f t="shared" si="94"/>
        <v>1576.201</v>
      </c>
      <c r="M336" s="85">
        <f t="shared" si="94"/>
        <v>0</v>
      </c>
      <c r="N336" s="85">
        <f t="shared" si="94"/>
        <v>0</v>
      </c>
    </row>
    <row r="337" spans="1:14" x14ac:dyDescent="0.2">
      <c r="B337" s="96" t="str">
        <f>IF(OR((B332="~"),(C337="~")),"~","")</f>
        <v/>
      </c>
      <c r="C337" s="71" t="s">
        <v>64</v>
      </c>
      <c r="D337" s="71"/>
      <c r="E337" s="85">
        <f>IF(E$392=0,0,ROUND(IF($C337=0,0,E227/E$392),3))</f>
        <v>0</v>
      </c>
      <c r="F337" s="81"/>
      <c r="G337" s="85">
        <f t="shared" ref="G337:N337" si="95">IF(G$392=0,0,ROUND(IF($C337=0,0,G227/G$392),3))</f>
        <v>0</v>
      </c>
      <c r="H337" s="85">
        <f t="shared" si="95"/>
        <v>0</v>
      </c>
      <c r="I337" s="85">
        <f t="shared" si="95"/>
        <v>0</v>
      </c>
      <c r="J337" s="85">
        <f t="shared" si="95"/>
        <v>0</v>
      </c>
      <c r="K337" s="85">
        <f t="shared" si="95"/>
        <v>0</v>
      </c>
      <c r="L337" s="85">
        <f t="shared" si="95"/>
        <v>0</v>
      </c>
      <c r="M337" s="85">
        <f t="shared" si="95"/>
        <v>0</v>
      </c>
      <c r="N337" s="85">
        <f t="shared" si="95"/>
        <v>0</v>
      </c>
    </row>
    <row r="338" spans="1:14" hidden="1" x14ac:dyDescent="0.2">
      <c r="B338" s="96" t="str">
        <f>IF(OR((B332="~"),(C338="~")),"~","")</f>
        <v>~</v>
      </c>
      <c r="C338" s="71" t="s">
        <v>82</v>
      </c>
      <c r="D338" s="71"/>
      <c r="E338" s="85">
        <f>IF(E$393=0,0,ROUND(IF($C338=0,0,E228/E$393),3))</f>
        <v>0</v>
      </c>
      <c r="F338" s="81"/>
      <c r="G338" s="85">
        <f t="shared" ref="G338:N338" si="96">IF(G$393=0,0,ROUND(IF($C338=0,0,G228/G$393),3))</f>
        <v>0</v>
      </c>
      <c r="H338" s="85">
        <f t="shared" si="96"/>
        <v>0</v>
      </c>
      <c r="I338" s="85">
        <f t="shared" si="96"/>
        <v>0</v>
      </c>
      <c r="J338" s="85">
        <f t="shared" si="96"/>
        <v>0</v>
      </c>
      <c r="K338" s="85">
        <f t="shared" si="96"/>
        <v>0</v>
      </c>
      <c r="L338" s="85">
        <f t="shared" si="96"/>
        <v>0</v>
      </c>
      <c r="M338" s="85">
        <f t="shared" si="96"/>
        <v>0</v>
      </c>
      <c r="N338" s="85">
        <f t="shared" si="96"/>
        <v>0</v>
      </c>
    </row>
    <row r="339" spans="1:14" x14ac:dyDescent="0.2">
      <c r="A339" s="115"/>
      <c r="B339" s="115" t="str">
        <f>IF(OR((B332="~"),(C339="~")),"~","")</f>
        <v/>
      </c>
      <c r="C339" s="130" t="str">
        <f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115"/>
      <c r="B340" s="115" t="str">
        <f>IF(OR((B332="~"),(C340="~")),"~","")</f>
        <v/>
      </c>
      <c r="C340" s="115"/>
      <c r="D340" s="115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115"/>
      <c r="B341" s="135" t="s">
        <v>88</v>
      </c>
      <c r="C341" s="115"/>
      <c r="D341" s="115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96" t="str">
        <f>IF(OR((B341="~"),(C342="~")),"~","")</f>
        <v/>
      </c>
      <c r="C342" s="71" t="s">
        <v>60</v>
      </c>
      <c r="E342" s="85">
        <f>IF(E$388=0,0,ROUND(IF($C342=0,0,E232/E$388),3))</f>
        <v>0</v>
      </c>
      <c r="F342" s="81"/>
      <c r="G342" s="85">
        <f t="shared" ref="G342:N342" si="97">IF(G$388=0,0,ROUND(IF($C342=0,0,G232/G$388),3))</f>
        <v>0</v>
      </c>
      <c r="H342" s="85">
        <f t="shared" si="97"/>
        <v>0</v>
      </c>
      <c r="I342" s="85">
        <f t="shared" si="97"/>
        <v>0</v>
      </c>
      <c r="J342" s="85">
        <f t="shared" si="97"/>
        <v>0</v>
      </c>
      <c r="K342" s="85">
        <f t="shared" si="97"/>
        <v>0</v>
      </c>
      <c r="L342" s="85">
        <f t="shared" si="97"/>
        <v>0</v>
      </c>
      <c r="M342" s="85">
        <f t="shared" si="97"/>
        <v>0</v>
      </c>
      <c r="N342" s="85">
        <f t="shared" si="97"/>
        <v>0</v>
      </c>
    </row>
    <row r="343" spans="1:14" x14ac:dyDescent="0.2">
      <c r="B343" s="96" t="str">
        <f>IF(OR((B341="~"),(C343="~")),"~","")</f>
        <v/>
      </c>
      <c r="C343" s="71" t="s">
        <v>61</v>
      </c>
      <c r="E343" s="85">
        <f>IF(E$389=0,0,ROUND(IF($C343=0,0,E233/E$389),3))</f>
        <v>0</v>
      </c>
      <c r="F343" s="81"/>
      <c r="G343" s="85">
        <f t="shared" ref="G343:N343" si="98">IF(G$389=0,0,ROUND(IF($C343=0,0,G233/G$389),3))</f>
        <v>0</v>
      </c>
      <c r="H343" s="85">
        <f t="shared" si="98"/>
        <v>0</v>
      </c>
      <c r="I343" s="85">
        <f t="shared" si="98"/>
        <v>0</v>
      </c>
      <c r="J343" s="85">
        <f t="shared" si="98"/>
        <v>0</v>
      </c>
      <c r="K343" s="85">
        <f t="shared" si="98"/>
        <v>0</v>
      </c>
      <c r="L343" s="85">
        <f t="shared" si="98"/>
        <v>0</v>
      </c>
      <c r="M343" s="85">
        <f t="shared" si="98"/>
        <v>0</v>
      </c>
      <c r="N343" s="85">
        <f t="shared" si="98"/>
        <v>0</v>
      </c>
    </row>
    <row r="344" spans="1:14" x14ac:dyDescent="0.2">
      <c r="B344" s="96" t="str">
        <f>IF(OR((B341="~"),(C344="~")),"~","")</f>
        <v/>
      </c>
      <c r="C344" s="71" t="s">
        <v>62</v>
      </c>
      <c r="D344" s="71"/>
      <c r="E344" s="85">
        <f>IF(E$390=0,0,ROUND(IF($C344=0,0,E234/E$390),3))</f>
        <v>0</v>
      </c>
      <c r="F344" s="81"/>
      <c r="G344" s="85">
        <f t="shared" ref="G344:N344" si="99">IF(G$390=0,0,ROUND(IF($C344=0,0,G234/G$390),3))</f>
        <v>0</v>
      </c>
      <c r="H344" s="85">
        <f t="shared" si="99"/>
        <v>0</v>
      </c>
      <c r="I344" s="85">
        <f t="shared" si="99"/>
        <v>0</v>
      </c>
      <c r="J344" s="85">
        <f t="shared" si="99"/>
        <v>0</v>
      </c>
      <c r="K344" s="85">
        <f t="shared" si="99"/>
        <v>0</v>
      </c>
      <c r="L344" s="85">
        <f t="shared" si="99"/>
        <v>0</v>
      </c>
      <c r="M344" s="85">
        <f t="shared" si="99"/>
        <v>0</v>
      </c>
      <c r="N344" s="85">
        <f t="shared" si="99"/>
        <v>0</v>
      </c>
    </row>
    <row r="345" spans="1:14" x14ac:dyDescent="0.2">
      <c r="B345" s="96" t="str">
        <f>IF(OR((B341="~"),(C345="~")),"~","")</f>
        <v/>
      </c>
      <c r="C345" s="71" t="s">
        <v>63</v>
      </c>
      <c r="D345" s="71"/>
      <c r="E345" s="85">
        <f>IF(E$391=0,0,ROUND(IF($C345=0,0,E235/E$391),3))</f>
        <v>0</v>
      </c>
      <c r="F345" s="81"/>
      <c r="G345" s="85">
        <f t="shared" ref="G345:N345" si="100">IF(G$391=0,0,ROUND(IF($C345=0,0,G235/G$391),3))</f>
        <v>0</v>
      </c>
      <c r="H345" s="85">
        <f t="shared" si="100"/>
        <v>0</v>
      </c>
      <c r="I345" s="85">
        <f t="shared" si="100"/>
        <v>0</v>
      </c>
      <c r="J345" s="85">
        <f t="shared" si="100"/>
        <v>0</v>
      </c>
      <c r="K345" s="85">
        <f t="shared" si="100"/>
        <v>0</v>
      </c>
      <c r="L345" s="85">
        <f t="shared" si="100"/>
        <v>0</v>
      </c>
      <c r="M345" s="85">
        <f t="shared" si="100"/>
        <v>0</v>
      </c>
      <c r="N345" s="85">
        <f t="shared" si="100"/>
        <v>0</v>
      </c>
    </row>
    <row r="346" spans="1:14" x14ac:dyDescent="0.2">
      <c r="B346" s="96" t="str">
        <f>IF(OR((B341="~"),(C346="~")),"~","")</f>
        <v/>
      </c>
      <c r="C346" s="71" t="s">
        <v>64</v>
      </c>
      <c r="D346" s="71"/>
      <c r="E346" s="85">
        <f>IF(E$392=0,0,ROUND(IF($C346=0,0,E236/E$392),3))</f>
        <v>215.78899999999999</v>
      </c>
      <c r="F346" s="81"/>
      <c r="G346" s="85">
        <f t="shared" ref="G346:N346" si="101">IF(G$392=0,0,ROUND(IF($C346=0,0,G236/G$392),3))</f>
        <v>0</v>
      </c>
      <c r="H346" s="85">
        <f t="shared" si="101"/>
        <v>48.969000000000001</v>
      </c>
      <c r="I346" s="85">
        <f t="shared" si="101"/>
        <v>74.328000000000003</v>
      </c>
      <c r="J346" s="85">
        <f t="shared" si="101"/>
        <v>130.441</v>
      </c>
      <c r="K346" s="85">
        <f t="shared" si="101"/>
        <v>136.00700000000001</v>
      </c>
      <c r="L346" s="85">
        <f t="shared" si="101"/>
        <v>1856.838</v>
      </c>
      <c r="M346" s="85">
        <f t="shared" si="101"/>
        <v>1016.048</v>
      </c>
      <c r="N346" s="85">
        <f t="shared" si="101"/>
        <v>0</v>
      </c>
    </row>
    <row r="347" spans="1:14" hidden="1" x14ac:dyDescent="0.2">
      <c r="B347" s="96" t="str">
        <f>IF(OR((B341="~"),(C347="~")),"~","")</f>
        <v>~</v>
      </c>
      <c r="C347" s="71" t="s">
        <v>82</v>
      </c>
      <c r="D347" s="71"/>
      <c r="E347" s="85">
        <f>IF(E$393=0,0,ROUND(IF($C347=0,0,E237/E$393),3))</f>
        <v>0</v>
      </c>
      <c r="F347" s="81"/>
      <c r="G347" s="85">
        <f t="shared" ref="G347:N347" si="102">IF(G$393=0,0,ROUND(IF($C347=0,0,G237/G$393),3))</f>
        <v>0</v>
      </c>
      <c r="H347" s="85">
        <f t="shared" si="102"/>
        <v>0</v>
      </c>
      <c r="I347" s="85">
        <f t="shared" si="102"/>
        <v>0</v>
      </c>
      <c r="J347" s="85">
        <f t="shared" si="102"/>
        <v>0</v>
      </c>
      <c r="K347" s="85">
        <f t="shared" si="102"/>
        <v>0</v>
      </c>
      <c r="L347" s="85">
        <f t="shared" si="102"/>
        <v>0</v>
      </c>
      <c r="M347" s="85">
        <f t="shared" si="102"/>
        <v>0</v>
      </c>
      <c r="N347" s="85">
        <f t="shared" si="102"/>
        <v>0</v>
      </c>
    </row>
    <row r="348" spans="1:14" x14ac:dyDescent="0.2">
      <c r="A348" s="115"/>
      <c r="B348" s="115" t="str">
        <f>IF(OR((B341="~"),(C348="~")),"~","")</f>
        <v/>
      </c>
      <c r="C348" s="130" t="str">
        <f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115"/>
      <c r="B349" s="115" t="str">
        <f>IF(OR((B341="~"),(C349="~")),"~","")</f>
        <v/>
      </c>
      <c r="C349" s="115"/>
      <c r="D349" s="115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115"/>
      <c r="B350" s="135" t="s">
        <v>82</v>
      </c>
      <c r="C350" s="115"/>
      <c r="D350" s="115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96" t="str">
        <f>IF(OR((B350="~"),(C351="~")),"~","")</f>
        <v>~</v>
      </c>
      <c r="C351" s="71" t="s">
        <v>82</v>
      </c>
      <c r="E351" s="85">
        <f>IF(E$388=0,0,ROUND(IF($C351=0,0,E241/E$388),3))</f>
        <v>0</v>
      </c>
      <c r="F351" s="81"/>
      <c r="G351" s="85">
        <f t="shared" ref="G351:N351" si="103">IF(G$388=0,0,ROUND(IF($C351=0,0,G241/G$388),3))</f>
        <v>0</v>
      </c>
      <c r="H351" s="85">
        <f t="shared" si="103"/>
        <v>0</v>
      </c>
      <c r="I351" s="85">
        <f t="shared" si="103"/>
        <v>0</v>
      </c>
      <c r="J351" s="85">
        <f t="shared" si="103"/>
        <v>0</v>
      </c>
      <c r="K351" s="85">
        <f t="shared" si="103"/>
        <v>0</v>
      </c>
      <c r="L351" s="85">
        <f t="shared" si="103"/>
        <v>0</v>
      </c>
      <c r="M351" s="85">
        <f t="shared" si="103"/>
        <v>0</v>
      </c>
      <c r="N351" s="85">
        <f t="shared" si="103"/>
        <v>0</v>
      </c>
    </row>
    <row r="352" spans="1:14" hidden="1" x14ac:dyDescent="0.2">
      <c r="B352" s="96" t="str">
        <f>IF(OR((B350="~"),(C352="~")),"~","")</f>
        <v>~</v>
      </c>
      <c r="C352" s="71" t="s">
        <v>82</v>
      </c>
      <c r="E352" s="85">
        <f>IF(E$389=0,0,ROUND(IF($C352=0,0,E242/E$389),3))</f>
        <v>0</v>
      </c>
      <c r="F352" s="81"/>
      <c r="G352" s="85">
        <f t="shared" ref="G352:N352" si="104">IF(G$389=0,0,ROUND(IF($C352=0,0,G242/G$389),3))</f>
        <v>0</v>
      </c>
      <c r="H352" s="85">
        <f t="shared" si="104"/>
        <v>0</v>
      </c>
      <c r="I352" s="85">
        <f t="shared" si="104"/>
        <v>0</v>
      </c>
      <c r="J352" s="85">
        <f t="shared" si="104"/>
        <v>0</v>
      </c>
      <c r="K352" s="85">
        <f t="shared" si="104"/>
        <v>0</v>
      </c>
      <c r="L352" s="85">
        <f t="shared" si="104"/>
        <v>0</v>
      </c>
      <c r="M352" s="85">
        <f t="shared" si="104"/>
        <v>0</v>
      </c>
      <c r="N352" s="85">
        <f t="shared" si="104"/>
        <v>0</v>
      </c>
    </row>
    <row r="353" spans="1:14" hidden="1" x14ac:dyDescent="0.2">
      <c r="B353" s="96" t="str">
        <f>IF(OR((B350="~"),(C353="~")),"~","")</f>
        <v>~</v>
      </c>
      <c r="C353" s="71" t="s">
        <v>82</v>
      </c>
      <c r="D353" s="71"/>
      <c r="E353" s="85">
        <f>IF(E$390=0,0,ROUND(IF($C353=0,0,E243/E$390),3))</f>
        <v>0</v>
      </c>
      <c r="F353" s="81"/>
      <c r="G353" s="85">
        <f t="shared" ref="G353:N353" si="105">IF(G$390=0,0,ROUND(IF($C353=0,0,G243/G$390),3))</f>
        <v>0</v>
      </c>
      <c r="H353" s="85">
        <f t="shared" si="105"/>
        <v>0</v>
      </c>
      <c r="I353" s="85">
        <f t="shared" si="105"/>
        <v>0</v>
      </c>
      <c r="J353" s="85">
        <f t="shared" si="105"/>
        <v>0</v>
      </c>
      <c r="K353" s="85">
        <f t="shared" si="105"/>
        <v>0</v>
      </c>
      <c r="L353" s="85">
        <f t="shared" si="105"/>
        <v>0</v>
      </c>
      <c r="M353" s="85">
        <f t="shared" si="105"/>
        <v>0</v>
      </c>
      <c r="N353" s="85">
        <f t="shared" si="105"/>
        <v>0</v>
      </c>
    </row>
    <row r="354" spans="1:14" hidden="1" x14ac:dyDescent="0.2">
      <c r="B354" s="96" t="str">
        <f>IF(OR((B350="~"),(C354="~")),"~","")</f>
        <v>~</v>
      </c>
      <c r="C354" s="71" t="s">
        <v>82</v>
      </c>
      <c r="D354" s="71"/>
      <c r="E354" s="85">
        <f>IF(E$391=0,0,ROUND(IF($C354=0,0,E244/E$391),3))</f>
        <v>0</v>
      </c>
      <c r="F354" s="81"/>
      <c r="G354" s="85">
        <f t="shared" ref="G354:N354" si="106">IF(G$391=0,0,ROUND(IF($C354=0,0,G244/G$391),3))</f>
        <v>0</v>
      </c>
      <c r="H354" s="85">
        <f t="shared" si="106"/>
        <v>0</v>
      </c>
      <c r="I354" s="85">
        <f t="shared" si="106"/>
        <v>0</v>
      </c>
      <c r="J354" s="85">
        <f t="shared" si="106"/>
        <v>0</v>
      </c>
      <c r="K354" s="85">
        <f t="shared" si="106"/>
        <v>0</v>
      </c>
      <c r="L354" s="85">
        <f t="shared" si="106"/>
        <v>0</v>
      </c>
      <c r="M354" s="85">
        <f t="shared" si="106"/>
        <v>0</v>
      </c>
      <c r="N354" s="85">
        <f t="shared" si="106"/>
        <v>0</v>
      </c>
    </row>
    <row r="355" spans="1:14" hidden="1" x14ac:dyDescent="0.2">
      <c r="B355" s="96" t="str">
        <f>IF(OR((B350="~"),(C355="~")),"~","")</f>
        <v>~</v>
      </c>
      <c r="C355" s="71" t="s">
        <v>82</v>
      </c>
      <c r="D355" s="71"/>
      <c r="E355" s="85">
        <f>IF(E$392=0,0,ROUND(IF($C355=0,0,E245/E$392),3))</f>
        <v>0</v>
      </c>
      <c r="F355" s="81"/>
      <c r="G355" s="85">
        <f t="shared" ref="G355:N355" si="107">IF(G$392=0,0,ROUND(IF($C355=0,0,G245/G$392),3))</f>
        <v>0</v>
      </c>
      <c r="H355" s="85">
        <f t="shared" si="107"/>
        <v>0</v>
      </c>
      <c r="I355" s="85">
        <f t="shared" si="107"/>
        <v>0</v>
      </c>
      <c r="J355" s="85">
        <f t="shared" si="107"/>
        <v>0</v>
      </c>
      <c r="K355" s="85">
        <f t="shared" si="107"/>
        <v>0</v>
      </c>
      <c r="L355" s="85">
        <f t="shared" si="107"/>
        <v>0</v>
      </c>
      <c r="M355" s="85">
        <f t="shared" si="107"/>
        <v>0</v>
      </c>
      <c r="N355" s="85">
        <f t="shared" si="107"/>
        <v>0</v>
      </c>
    </row>
    <row r="356" spans="1:14" hidden="1" x14ac:dyDescent="0.2">
      <c r="B356" s="96" t="str">
        <f>IF(OR((B350="~"),(C356="~")),"~","")</f>
        <v>~</v>
      </c>
      <c r="C356" s="71" t="s">
        <v>82</v>
      </c>
      <c r="D356" s="71"/>
      <c r="E356" s="85">
        <f>IF(E$393=0,0,ROUND(IF($C356=0,0,E246/E$393),3))</f>
        <v>0</v>
      </c>
      <c r="F356" s="81"/>
      <c r="G356" s="85">
        <f t="shared" ref="G356:N356" si="108">IF(G$393=0,0,ROUND(IF($C356=0,0,G246/G$393),3))</f>
        <v>0</v>
      </c>
      <c r="H356" s="85">
        <f t="shared" si="108"/>
        <v>0</v>
      </c>
      <c r="I356" s="85">
        <f t="shared" si="108"/>
        <v>0</v>
      </c>
      <c r="J356" s="85">
        <f t="shared" si="108"/>
        <v>0</v>
      </c>
      <c r="K356" s="85">
        <f t="shared" si="108"/>
        <v>0</v>
      </c>
      <c r="L356" s="85">
        <f t="shared" si="108"/>
        <v>0</v>
      </c>
      <c r="M356" s="85">
        <f t="shared" si="108"/>
        <v>0</v>
      </c>
      <c r="N356" s="85">
        <f t="shared" si="108"/>
        <v>0</v>
      </c>
    </row>
    <row r="357" spans="1:14" hidden="1" x14ac:dyDescent="0.2">
      <c r="A357" s="115"/>
      <c r="B357" s="115" t="str">
        <f>IF(OR((B350="~"),(C357="~")),"~","")</f>
        <v>~</v>
      </c>
      <c r="C357" s="130" t="str">
        <f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115"/>
      <c r="B358" s="115" t="str">
        <f>IF(OR((B350="~"),(C358="~")),"~","")</f>
        <v>~</v>
      </c>
      <c r="C358" s="115"/>
      <c r="D358" s="115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115"/>
      <c r="B359" s="135" t="s">
        <v>82</v>
      </c>
      <c r="C359" s="115"/>
      <c r="D359" s="115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96" t="str">
        <f>IF(OR((B359="~"),(C361="~")),"~","")</f>
        <v>~</v>
      </c>
      <c r="C360" s="71" t="s">
        <v>82</v>
      </c>
      <c r="E360" s="85">
        <f>IF(E$388=0,0,ROUND(IF($C361=0,0,E250/E$388),3))</f>
        <v>0</v>
      </c>
      <c r="F360" s="81"/>
      <c r="G360" s="85">
        <f t="shared" ref="G360:N360" si="109">IF(G$388=0,0,ROUND(IF($C361=0,0,G250/G$388),3))</f>
        <v>0</v>
      </c>
      <c r="H360" s="85">
        <f t="shared" si="109"/>
        <v>0</v>
      </c>
      <c r="I360" s="85">
        <f t="shared" si="109"/>
        <v>0</v>
      </c>
      <c r="J360" s="85">
        <f t="shared" si="109"/>
        <v>0</v>
      </c>
      <c r="K360" s="85">
        <f t="shared" si="109"/>
        <v>0</v>
      </c>
      <c r="L360" s="85">
        <f t="shared" si="109"/>
        <v>0</v>
      </c>
      <c r="M360" s="85">
        <f t="shared" si="109"/>
        <v>0</v>
      </c>
      <c r="N360" s="85">
        <f t="shared" si="109"/>
        <v>0</v>
      </c>
    </row>
    <row r="361" spans="1:14" hidden="1" x14ac:dyDescent="0.2">
      <c r="B361" s="96" t="str">
        <f>IF(OR((B359="~"),(C361="~")),"~","")</f>
        <v>~</v>
      </c>
      <c r="C361" s="71" t="s">
        <v>82</v>
      </c>
      <c r="E361" s="85">
        <f>IF(E$389=0,0,ROUND(IF($C361=0,0,E251/E$389),3))</f>
        <v>0</v>
      </c>
      <c r="F361" s="81"/>
      <c r="G361" s="85">
        <f t="shared" ref="G361:N361" si="110">IF(G$389=0,0,ROUND(IF($C361=0,0,G251/G$389),3))</f>
        <v>0</v>
      </c>
      <c r="H361" s="85">
        <f t="shared" si="110"/>
        <v>0</v>
      </c>
      <c r="I361" s="85">
        <f t="shared" si="110"/>
        <v>0</v>
      </c>
      <c r="J361" s="85">
        <f t="shared" si="110"/>
        <v>0</v>
      </c>
      <c r="K361" s="85">
        <f t="shared" si="110"/>
        <v>0</v>
      </c>
      <c r="L361" s="85">
        <f t="shared" si="110"/>
        <v>0</v>
      </c>
      <c r="M361" s="85">
        <f t="shared" si="110"/>
        <v>0</v>
      </c>
      <c r="N361" s="85">
        <f t="shared" si="110"/>
        <v>0</v>
      </c>
    </row>
    <row r="362" spans="1:14" hidden="1" x14ac:dyDescent="0.2">
      <c r="B362" s="96" t="str">
        <f>IF(OR((B359="~"),(C362="~")),"~","")</f>
        <v>~</v>
      </c>
      <c r="C362" s="71" t="s">
        <v>82</v>
      </c>
      <c r="D362" s="71"/>
      <c r="E362" s="85">
        <f>IF(E$390=0,0,ROUND(IF($C362=0,0,E252/E$390),3))</f>
        <v>0</v>
      </c>
      <c r="F362" s="81"/>
      <c r="G362" s="85">
        <f t="shared" ref="G362:N362" si="111">IF(G$390=0,0,ROUND(IF($C362=0,0,G252/G$390),3))</f>
        <v>0</v>
      </c>
      <c r="H362" s="85">
        <f t="shared" si="111"/>
        <v>0</v>
      </c>
      <c r="I362" s="85">
        <f t="shared" si="111"/>
        <v>0</v>
      </c>
      <c r="J362" s="85">
        <f t="shared" si="111"/>
        <v>0</v>
      </c>
      <c r="K362" s="85">
        <f t="shared" si="111"/>
        <v>0</v>
      </c>
      <c r="L362" s="85">
        <f t="shared" si="111"/>
        <v>0</v>
      </c>
      <c r="M362" s="85">
        <f t="shared" si="111"/>
        <v>0</v>
      </c>
      <c r="N362" s="85">
        <f t="shared" si="111"/>
        <v>0</v>
      </c>
    </row>
    <row r="363" spans="1:14" hidden="1" x14ac:dyDescent="0.2">
      <c r="B363" s="96" t="str">
        <f>IF(OR((B359="~"),(C363="~")),"~","")</f>
        <v>~</v>
      </c>
      <c r="C363" s="71" t="s">
        <v>82</v>
      </c>
      <c r="D363" s="71"/>
      <c r="E363" s="85">
        <f>IF(E$391=0,0,ROUND(IF($C363=0,0,E253/E$391),3))</f>
        <v>0</v>
      </c>
      <c r="F363" s="81"/>
      <c r="G363" s="85">
        <f t="shared" ref="G363:N363" si="112">IF(G$391=0,0,ROUND(IF($C363=0,0,G253/G$391),3))</f>
        <v>0</v>
      </c>
      <c r="H363" s="85">
        <f t="shared" si="112"/>
        <v>0</v>
      </c>
      <c r="I363" s="85">
        <f t="shared" si="112"/>
        <v>0</v>
      </c>
      <c r="J363" s="85">
        <f t="shared" si="112"/>
        <v>0</v>
      </c>
      <c r="K363" s="85">
        <f t="shared" si="112"/>
        <v>0</v>
      </c>
      <c r="L363" s="85">
        <f t="shared" si="112"/>
        <v>0</v>
      </c>
      <c r="M363" s="85">
        <f t="shared" si="112"/>
        <v>0</v>
      </c>
      <c r="N363" s="85">
        <f t="shared" si="112"/>
        <v>0</v>
      </c>
    </row>
    <row r="364" spans="1:14" hidden="1" x14ac:dyDescent="0.2">
      <c r="B364" s="96" t="str">
        <f>IF(OR((B359="~"),(C364="~")),"~","")</f>
        <v>~</v>
      </c>
      <c r="C364" s="71" t="s">
        <v>82</v>
      </c>
      <c r="D364" s="71"/>
      <c r="E364" s="85">
        <f>IF(E$392=0,0,ROUND(IF($C364=0,0,E254/E$392),3))</f>
        <v>0</v>
      </c>
      <c r="F364" s="81"/>
      <c r="G364" s="85">
        <f t="shared" ref="G364:N364" si="113">IF(G$392=0,0,ROUND(IF($C364=0,0,G254/G$392),3))</f>
        <v>0</v>
      </c>
      <c r="H364" s="85">
        <f t="shared" si="113"/>
        <v>0</v>
      </c>
      <c r="I364" s="85">
        <f t="shared" si="113"/>
        <v>0</v>
      </c>
      <c r="J364" s="85">
        <f t="shared" si="113"/>
        <v>0</v>
      </c>
      <c r="K364" s="85">
        <f t="shared" si="113"/>
        <v>0</v>
      </c>
      <c r="L364" s="85">
        <f t="shared" si="113"/>
        <v>0</v>
      </c>
      <c r="M364" s="85">
        <f t="shared" si="113"/>
        <v>0</v>
      </c>
      <c r="N364" s="85">
        <f t="shared" si="113"/>
        <v>0</v>
      </c>
    </row>
    <row r="365" spans="1:14" hidden="1" x14ac:dyDescent="0.2">
      <c r="B365" s="96" t="str">
        <f>IF(OR((B359="~"),(C365="~")),"~","")</f>
        <v>~</v>
      </c>
      <c r="C365" s="71" t="s">
        <v>82</v>
      </c>
      <c r="D365" s="71"/>
      <c r="E365" s="85">
        <f>IF(E$393=0,0,ROUND(IF($C365=0,0,E255/E$393),3))</f>
        <v>0</v>
      </c>
      <c r="F365" s="81"/>
      <c r="G365" s="85">
        <f t="shared" ref="G365:N365" si="114">IF(G$393=0,0,ROUND(IF($C365=0,0,G255/G$393),3))</f>
        <v>0</v>
      </c>
      <c r="H365" s="85">
        <f t="shared" si="114"/>
        <v>0</v>
      </c>
      <c r="I365" s="85">
        <f t="shared" si="114"/>
        <v>0</v>
      </c>
      <c r="J365" s="85">
        <f t="shared" si="114"/>
        <v>0</v>
      </c>
      <c r="K365" s="85">
        <f t="shared" si="114"/>
        <v>0</v>
      </c>
      <c r="L365" s="85">
        <f t="shared" si="114"/>
        <v>0</v>
      </c>
      <c r="M365" s="85">
        <f t="shared" si="114"/>
        <v>0</v>
      </c>
      <c r="N365" s="85">
        <f t="shared" si="114"/>
        <v>0</v>
      </c>
    </row>
    <row r="366" spans="1:14" hidden="1" x14ac:dyDescent="0.2">
      <c r="A366" s="115"/>
      <c r="B366" s="115" t="str">
        <f>IF(OR((B359="~"),(C366="~")),"~","")</f>
        <v>~</v>
      </c>
      <c r="C366" s="130" t="str">
        <f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115"/>
      <c r="B367" s="115" t="str">
        <f>IF(OR((B359="~"),(C367="~")),"~","")</f>
        <v>~</v>
      </c>
      <c r="C367" s="115"/>
      <c r="D367" s="115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115"/>
      <c r="B368" s="135" t="s">
        <v>82</v>
      </c>
      <c r="C368" s="115"/>
      <c r="D368" s="115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96" t="str">
        <f>IF(OR((B368="~"),(C369="~")),"~","")</f>
        <v>~</v>
      </c>
      <c r="C369" s="71" t="s">
        <v>82</v>
      </c>
      <c r="E369" s="85">
        <f>IF(E$388=0,0,ROUND(IF($C369=0,0,E259/E$388),3))</f>
        <v>0</v>
      </c>
      <c r="F369" s="81"/>
      <c r="G369" s="85">
        <f t="shared" ref="G369:N369" si="115">IF(G$388=0,0,ROUND(IF($C369=0,0,G259/G$388),3))</f>
        <v>0</v>
      </c>
      <c r="H369" s="85">
        <f t="shared" si="115"/>
        <v>0</v>
      </c>
      <c r="I369" s="85">
        <f t="shared" si="115"/>
        <v>0</v>
      </c>
      <c r="J369" s="85">
        <f t="shared" si="115"/>
        <v>0</v>
      </c>
      <c r="K369" s="85">
        <f t="shared" si="115"/>
        <v>0</v>
      </c>
      <c r="L369" s="85">
        <f t="shared" si="115"/>
        <v>0</v>
      </c>
      <c r="M369" s="85">
        <f t="shared" si="115"/>
        <v>0</v>
      </c>
      <c r="N369" s="85">
        <f t="shared" si="115"/>
        <v>0</v>
      </c>
    </row>
    <row r="370" spans="1:14" hidden="1" x14ac:dyDescent="0.2">
      <c r="B370" s="96" t="str">
        <f>IF(OR((B368="~"),(C370="~")),"~","")</f>
        <v>~</v>
      </c>
      <c r="C370" s="71" t="s">
        <v>82</v>
      </c>
      <c r="E370" s="85">
        <f>IF(E$389=0,0,ROUND(IF($C370=0,0,E261/E$389),3))</f>
        <v>0</v>
      </c>
      <c r="F370" s="81"/>
      <c r="G370" s="85">
        <f t="shared" ref="G370:N370" si="116">IF(G$389=0,0,ROUND(IF($C370=0,0,G261/G$389),3))</f>
        <v>0</v>
      </c>
      <c r="H370" s="85">
        <f t="shared" si="116"/>
        <v>0</v>
      </c>
      <c r="I370" s="85">
        <f t="shared" si="116"/>
        <v>0</v>
      </c>
      <c r="J370" s="85">
        <f t="shared" si="116"/>
        <v>0</v>
      </c>
      <c r="K370" s="85">
        <f t="shared" si="116"/>
        <v>0</v>
      </c>
      <c r="L370" s="85">
        <f t="shared" si="116"/>
        <v>0</v>
      </c>
      <c r="M370" s="85">
        <f t="shared" si="116"/>
        <v>0</v>
      </c>
      <c r="N370" s="85">
        <f t="shared" si="116"/>
        <v>0</v>
      </c>
    </row>
    <row r="371" spans="1:14" hidden="1" x14ac:dyDescent="0.2">
      <c r="B371" s="96" t="str">
        <f>IF(OR((B368="~"),(C371="~")),"~","")</f>
        <v>~</v>
      </c>
      <c r="C371" s="71" t="s">
        <v>82</v>
      </c>
      <c r="D371" s="71"/>
      <c r="E371" s="85">
        <f>IF(E$390=0,0,ROUND(IF($C371=0,0,E261/E$390),3))</f>
        <v>0</v>
      </c>
      <c r="F371" s="81"/>
      <c r="G371" s="85">
        <f t="shared" ref="G371:N371" si="117">IF(G$390=0,0,ROUND(IF($C371=0,0,G261/G$390),3))</f>
        <v>0</v>
      </c>
      <c r="H371" s="85">
        <f t="shared" si="117"/>
        <v>0</v>
      </c>
      <c r="I371" s="85">
        <f t="shared" si="117"/>
        <v>0</v>
      </c>
      <c r="J371" s="85">
        <f t="shared" si="117"/>
        <v>0</v>
      </c>
      <c r="K371" s="85">
        <f t="shared" si="117"/>
        <v>0</v>
      </c>
      <c r="L371" s="85">
        <f t="shared" si="117"/>
        <v>0</v>
      </c>
      <c r="M371" s="85">
        <f t="shared" si="117"/>
        <v>0</v>
      </c>
      <c r="N371" s="85">
        <f t="shared" si="117"/>
        <v>0</v>
      </c>
    </row>
    <row r="372" spans="1:14" hidden="1" x14ac:dyDescent="0.2">
      <c r="B372" s="96" t="str">
        <f>IF(OR((B368="~"),(C372="~")),"~","")</f>
        <v>~</v>
      </c>
      <c r="C372" s="71" t="s">
        <v>82</v>
      </c>
      <c r="D372" s="71"/>
      <c r="E372" s="85">
        <f>IF(E$391=0,0,ROUND(IF($C372=0,0,E262/E$391),3))</f>
        <v>0</v>
      </c>
      <c r="F372" s="81"/>
      <c r="G372" s="85">
        <f t="shared" ref="G372:N372" si="118">IF(G$391=0,0,ROUND(IF($C372=0,0,G262/G$391),3))</f>
        <v>0</v>
      </c>
      <c r="H372" s="85">
        <f t="shared" si="118"/>
        <v>0</v>
      </c>
      <c r="I372" s="85">
        <f t="shared" si="118"/>
        <v>0</v>
      </c>
      <c r="J372" s="85">
        <f t="shared" si="118"/>
        <v>0</v>
      </c>
      <c r="K372" s="85">
        <f t="shared" si="118"/>
        <v>0</v>
      </c>
      <c r="L372" s="85">
        <f t="shared" si="118"/>
        <v>0</v>
      </c>
      <c r="M372" s="85">
        <f t="shared" si="118"/>
        <v>0</v>
      </c>
      <c r="N372" s="85">
        <f t="shared" si="118"/>
        <v>0</v>
      </c>
    </row>
    <row r="373" spans="1:14" hidden="1" x14ac:dyDescent="0.2">
      <c r="B373" s="96" t="str">
        <f>IF(OR((B368="~"),(C373="~")),"~","")</f>
        <v>~</v>
      </c>
      <c r="C373" s="71" t="s">
        <v>82</v>
      </c>
      <c r="D373" s="71"/>
      <c r="E373" s="85">
        <f>IF(E$392=0,0,ROUND(IF($C373=0,0,E263/E$392),3))</f>
        <v>0</v>
      </c>
      <c r="F373" s="81"/>
      <c r="G373" s="85">
        <f t="shared" ref="G373:N373" si="119">IF(G$392=0,0,ROUND(IF($C373=0,0,G263/G$392),3))</f>
        <v>0</v>
      </c>
      <c r="H373" s="85">
        <f t="shared" si="119"/>
        <v>0</v>
      </c>
      <c r="I373" s="85">
        <f t="shared" si="119"/>
        <v>0</v>
      </c>
      <c r="J373" s="85">
        <f t="shared" si="119"/>
        <v>0</v>
      </c>
      <c r="K373" s="85">
        <f t="shared" si="119"/>
        <v>0</v>
      </c>
      <c r="L373" s="85">
        <f t="shared" si="119"/>
        <v>0</v>
      </c>
      <c r="M373" s="85">
        <f t="shared" si="119"/>
        <v>0</v>
      </c>
      <c r="N373" s="85">
        <f t="shared" si="119"/>
        <v>0</v>
      </c>
    </row>
    <row r="374" spans="1:14" hidden="1" x14ac:dyDescent="0.2">
      <c r="B374" s="96" t="str">
        <f>IF(OR((B368="~"),(C374="~")),"~","")</f>
        <v>~</v>
      </c>
      <c r="C374" s="71" t="s">
        <v>82</v>
      </c>
      <c r="D374" s="71"/>
      <c r="E374" s="85">
        <f>IF(E$393=0,0,ROUND(IF($C374=0,0,E264/E$393),3))</f>
        <v>0</v>
      </c>
      <c r="F374" s="81"/>
      <c r="G374" s="85">
        <f t="shared" ref="G374:N374" si="120">IF(G$393=0,0,ROUND(IF($C374=0,0,G264/G$393),3))</f>
        <v>0</v>
      </c>
      <c r="H374" s="85">
        <f t="shared" si="120"/>
        <v>0</v>
      </c>
      <c r="I374" s="85">
        <f t="shared" si="120"/>
        <v>0</v>
      </c>
      <c r="J374" s="85">
        <f t="shared" si="120"/>
        <v>0</v>
      </c>
      <c r="K374" s="85">
        <f t="shared" si="120"/>
        <v>0</v>
      </c>
      <c r="L374" s="85">
        <f t="shared" si="120"/>
        <v>0</v>
      </c>
      <c r="M374" s="85">
        <f t="shared" si="120"/>
        <v>0</v>
      </c>
      <c r="N374" s="85">
        <f t="shared" si="120"/>
        <v>0</v>
      </c>
    </row>
    <row r="375" spans="1:14" hidden="1" x14ac:dyDescent="0.2">
      <c r="A375" s="115"/>
      <c r="B375" s="115" t="str">
        <f>IF(OR((B368="~"),(C375="~")),"~","")</f>
        <v>~</v>
      </c>
      <c r="C375" s="130" t="str">
        <f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115"/>
      <c r="B376" s="115" t="str">
        <f>IF(OR((B368="~"),(C376="~")),"~","")</f>
        <v>~</v>
      </c>
      <c r="C376" s="115"/>
      <c r="D376" s="115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115"/>
      <c r="B377" s="135"/>
      <c r="C377" s="115"/>
      <c r="D377" s="115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00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96" t="str">
        <f>IF(OR((B378="~"),(C379="~")),"~","")</f>
        <v/>
      </c>
      <c r="C379" s="71" t="s">
        <v>60</v>
      </c>
      <c r="E379" s="80">
        <f>IF(E$388=0,0,ROUND(IF($C379=0,0,E269/E$388),4))</f>
        <v>1.4749000000000001</v>
      </c>
      <c r="F379" s="81"/>
      <c r="G379" s="80">
        <f t="shared" ref="G379:N379" si="121">IF(G$388=0,0,ROUND(IF($C379=0,0,G269/G$388),4))</f>
        <v>1.4698</v>
      </c>
      <c r="H379" s="80">
        <f t="shared" si="121"/>
        <v>1.4584999999999999</v>
      </c>
      <c r="I379" s="80">
        <f>IF(I$388=0,0,ROUND(IF($C379=0,0,I269/I$388),4))</f>
        <v>1.5022</v>
      </c>
      <c r="J379" s="80">
        <f t="shared" si="121"/>
        <v>1.8036000000000001</v>
      </c>
      <c r="K379" s="80">
        <f>IF(K$388=0,0,ROUND(IF($C379=0,0,K269/K$388),4))</f>
        <v>2.7705000000000002</v>
      </c>
      <c r="L379" s="80">
        <f t="shared" si="121"/>
        <v>2.9462000000000002</v>
      </c>
      <c r="M379" s="80">
        <f>IF(M$388=0,0,ROUND(IF($C379=0,0,M269/M$388),4))</f>
        <v>1.5107999999999999</v>
      </c>
      <c r="N379" s="80">
        <f t="shared" si="121"/>
        <v>0</v>
      </c>
    </row>
    <row r="380" spans="1:14" x14ac:dyDescent="0.2">
      <c r="B380" s="96" t="str">
        <f>IF(OR((B378="~"),(C380="~")),"~","")</f>
        <v/>
      </c>
      <c r="C380" s="71" t="s">
        <v>61</v>
      </c>
      <c r="E380" s="80">
        <f>IF(E$389=0,0,ROUND(IF($C380=0,0,E270/E$389),4))</f>
        <v>0.1013</v>
      </c>
      <c r="F380" s="81"/>
      <c r="G380" s="80">
        <f t="shared" ref="G380:N380" si="122">IF(G$389=0,0,ROUND(IF($C380=0,0,G270/G$389),4))</f>
        <v>0.1186</v>
      </c>
      <c r="H380" s="80">
        <f t="shared" si="122"/>
        <v>0.1084</v>
      </c>
      <c r="I380" s="80">
        <f t="shared" si="122"/>
        <v>9.2100000000000001E-2</v>
      </c>
      <c r="J380" s="80">
        <f t="shared" si="122"/>
        <v>6.6199999999999995E-2</v>
      </c>
      <c r="K380" s="80">
        <f t="shared" si="122"/>
        <v>9.1999999999999998E-2</v>
      </c>
      <c r="L380" s="80">
        <f t="shared" si="122"/>
        <v>4.8300000000000003E-2</v>
      </c>
      <c r="M380" s="80">
        <f t="shared" si="122"/>
        <v>4.8500000000000001E-2</v>
      </c>
      <c r="N380" s="80">
        <f t="shared" si="122"/>
        <v>0</v>
      </c>
    </row>
    <row r="381" spans="1:14" s="136" customFormat="1" x14ac:dyDescent="0.2">
      <c r="B381" s="136" t="str">
        <f>IF(OR((B378="~"),(C381="~")),"~","")</f>
        <v/>
      </c>
      <c r="C381" s="89" t="s">
        <v>62</v>
      </c>
      <c r="D381" s="89"/>
      <c r="E381" s="90">
        <f>IF(E$390=0,0,ROUND(IF($C381=0,0,E271/E$390),4))</f>
        <v>21.618600000000001</v>
      </c>
      <c r="F381" s="90"/>
      <c r="G381" s="90">
        <f t="shared" ref="G381:N381" si="123">IF(G$390=0,0,ROUND(IF($C381=0,0,G271/G$390),4))</f>
        <v>15.352600000000001</v>
      </c>
      <c r="H381" s="90">
        <f t="shared" si="123"/>
        <v>93.289400000000001</v>
      </c>
      <c r="I381" s="90">
        <f t="shared" si="123"/>
        <v>182.25120000000001</v>
      </c>
      <c r="J381" s="90">
        <f t="shared" si="123"/>
        <v>1084.5247999999999</v>
      </c>
      <c r="K381" s="90">
        <f t="shared" si="123"/>
        <v>122.1401</v>
      </c>
      <c r="L381" s="90">
        <f t="shared" si="123"/>
        <v>1790.9047</v>
      </c>
      <c r="M381" s="90">
        <f t="shared" si="123"/>
        <v>2428.3896</v>
      </c>
      <c r="N381" s="90">
        <f t="shared" si="123"/>
        <v>0</v>
      </c>
    </row>
    <row r="382" spans="1:14" s="136" customFormat="1" x14ac:dyDescent="0.2">
      <c r="B382" s="136" t="str">
        <f>IF(OR((B378="~"),(C382="~")),"~","")</f>
        <v/>
      </c>
      <c r="C382" s="89" t="s">
        <v>63</v>
      </c>
      <c r="D382" s="89"/>
      <c r="E382" s="90">
        <f>IF(E$391=0,0,ROUND(IF($C382=0,0,E272/E$391),4))</f>
        <v>2.5152999999999999</v>
      </c>
      <c r="F382" s="90"/>
      <c r="G382" s="90">
        <f t="shared" ref="G382:N382" si="124">IF(G$391=0,0,ROUND(IF($C382=0,0,G272/G$391),4))</f>
        <v>2.1991000000000001</v>
      </c>
      <c r="H382" s="90">
        <f t="shared" si="124"/>
        <v>4.8235999999999999</v>
      </c>
      <c r="I382" s="90">
        <f t="shared" si="124"/>
        <v>36.1708</v>
      </c>
      <c r="J382" s="90">
        <f t="shared" si="124"/>
        <v>197.41970000000001</v>
      </c>
      <c r="K382" s="90">
        <f t="shared" si="124"/>
        <v>33.757899999999999</v>
      </c>
      <c r="L382" s="90">
        <f t="shared" si="124"/>
        <v>1576.2012999999999</v>
      </c>
      <c r="M382" s="90">
        <f t="shared" si="124"/>
        <v>0</v>
      </c>
      <c r="N382" s="90">
        <f t="shared" si="124"/>
        <v>0</v>
      </c>
    </row>
    <row r="383" spans="1:14" s="136" customFormat="1" x14ac:dyDescent="0.2">
      <c r="B383" s="136" t="str">
        <f>IF(OR((B378="~"),(C383="~")),"~","")</f>
        <v/>
      </c>
      <c r="C383" s="89" t="s">
        <v>64</v>
      </c>
      <c r="D383" s="89"/>
      <c r="E383" s="90">
        <f>IF(E$392=0,0,ROUND(IF($C383=0,0,E273/E$392),4))</f>
        <v>215.78890000000001</v>
      </c>
      <c r="F383" s="90"/>
      <c r="G383" s="90">
        <f t="shared" ref="G383:N383" si="125">IF(G$392=0,0,ROUND(IF($C383=0,0,G273/G$392),4))</f>
        <v>0</v>
      </c>
      <c r="H383" s="90">
        <f t="shared" si="125"/>
        <v>48.969499999999996</v>
      </c>
      <c r="I383" s="90">
        <f t="shared" si="125"/>
        <v>74.328199999999995</v>
      </c>
      <c r="J383" s="90">
        <f t="shared" si="125"/>
        <v>130.44139999999999</v>
      </c>
      <c r="K383" s="90">
        <f>IF(K$392=0,0,ROUND(IF($C383=0,0,K273/K$392),4))</f>
        <v>136.00749999999999</v>
      </c>
      <c r="L383" s="90">
        <f t="shared" si="125"/>
        <v>1856.8378</v>
      </c>
      <c r="M383" s="90">
        <f t="shared" si="125"/>
        <v>1016.0477</v>
      </c>
      <c r="N383" s="90">
        <f t="shared" si="125"/>
        <v>0</v>
      </c>
    </row>
    <row r="384" spans="1:14" hidden="1" x14ac:dyDescent="0.2">
      <c r="B384" s="96" t="str">
        <f>IF(OR((B378="~"),(C384="~")),"~","")</f>
        <v>~</v>
      </c>
      <c r="C384" s="71" t="s">
        <v>82</v>
      </c>
      <c r="D384" s="71"/>
      <c r="E384" s="80">
        <f>IF(E$393=0,0,ROUND(IF($C384=0,0,E274/E$393),4))</f>
        <v>0</v>
      </c>
      <c r="F384" s="81"/>
      <c r="G384" s="80">
        <f t="shared" ref="G384:N384" si="126">IF(G$393=0,0,ROUND(IF($C384=0,0,G274/G$393),4))</f>
        <v>0</v>
      </c>
      <c r="H384" s="80">
        <f t="shared" si="126"/>
        <v>0</v>
      </c>
      <c r="I384" s="80">
        <f t="shared" si="126"/>
        <v>0</v>
      </c>
      <c r="J384" s="80">
        <f t="shared" si="126"/>
        <v>0</v>
      </c>
      <c r="K384" s="80">
        <f t="shared" si="126"/>
        <v>0</v>
      </c>
      <c r="L384" s="80">
        <f t="shared" si="126"/>
        <v>0</v>
      </c>
      <c r="M384" s="80">
        <f t="shared" si="126"/>
        <v>0</v>
      </c>
      <c r="N384" s="80">
        <f t="shared" si="126"/>
        <v>0</v>
      </c>
    </row>
    <row r="385" spans="2:14" x14ac:dyDescent="0.2">
      <c r="B385" s="115"/>
      <c r="C385" s="71" t="s">
        <v>65</v>
      </c>
      <c r="E385" s="80">
        <f>IF(E$389=0,0,ROUND((E269+E270)/E$389,4))</f>
        <v>0.25180000000000002</v>
      </c>
      <c r="G385" s="80">
        <f>IF(G$389=0,0,ROUND((G269+G270)/G$389,4))</f>
        <v>0.32179999999999997</v>
      </c>
      <c r="H385" s="80">
        <f t="shared" ref="H385:N385" si="127">IF(H$389=0,0,ROUND((H269+H270)/H$389,4))</f>
        <v>0.2979</v>
      </c>
      <c r="I385" s="80">
        <f t="shared" si="127"/>
        <v>0.17580000000000001</v>
      </c>
      <c r="J385" s="80">
        <f t="shared" si="127"/>
        <v>8.14E-2</v>
      </c>
      <c r="K385" s="80">
        <f t="shared" si="127"/>
        <v>0.1177</v>
      </c>
      <c r="L385" s="80">
        <f t="shared" si="127"/>
        <v>5.5199999999999999E-2</v>
      </c>
      <c r="M385" s="80">
        <f t="shared" si="127"/>
        <v>7.3099999999999998E-2</v>
      </c>
      <c r="N385" s="80">
        <f t="shared" si="127"/>
        <v>0</v>
      </c>
    </row>
    <row r="386" spans="2:14" x14ac:dyDescent="0.2">
      <c r="B386" s="115"/>
      <c r="C386" s="71" t="s">
        <v>66</v>
      </c>
      <c r="E386" s="91">
        <f>IF(E$390=0,0,ROUND((E271+E272+E273)/E$390,4))</f>
        <v>24.193899999999999</v>
      </c>
      <c r="F386" s="137"/>
      <c r="G386" s="91">
        <f t="shared" ref="G386:N386" si="128">IF(G$390=0,0,ROUND((G271+G272+G273)/G$390,4))</f>
        <v>17.5518</v>
      </c>
      <c r="H386" s="91">
        <f t="shared" si="128"/>
        <v>98.115099999999998</v>
      </c>
      <c r="I386" s="91">
        <f t="shared" si="128"/>
        <v>221.2456</v>
      </c>
      <c r="J386" s="91">
        <f>IF(J$390=0,0,ROUND((J271+J272+J273)/J$390,4))</f>
        <v>1229.5322000000001</v>
      </c>
      <c r="K386" s="91">
        <f t="shared" si="128"/>
        <v>156.83189999999999</v>
      </c>
      <c r="L386" s="91">
        <f t="shared" si="128"/>
        <v>3554.1970000000001</v>
      </c>
      <c r="M386" s="91">
        <f t="shared" si="128"/>
        <v>3444.4373000000001</v>
      </c>
      <c r="N386" s="91">
        <f t="shared" si="128"/>
        <v>0</v>
      </c>
    </row>
    <row r="387" spans="2:14" x14ac:dyDescent="0.2">
      <c r="B387" s="115" t="str">
        <f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133"/>
      <c r="C388" s="138" t="s">
        <v>89</v>
      </c>
      <c r="D388" s="138"/>
      <c r="E388" s="139">
        <v>121572960</v>
      </c>
      <c r="F388" s="139"/>
      <c r="G388" s="139">
        <v>84852430.067430466</v>
      </c>
      <c r="H388" s="139">
        <v>30187673.604569517</v>
      </c>
      <c r="I388" s="139">
        <v>4794155.58</v>
      </c>
      <c r="J388" s="139">
        <v>762386.88</v>
      </c>
      <c r="K388" s="139">
        <v>84509.867999999988</v>
      </c>
      <c r="L388" s="139">
        <v>287208</v>
      </c>
      <c r="M388" s="139">
        <v>604596</v>
      </c>
      <c r="N388" s="139">
        <v>0</v>
      </c>
    </row>
    <row r="389" spans="2:14" x14ac:dyDescent="0.2">
      <c r="B389" s="133"/>
      <c r="C389" s="138" t="s">
        <v>90</v>
      </c>
      <c r="D389" s="138"/>
      <c r="E389" s="139">
        <v>1191987097.6690001</v>
      </c>
      <c r="F389" s="139"/>
      <c r="G389" s="139">
        <v>613671517.73199999</v>
      </c>
      <c r="H389" s="139">
        <v>232276721.11300004</v>
      </c>
      <c r="I389" s="139">
        <v>86114878.978000015</v>
      </c>
      <c r="J389" s="139">
        <v>90620156.764000013</v>
      </c>
      <c r="K389" s="139">
        <v>9103924.943</v>
      </c>
      <c r="L389" s="139">
        <v>123109031.389</v>
      </c>
      <c r="M389" s="139">
        <v>37090866.75</v>
      </c>
      <c r="N389" s="139">
        <v>0</v>
      </c>
    </row>
    <row r="390" spans="2:14" x14ac:dyDescent="0.2">
      <c r="B390" s="133"/>
      <c r="C390" s="138" t="s">
        <v>91</v>
      </c>
      <c r="D390" s="138"/>
      <c r="E390" s="139">
        <v>9967759</v>
      </c>
      <c r="F390" s="139"/>
      <c r="G390" s="139">
        <v>9265563</v>
      </c>
      <c r="H390" s="139">
        <v>680293</v>
      </c>
      <c r="I390" s="139">
        <v>17298</v>
      </c>
      <c r="J390" s="139">
        <v>1568</v>
      </c>
      <c r="K390" s="139">
        <v>2737</v>
      </c>
      <c r="L390" s="139">
        <v>180</v>
      </c>
      <c r="M390" s="139">
        <v>120</v>
      </c>
      <c r="N390" s="139">
        <v>0</v>
      </c>
    </row>
    <row r="391" spans="2:14" x14ac:dyDescent="0.2">
      <c r="B391" s="133"/>
      <c r="C391" s="138" t="s">
        <v>92</v>
      </c>
      <c r="D391" s="138"/>
      <c r="E391" s="139">
        <v>9964956</v>
      </c>
      <c r="F391" s="139"/>
      <c r="G391" s="139">
        <v>9265563</v>
      </c>
      <c r="H391" s="139">
        <v>680262</v>
      </c>
      <c r="I391" s="139">
        <v>16018</v>
      </c>
      <c r="J391" s="139">
        <v>341</v>
      </c>
      <c r="K391" s="139">
        <v>2712</v>
      </c>
      <c r="L391" s="139">
        <v>60</v>
      </c>
      <c r="M391" s="139">
        <v>0</v>
      </c>
      <c r="N391" s="139">
        <v>0</v>
      </c>
    </row>
    <row r="392" spans="2:14" x14ac:dyDescent="0.2">
      <c r="B392" s="133"/>
      <c r="C392" s="138" t="s">
        <v>93</v>
      </c>
      <c r="D392" s="138"/>
      <c r="E392" s="139">
        <v>2803.00000000003</v>
      </c>
      <c r="F392" s="139"/>
      <c r="G392" s="139">
        <v>0</v>
      </c>
      <c r="H392" s="139">
        <v>31.000000000029104</v>
      </c>
      <c r="I392" s="139">
        <v>1280.0000000000009</v>
      </c>
      <c r="J392" s="139">
        <v>1226.9999999999998</v>
      </c>
      <c r="K392" s="139">
        <v>25.000000000000114</v>
      </c>
      <c r="L392" s="139">
        <v>120</v>
      </c>
      <c r="M392" s="139">
        <v>120</v>
      </c>
      <c r="N392" s="139">
        <v>0</v>
      </c>
    </row>
    <row r="393" spans="2:14" x14ac:dyDescent="0.2">
      <c r="B393" s="133"/>
      <c r="C393" s="138" t="s">
        <v>82</v>
      </c>
      <c r="D393" s="138"/>
      <c r="E393" s="139">
        <v>0</v>
      </c>
      <c r="F393" s="139"/>
      <c r="G393" s="139">
        <v>0</v>
      </c>
      <c r="H393" s="139">
        <v>0</v>
      </c>
      <c r="I393" s="139">
        <v>0</v>
      </c>
      <c r="J393" s="139">
        <v>0</v>
      </c>
      <c r="K393" s="139">
        <v>0</v>
      </c>
      <c r="L393" s="139">
        <v>0</v>
      </c>
      <c r="M393" s="139">
        <v>0</v>
      </c>
      <c r="N393" s="139">
        <v>0</v>
      </c>
    </row>
    <row r="395" spans="2:14" x14ac:dyDescent="0.2">
      <c r="G395" s="140"/>
      <c r="H395" s="140"/>
      <c r="I395" s="140"/>
      <c r="J395" s="140"/>
      <c r="K395" s="140"/>
      <c r="L395" s="140"/>
      <c r="M395" s="140"/>
      <c r="N395" s="140"/>
    </row>
    <row r="396" spans="2:14" x14ac:dyDescent="0.2">
      <c r="G396" s="140"/>
      <c r="H396" s="140"/>
      <c r="I396" s="140"/>
      <c r="J396" s="140"/>
      <c r="K396" s="140"/>
      <c r="L396" s="140"/>
      <c r="M396" s="140"/>
      <c r="N396" s="140"/>
    </row>
    <row r="397" spans="2:14" x14ac:dyDescent="0.2">
      <c r="G397" s="140"/>
      <c r="H397" s="140"/>
      <c r="I397" s="140"/>
      <c r="J397" s="140"/>
      <c r="K397" s="140"/>
      <c r="L397" s="140"/>
      <c r="M397" s="140"/>
      <c r="N397" s="140"/>
    </row>
  </sheetData>
  <printOptions horizontalCentered="1"/>
  <pageMargins left="0.25" right="0.25" top="0.5" bottom="0.5" header="0.75" footer="0.5"/>
  <pageSetup scale="52" fitToHeight="4" pageOrder="overThenDown" orientation="landscape" r:id="rId1"/>
  <headerFooter alignWithMargins="0">
    <oddFooter>&amp;RExhibit No. ___(JDT-03)
                   Page &amp;P of &amp;N</oddFooter>
  </headerFooter>
  <rowBreaks count="3" manualBreakCount="3">
    <brk id="62" max="13" man="1"/>
    <brk id="170" max="13" man="1"/>
    <brk id="28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FE7BF9-A6FE-4F51-9220-3C16BCEE6265}"/>
</file>

<file path=customXml/itemProps2.xml><?xml version="1.0" encoding="utf-8"?>
<ds:datastoreItem xmlns:ds="http://schemas.openxmlformats.org/officeDocument/2006/customXml" ds:itemID="{CAA5497F-ED53-4CC7-8E02-B5BF1BF60150}"/>
</file>

<file path=customXml/itemProps3.xml><?xml version="1.0" encoding="utf-8"?>
<ds:datastoreItem xmlns:ds="http://schemas.openxmlformats.org/officeDocument/2006/customXml" ds:itemID="{1FE900E3-7F91-40CC-A484-3D0FB3182C05}"/>
</file>

<file path=customXml/itemProps4.xml><?xml version="1.0" encoding="utf-8"?>
<ds:datastoreItem xmlns:ds="http://schemas.openxmlformats.org/officeDocument/2006/customXml" ds:itemID="{BD5EEEA6-1F18-467A-A6BE-F5FE323F7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JDT-3 Pgs. 1-4</vt:lpstr>
      <vt:lpstr>Exh. JDT-3 Pgs. 5-8</vt:lpstr>
      <vt:lpstr>'Exh. JDT-3 Pgs. 1-4'!Print_Area</vt:lpstr>
      <vt:lpstr>'Exh. JDT-3 Pgs. 5-8'!Print_Area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2019-06-17T05:58:34Z</cp:lastPrinted>
  <dcterms:created xsi:type="dcterms:W3CDTF">2019-06-17T00:35:55Z</dcterms:created>
  <dcterms:modified xsi:type="dcterms:W3CDTF">2019-06-20T17:02:54Z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