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2021 IRP\4 - Projects\WA CEIP\_REFILING\_Data Disk\not clean\Public\"/>
    </mc:Choice>
  </mc:AlternateContent>
  <xr:revisionPtr revIDLastSave="0" documentId="13_ncr:1_{B7CE9C03-3F03-4E36-8516-5B81EF19040A}" xr6:coauthVersionLast="47" xr6:coauthVersionMax="47" xr10:uidLastSave="{00000000-0000-0000-0000-000000000000}"/>
  <bookViews>
    <workbookView xWindow="-28920" yWindow="-7170" windowWidth="29040" windowHeight="15840" tabRatio="645" activeTab="2" xr2:uid="{D1E9B15C-68E1-40DE-8530-45DF3C31F41F}"/>
  </bookViews>
  <sheets>
    <sheet name="Summary" sheetId="6" r:id="rId1"/>
    <sheet name="P02-SC-CETA" sheetId="7" r:id="rId2"/>
    <sheet name="P02-SCGHG" sheetId="8" r:id="rId3"/>
  </sheets>
  <externalReferences>
    <externalReference r:id="rId4"/>
    <externalReference r:id="rId5"/>
  </externalReferences>
  <definedNames>
    <definedName name="Discount_Rate">'P02-SC-CETA'!$C$2</definedName>
    <definedName name="FinalPVRR">'P02-SC-CETA'!$C$94</definedName>
    <definedName name="PPAAdjFlag">'[1]WY Bid Real Costs'!$AW$30</definedName>
    <definedName name="Risk_Adjustment">'[2]Costs By Sample'!$H$8</definedName>
    <definedName name="ST_Risk_Adj">'P02-SC-CETA'!$E$99</definedName>
    <definedName name="Study_Name">'P02-SC-CETA'!$F$1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6" l="1"/>
  <c r="D67" i="6"/>
  <c r="D66" i="6"/>
  <c r="D55" i="6"/>
  <c r="D6" i="6"/>
  <c r="C25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D42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D17" i="6"/>
  <c r="D46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D21" i="6"/>
  <c r="C78" i="6"/>
  <c r="C50" i="6"/>
  <c r="D33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D8" i="6"/>
  <c r="M47" i="6" l="1"/>
  <c r="J47" i="6"/>
  <c r="S47" i="6"/>
  <c r="V47" i="6"/>
  <c r="P47" i="6"/>
  <c r="T47" i="6"/>
  <c r="O47" i="6"/>
  <c r="W47" i="6"/>
  <c r="Q47" i="6"/>
  <c r="K47" i="6"/>
  <c r="R47" i="6"/>
  <c r="L47" i="6"/>
  <c r="F47" i="6"/>
  <c r="N47" i="6"/>
  <c r="I47" i="6"/>
  <c r="G47" i="6"/>
  <c r="U47" i="6"/>
  <c r="H47" i="6"/>
  <c r="E47" i="6"/>
  <c r="D45" i="6"/>
  <c r="C45" i="6" s="1"/>
  <c r="D44" i="6"/>
  <c r="C44" i="6" s="1"/>
  <c r="D43" i="6"/>
  <c r="C43" i="6" s="1"/>
  <c r="D41" i="6"/>
  <c r="C41" i="6" s="1"/>
  <c r="D38" i="6"/>
  <c r="C38" i="6" s="1"/>
  <c r="D37" i="6"/>
  <c r="C37" i="6" s="1"/>
  <c r="D36" i="6"/>
  <c r="D35" i="6"/>
  <c r="D34" i="6"/>
  <c r="C34" i="6" s="1"/>
  <c r="U39" i="6"/>
  <c r="D32" i="6"/>
  <c r="C32" i="6" s="1"/>
  <c r="W39" i="6"/>
  <c r="V39" i="6"/>
  <c r="Q39" i="6"/>
  <c r="D31" i="6"/>
  <c r="C31" i="6" s="1"/>
  <c r="T39" i="6"/>
  <c r="S39" i="6"/>
  <c r="O39" i="6"/>
  <c r="N39" i="6"/>
  <c r="I39" i="6"/>
  <c r="G39" i="6"/>
  <c r="D30" i="6"/>
  <c r="C30" i="6" s="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42" i="6"/>
  <c r="P39" i="6"/>
  <c r="E39" i="6"/>
  <c r="M39" i="6"/>
  <c r="L39" i="6"/>
  <c r="H39" i="6"/>
  <c r="C46" i="6"/>
  <c r="C33" i="6"/>
  <c r="R39" i="6"/>
  <c r="K39" i="6"/>
  <c r="J39" i="6"/>
  <c r="D39" i="6" l="1"/>
  <c r="D47" i="6"/>
  <c r="C47" i="6" s="1"/>
  <c r="F39" i="6"/>
  <c r="C36" i="6"/>
  <c r="C35" i="6"/>
  <c r="C39" i="6" l="1"/>
  <c r="D14" i="6"/>
  <c r="V22" i="6" l="1"/>
  <c r="H22" i="6" l="1"/>
  <c r="U22" i="6"/>
  <c r="O22" i="6"/>
  <c r="P22" i="6"/>
  <c r="J22" i="6"/>
  <c r="I22" i="6"/>
  <c r="R22" i="6"/>
  <c r="Q22" i="6"/>
  <c r="N22" i="6"/>
  <c r="S22" i="6"/>
  <c r="G22" i="6"/>
  <c r="L22" i="6"/>
  <c r="F22" i="6"/>
  <c r="W22" i="6"/>
  <c r="K22" i="6"/>
  <c r="E22" i="6"/>
  <c r="T22" i="6"/>
  <c r="M22" i="6"/>
  <c r="V56" i="6" l="1"/>
  <c r="P56" i="6"/>
  <c r="N56" i="6"/>
  <c r="H56" i="6"/>
  <c r="F56" i="6"/>
  <c r="W70" i="6"/>
  <c r="Q70" i="6"/>
  <c r="O70" i="6"/>
  <c r="I70" i="6"/>
  <c r="G70" i="6"/>
  <c r="W66" i="6"/>
  <c r="O66" i="6"/>
  <c r="G66" i="6"/>
  <c r="S61" i="6"/>
  <c r="K61" i="6"/>
  <c r="W60" i="6"/>
  <c r="V60" i="6"/>
  <c r="S60" i="6"/>
  <c r="R60" i="6"/>
  <c r="O60" i="6"/>
  <c r="N60" i="6"/>
  <c r="K60" i="6"/>
  <c r="J60" i="6"/>
  <c r="F60" i="6"/>
  <c r="S63" i="6"/>
  <c r="K63" i="6"/>
  <c r="W62" i="6"/>
  <c r="W85" i="6" s="1"/>
  <c r="O62" i="6"/>
  <c r="O85" i="6" s="1"/>
  <c r="G62" i="6"/>
  <c r="G85" i="6" s="1"/>
  <c r="S59" i="6"/>
  <c r="K59" i="6"/>
  <c r="W58" i="6"/>
  <c r="O58" i="6"/>
  <c r="G58" i="6"/>
  <c r="S57" i="6"/>
  <c r="K57" i="6"/>
  <c r="K86" i="6" l="1"/>
  <c r="S86" i="6"/>
  <c r="G55" i="6"/>
  <c r="O55" i="6"/>
  <c r="W55" i="6"/>
  <c r="O56" i="6"/>
  <c r="W56" i="6"/>
  <c r="D57" i="6"/>
  <c r="L57" i="6"/>
  <c r="T57" i="6"/>
  <c r="H58" i="6"/>
  <c r="P58" i="6"/>
  <c r="H62" i="6"/>
  <c r="H85" i="6" s="1"/>
  <c r="P62" i="6"/>
  <c r="P85" i="6" s="1"/>
  <c r="L63" i="6"/>
  <c r="T63" i="6"/>
  <c r="K70" i="6"/>
  <c r="K55" i="6"/>
  <c r="S55" i="6"/>
  <c r="D70" i="6"/>
  <c r="S70" i="6"/>
  <c r="J56" i="6"/>
  <c r="R56" i="6"/>
  <c r="K68" i="6"/>
  <c r="S68" i="6"/>
  <c r="M70" i="6"/>
  <c r="D56" i="6"/>
  <c r="L56" i="6"/>
  <c r="T56" i="6"/>
  <c r="H57" i="6"/>
  <c r="P57" i="6"/>
  <c r="D58" i="6"/>
  <c r="L58" i="6"/>
  <c r="T58" i="6"/>
  <c r="D62" i="6"/>
  <c r="D85" i="6" s="1"/>
  <c r="L62" i="6"/>
  <c r="L85" i="6" s="1"/>
  <c r="T62" i="6"/>
  <c r="T85" i="6" s="1"/>
  <c r="H63" i="6"/>
  <c r="P63" i="6"/>
  <c r="F70" i="6"/>
  <c r="N70" i="6"/>
  <c r="V70" i="6"/>
  <c r="E56" i="6"/>
  <c r="M56" i="6"/>
  <c r="U56" i="6"/>
  <c r="G68" i="6"/>
  <c r="O68" i="6"/>
  <c r="W68" i="6"/>
  <c r="J70" i="6"/>
  <c r="R70" i="6"/>
  <c r="I56" i="6"/>
  <c r="Q56" i="6"/>
  <c r="Q58" i="6"/>
  <c r="K56" i="6"/>
  <c r="S56" i="6"/>
  <c r="G57" i="6"/>
  <c r="O57" i="6"/>
  <c r="W57" i="6"/>
  <c r="K58" i="6"/>
  <c r="S58" i="6"/>
  <c r="G59" i="6"/>
  <c r="O59" i="6"/>
  <c r="W59" i="6"/>
  <c r="K62" i="6"/>
  <c r="K85" i="6" s="1"/>
  <c r="S62" i="6"/>
  <c r="S85" i="6" s="1"/>
  <c r="G63" i="6"/>
  <c r="O63" i="6"/>
  <c r="W63" i="6"/>
  <c r="G61" i="6"/>
  <c r="O61" i="6"/>
  <c r="O86" i="6" s="1"/>
  <c r="W61" i="6"/>
  <c r="W86" i="6" s="1"/>
  <c r="K66" i="6"/>
  <c r="S66" i="6"/>
  <c r="H67" i="6"/>
  <c r="I61" i="6"/>
  <c r="Q61" i="6"/>
  <c r="E66" i="6"/>
  <c r="M66" i="6"/>
  <c r="U66" i="6"/>
  <c r="M68" i="6"/>
  <c r="U68" i="6"/>
  <c r="I69" i="6"/>
  <c r="Q69" i="6"/>
  <c r="F57" i="6"/>
  <c r="J57" i="6"/>
  <c r="N57" i="6"/>
  <c r="R57" i="6"/>
  <c r="V57" i="6"/>
  <c r="F58" i="6"/>
  <c r="J58" i="6"/>
  <c r="N58" i="6"/>
  <c r="R58" i="6"/>
  <c r="V58" i="6"/>
  <c r="F62" i="6"/>
  <c r="F85" i="6" s="1"/>
  <c r="J62" i="6"/>
  <c r="J85" i="6" s="1"/>
  <c r="N62" i="6"/>
  <c r="N85" i="6" s="1"/>
  <c r="R62" i="6"/>
  <c r="R85" i="6" s="1"/>
  <c r="V62" i="6"/>
  <c r="V85" i="6" s="1"/>
  <c r="F63" i="6"/>
  <c r="J63" i="6"/>
  <c r="N63" i="6"/>
  <c r="R63" i="6"/>
  <c r="V63" i="6"/>
  <c r="J68" i="6"/>
  <c r="R68" i="6"/>
  <c r="F69" i="6"/>
  <c r="N69" i="6"/>
  <c r="V69" i="6"/>
  <c r="J66" i="6"/>
  <c r="R66" i="6"/>
  <c r="M67" i="6"/>
  <c r="I67" i="6"/>
  <c r="S67" i="6"/>
  <c r="O67" i="6"/>
  <c r="K67" i="6"/>
  <c r="M60" i="6"/>
  <c r="I60" i="6"/>
  <c r="I86" i="6" s="1"/>
  <c r="U60" i="6"/>
  <c r="E70" i="6"/>
  <c r="J55" i="6"/>
  <c r="R55" i="6"/>
  <c r="Q60" i="6"/>
  <c r="U70" i="6"/>
  <c r="E14" i="6"/>
  <c r="C75" i="6"/>
  <c r="H55" i="6"/>
  <c r="H84" i="6" s="1"/>
  <c r="L55" i="6"/>
  <c r="T55" i="6"/>
  <c r="M55" i="6"/>
  <c r="Q55" i="6"/>
  <c r="U55" i="6"/>
  <c r="P55" i="6"/>
  <c r="I55" i="6"/>
  <c r="F61" i="6"/>
  <c r="F86" i="6" s="1"/>
  <c r="N61" i="6"/>
  <c r="N86" i="6" s="1"/>
  <c r="V61" i="6"/>
  <c r="V86" i="6" s="1"/>
  <c r="D60" i="6"/>
  <c r="F59" i="6"/>
  <c r="J59" i="6"/>
  <c r="N59" i="6"/>
  <c r="R59" i="6"/>
  <c r="V59" i="6"/>
  <c r="D59" i="6"/>
  <c r="H59" i="6"/>
  <c r="L59" i="6"/>
  <c r="P59" i="6"/>
  <c r="T59" i="6"/>
  <c r="G69" i="6"/>
  <c r="K69" i="6"/>
  <c r="O69" i="6"/>
  <c r="S69" i="6"/>
  <c r="W69" i="6"/>
  <c r="G56" i="6"/>
  <c r="R71" i="6"/>
  <c r="R82" i="6" s="1"/>
  <c r="W67" i="6"/>
  <c r="D71" i="6"/>
  <c r="H71" i="6"/>
  <c r="H82" i="6" s="1"/>
  <c r="P71" i="6"/>
  <c r="P82" i="6" s="1"/>
  <c r="T71" i="6"/>
  <c r="T82" i="6" s="1"/>
  <c r="E71" i="6"/>
  <c r="E82" i="6" s="1"/>
  <c r="I71" i="6"/>
  <c r="I82" i="6" s="1"/>
  <c r="M71" i="6"/>
  <c r="M82" i="6" s="1"/>
  <c r="Q71" i="6"/>
  <c r="Q82" i="6" s="1"/>
  <c r="U71" i="6"/>
  <c r="U82" i="6" s="1"/>
  <c r="L61" i="6"/>
  <c r="T61" i="6"/>
  <c r="L68" i="6"/>
  <c r="T68" i="6"/>
  <c r="L69" i="6"/>
  <c r="T69" i="6"/>
  <c r="L66" i="6"/>
  <c r="T66" i="6"/>
  <c r="F55" i="6"/>
  <c r="N55" i="6"/>
  <c r="V55" i="6"/>
  <c r="E57" i="6"/>
  <c r="I57" i="6"/>
  <c r="M57" i="6"/>
  <c r="Q57" i="6"/>
  <c r="U57" i="6"/>
  <c r="E58" i="6"/>
  <c r="I58" i="6"/>
  <c r="M58" i="6"/>
  <c r="U58" i="6"/>
  <c r="E59" i="6"/>
  <c r="I59" i="6"/>
  <c r="M59" i="6"/>
  <c r="Q59" i="6"/>
  <c r="U59" i="6"/>
  <c r="E62" i="6"/>
  <c r="E85" i="6" s="1"/>
  <c r="I62" i="6"/>
  <c r="I85" i="6" s="1"/>
  <c r="M62" i="6"/>
  <c r="M85" i="6" s="1"/>
  <c r="Q62" i="6"/>
  <c r="Q85" i="6" s="1"/>
  <c r="U62" i="6"/>
  <c r="U85" i="6" s="1"/>
  <c r="E63" i="6"/>
  <c r="I63" i="6"/>
  <c r="M63" i="6"/>
  <c r="Q63" i="6"/>
  <c r="U63" i="6"/>
  <c r="D61" i="6"/>
  <c r="H60" i="6"/>
  <c r="L60" i="6"/>
  <c r="P60" i="6"/>
  <c r="T60" i="6"/>
  <c r="E61" i="6"/>
  <c r="M61" i="6"/>
  <c r="U61" i="6"/>
  <c r="I68" i="6"/>
  <c r="Q68" i="6"/>
  <c r="E69" i="6"/>
  <c r="M69" i="6"/>
  <c r="U69" i="6"/>
  <c r="I66" i="6"/>
  <c r="Q66" i="6"/>
  <c r="U67" i="6"/>
  <c r="J61" i="6"/>
  <c r="J86" i="6" s="1"/>
  <c r="R61" i="6"/>
  <c r="R86" i="6" s="1"/>
  <c r="N66" i="6"/>
  <c r="V66" i="6"/>
  <c r="F68" i="6"/>
  <c r="N68" i="6"/>
  <c r="V68" i="6"/>
  <c r="J69" i="6"/>
  <c r="R69" i="6"/>
  <c r="H61" i="6"/>
  <c r="P61" i="6"/>
  <c r="H68" i="6"/>
  <c r="P68" i="6"/>
  <c r="H69" i="6"/>
  <c r="P69" i="6"/>
  <c r="P66" i="6"/>
  <c r="L67" i="6"/>
  <c r="F71" i="6"/>
  <c r="F82" i="6" s="1"/>
  <c r="V71" i="6"/>
  <c r="V82" i="6" s="1"/>
  <c r="F66" i="6"/>
  <c r="J71" i="6"/>
  <c r="J82" i="6" s="1"/>
  <c r="E55" i="6"/>
  <c r="I14" i="6"/>
  <c r="H70" i="6"/>
  <c r="L70" i="6"/>
  <c r="P70" i="6"/>
  <c r="T70" i="6"/>
  <c r="E60" i="6"/>
  <c r="E68" i="6"/>
  <c r="C5" i="6"/>
  <c r="C10" i="6"/>
  <c r="G60" i="6"/>
  <c r="C18" i="6"/>
  <c r="D68" i="6"/>
  <c r="C19" i="6"/>
  <c r="D69" i="6"/>
  <c r="C16" i="6"/>
  <c r="H66" i="6"/>
  <c r="D22" i="6"/>
  <c r="C21" i="6"/>
  <c r="C13" i="6"/>
  <c r="D63" i="6"/>
  <c r="G71" i="6"/>
  <c r="G82" i="6" s="1"/>
  <c r="K71" i="6"/>
  <c r="K82" i="6" s="1"/>
  <c r="O71" i="6"/>
  <c r="O82" i="6" s="1"/>
  <c r="S71" i="6"/>
  <c r="S82" i="6" s="1"/>
  <c r="W71" i="6"/>
  <c r="W82" i="6" s="1"/>
  <c r="N71" i="6"/>
  <c r="N82" i="6" s="1"/>
  <c r="H14" i="6"/>
  <c r="L14" i="6"/>
  <c r="P14" i="6"/>
  <c r="T14" i="6"/>
  <c r="M14" i="6"/>
  <c r="Q14" i="6"/>
  <c r="U14" i="6"/>
  <c r="C20" i="6"/>
  <c r="G14" i="6"/>
  <c r="K14" i="6"/>
  <c r="O14" i="6"/>
  <c r="S14" i="6"/>
  <c r="W14" i="6"/>
  <c r="C11" i="6"/>
  <c r="F14" i="6"/>
  <c r="J14" i="6"/>
  <c r="N14" i="6"/>
  <c r="R14" i="6"/>
  <c r="V14" i="6"/>
  <c r="C7" i="6"/>
  <c r="C9" i="6"/>
  <c r="C8" i="6"/>
  <c r="C12" i="6"/>
  <c r="C6" i="6"/>
  <c r="F81" i="6" l="1"/>
  <c r="I81" i="6"/>
  <c r="C22" i="6"/>
  <c r="D24" i="6"/>
  <c r="Q81" i="6"/>
  <c r="G86" i="6"/>
  <c r="V81" i="6"/>
  <c r="N81" i="6"/>
  <c r="E86" i="6"/>
  <c r="L84" i="6"/>
  <c r="F84" i="6"/>
  <c r="E84" i="6"/>
  <c r="E81" i="6"/>
  <c r="D84" i="6"/>
  <c r="V84" i="6"/>
  <c r="N84" i="6"/>
  <c r="L86" i="6"/>
  <c r="H86" i="6"/>
  <c r="P84" i="6"/>
  <c r="W83" i="6"/>
  <c r="T81" i="6"/>
  <c r="Q84" i="6"/>
  <c r="Q86" i="6"/>
  <c r="O83" i="6"/>
  <c r="I83" i="6"/>
  <c r="L81" i="6"/>
  <c r="T84" i="6"/>
  <c r="U86" i="6"/>
  <c r="G81" i="6"/>
  <c r="O84" i="6"/>
  <c r="M84" i="6"/>
  <c r="R81" i="6"/>
  <c r="U81" i="6"/>
  <c r="G84" i="6"/>
  <c r="P81" i="6"/>
  <c r="M86" i="6"/>
  <c r="J81" i="6"/>
  <c r="M81" i="6"/>
  <c r="H81" i="6"/>
  <c r="L83" i="6"/>
  <c r="I84" i="6"/>
  <c r="R84" i="6"/>
  <c r="U83" i="6"/>
  <c r="S83" i="6"/>
  <c r="S81" i="6"/>
  <c r="S84" i="6"/>
  <c r="D81" i="6"/>
  <c r="T86" i="6"/>
  <c r="J84" i="6"/>
  <c r="M83" i="6"/>
  <c r="K83" i="6"/>
  <c r="W81" i="6"/>
  <c r="K81" i="6"/>
  <c r="K84" i="6"/>
  <c r="H83" i="6"/>
  <c r="D83" i="6"/>
  <c r="P86" i="6"/>
  <c r="D82" i="6"/>
  <c r="D86" i="6"/>
  <c r="U84" i="6"/>
  <c r="O81" i="6"/>
  <c r="W84" i="6"/>
  <c r="D49" i="6"/>
  <c r="O64" i="6"/>
  <c r="S64" i="6"/>
  <c r="K64" i="6"/>
  <c r="W64" i="6"/>
  <c r="S24" i="6"/>
  <c r="C56" i="6"/>
  <c r="Q49" i="6"/>
  <c r="R67" i="6"/>
  <c r="R83" i="6" s="1"/>
  <c r="G67" i="6"/>
  <c r="G83" i="6" s="1"/>
  <c r="Q67" i="6"/>
  <c r="Q83" i="6" s="1"/>
  <c r="W24" i="6"/>
  <c r="P67" i="6"/>
  <c r="P72" i="6" s="1"/>
  <c r="E24" i="6"/>
  <c r="N64" i="6"/>
  <c r="K24" i="6"/>
  <c r="N67" i="6"/>
  <c r="N83" i="6" s="1"/>
  <c r="P24" i="6"/>
  <c r="I24" i="6"/>
  <c r="F67" i="6"/>
  <c r="F72" i="6" s="1"/>
  <c r="H24" i="6"/>
  <c r="I49" i="6"/>
  <c r="M24" i="6"/>
  <c r="E67" i="6"/>
  <c r="E83" i="6" s="1"/>
  <c r="T24" i="6"/>
  <c r="T49" i="6"/>
  <c r="C62" i="6"/>
  <c r="T67" i="6"/>
  <c r="T83" i="6" s="1"/>
  <c r="V24" i="6"/>
  <c r="R64" i="6"/>
  <c r="V67" i="6"/>
  <c r="V72" i="6" s="1"/>
  <c r="T64" i="6"/>
  <c r="C69" i="6"/>
  <c r="J64" i="6"/>
  <c r="R24" i="6"/>
  <c r="L64" i="6"/>
  <c r="J24" i="6"/>
  <c r="C17" i="6"/>
  <c r="U24" i="6"/>
  <c r="I72" i="6"/>
  <c r="J67" i="6"/>
  <c r="J83" i="6" s="1"/>
  <c r="S49" i="6"/>
  <c r="L49" i="6"/>
  <c r="P64" i="6"/>
  <c r="K49" i="6"/>
  <c r="N49" i="6"/>
  <c r="V49" i="6"/>
  <c r="V64" i="6"/>
  <c r="M49" i="6"/>
  <c r="J49" i="6"/>
  <c r="F49" i="6"/>
  <c r="O49" i="6"/>
  <c r="O72" i="6"/>
  <c r="C85" i="6"/>
  <c r="U49" i="6"/>
  <c r="E49" i="6"/>
  <c r="Q64" i="6"/>
  <c r="C57" i="6"/>
  <c r="D64" i="6"/>
  <c r="H64" i="6"/>
  <c r="C59" i="6"/>
  <c r="M64" i="6"/>
  <c r="G64" i="6"/>
  <c r="C61" i="6"/>
  <c r="C55" i="6"/>
  <c r="W49" i="6"/>
  <c r="N24" i="6"/>
  <c r="G24" i="6"/>
  <c r="L24" i="6"/>
  <c r="M72" i="6"/>
  <c r="L71" i="6"/>
  <c r="C71" i="6" s="1"/>
  <c r="G49" i="6"/>
  <c r="R49" i="6"/>
  <c r="U72" i="6"/>
  <c r="P49" i="6"/>
  <c r="U64" i="6"/>
  <c r="C60" i="6"/>
  <c r="I64" i="6"/>
  <c r="F24" i="6"/>
  <c r="H49" i="6"/>
  <c r="Q24" i="6"/>
  <c r="C63" i="6"/>
  <c r="C58" i="6"/>
  <c r="F64" i="6"/>
  <c r="C70" i="6"/>
  <c r="C68" i="6"/>
  <c r="O24" i="6"/>
  <c r="C66" i="6"/>
  <c r="W72" i="6"/>
  <c r="S72" i="6"/>
  <c r="K72" i="6"/>
  <c r="D72" i="6"/>
  <c r="H72" i="6"/>
  <c r="E64" i="6"/>
  <c r="C14" i="6"/>
  <c r="E87" i="6" l="1"/>
  <c r="C24" i="6"/>
  <c r="Q87" i="6"/>
  <c r="I87" i="6"/>
  <c r="N87" i="6"/>
  <c r="K87" i="6"/>
  <c r="T87" i="6"/>
  <c r="H87" i="6"/>
  <c r="M87" i="6"/>
  <c r="F83" i="6"/>
  <c r="F87" i="6" s="1"/>
  <c r="O87" i="6"/>
  <c r="P83" i="6"/>
  <c r="P87" i="6" s="1"/>
  <c r="S87" i="6"/>
  <c r="R87" i="6"/>
  <c r="W87" i="6"/>
  <c r="D87" i="6"/>
  <c r="L72" i="6"/>
  <c r="L74" i="6" s="1"/>
  <c r="L82" i="6"/>
  <c r="L87" i="6" s="1"/>
  <c r="J87" i="6"/>
  <c r="D74" i="6"/>
  <c r="U87" i="6"/>
  <c r="G87" i="6"/>
  <c r="V83" i="6"/>
  <c r="V87" i="6" s="1"/>
  <c r="O74" i="6"/>
  <c r="S74" i="6"/>
  <c r="W74" i="6"/>
  <c r="Q72" i="6"/>
  <c r="Q74" i="6" s="1"/>
  <c r="R72" i="6"/>
  <c r="R74" i="6" s="1"/>
  <c r="P74" i="6"/>
  <c r="V74" i="6"/>
  <c r="G72" i="6"/>
  <c r="G74" i="6" s="1"/>
  <c r="N72" i="6"/>
  <c r="N74" i="6" s="1"/>
  <c r="E72" i="6"/>
  <c r="E74" i="6" s="1"/>
  <c r="T72" i="6"/>
  <c r="T74" i="6" s="1"/>
  <c r="I74" i="6"/>
  <c r="C67" i="6"/>
  <c r="J72" i="6"/>
  <c r="J74" i="6" s="1"/>
  <c r="C86" i="6"/>
  <c r="M74" i="6"/>
  <c r="C64" i="6"/>
  <c r="C84" i="6"/>
  <c r="C49" i="6"/>
  <c r="C51" i="6" s="1"/>
  <c r="C81" i="6"/>
  <c r="U74" i="6"/>
  <c r="H74" i="6"/>
  <c r="F74" i="6"/>
  <c r="K74" i="6"/>
  <c r="C26" i="6" l="1"/>
  <c r="C82" i="6"/>
  <c r="C72" i="6"/>
  <c r="H89" i="6"/>
  <c r="N89" i="6"/>
  <c r="T89" i="6"/>
  <c r="I89" i="6"/>
  <c r="O89" i="6"/>
  <c r="U89" i="6"/>
  <c r="J89" i="6"/>
  <c r="P89" i="6"/>
  <c r="V89" i="6"/>
  <c r="E89" i="6"/>
  <c r="K89" i="6"/>
  <c r="Q89" i="6"/>
  <c r="W89" i="6"/>
  <c r="F89" i="6"/>
  <c r="L89" i="6"/>
  <c r="R89" i="6"/>
  <c r="D89" i="6"/>
  <c r="G89" i="6"/>
  <c r="M89" i="6"/>
  <c r="S89" i="6"/>
  <c r="C74" i="6"/>
  <c r="C76" i="6" s="1"/>
  <c r="C83" i="6"/>
  <c r="C87" i="6" l="1"/>
</calcChain>
</file>

<file path=xl/sharedStrings.xml><?xml version="1.0" encoding="utf-8"?>
<sst xmlns="http://schemas.openxmlformats.org/spreadsheetml/2006/main" count="238" uniqueCount="96">
  <si>
    <t>Discount Rate</t>
  </si>
  <si>
    <t>Total</t>
  </si>
  <si>
    <t>$ millions</t>
  </si>
  <si>
    <t>NPV</t>
  </si>
  <si>
    <t>Coal VOM Costs</t>
  </si>
  <si>
    <t xml:space="preserve">  Retired Coal</t>
  </si>
  <si>
    <t>EOL Coal</t>
  </si>
  <si>
    <t>Coal Fixed Costs</t>
  </si>
  <si>
    <t>Retired Coal FOM</t>
  </si>
  <si>
    <t>Reclamation Costs</t>
  </si>
  <si>
    <t>Retirement Costs</t>
  </si>
  <si>
    <t>EOL Coal FOM</t>
  </si>
  <si>
    <t>Coal Fuel Costs</t>
  </si>
  <si>
    <t>Retired Coal Start Fuel</t>
  </si>
  <si>
    <t xml:space="preserve">  EOL Coal</t>
  </si>
  <si>
    <t>EOL Coal Start Fuel</t>
  </si>
  <si>
    <t>Proxy Generation Costs</t>
  </si>
  <si>
    <t>Solar VOM</t>
  </si>
  <si>
    <t>Wind VOM</t>
  </si>
  <si>
    <t>Gas VOM</t>
  </si>
  <si>
    <t>Battery VOM</t>
  </si>
  <si>
    <t>LT Contract VOM</t>
  </si>
  <si>
    <t>QFs VOM</t>
  </si>
  <si>
    <t xml:space="preserve">  Other VOM</t>
  </si>
  <si>
    <t>Fuel</t>
  </si>
  <si>
    <t>Start Fuel</t>
  </si>
  <si>
    <t>Energy not Served</t>
  </si>
  <si>
    <t>Dumped Energy</t>
  </si>
  <si>
    <t>Deficiency Cost</t>
  </si>
  <si>
    <t>Emissions Costs</t>
  </si>
  <si>
    <t>Proxy Generation Resource Fixed Costs</t>
  </si>
  <si>
    <t>Generator Fixed / Build Costs</t>
  </si>
  <si>
    <t>Battery Fixed / Build Costs</t>
  </si>
  <si>
    <t>Solar FOM</t>
  </si>
  <si>
    <t>Wind FOM</t>
  </si>
  <si>
    <t>Gas FOM</t>
  </si>
  <si>
    <t>Battery FOM</t>
  </si>
  <si>
    <t xml:space="preserve">  Other FOM</t>
  </si>
  <si>
    <t>Use of Service</t>
  </si>
  <si>
    <t>DSM Costs</t>
  </si>
  <si>
    <t>DR VOM</t>
  </si>
  <si>
    <t>DR FOM</t>
  </si>
  <si>
    <t>EE VOM</t>
  </si>
  <si>
    <t>EE FOM</t>
  </si>
  <si>
    <t>Market Costs</t>
  </si>
  <si>
    <t>System Market Sales</t>
  </si>
  <si>
    <t>System Market Purchases</t>
  </si>
  <si>
    <t xml:space="preserve">Transmission Costs  </t>
  </si>
  <si>
    <t xml:space="preserve">  Transmission Build / Reinforcement Costs</t>
  </si>
  <si>
    <t>Total System Cost</t>
  </si>
  <si>
    <t>Fixed</t>
  </si>
  <si>
    <t>Variable</t>
  </si>
  <si>
    <t>Risk Adjusted PVRR</t>
  </si>
  <si>
    <t>Retired Coal</t>
  </si>
  <si>
    <t>DSM</t>
  </si>
  <si>
    <t>LT Contracts</t>
  </si>
  <si>
    <t>QFs</t>
  </si>
  <si>
    <t>Gas</t>
  </si>
  <si>
    <t>Solar</t>
  </si>
  <si>
    <t>Wind</t>
  </si>
  <si>
    <t>Other System</t>
  </si>
  <si>
    <t>Coal Fuel</t>
  </si>
  <si>
    <t>Gas Fuel</t>
  </si>
  <si>
    <t>Non-Gas VOM/PTC</t>
  </si>
  <si>
    <t>Energy Efficiency</t>
  </si>
  <si>
    <t>Emissions</t>
  </si>
  <si>
    <t>Deficiency</t>
  </si>
  <si>
    <t>Total Variable</t>
  </si>
  <si>
    <t>Market Purchases</t>
  </si>
  <si>
    <t>Market Sales</t>
  </si>
  <si>
    <t>Coal Fixed</t>
  </si>
  <si>
    <t>Gas Fixed</t>
  </si>
  <si>
    <t>Proxy Capital</t>
  </si>
  <si>
    <t>Proxy Fixed</t>
  </si>
  <si>
    <t>Demand Response</t>
  </si>
  <si>
    <t>Transmission</t>
  </si>
  <si>
    <t>Total Fixed</t>
  </si>
  <si>
    <t>Risk Premium</t>
  </si>
  <si>
    <t>Risk Adjusted</t>
  </si>
  <si>
    <t>Net Market Transactions</t>
  </si>
  <si>
    <t>Coal &amp; Gas Fixed</t>
  </si>
  <si>
    <t>Coal &amp; Gas Variable</t>
  </si>
  <si>
    <t>Cumulative PVRR(d)</t>
  </si>
  <si>
    <t>Net Cost/(Benefit)</t>
  </si>
  <si>
    <t>Proxy Resource Costs</t>
  </si>
  <si>
    <t>Emission Cost (CO2)</t>
  </si>
  <si>
    <t>VOM Integration, Wind + Solar</t>
  </si>
  <si>
    <t>Remove Portfolio Credits</t>
  </si>
  <si>
    <t>Adjustments</t>
  </si>
  <si>
    <t>Generation (GWH)</t>
  </si>
  <si>
    <t>P02-SCGR-CETA ST Split Run Cost Data LT 80616 ST 80617</t>
  </si>
  <si>
    <t>Washington-allocated</t>
  </si>
  <si>
    <t>P02-SC-CETA</t>
  </si>
  <si>
    <t>P02-SCGR ST Split Run Cost Data LT 29923 ST 30497</t>
  </si>
  <si>
    <t>P02-SCGHG</t>
  </si>
  <si>
    <t>(Benefit)/Cost of P02-SC-CETA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</si>
</sst>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[Red]\(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6" fontId="4" fillId="0" borderId="0" xfId="0" applyNumberFormat="1" applyFont="1" applyFill="1" applyBorder="1" applyAlignment="1">
      <alignment horizontal="center"/>
    </xf>
    <xf numFmtId="6" fontId="4" fillId="0" borderId="0" xfId="0" applyNumberFormat="1" applyFont="1" applyFill="1" applyBorder="1"/>
    <xf numFmtId="0" fontId="2" fillId="0" borderId="0" xfId="2" applyFont="1" applyFill="1" applyBorder="1"/>
    <xf numFmtId="0" fontId="2" fillId="0" borderId="0" xfId="2" applyFont="1" applyFill="1" applyBorder="1" applyAlignment="1">
      <alignment horizontal="left" indent="1"/>
    </xf>
    <xf numFmtId="164" fontId="3" fillId="0" borderId="0" xfId="0" applyNumberFormat="1" applyFont="1" applyFill="1" applyBorder="1"/>
    <xf numFmtId="0" fontId="3" fillId="0" borderId="0" xfId="0" applyFont="1" applyFill="1" applyBorder="1"/>
    <xf numFmtId="37" fontId="4" fillId="0" borderId="0" xfId="0" applyNumberFormat="1" applyFont="1" applyFill="1" applyBorder="1"/>
    <xf numFmtId="2" fontId="4" fillId="0" borderId="0" xfId="0" applyNumberFormat="1" applyFont="1" applyFill="1" applyBorder="1"/>
    <xf numFmtId="37" fontId="4" fillId="0" borderId="0" xfId="0" quotePrefix="1" applyNumberFormat="1" applyFont="1" applyFill="1" applyBorder="1"/>
    <xf numFmtId="10" fontId="4" fillId="0" borderId="0" xfId="0" applyNumberFormat="1" applyFont="1" applyFill="1" applyBorder="1"/>
    <xf numFmtId="0" fontId="6" fillId="0" borderId="0" xfId="0" applyFont="1" applyFill="1" applyBorder="1"/>
    <xf numFmtId="166" fontId="4" fillId="0" borderId="0" xfId="3" applyNumberFormat="1" applyFont="1" applyFill="1" applyBorder="1"/>
    <xf numFmtId="0" fontId="2" fillId="0" borderId="0" xfId="2" applyFont="1" applyFill="1" applyBorder="1" applyAlignment="1">
      <alignment horizontal="left" wrapText="1" indent="1"/>
    </xf>
    <xf numFmtId="165" fontId="4" fillId="0" borderId="0" xfId="1" applyNumberFormat="1" applyFont="1" applyFill="1" applyBorder="1"/>
    <xf numFmtId="1" fontId="4" fillId="0" borderId="0" xfId="0" applyNumberFormat="1" applyFont="1" applyFill="1" applyBorder="1"/>
    <xf numFmtId="1" fontId="4" fillId="0" borderId="0" xfId="0" quotePrefix="1" applyNumberFormat="1" applyFont="1" applyFill="1" applyBorder="1"/>
    <xf numFmtId="0" fontId="4" fillId="0" borderId="0" xfId="0" quotePrefix="1" applyFont="1" applyFill="1" applyBorder="1"/>
    <xf numFmtId="167" fontId="4" fillId="0" borderId="0" xfId="4" applyNumberFormat="1" applyFont="1" applyFill="1" applyBorder="1"/>
  </cellXfs>
  <cellStyles count="5">
    <cellStyle name="Comma" xfId="1" builtinId="3"/>
    <cellStyle name="Currency" xfId="3" builtinId="4"/>
    <cellStyle name="Normal" xfId="0" builtinId="0"/>
    <cellStyle name="Normal 73" xfId="2" xr:uid="{D35B6796-FEAC-446B-B11F-7F4FE803C4B9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Annual Change in Cost by</a:t>
            </a:r>
            <a:r>
              <a:rPr lang="en-US" sz="1400" baseline="0"/>
              <a:t> Line Item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Summary!$B$81</c:f>
              <c:strCache>
                <c:ptCount val="1"/>
                <c:pt idx="0">
                  <c:v>Coal &amp; Gas Fixed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Summary!$D$80:$W$80</c:f>
              <c:numCache>
                <c:formatCode>0_);[Red]\(0\)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Summary!$D$81:$W$81</c:f>
              <c:numCache>
                <c:formatCode>"$"#,##0_);[Red]\("$"#,##0\)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2-49DD-B716-23FD62C5AC3B}"/>
            </c:ext>
          </c:extLst>
        </c:ser>
        <c:ser>
          <c:idx val="2"/>
          <c:order val="1"/>
          <c:tx>
            <c:strRef>
              <c:f>Summary!$B$84</c:f>
              <c:strCache>
                <c:ptCount val="1"/>
                <c:pt idx="0">
                  <c:v>Coal &amp; Gas Variable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Summary!$D$80:$W$80</c:f>
              <c:numCache>
                <c:formatCode>0_);[Red]\(0\)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Summary!$D$84:$W$84</c:f>
              <c:numCache>
                <c:formatCode>"$"#,##0_);[Red]\("$"#,##0\)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1.9311011680863466E-2</c:v>
                </c:pt>
                <c:pt idx="5">
                  <c:v>-5.6523448865686277E-4</c:v>
                </c:pt>
                <c:pt idx="6">
                  <c:v>9.3811446861380432E-4</c:v>
                </c:pt>
                <c:pt idx="7">
                  <c:v>-4.4085335040486839E-3</c:v>
                </c:pt>
                <c:pt idx="8">
                  <c:v>-2.3460718381960177E-2</c:v>
                </c:pt>
                <c:pt idx="9">
                  <c:v>-0.24307811800980783</c:v>
                </c:pt>
                <c:pt idx="10">
                  <c:v>-0.51449879989564185</c:v>
                </c:pt>
                <c:pt idx="11">
                  <c:v>-0.50720324003523087</c:v>
                </c:pt>
                <c:pt idx="12">
                  <c:v>-0.59676960999947903</c:v>
                </c:pt>
                <c:pt idx="13">
                  <c:v>-0.77806936946875016</c:v>
                </c:pt>
                <c:pt idx="14">
                  <c:v>-0.4078885245519297</c:v>
                </c:pt>
                <c:pt idx="15">
                  <c:v>-0.69419466911862315</c:v>
                </c:pt>
                <c:pt idx="16">
                  <c:v>-0.41553748098785714</c:v>
                </c:pt>
                <c:pt idx="17">
                  <c:v>-0.65127203581897408</c:v>
                </c:pt>
                <c:pt idx="18">
                  <c:v>-0.93677037876436486</c:v>
                </c:pt>
                <c:pt idx="19">
                  <c:v>-1.6046650112593257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2-49DD-B716-23FD62C5AC3B}"/>
            </c:ext>
          </c:extLst>
        </c:ser>
        <c:ser>
          <c:idx val="1"/>
          <c:order val="2"/>
          <c:tx>
            <c:strRef>
              <c:f>Summary!$B$83</c:f>
              <c:strCache>
                <c:ptCount val="1"/>
                <c:pt idx="0">
                  <c:v>Proxy Resource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Summary!$D$80:$W$80</c:f>
              <c:numCache>
                <c:formatCode>0_);[Red]\(0\)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Summary!$D$83:$W$83</c:f>
              <c:numCache>
                <c:formatCode>"$"#,##0_);[Red]\("$"#,##0\)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4.904362486479491E-3</c:v>
                </c:pt>
                <c:pt idx="5">
                  <c:v>5.0041675562217947E-6</c:v>
                </c:pt>
                <c:pt idx="6">
                  <c:v>-6.924240514686375E-3</c:v>
                </c:pt>
                <c:pt idx="7">
                  <c:v>3.6594183440243575</c:v>
                </c:pt>
                <c:pt idx="8">
                  <c:v>6.3670548261091087E-6</c:v>
                </c:pt>
                <c:pt idx="9">
                  <c:v>9.4572943578660755</c:v>
                </c:pt>
                <c:pt idx="10">
                  <c:v>9.544013951391257</c:v>
                </c:pt>
                <c:pt idx="11">
                  <c:v>9.7813939899040534</c:v>
                </c:pt>
                <c:pt idx="12">
                  <c:v>9.9059181974989556</c:v>
                </c:pt>
                <c:pt idx="13">
                  <c:v>10.136917481070082</c:v>
                </c:pt>
                <c:pt idx="14">
                  <c:v>10.371914159799733</c:v>
                </c:pt>
                <c:pt idx="15">
                  <c:v>10.64042894279198</c:v>
                </c:pt>
                <c:pt idx="16">
                  <c:v>6.7095375508935531</c:v>
                </c:pt>
                <c:pt idx="17">
                  <c:v>11.011196419879019</c:v>
                </c:pt>
                <c:pt idx="18">
                  <c:v>11.243272520292622</c:v>
                </c:pt>
                <c:pt idx="19">
                  <c:v>19.792032251308687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2-49DD-B716-23FD62C5AC3B}"/>
            </c:ext>
          </c:extLst>
        </c:ser>
        <c:ser>
          <c:idx val="4"/>
          <c:order val="3"/>
          <c:tx>
            <c:strRef>
              <c:f>Summary!$B$85</c:f>
              <c:strCache>
                <c:ptCount val="1"/>
                <c:pt idx="0">
                  <c:v>Emissions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Summary!$D$80:$W$80</c:f>
              <c:numCache>
                <c:formatCode>0_);[Red]\(0\)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Summary!$D$85:$W$85</c:f>
              <c:numCache>
                <c:formatCode>"$"#,##0_);[Red]\("$"#,##0\)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2.2956548942914878E-2</c:v>
                </c:pt>
                <c:pt idx="5">
                  <c:v>-9.2515416186245147E-4</c:v>
                </c:pt>
                <c:pt idx="6">
                  <c:v>1.326398201015877E-3</c:v>
                </c:pt>
                <c:pt idx="7">
                  <c:v>-7.2455159070869968E-3</c:v>
                </c:pt>
                <c:pt idx="8">
                  <c:v>-3.7933042594929134E-2</c:v>
                </c:pt>
                <c:pt idx="9">
                  <c:v>-0.37265967942127531</c:v>
                </c:pt>
                <c:pt idx="10">
                  <c:v>-0.74256069820791026</c:v>
                </c:pt>
                <c:pt idx="11">
                  <c:v>-0.79859016207859668</c:v>
                </c:pt>
                <c:pt idx="12">
                  <c:v>-0.96055147775156513</c:v>
                </c:pt>
                <c:pt idx="13">
                  <c:v>-1.2557129534222042</c:v>
                </c:pt>
                <c:pt idx="14">
                  <c:v>-0.68560407792443812</c:v>
                </c:pt>
                <c:pt idx="15">
                  <c:v>-1.1734558170403346</c:v>
                </c:pt>
                <c:pt idx="16">
                  <c:v>-0.42418765160070393</c:v>
                </c:pt>
                <c:pt idx="17">
                  <c:v>-0.79071313199223425</c:v>
                </c:pt>
                <c:pt idx="18">
                  <c:v>-0.78630422942634937</c:v>
                </c:pt>
                <c:pt idx="19">
                  <c:v>-2.1379268440518331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92-49DD-B716-23FD62C5AC3B}"/>
            </c:ext>
          </c:extLst>
        </c:ser>
        <c:ser>
          <c:idx val="5"/>
          <c:order val="4"/>
          <c:tx>
            <c:strRef>
              <c:f>Summary!$B$86</c:f>
              <c:strCache>
                <c:ptCount val="1"/>
                <c:pt idx="0">
                  <c:v>Net Market Transactions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Summary!$D$80:$W$80</c:f>
              <c:numCache>
                <c:formatCode>0_);[Red]\(0\)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Summary!$D$86:$W$86</c:f>
              <c:numCache>
                <c:formatCode>"$"#,##0_);[Red]\("$"#,##0\)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0.60607997999393604</c:v>
                </c:pt>
                <c:pt idx="5">
                  <c:v>-1.0384477529115088E-3</c:v>
                </c:pt>
                <c:pt idx="6">
                  <c:v>2.3903629442742158E-2</c:v>
                </c:pt>
                <c:pt idx="7">
                  <c:v>-2.3266620028447704E-2</c:v>
                </c:pt>
                <c:pt idx="8">
                  <c:v>9.6296768941357413E-3</c:v>
                </c:pt>
                <c:pt idx="9">
                  <c:v>-0.66945502674031943</c:v>
                </c:pt>
                <c:pt idx="10">
                  <c:v>-0.59584021159998102</c:v>
                </c:pt>
                <c:pt idx="11">
                  <c:v>-0.62415656253452667</c:v>
                </c:pt>
                <c:pt idx="12">
                  <c:v>-0.36884073415456875</c:v>
                </c:pt>
                <c:pt idx="13">
                  <c:v>-0.33281157658004368</c:v>
                </c:pt>
                <c:pt idx="14">
                  <c:v>-0.39005527995681533</c:v>
                </c:pt>
                <c:pt idx="15">
                  <c:v>-0.32516642345264302</c:v>
                </c:pt>
                <c:pt idx="16">
                  <c:v>-0.35697533471789811</c:v>
                </c:pt>
                <c:pt idx="17">
                  <c:v>-0.88273519996631222</c:v>
                </c:pt>
                <c:pt idx="18">
                  <c:v>-0.81919863153785144</c:v>
                </c:pt>
                <c:pt idx="19">
                  <c:v>-1.3845086501085255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92-49DD-B716-23FD62C5AC3B}"/>
            </c:ext>
          </c:extLst>
        </c:ser>
        <c:ser>
          <c:idx val="6"/>
          <c:order val="5"/>
          <c:tx>
            <c:strRef>
              <c:f>Summary!$B$82</c:f>
              <c:strCache>
                <c:ptCount val="1"/>
                <c:pt idx="0">
                  <c:v>Transmission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Summary!$D$80:$W$80</c:f>
              <c:numCache>
                <c:formatCode>0_);[Red]\(0\)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Summary!$D$82:$W$82</c:f>
              <c:numCache>
                <c:formatCode>"$"#,##0_);[Red]\("$"#,##0\)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92-49DD-B716-23FD62C5A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58167503"/>
        <c:axId val="858167919"/>
      </c:barChart>
      <c:catAx>
        <c:axId val="858167503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Net Difference In Total System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8543822010683"/>
          <c:y val="0.1532785450998953"/>
          <c:w val="0.85372748660263376"/>
          <c:h val="0.53396813103280127"/>
        </c:manualLayout>
      </c:layout>
      <c:lineChart>
        <c:grouping val="standard"/>
        <c:varyColors val="0"/>
        <c:ser>
          <c:idx val="0"/>
          <c:order val="0"/>
          <c:tx>
            <c:strRef>
              <c:f>Summary!$B$87</c:f>
              <c:strCache>
                <c:ptCount val="1"/>
                <c:pt idx="0">
                  <c:v>Net Cost/(Benefit)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Summary!$D$80:$W$80</c:f>
              <c:numCache>
                <c:formatCode>0_);[Red]\(0\)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Summary!$D$87:$W$87</c:f>
              <c:numCache>
                <c:formatCode>"$"#,##0_);[Red]\("$"#,##0\)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0.6532519031041939</c:v>
                </c:pt>
                <c:pt idx="5">
                  <c:v>-2.5238322358746013E-3</c:v>
                </c:pt>
                <c:pt idx="6">
                  <c:v>1.9243901597685464E-2</c:v>
                </c:pt>
                <c:pt idx="7">
                  <c:v>3.6244976745847741</c:v>
                </c:pt>
                <c:pt idx="8">
                  <c:v>-5.1757717027927461E-2</c:v>
                </c:pt>
                <c:pt idx="9">
                  <c:v>8.1721015336946721</c:v>
                </c:pt>
                <c:pt idx="10">
                  <c:v>7.6911142416877247</c:v>
                </c:pt>
                <c:pt idx="11">
                  <c:v>7.8514440252556987</c:v>
                </c:pt>
                <c:pt idx="12">
                  <c:v>7.9797563755933432</c:v>
                </c:pt>
                <c:pt idx="13">
                  <c:v>7.7703235815990848</c:v>
                </c:pt>
                <c:pt idx="14">
                  <c:v>8.8883662773665506</c:v>
                </c:pt>
                <c:pt idx="15">
                  <c:v>8.4476120331803788</c:v>
                </c:pt>
                <c:pt idx="16">
                  <c:v>5.5128370835870939</c:v>
                </c:pt>
                <c:pt idx="17">
                  <c:v>8.6864760521014972</c:v>
                </c:pt>
                <c:pt idx="18">
                  <c:v>8.7009992805640568</c:v>
                </c:pt>
                <c:pt idx="19">
                  <c:v>14.664931745889003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4-42FA-BA1C-82E28E471DDD}"/>
            </c:ext>
          </c:extLst>
        </c:ser>
        <c:ser>
          <c:idx val="1"/>
          <c:order val="1"/>
          <c:tx>
            <c:strRef>
              <c:f>Summary!$B$89</c:f>
              <c:strCache>
                <c:ptCount val="1"/>
                <c:pt idx="0">
                  <c:v>Cumulative PVRR(d)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2.1271817585301989E-2"/>
                  <c:y val="-0.167577413479052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E4-42FA-BA1C-82E28E471D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Summary!$D$80:$W$80</c:f>
              <c:numCache>
                <c:formatCode>0_);[Red]\(0\)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Summary!$D$89:$W$89</c:f>
              <c:numCache>
                <c:formatCode>"$"#,##0_);[Red]\("$"#,##0\)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0.46838012478475216</c:v>
                </c:pt>
                <c:pt idx="5">
                  <c:v>0.46668702789335736</c:v>
                </c:pt>
                <c:pt idx="6">
                  <c:v>0.47876566717386654</c:v>
                </c:pt>
                <c:pt idx="7">
                  <c:v>2.6072784584079693</c:v>
                </c:pt>
                <c:pt idx="8">
                  <c:v>2.5788399309019447</c:v>
                </c:pt>
                <c:pt idx="9">
                  <c:v>6.7800007115913861</c:v>
                </c:pt>
                <c:pt idx="10">
                  <c:v>10.479375784260556</c:v>
                </c:pt>
                <c:pt idx="11">
                  <c:v>14.012770842237613</c:v>
                </c:pt>
                <c:pt idx="12">
                  <c:v>17.372744292439428</c:v>
                </c:pt>
                <c:pt idx="13">
                  <c:v>20.433924331487134</c:v>
                </c:pt>
                <c:pt idx="14">
                  <c:v>23.710160994404529</c:v>
                </c:pt>
                <c:pt idx="15">
                  <c:v>26.623498756017852</c:v>
                </c:pt>
                <c:pt idx="16">
                  <c:v>28.402333449350834</c:v>
                </c:pt>
                <c:pt idx="17">
                  <c:v>31.024785850739928</c:v>
                </c:pt>
                <c:pt idx="18">
                  <c:v>33.482530024478571</c:v>
                </c:pt>
                <c:pt idx="19">
                  <c:v>37.358238863189918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4-42FA-BA1C-82E28E471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167503"/>
        <c:axId val="858167919"/>
      </c:lineChart>
      <c:catAx>
        <c:axId val="858167503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94</xdr:row>
      <xdr:rowOff>85725</xdr:rowOff>
    </xdr:from>
    <xdr:to>
      <xdr:col>5</xdr:col>
      <xdr:colOff>323849</xdr:colOff>
      <xdr:row>112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7DE530-45C6-49AD-A9CF-5DFE0E248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314325</xdr:colOff>
      <xdr:row>94</xdr:row>
      <xdr:rowOff>85725</xdr:rowOff>
    </xdr:from>
    <xdr:to>
      <xdr:col>12</xdr:col>
      <xdr:colOff>447675</xdr:colOff>
      <xdr:row>112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0C198D-5241-478B-9202-4B365A000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IRP/11%20-%20Reporting%20&amp;%20Summaries/_Sensitivities/P02/ST/ST%20Cost%20Summary%20-P02-MMGR-CETA%20ST%20Split%20Run%20Cost%20Data%20LT%2018609%20ST%20197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2021%20IRP\4%20-%20Projects\CPCN%20GWS%20Sep%202021\Results\ST\Line%20Item%20Detail\ST%20Cost%20Summary%20-P02c-MMGR-GWS%20ST%20Split%20Run%20Cost%20Data%20LT%209077%20ST%20213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 Reports"/>
      <sheetName val="Cost Summary"/>
      <sheetName val="Costs By Sample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Data Checks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 refreshError="1"/>
      <sheetData sheetId="1"/>
      <sheetData sheetId="2" refreshError="1"/>
      <sheetData sheetId="3"/>
      <sheetData sheetId="4"/>
      <sheetData sheetId="5">
        <row r="30">
          <cell r="AW30" t="b">
            <v>1</v>
          </cell>
        </row>
      </sheetData>
      <sheetData sheetId="6"/>
      <sheetData sheetId="7" refreshError="1"/>
      <sheetData sheetId="8"/>
      <sheetData sheetId="9" refreshError="1"/>
      <sheetData sheetId="10"/>
      <sheetData sheetId="1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 Reports"/>
      <sheetName val="Cost Summary"/>
      <sheetName val="Costs By Sample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Data Checks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  <sheetName val="ST Cost Summary -P02c-MMGR-GWS "/>
    </sheetNames>
    <sheetDataSet>
      <sheetData sheetId="0" refreshError="1"/>
      <sheetData sheetId="1" refreshError="1"/>
      <sheetData sheetId="2" refreshError="1">
        <row r="8">
          <cell r="H8">
            <v>366.34587158203129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137EF-9C35-44C0-8223-5FCF21526194}">
  <sheetPr codeName="Sheet1"/>
  <dimension ref="B1:AF89"/>
  <sheetViews>
    <sheetView zoomScaleNormal="100" workbookViewId="0"/>
  </sheetViews>
  <sheetFormatPr defaultRowHeight="14" x14ac:dyDescent="0.3"/>
  <cols>
    <col min="1" max="1" width="8.7265625" style="3"/>
    <col min="2" max="2" width="41.453125" style="3" bestFit="1" customWidth="1"/>
    <col min="3" max="3" width="15.26953125" style="3" bestFit="1" customWidth="1"/>
    <col min="4" max="4" width="12.54296875" style="3" customWidth="1"/>
    <col min="5" max="5" width="11.54296875" style="3" bestFit="1" customWidth="1"/>
    <col min="6" max="6" width="14.1796875" style="3" bestFit="1" customWidth="1"/>
    <col min="7" max="7" width="15.7265625" style="3" customWidth="1"/>
    <col min="8" max="11" width="11.26953125" style="3" bestFit="1" customWidth="1"/>
    <col min="12" max="23" width="12.81640625" style="3" bestFit="1" customWidth="1"/>
    <col min="24" max="16384" width="8.7265625" style="3"/>
  </cols>
  <sheetData>
    <row r="1" spans="2:23" x14ac:dyDescent="0.3">
      <c r="C1" s="4" t="s">
        <v>0</v>
      </c>
    </row>
    <row r="2" spans="2:23" x14ac:dyDescent="0.3">
      <c r="C2" s="5">
        <v>6.88E-2</v>
      </c>
    </row>
    <row r="4" spans="2:23" x14ac:dyDescent="0.3">
      <c r="B4" s="6" t="s">
        <v>92</v>
      </c>
      <c r="C4" s="1" t="s">
        <v>3</v>
      </c>
      <c r="D4" s="2">
        <v>2021</v>
      </c>
      <c r="E4" s="2">
        <v>2022</v>
      </c>
      <c r="F4" s="2">
        <v>2023</v>
      </c>
      <c r="G4" s="2">
        <v>2024</v>
      </c>
      <c r="H4" s="2">
        <v>2025</v>
      </c>
      <c r="I4" s="2">
        <v>2026</v>
      </c>
      <c r="J4" s="2">
        <v>2027</v>
      </c>
      <c r="K4" s="2">
        <v>2028</v>
      </c>
      <c r="L4" s="2">
        <v>2029</v>
      </c>
      <c r="M4" s="2">
        <v>2030</v>
      </c>
      <c r="N4" s="2">
        <v>2031</v>
      </c>
      <c r="O4" s="2">
        <v>2032</v>
      </c>
      <c r="P4" s="2">
        <v>2033</v>
      </c>
      <c r="Q4" s="2">
        <v>2034</v>
      </c>
      <c r="R4" s="2">
        <v>2035</v>
      </c>
      <c r="S4" s="2">
        <v>2036</v>
      </c>
      <c r="T4" s="2">
        <v>2037</v>
      </c>
      <c r="U4" s="2">
        <v>2038</v>
      </c>
      <c r="V4" s="2">
        <v>2039</v>
      </c>
      <c r="W4" s="2">
        <v>2040</v>
      </c>
    </row>
    <row r="5" spans="2:23" x14ac:dyDescent="0.3">
      <c r="B5" s="3" t="s">
        <v>61</v>
      </c>
      <c r="C5" s="7">
        <f t="shared" ref="C5:C14" si="0">NPV($C$2,D5:W5)</f>
        <v>45.682570562108559</v>
      </c>
      <c r="D5" s="7">
        <f>'P02-SC-CETA'!D$24</f>
        <v>18.317655083243601</v>
      </c>
      <c r="E5" s="7">
        <f>'P02-SC-CETA'!E24</f>
        <v>17.210782262383933</v>
      </c>
      <c r="F5" s="7">
        <f>'P02-SC-CETA'!F24</f>
        <v>16.455283237149132</v>
      </c>
      <c r="G5" s="7">
        <f>'P02-SC-CETA'!G24</f>
        <v>0</v>
      </c>
      <c r="H5" s="7">
        <f>'P02-SC-CETA'!H24</f>
        <v>0</v>
      </c>
      <c r="I5" s="7">
        <f>'P02-SC-CETA'!I24</f>
        <v>0</v>
      </c>
      <c r="J5" s="7">
        <f>'P02-SC-CETA'!J24</f>
        <v>0</v>
      </c>
      <c r="K5" s="7">
        <f>'P02-SC-CETA'!K24</f>
        <v>0</v>
      </c>
      <c r="L5" s="7">
        <f>'P02-SC-CETA'!L24</f>
        <v>0</v>
      </c>
      <c r="M5" s="7">
        <f>'P02-SC-CETA'!M24</f>
        <v>0</v>
      </c>
      <c r="N5" s="7">
        <f>'P02-SC-CETA'!N24</f>
        <v>0</v>
      </c>
      <c r="O5" s="7">
        <f>'P02-SC-CETA'!O24</f>
        <v>0</v>
      </c>
      <c r="P5" s="7">
        <f>'P02-SC-CETA'!P24</f>
        <v>0</v>
      </c>
      <c r="Q5" s="7">
        <f>'P02-SC-CETA'!Q24</f>
        <v>0</v>
      </c>
      <c r="R5" s="7">
        <f>'P02-SC-CETA'!R24</f>
        <v>0</v>
      </c>
      <c r="S5" s="7">
        <f>'P02-SC-CETA'!S24</f>
        <v>0</v>
      </c>
      <c r="T5" s="7">
        <f>'P02-SC-CETA'!T24</f>
        <v>0</v>
      </c>
      <c r="U5" s="7">
        <f>'P02-SC-CETA'!U24</f>
        <v>0</v>
      </c>
      <c r="V5" s="7">
        <f>'P02-SC-CETA'!V24</f>
        <v>0</v>
      </c>
      <c r="W5" s="7">
        <f>'P02-SC-CETA'!W24</f>
        <v>0</v>
      </c>
    </row>
    <row r="6" spans="2:23" x14ac:dyDescent="0.3">
      <c r="B6" s="3" t="s">
        <v>62</v>
      </c>
      <c r="C6" s="7">
        <f t="shared" si="0"/>
        <v>655.35625480792862</v>
      </c>
      <c r="D6" s="7">
        <f>'P02-SC-CETA'!D$39+'P02-SC-CETA'!D$40</f>
        <v>17.919680997069719</v>
      </c>
      <c r="E6" s="7">
        <f>'P02-SC-CETA'!E$39+'P02-SC-CETA'!E$40</f>
        <v>22.117940516137548</v>
      </c>
      <c r="F6" s="7">
        <f>'P02-SC-CETA'!F$39+'P02-SC-CETA'!F$40</f>
        <v>19.995639818255448</v>
      </c>
      <c r="G6" s="7">
        <f>'P02-SC-CETA'!G$39+'P02-SC-CETA'!G$40</f>
        <v>74.662017855222459</v>
      </c>
      <c r="H6" s="7">
        <f>'P02-SC-CETA'!H$39+'P02-SC-CETA'!H$40</f>
        <v>72.835116232066866</v>
      </c>
      <c r="I6" s="7">
        <f>'P02-SC-CETA'!I$39+'P02-SC-CETA'!I$40</f>
        <v>71.17357968037858</v>
      </c>
      <c r="J6" s="7">
        <f>'P02-SC-CETA'!J$39+'P02-SC-CETA'!J$40</f>
        <v>73.401548704867636</v>
      </c>
      <c r="K6" s="7">
        <f>'P02-SC-CETA'!K$39+'P02-SC-CETA'!K$40</f>
        <v>73.578798755774571</v>
      </c>
      <c r="L6" s="7">
        <f>'P02-SC-CETA'!L$39+'P02-SC-CETA'!L$40</f>
        <v>80.665410973346894</v>
      </c>
      <c r="M6" s="7">
        <f>'P02-SC-CETA'!M$39+'P02-SC-CETA'!M$40</f>
        <v>69.76173948006516</v>
      </c>
      <c r="N6" s="7">
        <f>'P02-SC-CETA'!N$39+'P02-SC-CETA'!N$40</f>
        <v>72.80623193609182</v>
      </c>
      <c r="O6" s="7">
        <f>'P02-SC-CETA'!O$39+'P02-SC-CETA'!O$40</f>
        <v>68.583491079189855</v>
      </c>
      <c r="P6" s="7">
        <f>'P02-SC-CETA'!P$39+'P02-SC-CETA'!P$40</f>
        <v>68.912945427444569</v>
      </c>
      <c r="Q6" s="7">
        <f>'P02-SC-CETA'!Q$39+'P02-SC-CETA'!Q$40</f>
        <v>70.345185569859225</v>
      </c>
      <c r="R6" s="7">
        <f>'P02-SC-CETA'!R$39+'P02-SC-CETA'!R$40</f>
        <v>72.403355623781806</v>
      </c>
      <c r="S6" s="7">
        <f>'P02-SC-CETA'!S$39+'P02-SC-CETA'!S$40</f>
        <v>76.34905894150387</v>
      </c>
      <c r="T6" s="7">
        <f>'P02-SC-CETA'!T$39+'P02-SC-CETA'!T$40</f>
        <v>81.932431091964787</v>
      </c>
      <c r="U6" s="7">
        <f>'P02-SC-CETA'!U$39+'P02-SC-CETA'!U$40</f>
        <v>78.390279064695477</v>
      </c>
      <c r="V6" s="7">
        <f>'P02-SC-CETA'!V$39+'P02-SC-CETA'!V$40</f>
        <v>90.409029841725925</v>
      </c>
      <c r="W6" s="7">
        <f>'P02-SC-CETA'!W$39+'P02-SC-CETA'!W$40</f>
        <v>94.317804788638725</v>
      </c>
    </row>
    <row r="7" spans="2:23" x14ac:dyDescent="0.3">
      <c r="B7" s="3" t="s">
        <v>19</v>
      </c>
      <c r="C7" s="7">
        <f t="shared" si="0"/>
        <v>35.653560949435914</v>
      </c>
      <c r="D7" s="7">
        <f>'P02-SC-CETA'!D$34</f>
        <v>0.90721655598866358</v>
      </c>
      <c r="E7" s="7">
        <f>'P02-SC-CETA'!E$34</f>
        <v>1.0413892035251522</v>
      </c>
      <c r="F7" s="7">
        <f>'P02-SC-CETA'!F$34</f>
        <v>1.0260243880491171</v>
      </c>
      <c r="G7" s="7">
        <f>'P02-SC-CETA'!G$34</f>
        <v>4.4739612971062224</v>
      </c>
      <c r="H7" s="7">
        <f>'P02-SC-CETA'!H$34</f>
        <v>4.3967978672096706</v>
      </c>
      <c r="I7" s="7">
        <f>'P02-SC-CETA'!I$34</f>
        <v>4.3249637511192365</v>
      </c>
      <c r="J7" s="7">
        <f>'P02-SC-CETA'!J$34</f>
        <v>4.2749990710097947</v>
      </c>
      <c r="K7" s="7">
        <f>'P02-SC-CETA'!K$34</f>
        <v>4.1136334115799</v>
      </c>
      <c r="L7" s="7">
        <f>'P02-SC-CETA'!L$34</f>
        <v>4.28592058837555</v>
      </c>
      <c r="M7" s="7">
        <f>'P02-SC-CETA'!M$34</f>
        <v>3.6545795676319348</v>
      </c>
      <c r="N7" s="7">
        <f>'P02-SC-CETA'!N$34</f>
        <v>3.7238846464148123</v>
      </c>
      <c r="O7" s="7">
        <f>'P02-SC-CETA'!O$34</f>
        <v>3.532997708450337</v>
      </c>
      <c r="P7" s="7">
        <f>'P02-SC-CETA'!P$34</f>
        <v>3.5009851089643784</v>
      </c>
      <c r="Q7" s="7">
        <f>'P02-SC-CETA'!Q$34</f>
        <v>3.6091308399535316</v>
      </c>
      <c r="R7" s="7">
        <f>'P02-SC-CETA'!R$34</f>
        <v>3.765734572528538</v>
      </c>
      <c r="S7" s="7">
        <f>'P02-SC-CETA'!S$34</f>
        <v>4.0336011671958207</v>
      </c>
      <c r="T7" s="7">
        <f>'P02-SC-CETA'!T$34</f>
        <v>4.3223241254873583</v>
      </c>
      <c r="U7" s="7">
        <f>'P02-SC-CETA'!U$34</f>
        <v>4.1343690917172333</v>
      </c>
      <c r="V7" s="7">
        <f>'P02-SC-CETA'!V$34</f>
        <v>4.5908680427334527</v>
      </c>
      <c r="W7" s="7">
        <f>'P02-SC-CETA'!W$34</f>
        <v>4.6987927001217997</v>
      </c>
    </row>
    <row r="8" spans="2:23" x14ac:dyDescent="0.3">
      <c r="B8" s="3" t="s">
        <v>63</v>
      </c>
      <c r="C8" s="7">
        <f t="shared" si="0"/>
        <v>-222.44232892495987</v>
      </c>
      <c r="D8" s="7">
        <f>'P02-SC-CETA'!D$32+'P02-SC-CETA'!D$33+'P02-SC-CETA'!D$35+'P02-SC-CETA'!D$36+'P02-SC-CETA'!D$37+'P02-SC-CETA'!D$38</f>
        <v>-11.255530313828634</v>
      </c>
      <c r="E8" s="7">
        <f>'P02-SC-CETA'!E$32+'P02-SC-CETA'!E$33+'P02-SC-CETA'!E$35+'P02-SC-CETA'!E$36+'P02-SC-CETA'!E$37+'P02-SC-CETA'!E$38</f>
        <v>-11.836559616607955</v>
      </c>
      <c r="F8" s="7">
        <f>'P02-SC-CETA'!F$32+'P02-SC-CETA'!F$33+'P02-SC-CETA'!F$35+'P02-SC-CETA'!F$36+'P02-SC-CETA'!F$37+'P02-SC-CETA'!F$38</f>
        <v>-13.541841573619205</v>
      </c>
      <c r="G8" s="7">
        <f>'P02-SC-CETA'!G$32+'P02-SC-CETA'!G$33+'P02-SC-CETA'!G$35+'P02-SC-CETA'!G$36+'P02-SC-CETA'!G$37+'P02-SC-CETA'!G$38</f>
        <v>-15.144438037325198</v>
      </c>
      <c r="H8" s="7">
        <f>'P02-SC-CETA'!H$32+'P02-SC-CETA'!H$33+'P02-SC-CETA'!H$35+'P02-SC-CETA'!H$36+'P02-SC-CETA'!H$37+'P02-SC-CETA'!H$38</f>
        <v>-32.651965879483051</v>
      </c>
      <c r="I8" s="7">
        <f>'P02-SC-CETA'!I$32+'P02-SC-CETA'!I$33+'P02-SC-CETA'!I$35+'P02-SC-CETA'!I$36+'P02-SC-CETA'!I$37+'P02-SC-CETA'!I$38</f>
        <v>-35.813491401329522</v>
      </c>
      <c r="J8" s="7">
        <f>'P02-SC-CETA'!J$32+'P02-SC-CETA'!J$33+'P02-SC-CETA'!J$35+'P02-SC-CETA'!J$36+'P02-SC-CETA'!J$37+'P02-SC-CETA'!J$38</f>
        <v>-37.583360885653811</v>
      </c>
      <c r="K8" s="7">
        <f>'P02-SC-CETA'!K$32+'P02-SC-CETA'!K$33+'P02-SC-CETA'!K$35+'P02-SC-CETA'!K$36+'P02-SC-CETA'!K$37+'P02-SC-CETA'!K$38</f>
        <v>-39.477380671726031</v>
      </c>
      <c r="L8" s="7">
        <f>'P02-SC-CETA'!L$32+'P02-SC-CETA'!L$33+'P02-SC-CETA'!L$35+'P02-SC-CETA'!L$36+'P02-SC-CETA'!L$37+'P02-SC-CETA'!L$38</f>
        <v>-42.030329236728484</v>
      </c>
      <c r="M8" s="7">
        <f>'P02-SC-CETA'!M$32+'P02-SC-CETA'!M$33+'P02-SC-CETA'!M$35+'P02-SC-CETA'!M$36+'P02-SC-CETA'!M$37+'P02-SC-CETA'!M$38</f>
        <v>-50.936914199889969</v>
      </c>
      <c r="N8" s="7">
        <f>'P02-SC-CETA'!N$32+'P02-SC-CETA'!N$33+'P02-SC-CETA'!N$35+'P02-SC-CETA'!N$36+'P02-SC-CETA'!N$37+'P02-SC-CETA'!N$38</f>
        <v>-23.259154599706179</v>
      </c>
      <c r="O8" s="7">
        <f>'P02-SC-CETA'!O$32+'P02-SC-CETA'!O$33+'P02-SC-CETA'!O$35+'P02-SC-CETA'!O$36+'P02-SC-CETA'!O$37+'P02-SC-CETA'!O$38</f>
        <v>-23.983274627496826</v>
      </c>
      <c r="P8" s="7">
        <f>'P02-SC-CETA'!P$32+'P02-SC-CETA'!P$33+'P02-SC-CETA'!P$35+'P02-SC-CETA'!P$36+'P02-SC-CETA'!P$37+'P02-SC-CETA'!P$38</f>
        <v>-22.988009506072526</v>
      </c>
      <c r="Q8" s="7">
        <f>'P02-SC-CETA'!Q$32+'P02-SC-CETA'!Q$33+'P02-SC-CETA'!Q$35+'P02-SC-CETA'!Q$36+'P02-SC-CETA'!Q$37+'P02-SC-CETA'!Q$38</f>
        <v>-18.592778328314335</v>
      </c>
      <c r="R8" s="7">
        <f>'P02-SC-CETA'!R$32+'P02-SC-CETA'!R$33+'P02-SC-CETA'!R$35+'P02-SC-CETA'!R$36+'P02-SC-CETA'!R$37+'P02-SC-CETA'!R$38</f>
        <v>-1.1225974156349396</v>
      </c>
      <c r="S8" s="7">
        <f>'P02-SC-CETA'!S$32+'P02-SC-CETA'!S$33+'P02-SC-CETA'!S$35+'P02-SC-CETA'!S$36+'P02-SC-CETA'!S$37+'P02-SC-CETA'!S$38</f>
        <v>1.7775729873119901</v>
      </c>
      <c r="T8" s="7">
        <f>'P02-SC-CETA'!T$32+'P02-SC-CETA'!T$33+'P02-SC-CETA'!T$35+'P02-SC-CETA'!T$36+'P02-SC-CETA'!T$37+'P02-SC-CETA'!T$38</f>
        <v>1.850432660961234</v>
      </c>
      <c r="U8" s="7">
        <f>'P02-SC-CETA'!U$32+'P02-SC-CETA'!U$33+'P02-SC-CETA'!U$35+'P02-SC-CETA'!U$36+'P02-SC-CETA'!U$37+'P02-SC-CETA'!U$38</f>
        <v>3.2328311919281001</v>
      </c>
      <c r="V8" s="7">
        <f>'P02-SC-CETA'!V$32+'P02-SC-CETA'!V$33+'P02-SC-CETA'!V$35+'P02-SC-CETA'!V$36+'P02-SC-CETA'!V$37+'P02-SC-CETA'!V$38</f>
        <v>3.3348715066993391</v>
      </c>
      <c r="W8" s="7">
        <f>'P02-SC-CETA'!W$32+'P02-SC-CETA'!W$33+'P02-SC-CETA'!W$35+'P02-SC-CETA'!W$36+'P02-SC-CETA'!W$37+'P02-SC-CETA'!W$38</f>
        <v>3.4331925180613543</v>
      </c>
    </row>
    <row r="9" spans="2:23" x14ac:dyDescent="0.3">
      <c r="B9" s="3" t="s">
        <v>64</v>
      </c>
      <c r="C9" s="7">
        <f t="shared" si="0"/>
        <v>0</v>
      </c>
      <c r="D9" s="7">
        <f>'P02-SC-CETA'!D$65</f>
        <v>0</v>
      </c>
      <c r="E9" s="7">
        <f>'P02-SC-CETA'!E$65</f>
        <v>0</v>
      </c>
      <c r="F9" s="7">
        <f>'P02-SC-CETA'!F$65</f>
        <v>0</v>
      </c>
      <c r="G9" s="7">
        <f>'P02-SC-CETA'!G$65</f>
        <v>0</v>
      </c>
      <c r="H9" s="7">
        <f>'P02-SC-CETA'!H$65</f>
        <v>0</v>
      </c>
      <c r="I9" s="7">
        <f>'P02-SC-CETA'!I$65</f>
        <v>0</v>
      </c>
      <c r="J9" s="7">
        <f>'P02-SC-CETA'!J$65</f>
        <v>0</v>
      </c>
      <c r="K9" s="7">
        <f>'P02-SC-CETA'!K$65</f>
        <v>0</v>
      </c>
      <c r="L9" s="7">
        <f>'P02-SC-CETA'!L$65</f>
        <v>0</v>
      </c>
      <c r="M9" s="7">
        <f>'P02-SC-CETA'!M$65</f>
        <v>0</v>
      </c>
      <c r="N9" s="7">
        <f>'P02-SC-CETA'!N$65</f>
        <v>0</v>
      </c>
      <c r="O9" s="7">
        <f>'P02-SC-CETA'!O$65</f>
        <v>0</v>
      </c>
      <c r="P9" s="7">
        <f>'P02-SC-CETA'!P$65</f>
        <v>0</v>
      </c>
      <c r="Q9" s="7">
        <f>'P02-SC-CETA'!Q$65</f>
        <v>0</v>
      </c>
      <c r="R9" s="7">
        <f>'P02-SC-CETA'!R$65</f>
        <v>0</v>
      </c>
      <c r="S9" s="7">
        <f>'P02-SC-CETA'!S$65</f>
        <v>0</v>
      </c>
      <c r="T9" s="7">
        <f>'P02-SC-CETA'!T$65</f>
        <v>0</v>
      </c>
      <c r="U9" s="7">
        <f>'P02-SC-CETA'!U$65</f>
        <v>0</v>
      </c>
      <c r="V9" s="7">
        <f>'P02-SC-CETA'!V$65</f>
        <v>0</v>
      </c>
      <c r="W9" s="7">
        <f>'P02-SC-CETA'!W$65</f>
        <v>0</v>
      </c>
    </row>
    <row r="10" spans="2:23" x14ac:dyDescent="0.3">
      <c r="B10" s="3" t="s">
        <v>68</v>
      </c>
      <c r="C10" s="7">
        <f t="shared" si="0"/>
        <v>366.60383970319862</v>
      </c>
      <c r="D10" s="7">
        <f>'P02-SC-CETA'!D$71</f>
        <v>34.270005427998989</v>
      </c>
      <c r="E10" s="7">
        <f>'P02-SC-CETA'!E$71</f>
        <v>38.568496144254347</v>
      </c>
      <c r="F10" s="7">
        <f>'P02-SC-CETA'!F$71</f>
        <v>39.420730515077231</v>
      </c>
      <c r="G10" s="7">
        <f>'P02-SC-CETA'!G$71</f>
        <v>74.445387740041966</v>
      </c>
      <c r="H10" s="7">
        <f>'P02-SC-CETA'!H$71</f>
        <v>53.910365954410217</v>
      </c>
      <c r="I10" s="7">
        <f>'P02-SC-CETA'!I$71</f>
        <v>44.798511401332888</v>
      </c>
      <c r="J10" s="7">
        <f>'P02-SC-CETA'!J$71</f>
        <v>34.504344957651341</v>
      </c>
      <c r="K10" s="7">
        <f>'P02-SC-CETA'!K$71</f>
        <v>30.442232132212183</v>
      </c>
      <c r="L10" s="7">
        <f>'P02-SC-CETA'!L$71</f>
        <v>34.725041435290557</v>
      </c>
      <c r="M10" s="7">
        <f>'P02-SC-CETA'!M$71</f>
        <v>28.29896432047018</v>
      </c>
      <c r="N10" s="7">
        <f>'P02-SC-CETA'!N$71</f>
        <v>24.864638859173468</v>
      </c>
      <c r="O10" s="7">
        <f>'P02-SC-CETA'!O$71</f>
        <v>24.246217681370165</v>
      </c>
      <c r="P10" s="7">
        <f>'P02-SC-CETA'!P$71</f>
        <v>13.16983289602018</v>
      </c>
      <c r="Q10" s="7">
        <f>'P02-SC-CETA'!Q$71</f>
        <v>12.487493177916173</v>
      </c>
      <c r="R10" s="7">
        <f>'P02-SC-CETA'!R$71</f>
        <v>13.173052563798452</v>
      </c>
      <c r="S10" s="7">
        <f>'P02-SC-CETA'!S$71</f>
        <v>14.148778144357562</v>
      </c>
      <c r="T10" s="7">
        <f>'P02-SC-CETA'!T$71</f>
        <v>13.884861122792202</v>
      </c>
      <c r="U10" s="7">
        <f>'P02-SC-CETA'!U$71</f>
        <v>24.812278607359179</v>
      </c>
      <c r="V10" s="7">
        <f>'P02-SC-CETA'!V$71</f>
        <v>25.428187771595542</v>
      </c>
      <c r="W10" s="7">
        <f>'P02-SC-CETA'!W$71</f>
        <v>27.796330459294797</v>
      </c>
    </row>
    <row r="11" spans="2:23" x14ac:dyDescent="0.3">
      <c r="B11" s="3" t="s">
        <v>69</v>
      </c>
      <c r="C11" s="7">
        <f t="shared" si="0"/>
        <v>-216.63153270958827</v>
      </c>
      <c r="D11" s="7">
        <f>'P02-SC-CETA'!D$70</f>
        <v>-12.460409029903962</v>
      </c>
      <c r="E11" s="7">
        <f>'P02-SC-CETA'!E$70</f>
        <v>-12.79015238256952</v>
      </c>
      <c r="F11" s="7">
        <f>'P02-SC-CETA'!F$70</f>
        <v>-11.42983225563774</v>
      </c>
      <c r="G11" s="7">
        <f>'P02-SC-CETA'!G$70</f>
        <v>-24.250462015673733</v>
      </c>
      <c r="H11" s="7">
        <f>'P02-SC-CETA'!H$70</f>
        <v>-22.938991945106284</v>
      </c>
      <c r="I11" s="7">
        <f>'P02-SC-CETA'!I$70</f>
        <v>-25.788719014324585</v>
      </c>
      <c r="J11" s="7">
        <f>'P02-SC-CETA'!J$70</f>
        <v>-21.136855804451088</v>
      </c>
      <c r="K11" s="7">
        <f>'P02-SC-CETA'!K$70</f>
        <v>-25.108253011421532</v>
      </c>
      <c r="L11" s="7">
        <f>'P02-SC-CETA'!L$70</f>
        <v>-26.788455298564781</v>
      </c>
      <c r="M11" s="7">
        <f>'P02-SC-CETA'!M$70</f>
        <v>-25.428289437342457</v>
      </c>
      <c r="N11" s="7">
        <f>'P02-SC-CETA'!N$70</f>
        <v>-26.272922348581869</v>
      </c>
      <c r="O11" s="7">
        <f>'P02-SC-CETA'!O$70</f>
        <v>-28.311529639799581</v>
      </c>
      <c r="P11" s="7">
        <f>'P02-SC-CETA'!P$70</f>
        <v>-16.95538995366676</v>
      </c>
      <c r="Q11" s="7">
        <f>'P02-SC-CETA'!Q$70</f>
        <v>-15.394338309217634</v>
      </c>
      <c r="R11" s="7">
        <f>'P02-SC-CETA'!R$70</f>
        <v>-15.973352490323526</v>
      </c>
      <c r="S11" s="7">
        <f>'P02-SC-CETA'!S$70</f>
        <v>-15.485378767557831</v>
      </c>
      <c r="T11" s="7">
        <f>'P02-SC-CETA'!T$70</f>
        <v>-13.639414191644374</v>
      </c>
      <c r="U11" s="7">
        <f>'P02-SC-CETA'!U$70</f>
        <v>-24.517772727867566</v>
      </c>
      <c r="V11" s="7">
        <f>'P02-SC-CETA'!V$70</f>
        <v>-24.211122105679351</v>
      </c>
      <c r="W11" s="7">
        <f>'P02-SC-CETA'!W$70</f>
        <v>-29.621747163253566</v>
      </c>
    </row>
    <row r="12" spans="2:23" x14ac:dyDescent="0.3">
      <c r="B12" s="3" t="s">
        <v>65</v>
      </c>
      <c r="C12" s="7">
        <f t="shared" si="0"/>
        <v>1148.5706959950244</v>
      </c>
      <c r="D12" s="7">
        <f>'P02-SC-CETA'!D$29+'P02-SC-CETA'!D$44</f>
        <v>86.297690247981734</v>
      </c>
      <c r="E12" s="7">
        <f>'P02-SC-CETA'!E$29+'P02-SC-CETA'!E$44</f>
        <v>95.613475501531269</v>
      </c>
      <c r="F12" s="7">
        <f>'P02-SC-CETA'!F$29+'P02-SC-CETA'!F$44</f>
        <v>83.919398893928999</v>
      </c>
      <c r="G12" s="7">
        <f>'P02-SC-CETA'!G$29+'P02-SC-CETA'!G$44</f>
        <v>111.37848255733677</v>
      </c>
      <c r="H12" s="7">
        <f>'P02-SC-CETA'!H$29+'P02-SC-CETA'!H$44</f>
        <v>112.18881307780252</v>
      </c>
      <c r="I12" s="7">
        <f>'P02-SC-CETA'!I$29+'P02-SC-CETA'!I$44</f>
        <v>112.32052077166843</v>
      </c>
      <c r="J12" s="7">
        <f>'P02-SC-CETA'!J$29+'P02-SC-CETA'!J$44</f>
        <v>112.3347351453673</v>
      </c>
      <c r="K12" s="7">
        <f>'P02-SC-CETA'!K$29+'P02-SC-CETA'!K$44</f>
        <v>109.99834551559391</v>
      </c>
      <c r="L12" s="7">
        <f>'P02-SC-CETA'!L$29+'P02-SC-CETA'!L$44</f>
        <v>116.17553480271268</v>
      </c>
      <c r="M12" s="7">
        <f>'P02-SC-CETA'!M$29+'P02-SC-CETA'!M$44</f>
        <v>100.60646257887242</v>
      </c>
      <c r="N12" s="7">
        <f>'P02-SC-CETA'!N$29+'P02-SC-CETA'!N$44</f>
        <v>104.71169679969638</v>
      </c>
      <c r="O12" s="7">
        <f>'P02-SC-CETA'!O$29+'P02-SC-CETA'!O$44</f>
        <v>100.95767280385621</v>
      </c>
      <c r="P12" s="7">
        <f>'P02-SC-CETA'!P$29+'P02-SC-CETA'!P$44</f>
        <v>100.88783142550844</v>
      </c>
      <c r="Q12" s="7">
        <f>'P02-SC-CETA'!Q$29+'P02-SC-CETA'!Q$44</f>
        <v>105.87633474390859</v>
      </c>
      <c r="R12" s="7">
        <f>'P02-SC-CETA'!R$29+'P02-SC-CETA'!R$44</f>
        <v>111.82264042202897</v>
      </c>
      <c r="S12" s="7">
        <f>'P02-SC-CETA'!S$29+'P02-SC-CETA'!S$44</f>
        <v>121.18447978397816</v>
      </c>
      <c r="T12" s="7">
        <f>'P02-SC-CETA'!T$29+'P02-SC-CETA'!T$44</f>
        <v>130.7174739754187</v>
      </c>
      <c r="U12" s="7">
        <f>'P02-SC-CETA'!U$29+'P02-SC-CETA'!U$44</f>
        <v>127.34712026457977</v>
      </c>
      <c r="V12" s="7">
        <f>'P02-SC-CETA'!V$29+'P02-SC-CETA'!V$44</f>
        <v>143.67729924684807</v>
      </c>
      <c r="W12" s="7">
        <f>'P02-SC-CETA'!W$29+'P02-SC-CETA'!W$44</f>
        <v>149.01935099093288</v>
      </c>
    </row>
    <row r="13" spans="2:23" x14ac:dyDescent="0.3">
      <c r="B13" s="3" t="s">
        <v>66</v>
      </c>
      <c r="C13" s="7">
        <f t="shared" si="0"/>
        <v>12.256960840438625</v>
      </c>
      <c r="D13" s="7">
        <f>'P02-SC-CETA'!D$41+'P02-SC-CETA'!D$42+'P02-SC-CETA'!D$43</f>
        <v>5.3089973901790186</v>
      </c>
      <c r="E13" s="7">
        <f>'P02-SC-CETA'!E$41+'P02-SC-CETA'!E$42+'P02-SC-CETA'!E$43</f>
        <v>4.4797235110217537</v>
      </c>
      <c r="F13" s="7">
        <f>'P02-SC-CETA'!F$41+'P02-SC-CETA'!F$42+'P02-SC-CETA'!F$43</f>
        <v>2.6788164433190933</v>
      </c>
      <c r="G13" s="7">
        <f>'P02-SC-CETA'!G$41+'P02-SC-CETA'!G$42+'P02-SC-CETA'!G$43</f>
        <v>0.76606159398931273</v>
      </c>
      <c r="H13" s="7">
        <f>'P02-SC-CETA'!H$41+'P02-SC-CETA'!H$42+'P02-SC-CETA'!H$43</f>
        <v>5.3155340723402417E-2</v>
      </c>
      <c r="I13" s="7">
        <f>'P02-SC-CETA'!I$41+'P02-SC-CETA'!I$42+'P02-SC-CETA'!I$43</f>
        <v>0.4049487812488401</v>
      </c>
      <c r="J13" s="7">
        <f>'P02-SC-CETA'!J$41+'P02-SC-CETA'!J$42+'P02-SC-CETA'!J$43</f>
        <v>0.35147880996848102</v>
      </c>
      <c r="K13" s="7">
        <f>'P02-SC-CETA'!K$41+'P02-SC-CETA'!K$42+'P02-SC-CETA'!K$43</f>
        <v>1.5428072727114281E-2</v>
      </c>
      <c r="L13" s="7">
        <f>'P02-SC-CETA'!L$41+'P02-SC-CETA'!L$42+'P02-SC-CETA'!L$43</f>
        <v>8.6588155419209667E-2</v>
      </c>
      <c r="M13" s="7">
        <f>'P02-SC-CETA'!M$41+'P02-SC-CETA'!M$42+'P02-SC-CETA'!M$43</f>
        <v>0</v>
      </c>
      <c r="N13" s="7">
        <f>'P02-SC-CETA'!N$41+'P02-SC-CETA'!N$42+'P02-SC-CETA'!N$43</f>
        <v>0</v>
      </c>
      <c r="O13" s="7">
        <f>'P02-SC-CETA'!O$41+'P02-SC-CETA'!O$42+'P02-SC-CETA'!O$43</f>
        <v>0</v>
      </c>
      <c r="P13" s="7">
        <f>'P02-SC-CETA'!P$41+'P02-SC-CETA'!P$42+'P02-SC-CETA'!P$43</f>
        <v>0</v>
      </c>
      <c r="Q13" s="7">
        <f>'P02-SC-CETA'!Q$41+'P02-SC-CETA'!Q$42+'P02-SC-CETA'!Q$43</f>
        <v>0</v>
      </c>
      <c r="R13" s="7">
        <f>'P02-SC-CETA'!R$41+'P02-SC-CETA'!R$42+'P02-SC-CETA'!R$43</f>
        <v>0</v>
      </c>
      <c r="S13" s="7">
        <f>'P02-SC-CETA'!S$41+'P02-SC-CETA'!S$42+'P02-SC-CETA'!S$43</f>
        <v>0</v>
      </c>
      <c r="T13" s="7">
        <f>'P02-SC-CETA'!T$41+'P02-SC-CETA'!T$42+'P02-SC-CETA'!T$43</f>
        <v>0</v>
      </c>
      <c r="U13" s="7">
        <f>'P02-SC-CETA'!U$41+'P02-SC-CETA'!U$42+'P02-SC-CETA'!U$43</f>
        <v>0</v>
      </c>
      <c r="V13" s="7">
        <f>'P02-SC-CETA'!V$41+'P02-SC-CETA'!V$42+'P02-SC-CETA'!V$43</f>
        <v>0</v>
      </c>
      <c r="W13" s="7">
        <f>'P02-SC-CETA'!W$41+'P02-SC-CETA'!W$42+'P02-SC-CETA'!W$43</f>
        <v>0</v>
      </c>
    </row>
    <row r="14" spans="2:23" x14ac:dyDescent="0.3">
      <c r="B14" s="3" t="s">
        <v>67</v>
      </c>
      <c r="C14" s="7">
        <f t="shared" si="0"/>
        <v>1825.0500212235861</v>
      </c>
      <c r="D14" s="7">
        <f>SUM(D5:D13)</f>
        <v>139.30530635872913</v>
      </c>
      <c r="E14" s="7">
        <f t="shared" ref="E14:W14" si="1">SUM(E5:E13)</f>
        <v>154.40509513967652</v>
      </c>
      <c r="F14" s="7">
        <f t="shared" si="1"/>
        <v>138.52421946652208</v>
      </c>
      <c r="G14" s="7">
        <f t="shared" si="1"/>
        <v>226.33101099069779</v>
      </c>
      <c r="H14" s="7">
        <f t="shared" si="1"/>
        <v>187.79329064762337</v>
      </c>
      <c r="I14" s="7">
        <f t="shared" si="1"/>
        <v>171.42031397009384</v>
      </c>
      <c r="J14" s="7">
        <f t="shared" si="1"/>
        <v>166.14688999875966</v>
      </c>
      <c r="K14" s="7">
        <f t="shared" si="1"/>
        <v>153.5628042047401</v>
      </c>
      <c r="L14" s="7">
        <f t="shared" si="1"/>
        <v>167.1197114198516</v>
      </c>
      <c r="M14" s="7">
        <f t="shared" si="1"/>
        <v>125.95654230980728</v>
      </c>
      <c r="N14" s="7">
        <f t="shared" si="1"/>
        <v>156.57437529308845</v>
      </c>
      <c r="O14" s="7">
        <f t="shared" si="1"/>
        <v>145.02557500557018</v>
      </c>
      <c r="P14" s="7">
        <f t="shared" si="1"/>
        <v>146.52819539819828</v>
      </c>
      <c r="Q14" s="7">
        <f t="shared" si="1"/>
        <v>158.33102769410556</v>
      </c>
      <c r="R14" s="7">
        <f t="shared" si="1"/>
        <v>184.0688332761793</v>
      </c>
      <c r="S14" s="7">
        <f t="shared" si="1"/>
        <v>202.00811225678956</v>
      </c>
      <c r="T14" s="7">
        <f t="shared" si="1"/>
        <v>219.0681087849799</v>
      </c>
      <c r="U14" s="7">
        <f t="shared" si="1"/>
        <v>213.39910549241219</v>
      </c>
      <c r="V14" s="7">
        <f t="shared" si="1"/>
        <v>243.22913430392299</v>
      </c>
      <c r="W14" s="7">
        <f t="shared" si="1"/>
        <v>249.643724293796</v>
      </c>
    </row>
    <row r="16" spans="2:23" x14ac:dyDescent="0.3">
      <c r="B16" s="3" t="s">
        <v>72</v>
      </c>
      <c r="C16" s="7">
        <f t="shared" ref="C16:C21" si="2">NPV($C$2,D16:W16)</f>
        <v>429.38637607037208</v>
      </c>
      <c r="D16" s="7">
        <f>'P02-SC-CETA'!D$50+'P02-SC-CETA'!D$51</f>
        <v>0.60318356082924318</v>
      </c>
      <c r="E16" s="7">
        <f>'P02-SC-CETA'!E$50+'P02-SC-CETA'!E$51</f>
        <v>0.60143626330662125</v>
      </c>
      <c r="F16" s="7">
        <f>'P02-SC-CETA'!F$50+'P02-SC-CETA'!F$51</f>
        <v>0.59943634195689399</v>
      </c>
      <c r="G16" s="7">
        <f>'P02-SC-CETA'!G$50+'P02-SC-CETA'!G$51</f>
        <v>1.6047839112548834</v>
      </c>
      <c r="H16" s="7">
        <f>'P02-SC-CETA'!H$50+'P02-SC-CETA'!H$51</f>
        <v>1.5988458799184568</v>
      </c>
      <c r="I16" s="7">
        <f>'P02-SC-CETA'!I$50+'P02-SC-CETA'!I$51</f>
        <v>16.765872067553008</v>
      </c>
      <c r="J16" s="7">
        <f>'P02-SC-CETA'!J$50+'P02-SC-CETA'!J$51</f>
        <v>16.765872067553008</v>
      </c>
      <c r="K16" s="7">
        <f>'P02-SC-CETA'!K$50+'P02-SC-CETA'!K$51</f>
        <v>30.225369004119209</v>
      </c>
      <c r="L16" s="7">
        <f>'P02-SC-CETA'!L$50+'P02-SC-CETA'!L$51</f>
        <v>30.225369004119184</v>
      </c>
      <c r="M16" s="7">
        <f>'P02-SC-CETA'!M$50+'P02-SC-CETA'!M$51</f>
        <v>69.955794050766087</v>
      </c>
      <c r="N16" s="7">
        <f>'P02-SC-CETA'!N$50+'P02-SC-CETA'!N$51</f>
        <v>74.397627289639942</v>
      </c>
      <c r="O16" s="7">
        <f>'P02-SC-CETA'!O$50+'P02-SC-CETA'!O$51</f>
        <v>79.732472770041539</v>
      </c>
      <c r="P16" s="7">
        <f>'P02-SC-CETA'!P$50+'P02-SC-CETA'!P$51</f>
        <v>88.388067961486328</v>
      </c>
      <c r="Q16" s="7">
        <f>'P02-SC-CETA'!Q$50+'P02-SC-CETA'!Q$51</f>
        <v>88.388067961486328</v>
      </c>
      <c r="R16" s="7">
        <f>'P02-SC-CETA'!R$50+'P02-SC-CETA'!R$51</f>
        <v>88.388067961486328</v>
      </c>
      <c r="S16" s="7">
        <f>'P02-SC-CETA'!S$50+'P02-SC-CETA'!S$51</f>
        <v>88.388067961486271</v>
      </c>
      <c r="T16" s="7">
        <f>'P02-SC-CETA'!T$50+'P02-SC-CETA'!T$51</f>
        <v>90.647825081968847</v>
      </c>
      <c r="U16" s="7">
        <f>'P02-SC-CETA'!U$50+'P02-SC-CETA'!U$51</f>
        <v>105.07263902486866</v>
      </c>
      <c r="V16" s="7">
        <f>'P02-SC-CETA'!V$50+'P02-SC-CETA'!V$51</f>
        <v>105.07263902486866</v>
      </c>
      <c r="W16" s="7">
        <f>'P02-SC-CETA'!W$50+'P02-SC-CETA'!W$51</f>
        <v>135.91214764689107</v>
      </c>
    </row>
    <row r="17" spans="2:23" x14ac:dyDescent="0.3">
      <c r="B17" s="3" t="s">
        <v>73</v>
      </c>
      <c r="C17" s="7">
        <f t="shared" si="2"/>
        <v>691.36304911549416</v>
      </c>
      <c r="D17" s="7">
        <f>'P02-SC-CETA'!D$52+'P02-SC-CETA'!D$53+'P02-SC-CETA'!D$55+'P02-SC-CETA'!D$56+'P02-SC-CETA'!D$57</f>
        <v>12.776218486495603</v>
      </c>
      <c r="E17" s="7">
        <f>'P02-SC-CETA'!E$52+'P02-SC-CETA'!E$53+'P02-SC-CETA'!E$55+'P02-SC-CETA'!E$56+'P02-SC-CETA'!E$57</f>
        <v>13.021244407166586</v>
      </c>
      <c r="F17" s="7">
        <f>'P02-SC-CETA'!F$52+'P02-SC-CETA'!F$53+'P02-SC-CETA'!F$55+'P02-SC-CETA'!F$56+'P02-SC-CETA'!F$57</f>
        <v>15.156059206877456</v>
      </c>
      <c r="G17" s="7">
        <f>'P02-SC-CETA'!G$52+'P02-SC-CETA'!G$53+'P02-SC-CETA'!G$55+'P02-SC-CETA'!G$56+'P02-SC-CETA'!G$57</f>
        <v>25.504075927293918</v>
      </c>
      <c r="H17" s="7">
        <f>'P02-SC-CETA'!H$52+'P02-SC-CETA'!H$53+'P02-SC-CETA'!H$55+'P02-SC-CETA'!H$56+'P02-SC-CETA'!H$57</f>
        <v>60.665494809919927</v>
      </c>
      <c r="I17" s="7">
        <f>'P02-SC-CETA'!I$52+'P02-SC-CETA'!I$53+'P02-SC-CETA'!I$55+'P02-SC-CETA'!I$56+'P02-SC-CETA'!I$57</f>
        <v>65.861486568990529</v>
      </c>
      <c r="J17" s="7">
        <f>'P02-SC-CETA'!J$52+'P02-SC-CETA'!J$53+'P02-SC-CETA'!J$55+'P02-SC-CETA'!J$56+'P02-SC-CETA'!J$57</f>
        <v>67.589571150859214</v>
      </c>
      <c r="K17" s="7">
        <f>'P02-SC-CETA'!K$52+'P02-SC-CETA'!K$53+'P02-SC-CETA'!K$55+'P02-SC-CETA'!K$56+'P02-SC-CETA'!K$57</f>
        <v>77.402316583884144</v>
      </c>
      <c r="L17" s="7">
        <f>'P02-SC-CETA'!L$52+'P02-SC-CETA'!L$53+'P02-SC-CETA'!L$55+'P02-SC-CETA'!L$56+'P02-SC-CETA'!L$57</f>
        <v>78.815845086911935</v>
      </c>
      <c r="M17" s="7">
        <f>'P02-SC-CETA'!M$52+'P02-SC-CETA'!M$53+'P02-SC-CETA'!M$55+'P02-SC-CETA'!M$56+'P02-SC-CETA'!M$57</f>
        <v>93.017630456521516</v>
      </c>
      <c r="N17" s="7">
        <f>'P02-SC-CETA'!N$52+'P02-SC-CETA'!N$53+'P02-SC-CETA'!N$55+'P02-SC-CETA'!N$56+'P02-SC-CETA'!N$57</f>
        <v>95.806955367069904</v>
      </c>
      <c r="O17" s="7">
        <f>'P02-SC-CETA'!O$52+'P02-SC-CETA'!O$53+'P02-SC-CETA'!O$55+'P02-SC-CETA'!O$56+'P02-SC-CETA'!O$57</f>
        <v>100.70963121658636</v>
      </c>
      <c r="P17" s="7">
        <f>'P02-SC-CETA'!P$52+'P02-SC-CETA'!P$53+'P02-SC-CETA'!P$55+'P02-SC-CETA'!P$56+'P02-SC-CETA'!P$57</f>
        <v>103.42195498775095</v>
      </c>
      <c r="Q17" s="7">
        <f>'P02-SC-CETA'!Q$52+'P02-SC-CETA'!Q$53+'P02-SC-CETA'!Q$55+'P02-SC-CETA'!Q$56+'P02-SC-CETA'!Q$57</f>
        <v>96.308187195178604</v>
      </c>
      <c r="R17" s="7">
        <f>'P02-SC-CETA'!R$52+'P02-SC-CETA'!R$53+'P02-SC-CETA'!R$55+'P02-SC-CETA'!R$56+'P02-SC-CETA'!R$57</f>
        <v>95.514124660029495</v>
      </c>
      <c r="S17" s="7">
        <f>'P02-SC-CETA'!S$52+'P02-SC-CETA'!S$53+'P02-SC-CETA'!S$55+'P02-SC-CETA'!S$56+'P02-SC-CETA'!S$57</f>
        <v>97.517950878283216</v>
      </c>
      <c r="T17" s="7">
        <f>'P02-SC-CETA'!T$52+'P02-SC-CETA'!T$53+'P02-SC-CETA'!T$55+'P02-SC-CETA'!T$56+'P02-SC-CETA'!T$57</f>
        <v>97.627341298436335</v>
      </c>
      <c r="U17" s="7">
        <f>'P02-SC-CETA'!U$52+'P02-SC-CETA'!U$53+'P02-SC-CETA'!U$55+'P02-SC-CETA'!U$56+'P02-SC-CETA'!U$57</f>
        <v>107.34039778163941</v>
      </c>
      <c r="V17" s="7">
        <f>'P02-SC-CETA'!V$52+'P02-SC-CETA'!V$53+'P02-SC-CETA'!V$55+'P02-SC-CETA'!V$56+'P02-SC-CETA'!V$57</f>
        <v>110.84528952638144</v>
      </c>
      <c r="W17" s="7">
        <f>'P02-SC-CETA'!W$52+'P02-SC-CETA'!W$53+'P02-SC-CETA'!W$55+'P02-SC-CETA'!W$56+'P02-SC-CETA'!W$57</f>
        <v>122.67378157700392</v>
      </c>
    </row>
    <row r="18" spans="2:23" x14ac:dyDescent="0.3">
      <c r="B18" s="3" t="s">
        <v>70</v>
      </c>
      <c r="C18" s="7">
        <f t="shared" si="2"/>
        <v>40.232228730721928</v>
      </c>
      <c r="D18" s="7">
        <f>'P02-SC-CETA'!D$17</f>
        <v>14.811880729329062</v>
      </c>
      <c r="E18" s="7">
        <f>'P02-SC-CETA'!E17</f>
        <v>15.562444077050049</v>
      </c>
      <c r="F18" s="7">
        <f>'P02-SC-CETA'!F17</f>
        <v>15.567326421721612</v>
      </c>
      <c r="G18" s="7">
        <f>'P02-SC-CETA'!G17</f>
        <v>0</v>
      </c>
      <c r="H18" s="7">
        <f>'P02-SC-CETA'!H17</f>
        <v>0</v>
      </c>
      <c r="I18" s="7">
        <f>'P02-SC-CETA'!I17</f>
        <v>0</v>
      </c>
      <c r="J18" s="7">
        <f>'P02-SC-CETA'!J17</f>
        <v>0</v>
      </c>
      <c r="K18" s="7">
        <f>'P02-SC-CETA'!K17</f>
        <v>0</v>
      </c>
      <c r="L18" s="7">
        <f>'P02-SC-CETA'!L17</f>
        <v>0</v>
      </c>
      <c r="M18" s="7">
        <f>'P02-SC-CETA'!M17</f>
        <v>0</v>
      </c>
      <c r="N18" s="7">
        <f>'P02-SC-CETA'!N17</f>
        <v>0</v>
      </c>
      <c r="O18" s="7">
        <f>'P02-SC-CETA'!O17</f>
        <v>0</v>
      </c>
      <c r="P18" s="7">
        <f>'P02-SC-CETA'!P17</f>
        <v>0</v>
      </c>
      <c r="Q18" s="7">
        <f>'P02-SC-CETA'!Q17</f>
        <v>0</v>
      </c>
      <c r="R18" s="7">
        <f>'P02-SC-CETA'!R17</f>
        <v>0</v>
      </c>
      <c r="S18" s="7">
        <f>'P02-SC-CETA'!S17</f>
        <v>0</v>
      </c>
      <c r="T18" s="7">
        <f>'P02-SC-CETA'!T17</f>
        <v>0</v>
      </c>
      <c r="U18" s="7">
        <f>'P02-SC-CETA'!U17</f>
        <v>0</v>
      </c>
      <c r="V18" s="7">
        <f>'P02-SC-CETA'!V17</f>
        <v>0</v>
      </c>
      <c r="W18" s="7">
        <f>'P02-SC-CETA'!W17</f>
        <v>0</v>
      </c>
    </row>
    <row r="19" spans="2:23" x14ac:dyDescent="0.3">
      <c r="B19" s="3" t="s">
        <v>71</v>
      </c>
      <c r="C19" s="7">
        <f t="shared" si="2"/>
        <v>0</v>
      </c>
      <c r="D19" s="7">
        <f>'P02-SC-CETA'!D$54</f>
        <v>0</v>
      </c>
      <c r="E19" s="7">
        <f>'P02-SC-CETA'!E$54</f>
        <v>0</v>
      </c>
      <c r="F19" s="7">
        <f>'P02-SC-CETA'!F$54</f>
        <v>0</v>
      </c>
      <c r="G19" s="7">
        <f>'P02-SC-CETA'!G$54</f>
        <v>0</v>
      </c>
      <c r="H19" s="7">
        <f>'P02-SC-CETA'!H$54</f>
        <v>0</v>
      </c>
      <c r="I19" s="7">
        <f>'P02-SC-CETA'!I$54</f>
        <v>0</v>
      </c>
      <c r="J19" s="7">
        <f>'P02-SC-CETA'!J$54</f>
        <v>0</v>
      </c>
      <c r="K19" s="7">
        <f>'P02-SC-CETA'!K$54</f>
        <v>0</v>
      </c>
      <c r="L19" s="7">
        <f>'P02-SC-CETA'!L$54</f>
        <v>0</v>
      </c>
      <c r="M19" s="7">
        <f>'P02-SC-CETA'!M$54</f>
        <v>0</v>
      </c>
      <c r="N19" s="7">
        <f>'P02-SC-CETA'!N$54</f>
        <v>0</v>
      </c>
      <c r="O19" s="7">
        <f>'P02-SC-CETA'!O$54</f>
        <v>0</v>
      </c>
      <c r="P19" s="7">
        <f>'P02-SC-CETA'!P$54</f>
        <v>0</v>
      </c>
      <c r="Q19" s="7">
        <f>'P02-SC-CETA'!Q$54</f>
        <v>0</v>
      </c>
      <c r="R19" s="7">
        <f>'P02-SC-CETA'!R$54</f>
        <v>0</v>
      </c>
      <c r="S19" s="7">
        <f>'P02-SC-CETA'!S$54</f>
        <v>0</v>
      </c>
      <c r="T19" s="7">
        <f>'P02-SC-CETA'!T$54</f>
        <v>0</v>
      </c>
      <c r="U19" s="7">
        <f>'P02-SC-CETA'!U$54</f>
        <v>0</v>
      </c>
      <c r="V19" s="7">
        <f>'P02-SC-CETA'!V$54</f>
        <v>0</v>
      </c>
      <c r="W19" s="7">
        <f>'P02-SC-CETA'!W$54</f>
        <v>0</v>
      </c>
    </row>
    <row r="20" spans="2:23" x14ac:dyDescent="0.3">
      <c r="B20" s="3" t="s">
        <v>74</v>
      </c>
      <c r="C20" s="7">
        <f t="shared" si="2"/>
        <v>0</v>
      </c>
      <c r="D20" s="7">
        <f>'P02-SC-CETA'!D$64</f>
        <v>0</v>
      </c>
      <c r="E20" s="7">
        <f>'P02-SC-CETA'!E$64</f>
        <v>0</v>
      </c>
      <c r="F20" s="7">
        <f>'P02-SC-CETA'!F$64</f>
        <v>0</v>
      </c>
      <c r="G20" s="7">
        <f>'P02-SC-CETA'!G$64</f>
        <v>0</v>
      </c>
      <c r="H20" s="7">
        <f>'P02-SC-CETA'!H$64</f>
        <v>0</v>
      </c>
      <c r="I20" s="7">
        <f>'P02-SC-CETA'!I$64</f>
        <v>0</v>
      </c>
      <c r="J20" s="7">
        <f>'P02-SC-CETA'!J$64</f>
        <v>0</v>
      </c>
      <c r="K20" s="7">
        <f>'P02-SC-CETA'!K$64</f>
        <v>0</v>
      </c>
      <c r="L20" s="7">
        <f>'P02-SC-CETA'!L$64</f>
        <v>0</v>
      </c>
      <c r="M20" s="7">
        <f>'P02-SC-CETA'!M$64</f>
        <v>0</v>
      </c>
      <c r="N20" s="7">
        <f>'P02-SC-CETA'!N$64</f>
        <v>0</v>
      </c>
      <c r="O20" s="7">
        <f>'P02-SC-CETA'!O$64</f>
        <v>0</v>
      </c>
      <c r="P20" s="7">
        <f>'P02-SC-CETA'!P$64</f>
        <v>0</v>
      </c>
      <c r="Q20" s="7">
        <f>'P02-SC-CETA'!Q$64</f>
        <v>0</v>
      </c>
      <c r="R20" s="7">
        <f>'P02-SC-CETA'!R$64</f>
        <v>0</v>
      </c>
      <c r="S20" s="7">
        <f>'P02-SC-CETA'!S$64</f>
        <v>0</v>
      </c>
      <c r="T20" s="7">
        <f>'P02-SC-CETA'!T$64</f>
        <v>0</v>
      </c>
      <c r="U20" s="7">
        <f>'P02-SC-CETA'!U$64</f>
        <v>0</v>
      </c>
      <c r="V20" s="7">
        <f>'P02-SC-CETA'!V$64</f>
        <v>0</v>
      </c>
      <c r="W20" s="7">
        <f>'P02-SC-CETA'!W$64</f>
        <v>0</v>
      </c>
    </row>
    <row r="21" spans="2:23" x14ac:dyDescent="0.3">
      <c r="B21" s="3" t="s">
        <v>75</v>
      </c>
      <c r="C21" s="7">
        <f t="shared" si="2"/>
        <v>-106.43888206567208</v>
      </c>
      <c r="D21" s="7">
        <f>'P02-SC-CETA'!D$75+'P02-SC-CETA'!D82</f>
        <v>0</v>
      </c>
      <c r="E21" s="7">
        <f>'P02-SC-CETA'!E$75+'P02-SC-CETA'!E82</f>
        <v>-4.2492276401946295E-3</v>
      </c>
      <c r="F21" s="7">
        <f>'P02-SC-CETA'!F$75+'P02-SC-CETA'!F82</f>
        <v>-0.12033483316328424</v>
      </c>
      <c r="G21" s="7">
        <f>'P02-SC-CETA'!G$75+'P02-SC-CETA'!G82</f>
        <v>-0.28025375768962052</v>
      </c>
      <c r="H21" s="7">
        <f>'P02-SC-CETA'!H$75+'P02-SC-CETA'!H82</f>
        <v>-17.460201320007769</v>
      </c>
      <c r="I21" s="7">
        <f>'P02-SC-CETA'!I$75+'P02-SC-CETA'!I82</f>
        <v>-14.064517951935461</v>
      </c>
      <c r="J21" s="7">
        <f>'P02-SC-CETA'!J$75+'P02-SC-CETA'!J82</f>
        <v>-17.564354348684063</v>
      </c>
      <c r="K21" s="7">
        <f>'P02-SC-CETA'!K$75+'P02-SC-CETA'!K82</f>
        <v>-17.488098320999697</v>
      </c>
      <c r="L21" s="7">
        <f>'P02-SC-CETA'!L$75+'P02-SC-CETA'!L82</f>
        <v>-17.022616241654536</v>
      </c>
      <c r="M21" s="7">
        <f>'P02-SC-CETA'!M$75+'P02-SC-CETA'!M82</f>
        <v>-18.212178427444524</v>
      </c>
      <c r="N21" s="7">
        <f>'P02-SC-CETA'!N$75+'P02-SC-CETA'!N82</f>
        <v>-17.963240834253842</v>
      </c>
      <c r="O21" s="7">
        <f>'P02-SC-CETA'!O$75+'P02-SC-CETA'!O82</f>
        <v>-16.768158991015088</v>
      </c>
      <c r="P21" s="7">
        <f>'P02-SC-CETA'!P$75+'P02-SC-CETA'!P82</f>
        <v>-21.848883400602439</v>
      </c>
      <c r="Q21" s="7">
        <f>'P02-SC-CETA'!Q$75+'P02-SC-CETA'!Q82</f>
        <v>48.251034168035972</v>
      </c>
      <c r="R21" s="7">
        <f>'P02-SC-CETA'!R$75+'P02-SC-CETA'!R82</f>
        <v>-22.780872346986826</v>
      </c>
      <c r="S21" s="7">
        <f>'P02-SC-CETA'!S$75+'P02-SC-CETA'!S82</f>
        <v>-23.075418064401656</v>
      </c>
      <c r="T21" s="7">
        <f>'P02-SC-CETA'!T$75+'P02-SC-CETA'!T82</f>
        <v>-22.636590543183253</v>
      </c>
      <c r="U21" s="7">
        <f>'P02-SC-CETA'!U$75+'P02-SC-CETA'!U82</f>
        <v>-17.23590189797374</v>
      </c>
      <c r="V21" s="7">
        <f>'P02-SC-CETA'!V$75+'P02-SC-CETA'!V82</f>
        <v>-17.195280695457171</v>
      </c>
      <c r="W21" s="7">
        <f>'P02-SC-CETA'!W$75+'P02-SC-CETA'!W82</f>
        <v>-15.364028027299586</v>
      </c>
    </row>
    <row r="22" spans="2:23" x14ac:dyDescent="0.3">
      <c r="B22" s="3" t="s">
        <v>76</v>
      </c>
      <c r="C22" s="7">
        <f>NPV($C$2,D22:W22)</f>
        <v>1054.5427718509159</v>
      </c>
      <c r="D22" s="7">
        <f>SUM(D16:D21)</f>
        <v>28.191282776653907</v>
      </c>
      <c r="E22" s="7">
        <f t="shared" ref="E22:V22" si="3">SUM(E16:E21)</f>
        <v>29.18087551988306</v>
      </c>
      <c r="F22" s="7">
        <f t="shared" si="3"/>
        <v>31.20248713739268</v>
      </c>
      <c r="G22" s="7">
        <f t="shared" si="3"/>
        <v>26.828606080859181</v>
      </c>
      <c r="H22" s="7">
        <f t="shared" si="3"/>
        <v>44.804139369830615</v>
      </c>
      <c r="I22" s="7">
        <f t="shared" si="3"/>
        <v>68.562840684608076</v>
      </c>
      <c r="J22" s="7">
        <f t="shared" si="3"/>
        <v>66.791088869728156</v>
      </c>
      <c r="K22" s="7">
        <f t="shared" si="3"/>
        <v>90.139587267003648</v>
      </c>
      <c r="L22" s="7">
        <f t="shared" si="3"/>
        <v>92.01859784937659</v>
      </c>
      <c r="M22" s="7">
        <f t="shared" si="3"/>
        <v>144.76124607984309</v>
      </c>
      <c r="N22" s="7">
        <f t="shared" si="3"/>
        <v>152.24134182245601</v>
      </c>
      <c r="O22" s="7">
        <f t="shared" si="3"/>
        <v>163.6739449956128</v>
      </c>
      <c r="P22" s="7">
        <f t="shared" si="3"/>
        <v>169.96113954863486</v>
      </c>
      <c r="Q22" s="7">
        <f t="shared" si="3"/>
        <v>232.9472893247009</v>
      </c>
      <c r="R22" s="7">
        <f t="shared" si="3"/>
        <v>161.12132027452901</v>
      </c>
      <c r="S22" s="7">
        <f t="shared" si="3"/>
        <v>162.83060077536786</v>
      </c>
      <c r="T22" s="7">
        <f t="shared" si="3"/>
        <v>165.63857583722194</v>
      </c>
      <c r="U22" s="7">
        <f t="shared" si="3"/>
        <v>195.17713490853433</v>
      </c>
      <c r="V22" s="7">
        <f t="shared" si="3"/>
        <v>198.72264785579293</v>
      </c>
      <c r="W22" s="7">
        <f>SUM(W16:W21)</f>
        <v>243.22190119659541</v>
      </c>
    </row>
    <row r="24" spans="2:23" x14ac:dyDescent="0.3">
      <c r="B24" s="3" t="s">
        <v>1</v>
      </c>
      <c r="C24" s="7">
        <f>NPV($C$2,D24:W24)</f>
        <v>2879.592793074502</v>
      </c>
      <c r="D24" s="7">
        <f>D14+D22</f>
        <v>167.49658913538303</v>
      </c>
      <c r="E24" s="7">
        <f t="shared" ref="E24:W24" si="4">E14+E22</f>
        <v>183.58597065955956</v>
      </c>
      <c r="F24" s="7">
        <f t="shared" si="4"/>
        <v>169.72670660391475</v>
      </c>
      <c r="G24" s="7">
        <f t="shared" si="4"/>
        <v>253.15961707155697</v>
      </c>
      <c r="H24" s="7">
        <f t="shared" si="4"/>
        <v>232.59743001745397</v>
      </c>
      <c r="I24" s="7">
        <f t="shared" si="4"/>
        <v>239.98315465470193</v>
      </c>
      <c r="J24" s="7">
        <f t="shared" si="4"/>
        <v>232.93797886848782</v>
      </c>
      <c r="K24" s="7">
        <f t="shared" si="4"/>
        <v>243.70239147174374</v>
      </c>
      <c r="L24" s="7">
        <f t="shared" si="4"/>
        <v>259.13830926922822</v>
      </c>
      <c r="M24" s="7">
        <f t="shared" si="4"/>
        <v>270.71778838965037</v>
      </c>
      <c r="N24" s="7">
        <f t="shared" si="4"/>
        <v>308.81571711554443</v>
      </c>
      <c r="O24" s="7">
        <f t="shared" si="4"/>
        <v>308.69952000118298</v>
      </c>
      <c r="P24" s="7">
        <f t="shared" si="4"/>
        <v>316.48933494683314</v>
      </c>
      <c r="Q24" s="7">
        <f t="shared" si="4"/>
        <v>391.27831701880643</v>
      </c>
      <c r="R24" s="7">
        <f t="shared" si="4"/>
        <v>345.19015355070832</v>
      </c>
      <c r="S24" s="7">
        <f t="shared" si="4"/>
        <v>364.83871303215744</v>
      </c>
      <c r="T24" s="7">
        <f t="shared" si="4"/>
        <v>384.70668462220181</v>
      </c>
      <c r="U24" s="7">
        <f t="shared" si="4"/>
        <v>408.57624040094652</v>
      </c>
      <c r="V24" s="7">
        <f t="shared" si="4"/>
        <v>441.95178215971589</v>
      </c>
      <c r="W24" s="7">
        <f t="shared" si="4"/>
        <v>492.86562549039138</v>
      </c>
    </row>
    <row r="25" spans="2:23" x14ac:dyDescent="0.3">
      <c r="B25" s="3" t="s">
        <v>77</v>
      </c>
      <c r="C25" s="7">
        <f>'P02-SC-CETA'!E84</f>
        <v>61.389199999999995</v>
      </c>
    </row>
    <row r="26" spans="2:23" x14ac:dyDescent="0.3">
      <c r="B26" s="3" t="s">
        <v>78</v>
      </c>
      <c r="C26" s="7">
        <f>C25+C24</f>
        <v>2940.981993074502</v>
      </c>
      <c r="E26" s="8"/>
      <c r="H26" s="8"/>
    </row>
    <row r="29" spans="2:23" x14ac:dyDescent="0.3">
      <c r="B29" s="6" t="s">
        <v>94</v>
      </c>
      <c r="C29" s="1" t="s">
        <v>3</v>
      </c>
      <c r="D29" s="2">
        <v>2021</v>
      </c>
      <c r="E29" s="2">
        <v>2022</v>
      </c>
      <c r="F29" s="2">
        <v>2023</v>
      </c>
      <c r="G29" s="2">
        <v>2024</v>
      </c>
      <c r="H29" s="2">
        <v>2025</v>
      </c>
      <c r="I29" s="2">
        <v>2026</v>
      </c>
      <c r="J29" s="2">
        <v>2027</v>
      </c>
      <c r="K29" s="2">
        <v>2028</v>
      </c>
      <c r="L29" s="2">
        <v>2029</v>
      </c>
      <c r="M29" s="2">
        <v>2030</v>
      </c>
      <c r="N29" s="2">
        <v>2031</v>
      </c>
      <c r="O29" s="2">
        <v>2032</v>
      </c>
      <c r="P29" s="2">
        <v>2033</v>
      </c>
      <c r="Q29" s="2">
        <v>2034</v>
      </c>
      <c r="R29" s="2">
        <v>2035</v>
      </c>
      <c r="S29" s="2">
        <v>2036</v>
      </c>
      <c r="T29" s="2">
        <v>2037</v>
      </c>
      <c r="U29" s="2">
        <v>2038</v>
      </c>
      <c r="V29" s="2">
        <v>2039</v>
      </c>
      <c r="W29" s="2">
        <v>2040</v>
      </c>
    </row>
    <row r="30" spans="2:23" x14ac:dyDescent="0.3">
      <c r="B30" s="3" t="s">
        <v>61</v>
      </c>
      <c r="C30" s="7">
        <f t="shared" ref="C30:C39" si="5">NPV($C$2,D30:W30)</f>
        <v>45.682570562108559</v>
      </c>
      <c r="D30" s="7">
        <f>'P02-SCGHG'!D$24</f>
        <v>18.317655083243601</v>
      </c>
      <c r="E30" s="7">
        <f>'P02-SCGHG'!E$24</f>
        <v>17.210782262383933</v>
      </c>
      <c r="F30" s="7">
        <f>'P02-SCGHG'!F$24</f>
        <v>16.455283237149128</v>
      </c>
      <c r="G30" s="7">
        <f>'P02-SCGHG'!G$24</f>
        <v>0</v>
      </c>
      <c r="H30" s="7">
        <f>'P02-SCGHG'!H$24</f>
        <v>0</v>
      </c>
      <c r="I30" s="7">
        <f>'P02-SCGHG'!I$24</f>
        <v>0</v>
      </c>
      <c r="J30" s="7">
        <f>'P02-SCGHG'!J$24</f>
        <v>0</v>
      </c>
      <c r="K30" s="7">
        <f>'P02-SCGHG'!K$24</f>
        <v>0</v>
      </c>
      <c r="L30" s="7">
        <f>'P02-SCGHG'!L$24</f>
        <v>0</v>
      </c>
      <c r="M30" s="7">
        <f>'P02-SCGHG'!M$24</f>
        <v>0</v>
      </c>
      <c r="N30" s="7">
        <f>'P02-SCGHG'!N$24</f>
        <v>0</v>
      </c>
      <c r="O30" s="7">
        <f>'P02-SCGHG'!O$24</f>
        <v>0</v>
      </c>
      <c r="P30" s="7">
        <f>'P02-SCGHG'!P$24</f>
        <v>0</v>
      </c>
      <c r="Q30" s="7">
        <f>'P02-SCGHG'!Q$24</f>
        <v>0</v>
      </c>
      <c r="R30" s="7">
        <f>'P02-SCGHG'!R$24</f>
        <v>0</v>
      </c>
      <c r="S30" s="7">
        <f>'P02-SCGHG'!S$24</f>
        <v>0</v>
      </c>
      <c r="T30" s="7">
        <f>'P02-SCGHG'!T$24</f>
        <v>0</v>
      </c>
      <c r="U30" s="7">
        <f>'P02-SCGHG'!U$24</f>
        <v>0</v>
      </c>
      <c r="V30" s="7">
        <f>'P02-SCGHG'!V$24</f>
        <v>0</v>
      </c>
      <c r="W30" s="7">
        <f>'P02-SCGHG'!W$24</f>
        <v>0</v>
      </c>
    </row>
    <row r="31" spans="2:23" x14ac:dyDescent="0.3">
      <c r="B31" s="3" t="s">
        <v>62</v>
      </c>
      <c r="C31" s="7">
        <f t="shared" si="5"/>
        <v>657.81027710053161</v>
      </c>
      <c r="D31" s="7">
        <f>'P02-SCGHG'!D$39+'P02-SCGHG'!D$40</f>
        <v>17.919680997069715</v>
      </c>
      <c r="E31" s="7">
        <f>'P02-SCGHG'!E$39+'P02-SCGHG'!E$40</f>
        <v>22.117940516137548</v>
      </c>
      <c r="F31" s="7">
        <f>'P02-SCGHG'!F$39+'P02-SCGHG'!F$40</f>
        <v>19.995639818255452</v>
      </c>
      <c r="G31" s="7">
        <f>'P02-SCGHG'!G$39+'P02-SCGHG'!G$40</f>
        <v>74.662017855222459</v>
      </c>
      <c r="H31" s="7">
        <f>'P02-SCGHG'!H$39+'P02-SCGHG'!H$40</f>
        <v>72.816941645052353</v>
      </c>
      <c r="I31" s="7">
        <f>'P02-SCGHG'!I$39+'P02-SCGHG'!I$40</f>
        <v>71.174093251844496</v>
      </c>
      <c r="J31" s="7">
        <f>'P02-SCGHG'!J$39+'P02-SCGHG'!J$40</f>
        <v>73.400666447589401</v>
      </c>
      <c r="K31" s="7">
        <f>'P02-SCGHG'!K$39+'P02-SCGHG'!K$40</f>
        <v>73.582903852479021</v>
      </c>
      <c r="L31" s="7">
        <f>'P02-SCGHG'!L$39+'P02-SCGHG'!L$40</f>
        <v>80.687468618697764</v>
      </c>
      <c r="M31" s="7">
        <f>'P02-SCGHG'!M$39+'P02-SCGHG'!M$40</f>
        <v>69.992598335355666</v>
      </c>
      <c r="N31" s="7">
        <f>'P02-SCGHG'!N$39+'P02-SCGHG'!N$40</f>
        <v>73.296175826308442</v>
      </c>
      <c r="O31" s="7">
        <f>'P02-SCGHG'!O$39+'P02-SCGHG'!O$40</f>
        <v>69.063989977040066</v>
      </c>
      <c r="P31" s="7">
        <f>'P02-SCGHG'!P$39+'P02-SCGHG'!P$40</f>
        <v>69.478451179769067</v>
      </c>
      <c r="Q31" s="7">
        <f>'P02-SCGHG'!Q$39+'P02-SCGHG'!Q$40</f>
        <v>71.083802147511875</v>
      </c>
      <c r="R31" s="7">
        <f>'P02-SCGHG'!R$39+'P02-SCGHG'!R$40</f>
        <v>72.791283357981897</v>
      </c>
      <c r="S31" s="7">
        <f>'P02-SCGHG'!S$39+'P02-SCGHG'!S$40</f>
        <v>77.006834357894874</v>
      </c>
      <c r="T31" s="7">
        <f>'P02-SCGHG'!T$39+'P02-SCGHG'!T$40</f>
        <v>82.334910465786933</v>
      </c>
      <c r="U31" s="7">
        <f>'P02-SCGHG'!U$39+'P02-SCGHG'!U$40</f>
        <v>79.016962317919322</v>
      </c>
      <c r="V31" s="7">
        <f>'P02-SCGHG'!V$39+'P02-SCGHG'!V$40</f>
        <v>91.321685212834709</v>
      </c>
      <c r="W31" s="7">
        <f>'P02-SCGHG'!W$39+'P02-SCGHG'!W$40</f>
        <v>95.85538481096107</v>
      </c>
    </row>
    <row r="32" spans="2:23" x14ac:dyDescent="0.3">
      <c r="B32" s="3" t="s">
        <v>19</v>
      </c>
      <c r="C32" s="7">
        <f t="shared" si="5"/>
        <v>35.768607403913194</v>
      </c>
      <c r="D32" s="7">
        <f>'P02-SCGHG'!D$34</f>
        <v>0.90721655598866358</v>
      </c>
      <c r="E32" s="7">
        <f>'P02-SCGHG'!E$34</f>
        <v>1.0413892035251524</v>
      </c>
      <c r="F32" s="7">
        <f>'P02-SCGHG'!F$34</f>
        <v>1.0260243880491171</v>
      </c>
      <c r="G32" s="7">
        <f>'P02-SCGHG'!G$34</f>
        <v>4.4739612971062224</v>
      </c>
      <c r="H32" s="7">
        <f>'P02-SCGHG'!H$34</f>
        <v>4.3956614425433207</v>
      </c>
      <c r="I32" s="7">
        <f>'P02-SCGHG'!I$34</f>
        <v>4.3250154141419772</v>
      </c>
      <c r="J32" s="7">
        <f>'P02-SCGHG'!J$34</f>
        <v>4.2749432138194159</v>
      </c>
      <c r="K32" s="7">
        <f>'P02-SCGHG'!K$34</f>
        <v>4.1139368483794989</v>
      </c>
      <c r="L32" s="7">
        <f>'P02-SCGHG'!L$34</f>
        <v>4.2873236614066403</v>
      </c>
      <c r="M32" s="7">
        <f>'P02-SCGHG'!M$34</f>
        <v>3.6667988303512362</v>
      </c>
      <c r="N32" s="7">
        <f>'P02-SCGHG'!N$34</f>
        <v>3.7484395560938317</v>
      </c>
      <c r="O32" s="7">
        <f>'P02-SCGHG'!O$34</f>
        <v>3.5597020506353569</v>
      </c>
      <c r="P32" s="7">
        <f>'P02-SCGHG'!P$34</f>
        <v>3.5322489666393597</v>
      </c>
      <c r="Q32" s="7">
        <f>'P02-SCGHG'!Q$34</f>
        <v>3.6485836317696321</v>
      </c>
      <c r="R32" s="7">
        <f>'P02-SCGHG'!R$34</f>
        <v>3.7856953628803773</v>
      </c>
      <c r="S32" s="7">
        <f>'P02-SCGHG'!S$34</f>
        <v>4.0700204199234395</v>
      </c>
      <c r="T32" s="7">
        <f>'P02-SCGHG'!T$34</f>
        <v>4.3353822326530693</v>
      </c>
      <c r="U32" s="7">
        <f>'P02-SCGHG'!U$34</f>
        <v>4.1589578743123621</v>
      </c>
      <c r="V32" s="7">
        <f>'P02-SCGHG'!V$34</f>
        <v>4.6149830503890339</v>
      </c>
      <c r="W32" s="7">
        <f>'P02-SCGHG'!W$34</f>
        <v>4.7658776890587804</v>
      </c>
    </row>
    <row r="33" spans="2:23" x14ac:dyDescent="0.3">
      <c r="B33" s="3" t="s">
        <v>63</v>
      </c>
      <c r="C33" s="7">
        <f t="shared" si="5"/>
        <v>-222.41593687664258</v>
      </c>
      <c r="D33" s="7">
        <f>'P02-SCGHG'!D$32+'P02-SCGHG'!D$33+'P02-SCGHG'!D$35+'P02-SCGHG'!D$36+'P02-SCGHG'!D$37+'P02-SCGHG'!D$38</f>
        <v>-11.255530313828627</v>
      </c>
      <c r="E33" s="7">
        <f>'P02-SCGHG'!E$32+'P02-SCGHG'!E$33+'P02-SCGHG'!E$35+'P02-SCGHG'!E$36+'P02-SCGHG'!E$37+'P02-SCGHG'!E$38</f>
        <v>-11.836559616607962</v>
      </c>
      <c r="F33" s="7">
        <f>'P02-SCGHG'!F$32+'P02-SCGHG'!F$33+'P02-SCGHG'!F$35+'P02-SCGHG'!F$36+'P02-SCGHG'!F$37+'P02-SCGHG'!F$38</f>
        <v>-13.541841573619205</v>
      </c>
      <c r="G33" s="7">
        <f>'P02-SCGHG'!G$32+'P02-SCGHG'!G$33+'P02-SCGHG'!G$35+'P02-SCGHG'!G$36+'P02-SCGHG'!G$37+'P02-SCGHG'!G$38</f>
        <v>-15.144438037325191</v>
      </c>
      <c r="H33" s="7">
        <f>'P02-SCGHG'!H$32+'P02-SCGHG'!H$33+'P02-SCGHG'!H$35+'P02-SCGHG'!H$36+'P02-SCGHG'!H$37+'P02-SCGHG'!H$38</f>
        <v>-32.651959990086134</v>
      </c>
      <c r="I33" s="7">
        <f>'P02-SCGHG'!I$32+'P02-SCGHG'!I$33+'P02-SCGHG'!I$35+'P02-SCGHG'!I$36+'P02-SCGHG'!I$37+'P02-SCGHG'!I$38</f>
        <v>-35.813491401322274</v>
      </c>
      <c r="J33" s="7">
        <f>'P02-SCGHG'!J$32+'P02-SCGHG'!J$33+'P02-SCGHG'!J$35+'P02-SCGHG'!J$36+'P02-SCGHG'!J$37+'P02-SCGHG'!J$38</f>
        <v>-37.583361195443096</v>
      </c>
      <c r="K33" s="7">
        <f>'P02-SCGHG'!K$32+'P02-SCGHG'!K$33+'P02-SCGHG'!K$35+'P02-SCGHG'!K$36+'P02-SCGHG'!K$37+'P02-SCGHG'!K$38</f>
        <v>-39.477380671725705</v>
      </c>
      <c r="L33" s="7">
        <f>'P02-SCGHG'!L$32+'P02-SCGHG'!L$33+'P02-SCGHG'!L$35+'P02-SCGHG'!L$36+'P02-SCGHG'!L$37+'P02-SCGHG'!L$38</f>
        <v>-42.030329074266518</v>
      </c>
      <c r="M33" s="7">
        <f>'P02-SCGHG'!M$32+'P02-SCGHG'!M$33+'P02-SCGHG'!M$35+'P02-SCGHG'!M$36+'P02-SCGHG'!M$37+'P02-SCGHG'!M$38</f>
        <v>-50.936846148051615</v>
      </c>
      <c r="N33" s="7">
        <f>'P02-SCGHG'!N$32+'P02-SCGHG'!N$33+'P02-SCGHG'!N$35+'P02-SCGHG'!N$36+'P02-SCGHG'!N$37+'P02-SCGHG'!N$38</f>
        <v>-23.259339683653145</v>
      </c>
      <c r="O33" s="7">
        <f>'P02-SCGHG'!O$32+'P02-SCGHG'!O$33+'P02-SCGHG'!O$35+'P02-SCGHG'!O$36+'P02-SCGHG'!O$37+'P02-SCGHG'!O$38</f>
        <v>-23.983291054811225</v>
      </c>
      <c r="P33" s="7">
        <f>'P02-SCGHG'!P$32+'P02-SCGHG'!P$33+'P02-SCGHG'!P$35+'P02-SCGHG'!P$36+'P02-SCGHG'!P$37+'P02-SCGHG'!P$38</f>
        <v>-22.988056936474951</v>
      </c>
      <c r="Q33" s="7">
        <f>'P02-SCGHG'!Q$32+'P02-SCGHG'!Q$33+'P02-SCGHG'!Q$35+'P02-SCGHG'!Q$36+'P02-SCGHG'!Q$37+'P02-SCGHG'!Q$38</f>
        <v>-18.59311963258704</v>
      </c>
      <c r="R33" s="7">
        <f>'P02-SCGHG'!R$32+'P02-SCGHG'!R$33+'P02-SCGHG'!R$35+'P02-SCGHG'!R$36+'P02-SCGHG'!R$37+'P02-SCGHG'!R$38</f>
        <v>-1.1223062098300445</v>
      </c>
      <c r="S33" s="7">
        <f>'P02-SCGHG'!S$32+'P02-SCGHG'!S$33+'P02-SCGHG'!S$35+'P02-SCGHG'!S$36+'P02-SCGHG'!S$37+'P02-SCGHG'!S$38</f>
        <v>1.7771376640920065</v>
      </c>
      <c r="T33" s="7">
        <f>'P02-SCGHG'!T$32+'P02-SCGHG'!T$33+'P02-SCGHG'!T$35+'P02-SCGHG'!T$36+'P02-SCGHG'!T$37+'P02-SCGHG'!T$38</f>
        <v>1.864282835714099</v>
      </c>
      <c r="U33" s="7">
        <f>'P02-SCGHG'!U$32+'P02-SCGHG'!U$33+'P02-SCGHG'!U$35+'P02-SCGHG'!U$36+'P02-SCGHG'!U$37+'P02-SCGHG'!U$38</f>
        <v>3.2474684538401659</v>
      </c>
      <c r="V33" s="7">
        <f>'P02-SCGHG'!V$32+'P02-SCGHG'!V$33+'P02-SCGHG'!V$35+'P02-SCGHG'!V$36+'P02-SCGHG'!V$37+'P02-SCGHG'!V$38</f>
        <v>3.3739118141033742</v>
      </c>
      <c r="W33" s="7">
        <f>'P02-SCGHG'!W$32+'P02-SCGHG'!W$33+'P02-SCGHG'!W$35+'P02-SCGHG'!W$36+'P02-SCGHG'!W$37+'P02-SCGHG'!W$38</f>
        <v>3.4586610885787823</v>
      </c>
    </row>
    <row r="34" spans="2:23" x14ac:dyDescent="0.3">
      <c r="B34" s="3" t="s">
        <v>64</v>
      </c>
      <c r="C34" s="7">
        <f t="shared" si="5"/>
        <v>0</v>
      </c>
      <c r="D34" s="7">
        <f>'P02-SCGHG'!D$65</f>
        <v>0</v>
      </c>
      <c r="E34" s="7">
        <f>'P02-SCGHG'!E$65</f>
        <v>0</v>
      </c>
      <c r="F34" s="7">
        <f>'P02-SCGHG'!F$65</f>
        <v>0</v>
      </c>
      <c r="G34" s="7">
        <f>'P02-SCGHG'!G$65</f>
        <v>0</v>
      </c>
      <c r="H34" s="7">
        <f>'P02-SCGHG'!H$65</f>
        <v>0</v>
      </c>
      <c r="I34" s="7">
        <f>'P02-SCGHG'!I$65</f>
        <v>0</v>
      </c>
      <c r="J34" s="7">
        <f>'P02-SCGHG'!J$65</f>
        <v>0</v>
      </c>
      <c r="K34" s="7">
        <f>'P02-SCGHG'!K$65</f>
        <v>0</v>
      </c>
      <c r="L34" s="7">
        <f>'P02-SCGHG'!L$65</f>
        <v>0</v>
      </c>
      <c r="M34" s="7">
        <f>'P02-SCGHG'!M$65</f>
        <v>0</v>
      </c>
      <c r="N34" s="7">
        <f>'P02-SCGHG'!N$65</f>
        <v>0</v>
      </c>
      <c r="O34" s="7">
        <f>'P02-SCGHG'!O$65</f>
        <v>0</v>
      </c>
      <c r="P34" s="7">
        <f>'P02-SCGHG'!P$65</f>
        <v>0</v>
      </c>
      <c r="Q34" s="7">
        <f>'P02-SCGHG'!Q$65</f>
        <v>0</v>
      </c>
      <c r="R34" s="7">
        <f>'P02-SCGHG'!R$65</f>
        <v>0</v>
      </c>
      <c r="S34" s="7">
        <f>'P02-SCGHG'!S$65</f>
        <v>0</v>
      </c>
      <c r="T34" s="7">
        <f>'P02-SCGHG'!T$65</f>
        <v>0</v>
      </c>
      <c r="U34" s="7">
        <f>'P02-SCGHG'!U$65</f>
        <v>0</v>
      </c>
      <c r="V34" s="7">
        <f>'P02-SCGHG'!V$65</f>
        <v>0</v>
      </c>
      <c r="W34" s="7">
        <f>'P02-SCGHG'!W$65</f>
        <v>0</v>
      </c>
    </row>
    <row r="35" spans="2:23" x14ac:dyDescent="0.3">
      <c r="B35" s="3" t="s">
        <v>68</v>
      </c>
      <c r="C35" s="7">
        <f t="shared" si="5"/>
        <v>367.96922238752398</v>
      </c>
      <c r="D35" s="7">
        <f>'P02-SCGHG'!D$71</f>
        <v>34.270005427998989</v>
      </c>
      <c r="E35" s="7">
        <f>'P02-SCGHG'!E$71</f>
        <v>38.568496144254347</v>
      </c>
      <c r="F35" s="7">
        <f>'P02-SCGHG'!F$71</f>
        <v>39.420730515077231</v>
      </c>
      <c r="G35" s="7">
        <f>'P02-SCGHG'!G$71</f>
        <v>74.445387740041966</v>
      </c>
      <c r="H35" s="7">
        <f>'P02-SCGHG'!H$71</f>
        <v>53.930929611182101</v>
      </c>
      <c r="I35" s="7">
        <f>'P02-SCGHG'!I$71</f>
        <v>44.799995322450194</v>
      </c>
      <c r="J35" s="7">
        <f>'P02-SCGHG'!J$71</f>
        <v>34.496408606082618</v>
      </c>
      <c r="K35" s="7">
        <f>'P02-SCGHG'!K$71</f>
        <v>30.454479491766744</v>
      </c>
      <c r="L35" s="7">
        <f>'P02-SCGHG'!L$71</f>
        <v>34.731435229940743</v>
      </c>
      <c r="M35" s="7">
        <f>'P02-SCGHG'!M$71</f>
        <v>28.722888242053976</v>
      </c>
      <c r="N35" s="7">
        <f>'P02-SCGHG'!N$71</f>
        <v>25.242618141992619</v>
      </c>
      <c r="O35" s="7">
        <f>'P02-SCGHG'!O$71</f>
        <v>24.619581087291454</v>
      </c>
      <c r="P35" s="7">
        <f>'P02-SCGHG'!P$71</f>
        <v>13.366129579186495</v>
      </c>
      <c r="Q35" s="7">
        <f>'P02-SCGHG'!Q$71</f>
        <v>12.67756333688151</v>
      </c>
      <c r="R35" s="7">
        <f>'P02-SCGHG'!R$71</f>
        <v>13.382453647333998</v>
      </c>
      <c r="S35" s="7">
        <f>'P02-SCGHG'!S$71</f>
        <v>14.348636423561656</v>
      </c>
      <c r="T35" s="7">
        <f>'P02-SCGHG'!T$71</f>
        <v>14.086507082489465</v>
      </c>
      <c r="U35" s="7">
        <f>'P02-SCGHG'!U$71</f>
        <v>25.219727037713952</v>
      </c>
      <c r="V35" s="7">
        <f>'P02-SCGHG'!V$71</f>
        <v>25.803026882137512</v>
      </c>
      <c r="W35" s="7">
        <f>'P02-SCGHG'!W$71</f>
        <v>28.47195974833598</v>
      </c>
    </row>
    <row r="36" spans="2:23" x14ac:dyDescent="0.3">
      <c r="B36" s="3" t="s">
        <v>69</v>
      </c>
      <c r="C36" s="7">
        <f t="shared" si="5"/>
        <v>-216.00444822226561</v>
      </c>
      <c r="D36" s="7">
        <f>'P02-SCGHG'!D$70</f>
        <v>-12.460409029903964</v>
      </c>
      <c r="E36" s="7">
        <f>'P02-SCGHG'!E$70</f>
        <v>-12.79015238256952</v>
      </c>
      <c r="F36" s="7">
        <f>'P02-SCGHG'!F$70</f>
        <v>-11.429832255637741</v>
      </c>
      <c r="G36" s="7">
        <f>'P02-SCGHG'!G$70</f>
        <v>-24.250462015673733</v>
      </c>
      <c r="H36" s="7">
        <f>'P02-SCGHG'!H$70</f>
        <v>-23.565635581872105</v>
      </c>
      <c r="I36" s="7">
        <f>'P02-SCGHG'!I$70</f>
        <v>-25.789164487688979</v>
      </c>
      <c r="J36" s="7">
        <f>'P02-SCGHG'!J$70</f>
        <v>-21.152823082325106</v>
      </c>
      <c r="K36" s="7">
        <f>'P02-SCGHG'!K$70</f>
        <v>-25.097233750947645</v>
      </c>
      <c r="L36" s="7">
        <f>'P02-SCGHG'!L$70</f>
        <v>-26.804478770109103</v>
      </c>
      <c r="M36" s="7">
        <f>'P02-SCGHG'!M$70</f>
        <v>-25.182758332185934</v>
      </c>
      <c r="N36" s="7">
        <f>'P02-SCGHG'!N$70</f>
        <v>-26.055061419801039</v>
      </c>
      <c r="O36" s="7">
        <f>'P02-SCGHG'!O$70</f>
        <v>-28.060736483186343</v>
      </c>
      <c r="P36" s="7">
        <f>'P02-SCGHG'!P$70</f>
        <v>-16.782845902678506</v>
      </c>
      <c r="Q36" s="7">
        <f>'P02-SCGHG'!Q$70</f>
        <v>-15.251596891602928</v>
      </c>
      <c r="R36" s="7">
        <f>'P02-SCGHG'!R$70</f>
        <v>-15.792698293902257</v>
      </c>
      <c r="S36" s="7">
        <f>'P02-SCGHG'!S$70</f>
        <v>-15.360070623309282</v>
      </c>
      <c r="T36" s="7">
        <f>'P02-SCGHG'!T$70</f>
        <v>-13.484084816623739</v>
      </c>
      <c r="U36" s="7">
        <f>'P02-SCGHG'!U$70</f>
        <v>-24.042485958256027</v>
      </c>
      <c r="V36" s="7">
        <f>'P02-SCGHG'!V$70</f>
        <v>-23.76676258468347</v>
      </c>
      <c r="W36" s="7">
        <f>'P02-SCGHG'!W$70</f>
        <v>-28.912867802186224</v>
      </c>
    </row>
    <row r="37" spans="2:23" x14ac:dyDescent="0.3">
      <c r="B37" s="3" t="s">
        <v>65</v>
      </c>
      <c r="C37" s="7">
        <f t="shared" si="5"/>
        <v>1152.2065265823935</v>
      </c>
      <c r="D37" s="7">
        <f>'P02-SCGHG'!D$29+'P02-SCGHG'!D$44</f>
        <v>86.297690247981706</v>
      </c>
      <c r="E37" s="7">
        <f>'P02-SCGHG'!E$29+'P02-SCGHG'!E$44</f>
        <v>95.613475501531269</v>
      </c>
      <c r="F37" s="7">
        <f>'P02-SCGHG'!F$29+'P02-SCGHG'!F$44</f>
        <v>83.919398893928985</v>
      </c>
      <c r="G37" s="7">
        <f>'P02-SCGHG'!G$29+'P02-SCGHG'!G$44</f>
        <v>111.3784825573368</v>
      </c>
      <c r="H37" s="7">
        <f>'P02-SCGHG'!H$29+'P02-SCGHG'!H$44</f>
        <v>112.16585652885961</v>
      </c>
      <c r="I37" s="7">
        <f>'P02-SCGHG'!I$29+'P02-SCGHG'!I$44</f>
        <v>112.32144592583029</v>
      </c>
      <c r="J37" s="7">
        <f>'P02-SCGHG'!J$29+'P02-SCGHG'!J$44</f>
        <v>112.33340874716629</v>
      </c>
      <c r="K37" s="7">
        <f>'P02-SCGHG'!K$29+'P02-SCGHG'!K$44</f>
        <v>110.005591031501</v>
      </c>
      <c r="L37" s="7">
        <f>'P02-SCGHG'!L$29+'P02-SCGHG'!L$44</f>
        <v>116.2134678453076</v>
      </c>
      <c r="M37" s="7">
        <f>'P02-SCGHG'!M$29+'P02-SCGHG'!M$44</f>
        <v>100.9791222582937</v>
      </c>
      <c r="N37" s="7">
        <f>'P02-SCGHG'!N$29+'P02-SCGHG'!N$44</f>
        <v>105.45425749790429</v>
      </c>
      <c r="O37" s="7">
        <f>'P02-SCGHG'!O$29+'P02-SCGHG'!O$44</f>
        <v>101.75626296593481</v>
      </c>
      <c r="P37" s="7">
        <f>'P02-SCGHG'!P$29+'P02-SCGHG'!P$44</f>
        <v>101.84838290326</v>
      </c>
      <c r="Q37" s="7">
        <f>'P02-SCGHG'!Q$29+'P02-SCGHG'!Q$44</f>
        <v>107.13204769733079</v>
      </c>
      <c r="R37" s="7">
        <f>'P02-SCGHG'!R$29+'P02-SCGHG'!R$44</f>
        <v>112.50824449995341</v>
      </c>
      <c r="S37" s="7">
        <f>'P02-SCGHG'!S$29+'P02-SCGHG'!S$44</f>
        <v>122.3579356010185</v>
      </c>
      <c r="T37" s="7">
        <f>'P02-SCGHG'!T$29+'P02-SCGHG'!T$44</f>
        <v>131.1416616270194</v>
      </c>
      <c r="U37" s="7">
        <f>'P02-SCGHG'!U$29+'P02-SCGHG'!U$44</f>
        <v>128.13783339657201</v>
      </c>
      <c r="V37" s="7">
        <f>'P02-SCGHG'!V$29+'P02-SCGHG'!V$44</f>
        <v>144.46360347627441</v>
      </c>
      <c r="W37" s="7">
        <f>'P02-SCGHG'!W$29+'P02-SCGHG'!W$44</f>
        <v>151.15727783498471</v>
      </c>
    </row>
    <row r="38" spans="2:23" x14ac:dyDescent="0.3">
      <c r="B38" s="3" t="s">
        <v>66</v>
      </c>
      <c r="C38" s="7">
        <f t="shared" si="5"/>
        <v>12.257765123450794</v>
      </c>
      <c r="D38" s="7">
        <f>'P02-SCGHG'!D$41+'P02-SCGHG'!D$42+'P02-SCGHG'!D$43</f>
        <v>5.3089973901790186</v>
      </c>
      <c r="E38" s="7">
        <f>'P02-SCGHG'!E$41+'P02-SCGHG'!E$42+'P02-SCGHG'!E$43</f>
        <v>4.4797235110217537</v>
      </c>
      <c r="F38" s="7">
        <f>'P02-SCGHG'!F$41+'P02-SCGHG'!F$42+'P02-SCGHG'!F$43</f>
        <v>2.6788164433190933</v>
      </c>
      <c r="G38" s="7">
        <f>'P02-SCGHG'!G$41+'P02-SCGHG'!G$42+'P02-SCGHG'!G$43</f>
        <v>0.76606159398931295</v>
      </c>
      <c r="H38" s="7">
        <f>'P02-SCGHG'!H$41+'P02-SCGHG'!H$42+'P02-SCGHG'!H$43</f>
        <v>4.8245088840006112E-2</v>
      </c>
      <c r="I38" s="7">
        <f>'P02-SCGHG'!I$41+'P02-SCGHG'!I$42+'P02-SCGHG'!I$43</f>
        <v>0.40494377707403634</v>
      </c>
      <c r="J38" s="7">
        <f>'P02-SCGHG'!J$41+'P02-SCGHG'!J$42+'P02-SCGHG'!J$43</f>
        <v>0.35840336027245318</v>
      </c>
      <c r="K38" s="7">
        <f>'P02-SCGHG'!K$41+'P02-SCGHG'!K$42+'P02-SCGHG'!K$43</f>
        <v>1.5403551185483503E-2</v>
      </c>
      <c r="L38" s="7">
        <f>'P02-SCGHG'!L$41+'P02-SCGHG'!L$42+'P02-SCGHG'!L$43</f>
        <v>8.65816259024179E-2</v>
      </c>
      <c r="M38" s="7">
        <f>'P02-SCGHG'!M$41+'P02-SCGHG'!M$42+'P02-SCGHG'!M$43</f>
        <v>0</v>
      </c>
      <c r="N38" s="7">
        <f>'P02-SCGHG'!N$41+'P02-SCGHG'!N$42+'P02-SCGHG'!N$43</f>
        <v>0</v>
      </c>
      <c r="O38" s="7">
        <f>'P02-SCGHG'!O$41+'P02-SCGHG'!O$42+'P02-SCGHG'!O$43</f>
        <v>0</v>
      </c>
      <c r="P38" s="7">
        <f>'P02-SCGHG'!P$41+'P02-SCGHG'!P$42+'P02-SCGHG'!P$43</f>
        <v>0</v>
      </c>
      <c r="Q38" s="7">
        <f>'P02-SCGHG'!Q$41+'P02-SCGHG'!Q$42+'P02-SCGHG'!Q$43</f>
        <v>0</v>
      </c>
      <c r="R38" s="7">
        <f>'P02-SCGHG'!R$41+'P02-SCGHG'!R$42+'P02-SCGHG'!R$43</f>
        <v>0</v>
      </c>
      <c r="S38" s="7">
        <f>'P02-SCGHG'!S$41+'P02-SCGHG'!S$42+'P02-SCGHG'!S$43</f>
        <v>0</v>
      </c>
      <c r="T38" s="7">
        <f>'P02-SCGHG'!T$41+'P02-SCGHG'!T$42+'P02-SCGHG'!T$43</f>
        <v>0</v>
      </c>
      <c r="U38" s="7">
        <f>'P02-SCGHG'!U$41+'P02-SCGHG'!U$42+'P02-SCGHG'!U$43</f>
        <v>0</v>
      </c>
      <c r="V38" s="7">
        <f>'P02-SCGHG'!V$41+'P02-SCGHG'!V$42+'P02-SCGHG'!V$43</f>
        <v>0</v>
      </c>
      <c r="W38" s="7">
        <f>'P02-SCGHG'!W$41+'P02-SCGHG'!W$42+'P02-SCGHG'!W$43</f>
        <v>0</v>
      </c>
    </row>
    <row r="39" spans="2:23" x14ac:dyDescent="0.3">
      <c r="B39" s="3" t="s">
        <v>67</v>
      </c>
      <c r="C39" s="7">
        <f t="shared" si="5"/>
        <v>1833.2745840610137</v>
      </c>
      <c r="D39" s="7">
        <f>SUM(D30:D38)</f>
        <v>139.3053063587291</v>
      </c>
      <c r="E39" s="7">
        <f t="shared" ref="E39:W39" si="6">SUM(E30:E38)</f>
        <v>154.40509513967652</v>
      </c>
      <c r="F39" s="7">
        <f t="shared" si="6"/>
        <v>138.52421946652208</v>
      </c>
      <c r="G39" s="7">
        <f t="shared" si="6"/>
        <v>226.33101099069785</v>
      </c>
      <c r="H39" s="7">
        <f t="shared" si="6"/>
        <v>187.14003874451916</v>
      </c>
      <c r="I39" s="7">
        <f t="shared" si="6"/>
        <v>171.42283780232975</v>
      </c>
      <c r="J39" s="7">
        <f t="shared" si="6"/>
        <v>166.12764609716197</v>
      </c>
      <c r="K39" s="7">
        <f t="shared" si="6"/>
        <v>153.59770035263838</v>
      </c>
      <c r="L39" s="7">
        <f t="shared" si="6"/>
        <v>167.17146913687955</v>
      </c>
      <c r="M39" s="7">
        <f t="shared" si="6"/>
        <v>127.24180318581703</v>
      </c>
      <c r="N39" s="7">
        <f t="shared" si="6"/>
        <v>158.42708991884501</v>
      </c>
      <c r="O39" s="7">
        <f t="shared" si="6"/>
        <v>146.95550854290411</v>
      </c>
      <c r="P39" s="7">
        <f t="shared" si="6"/>
        <v>148.45430978970148</v>
      </c>
      <c r="Q39" s="7">
        <f t="shared" si="6"/>
        <v>160.69728028930382</v>
      </c>
      <c r="R39" s="7">
        <f t="shared" si="6"/>
        <v>185.55267236441739</v>
      </c>
      <c r="S39" s="7">
        <f t="shared" si="6"/>
        <v>204.20049384318119</v>
      </c>
      <c r="T39" s="7">
        <f t="shared" si="6"/>
        <v>220.27865942703923</v>
      </c>
      <c r="U39" s="7">
        <f t="shared" si="6"/>
        <v>215.73846312210179</v>
      </c>
      <c r="V39" s="7">
        <f t="shared" si="6"/>
        <v>245.81044785105559</v>
      </c>
      <c r="W39" s="7">
        <f t="shared" si="6"/>
        <v>254.79629336973312</v>
      </c>
    </row>
    <row r="41" spans="2:23" x14ac:dyDescent="0.3">
      <c r="B41" s="3" t="s">
        <v>72</v>
      </c>
      <c r="C41" s="7">
        <f t="shared" ref="C41:C46" si="7">NPV($C$2,D41:W41)</f>
        <v>425.31088763318701</v>
      </c>
      <c r="D41" s="7">
        <f>'P02-SCGHG'!D$50+'P02-SCGHG'!D$51</f>
        <v>0.60318356082924318</v>
      </c>
      <c r="E41" s="7">
        <f>'P02-SCGHG'!E$50+'P02-SCGHG'!E$51</f>
        <v>0.60143626330662125</v>
      </c>
      <c r="F41" s="7">
        <f>'P02-SCGHG'!F$50+'P02-SCGHG'!F$51</f>
        <v>0.59943634195689399</v>
      </c>
      <c r="G41" s="7">
        <f>'P02-SCGHG'!G$50+'P02-SCGHG'!G$51</f>
        <v>1.6047839112548834</v>
      </c>
      <c r="H41" s="7">
        <f>'P02-SCGHG'!H$50+'P02-SCGHG'!H$51</f>
        <v>1.5988458799184568</v>
      </c>
      <c r="I41" s="7">
        <f>'P02-SCGHG'!I$50+'P02-SCGHG'!I$51</f>
        <v>16.765872067553008</v>
      </c>
      <c r="J41" s="7">
        <f>'P02-SCGHG'!J$50+'P02-SCGHG'!J$51</f>
        <v>16.765872067553008</v>
      </c>
      <c r="K41" s="7">
        <f>'P02-SCGHG'!K$50+'P02-SCGHG'!K$51</f>
        <v>26.565975181636155</v>
      </c>
      <c r="L41" s="7">
        <f>'P02-SCGHG'!L$50+'P02-SCGHG'!L$51</f>
        <v>30.225369004119184</v>
      </c>
      <c r="M41" s="7">
        <f>'P02-SCGHG'!M$50+'P02-SCGHG'!M$51</f>
        <v>69.02385367782837</v>
      </c>
      <c r="N41" s="7">
        <f>'P02-SCGHG'!N$50+'P02-SCGHG'!N$51</f>
        <v>73.592636854040535</v>
      </c>
      <c r="O41" s="7">
        <f>'P02-SCGHG'!O$50+'P02-SCGHG'!O$51</f>
        <v>78.935539549380508</v>
      </c>
      <c r="P41" s="7">
        <f>'P02-SCGHG'!P$50+'P02-SCGHG'!P$51</f>
        <v>87.667942667518616</v>
      </c>
      <c r="Q41" s="7">
        <f>'P02-SCGHG'!Q$50+'P02-SCGHG'!Q$51</f>
        <v>87.667942667518616</v>
      </c>
      <c r="R41" s="7">
        <f>'P02-SCGHG'!R$50+'P02-SCGHG'!R$51</f>
        <v>87.667942667518616</v>
      </c>
      <c r="S41" s="7">
        <f>'P02-SCGHG'!S$50+'P02-SCGHG'!S$51</f>
        <v>87.66794266751856</v>
      </c>
      <c r="T41" s="7">
        <f>'P02-SCGHG'!T$50+'P02-SCGHG'!T$51</f>
        <v>94.063013042979236</v>
      </c>
      <c r="U41" s="7">
        <f>'P02-SCGHG'!U$50+'P02-SCGHG'!U$51</f>
        <v>104.43652148819729</v>
      </c>
      <c r="V41" s="7">
        <f>'P02-SCGHG'!V$50+'P02-SCGHG'!V$51</f>
        <v>104.43652148819729</v>
      </c>
      <c r="W41" s="7">
        <f>'P02-SCGHG'!W$50+'P02-SCGHG'!W$51</f>
        <v>134.65933504023386</v>
      </c>
    </row>
    <row r="42" spans="2:23" x14ac:dyDescent="0.3">
      <c r="B42" s="3" t="s">
        <v>73</v>
      </c>
      <c r="C42" s="7">
        <f t="shared" si="7"/>
        <v>649.85573585206203</v>
      </c>
      <c r="D42" s="7">
        <f>'P02-SCGHG'!D$52+'P02-SCGHG'!D$53+'P02-SCGHG'!D$55+'P02-SCGHG'!D$56+'P02-SCGHG'!D$57</f>
        <v>12.776218486495603</v>
      </c>
      <c r="E42" s="7">
        <f>'P02-SCGHG'!E$52+'P02-SCGHG'!E$53+'P02-SCGHG'!E$55+'P02-SCGHG'!E$56+'P02-SCGHG'!E$57</f>
        <v>13.021244407166586</v>
      </c>
      <c r="F42" s="7">
        <f>'P02-SCGHG'!F$52+'P02-SCGHG'!F$53+'P02-SCGHG'!F$55+'P02-SCGHG'!F$56+'P02-SCGHG'!F$57</f>
        <v>15.156059206877455</v>
      </c>
      <c r="G42" s="7">
        <f>'P02-SCGHG'!G$52+'P02-SCGHG'!G$53+'P02-SCGHG'!G$55+'P02-SCGHG'!G$56+'P02-SCGHG'!G$57</f>
        <v>25.504075927293911</v>
      </c>
      <c r="H42" s="7">
        <f>'P02-SCGHG'!H$52+'P02-SCGHG'!H$53+'P02-SCGHG'!H$55+'P02-SCGHG'!H$56+'P02-SCGHG'!H$57</f>
        <v>60.665494809919927</v>
      </c>
      <c r="I42" s="7">
        <f>'P02-SCGHG'!I$52+'P02-SCGHG'!I$53+'P02-SCGHG'!I$55+'P02-SCGHG'!I$56+'P02-SCGHG'!I$57</f>
        <v>65.861486568990529</v>
      </c>
      <c r="J42" s="7">
        <f>'P02-SCGHG'!J$52+'P02-SCGHG'!J$53+'P02-SCGHG'!J$55+'P02-SCGHG'!J$56+'P02-SCGHG'!J$57</f>
        <v>67.589571150859214</v>
      </c>
      <c r="K42" s="7">
        <f>'P02-SCGHG'!K$52+'P02-SCGHG'!K$53+'P02-SCGHG'!K$55+'P02-SCGHG'!K$56+'P02-SCGHG'!K$57</f>
        <v>77.402316583884144</v>
      </c>
      <c r="L42" s="7">
        <f>'P02-SCGHG'!L$52+'P02-SCGHG'!L$53+'P02-SCGHG'!L$55+'P02-SCGHG'!L$56+'P02-SCGHG'!L$57</f>
        <v>78.815845086911935</v>
      </c>
      <c r="M42" s="7">
        <f>'P02-SCGHG'!M$52+'P02-SCGHG'!M$53+'P02-SCGHG'!M$55+'P02-SCGHG'!M$56+'P02-SCGHG'!M$57</f>
        <v>84.492208419754803</v>
      </c>
      <c r="N42" s="7">
        <f>'P02-SCGHG'!N$52+'P02-SCGHG'!N$53+'P02-SCGHG'!N$55+'P02-SCGHG'!N$56+'P02-SCGHG'!N$57</f>
        <v>87.068116935225021</v>
      </c>
      <c r="O42" s="7">
        <f>'P02-SCGHG'!O$52+'P02-SCGHG'!O$53+'P02-SCGHG'!O$55+'P02-SCGHG'!O$56+'P02-SCGHG'!O$57</f>
        <v>91.725186874657737</v>
      </c>
      <c r="P42" s="7">
        <f>'P02-SCGHG'!P$52+'P02-SCGHG'!P$53+'P02-SCGHG'!P$55+'P02-SCGHG'!P$56+'P02-SCGHG'!P$57</f>
        <v>94.236209514622132</v>
      </c>
      <c r="Q42" s="7">
        <f>'P02-SCGHG'!Q$52+'P02-SCGHG'!Q$53+'P02-SCGHG'!Q$55+'P02-SCGHG'!Q$56+'P02-SCGHG'!Q$57</f>
        <v>86.891736312348939</v>
      </c>
      <c r="R42" s="7">
        <f>'P02-SCGHG'!R$52+'P02-SCGHG'!R$53+'P02-SCGHG'!R$55+'P02-SCGHG'!R$56+'P02-SCGHG'!R$57</f>
        <v>85.862044588392578</v>
      </c>
      <c r="S42" s="7">
        <f>'P02-SCGHG'!S$52+'P02-SCGHG'!S$53+'P02-SCGHG'!S$55+'P02-SCGHG'!S$56+'P02-SCGHG'!S$57</f>
        <v>87.598082552678932</v>
      </c>
      <c r="T42" s="7">
        <f>'P02-SCGHG'!T$52+'P02-SCGHG'!T$53+'P02-SCGHG'!T$55+'P02-SCGHG'!T$56+'P02-SCGHG'!T$57</f>
        <v>87.488765611779527</v>
      </c>
      <c r="U42" s="7">
        <f>'P02-SCGHG'!U$52+'P02-SCGHG'!U$53+'P02-SCGHG'!U$55+'P02-SCGHG'!U$56+'P02-SCGHG'!U$57</f>
        <v>96.950681636519704</v>
      </c>
      <c r="V42" s="7">
        <f>'P02-SCGHG'!V$52+'P02-SCGHG'!V$53+'P02-SCGHG'!V$55+'P02-SCGHG'!V$56+'P02-SCGHG'!V$57</f>
        <v>100.19909423535616</v>
      </c>
      <c r="W42" s="7">
        <f>'P02-SCGHG'!W$52+'P02-SCGHG'!W$53+'P02-SCGHG'!W$55+'P02-SCGHG'!W$56+'P02-SCGHG'!W$57</f>
        <v>104.10909336183502</v>
      </c>
    </row>
    <row r="43" spans="2:23" x14ac:dyDescent="0.3">
      <c r="B43" s="3" t="s">
        <v>70</v>
      </c>
      <c r="C43" s="7">
        <f t="shared" si="7"/>
        <v>40.232228730721928</v>
      </c>
      <c r="D43" s="7">
        <f>'P02-SCGHG'!D$17</f>
        <v>14.811880729329062</v>
      </c>
      <c r="E43" s="7">
        <f>'P02-SCGHG'!E$17</f>
        <v>15.562444077050053</v>
      </c>
      <c r="F43" s="7">
        <f>'P02-SCGHG'!F$17</f>
        <v>15.56732642172161</v>
      </c>
      <c r="G43" s="7">
        <f>'P02-SCGHG'!G$17</f>
        <v>0</v>
      </c>
      <c r="H43" s="7">
        <f>'P02-SCGHG'!H$17</f>
        <v>0</v>
      </c>
      <c r="I43" s="7">
        <f>'P02-SCGHG'!I$17</f>
        <v>0</v>
      </c>
      <c r="J43" s="7">
        <f>'P02-SCGHG'!J$17</f>
        <v>0</v>
      </c>
      <c r="K43" s="7">
        <f>'P02-SCGHG'!K$17</f>
        <v>0</v>
      </c>
      <c r="L43" s="7">
        <f>'P02-SCGHG'!L$17</f>
        <v>0</v>
      </c>
      <c r="M43" s="7">
        <f>'P02-SCGHG'!M$17</f>
        <v>0</v>
      </c>
      <c r="N43" s="7">
        <f>'P02-SCGHG'!N$17</f>
        <v>0</v>
      </c>
      <c r="O43" s="7">
        <f>'P02-SCGHG'!O$17</f>
        <v>0</v>
      </c>
      <c r="P43" s="7">
        <f>'P02-SCGHG'!P$17</f>
        <v>0</v>
      </c>
      <c r="Q43" s="7">
        <f>'P02-SCGHG'!Q$17</f>
        <v>0</v>
      </c>
      <c r="R43" s="7">
        <f>'P02-SCGHG'!R$17</f>
        <v>0</v>
      </c>
      <c r="S43" s="7">
        <f>'P02-SCGHG'!S$17</f>
        <v>0</v>
      </c>
      <c r="T43" s="7">
        <f>'P02-SCGHG'!T$17</f>
        <v>0</v>
      </c>
      <c r="U43" s="7">
        <f>'P02-SCGHG'!U$17</f>
        <v>0</v>
      </c>
      <c r="V43" s="7">
        <f>'P02-SCGHG'!V$17</f>
        <v>0</v>
      </c>
      <c r="W43" s="7">
        <f>'P02-SCGHG'!W$17</f>
        <v>0</v>
      </c>
    </row>
    <row r="44" spans="2:23" x14ac:dyDescent="0.3">
      <c r="B44" s="3" t="s">
        <v>71</v>
      </c>
      <c r="C44" s="7">
        <f t="shared" si="7"/>
        <v>0</v>
      </c>
      <c r="D44" s="7">
        <f>'P02-SCGHG'!D$54</f>
        <v>0</v>
      </c>
      <c r="E44" s="7">
        <f>'P02-SCGHG'!E$54</f>
        <v>0</v>
      </c>
      <c r="F44" s="7">
        <f>'P02-SCGHG'!F$54</f>
        <v>0</v>
      </c>
      <c r="G44" s="7">
        <f>'P02-SCGHG'!G$54</f>
        <v>0</v>
      </c>
      <c r="H44" s="7">
        <f>'P02-SCGHG'!H$54</f>
        <v>0</v>
      </c>
      <c r="I44" s="7">
        <f>'P02-SCGHG'!I$54</f>
        <v>0</v>
      </c>
      <c r="J44" s="7">
        <f>'P02-SCGHG'!J$54</f>
        <v>0</v>
      </c>
      <c r="K44" s="7">
        <f>'P02-SCGHG'!K$54</f>
        <v>0</v>
      </c>
      <c r="L44" s="7">
        <f>'P02-SCGHG'!L$54</f>
        <v>0</v>
      </c>
      <c r="M44" s="7">
        <f>'P02-SCGHG'!M$54</f>
        <v>0</v>
      </c>
      <c r="N44" s="7">
        <f>'P02-SCGHG'!N$54</f>
        <v>0</v>
      </c>
      <c r="O44" s="7">
        <f>'P02-SCGHG'!O$54</f>
        <v>0</v>
      </c>
      <c r="P44" s="7">
        <f>'P02-SCGHG'!P$54</f>
        <v>0</v>
      </c>
      <c r="Q44" s="7">
        <f>'P02-SCGHG'!Q$54</f>
        <v>0</v>
      </c>
      <c r="R44" s="7">
        <f>'P02-SCGHG'!R$54</f>
        <v>0</v>
      </c>
      <c r="S44" s="7">
        <f>'P02-SCGHG'!S$54</f>
        <v>0</v>
      </c>
      <c r="T44" s="7">
        <f>'P02-SCGHG'!T$54</f>
        <v>0</v>
      </c>
      <c r="U44" s="7">
        <f>'P02-SCGHG'!U$54</f>
        <v>0</v>
      </c>
      <c r="V44" s="7">
        <f>'P02-SCGHG'!V$54</f>
        <v>0</v>
      </c>
      <c r="W44" s="7">
        <f>'P02-SCGHG'!W$54</f>
        <v>0</v>
      </c>
    </row>
    <row r="45" spans="2:23" x14ac:dyDescent="0.3">
      <c r="B45" s="3" t="s">
        <v>74</v>
      </c>
      <c r="C45" s="7">
        <f t="shared" si="7"/>
        <v>0</v>
      </c>
      <c r="D45" s="7">
        <f>'P02-SCGHG'!D$64</f>
        <v>0</v>
      </c>
      <c r="E45" s="7">
        <f>'P02-SCGHG'!E$64</f>
        <v>0</v>
      </c>
      <c r="F45" s="7">
        <f>'P02-SCGHG'!F$64</f>
        <v>0</v>
      </c>
      <c r="G45" s="7">
        <f>'P02-SCGHG'!G$64</f>
        <v>0</v>
      </c>
      <c r="H45" s="7">
        <f>'P02-SCGHG'!H$64</f>
        <v>0</v>
      </c>
      <c r="I45" s="7">
        <f>'P02-SCGHG'!I$64</f>
        <v>0</v>
      </c>
      <c r="J45" s="7">
        <f>'P02-SCGHG'!J$64</f>
        <v>0</v>
      </c>
      <c r="K45" s="7">
        <f>'P02-SCGHG'!K$64</f>
        <v>0</v>
      </c>
      <c r="L45" s="7">
        <f>'P02-SCGHG'!L$64</f>
        <v>0</v>
      </c>
      <c r="M45" s="7">
        <f>'P02-SCGHG'!M$64</f>
        <v>0</v>
      </c>
      <c r="N45" s="7">
        <f>'P02-SCGHG'!N$64</f>
        <v>0</v>
      </c>
      <c r="O45" s="7">
        <f>'P02-SCGHG'!O$64</f>
        <v>0</v>
      </c>
      <c r="P45" s="7">
        <f>'P02-SCGHG'!P$64</f>
        <v>0</v>
      </c>
      <c r="Q45" s="7">
        <f>'P02-SCGHG'!Q$64</f>
        <v>0</v>
      </c>
      <c r="R45" s="7">
        <f>'P02-SCGHG'!R$64</f>
        <v>0</v>
      </c>
      <c r="S45" s="7">
        <f>'P02-SCGHG'!S$64</f>
        <v>0</v>
      </c>
      <c r="T45" s="7">
        <f>'P02-SCGHG'!T$64</f>
        <v>0</v>
      </c>
      <c r="U45" s="7">
        <f>'P02-SCGHG'!U$64</f>
        <v>0</v>
      </c>
      <c r="V45" s="7">
        <f>'P02-SCGHG'!V$64</f>
        <v>0</v>
      </c>
      <c r="W45" s="7">
        <f>'P02-SCGHG'!W$64</f>
        <v>0</v>
      </c>
    </row>
    <row r="46" spans="2:23" x14ac:dyDescent="0.3">
      <c r="B46" s="3" t="s">
        <v>75</v>
      </c>
      <c r="C46" s="7">
        <f t="shared" si="7"/>
        <v>-106.43888206567208</v>
      </c>
      <c r="D46" s="7">
        <f>'P02-SCGHG'!D$75+'P02-SCGHG'!D82</f>
        <v>0</v>
      </c>
      <c r="E46" s="7">
        <f>'P02-SCGHG'!E$75+'P02-SCGHG'!E82</f>
        <v>-4.2492276401946295E-3</v>
      </c>
      <c r="F46" s="7">
        <f>'P02-SCGHG'!F$75+'P02-SCGHG'!F82</f>
        <v>-0.12033483316328424</v>
      </c>
      <c r="G46" s="7">
        <f>'P02-SCGHG'!G$75+'P02-SCGHG'!G82</f>
        <v>-0.28025375768962052</v>
      </c>
      <c r="H46" s="7">
        <f>'P02-SCGHG'!H$75+'P02-SCGHG'!H82</f>
        <v>-17.460201320007769</v>
      </c>
      <c r="I46" s="7">
        <f>'P02-SCGHG'!I$75+'P02-SCGHG'!I82</f>
        <v>-14.064517951935461</v>
      </c>
      <c r="J46" s="7">
        <f>'P02-SCGHG'!J$75+'P02-SCGHG'!J82</f>
        <v>-17.564354348684063</v>
      </c>
      <c r="K46" s="7">
        <f>'P02-SCGHG'!K$75+'P02-SCGHG'!K82</f>
        <v>-17.488098320999697</v>
      </c>
      <c r="L46" s="7">
        <f>'P02-SCGHG'!L$75+'P02-SCGHG'!L82</f>
        <v>-17.022616241654536</v>
      </c>
      <c r="M46" s="7">
        <f>'P02-SCGHG'!M$75+'P02-SCGHG'!M82</f>
        <v>-18.212178427444524</v>
      </c>
      <c r="N46" s="7">
        <f>'P02-SCGHG'!N$75+'P02-SCGHG'!N82</f>
        <v>-17.963240834253842</v>
      </c>
      <c r="O46" s="7">
        <f>'P02-SCGHG'!O$75+'P02-SCGHG'!O82</f>
        <v>-16.768158991015088</v>
      </c>
      <c r="P46" s="7">
        <f>'P02-SCGHG'!P$75+'P02-SCGHG'!P82</f>
        <v>-21.848883400602439</v>
      </c>
      <c r="Q46" s="7">
        <f>'P02-SCGHG'!Q$75+'P02-SCGHG'!Q82</f>
        <v>48.251034168035972</v>
      </c>
      <c r="R46" s="7">
        <f>'P02-SCGHG'!R$75+'P02-SCGHG'!R82</f>
        <v>-22.780872346986826</v>
      </c>
      <c r="S46" s="7">
        <f>'P02-SCGHG'!S$75+'P02-SCGHG'!S82</f>
        <v>-23.075418064401656</v>
      </c>
      <c r="T46" s="7">
        <f>'P02-SCGHG'!T$75+'P02-SCGHG'!T82</f>
        <v>-22.636590543183253</v>
      </c>
      <c r="U46" s="7">
        <f>'P02-SCGHG'!U$75+'P02-SCGHG'!U82</f>
        <v>-17.23590189797374</v>
      </c>
      <c r="V46" s="7">
        <f>'P02-SCGHG'!V$75+'P02-SCGHG'!V82</f>
        <v>-17.195280695457171</v>
      </c>
      <c r="W46" s="7">
        <f>'P02-SCGHG'!W$75+'P02-SCGHG'!W82</f>
        <v>-15.364028027299586</v>
      </c>
    </row>
    <row r="47" spans="2:23" x14ac:dyDescent="0.3">
      <c r="B47" s="3" t="s">
        <v>76</v>
      </c>
      <c r="C47" s="7">
        <f>NPV($C$2,D47:W47)</f>
        <v>1008.9599701502988</v>
      </c>
      <c r="D47" s="7">
        <f>SUM(D41:D46)</f>
        <v>28.191282776653907</v>
      </c>
      <c r="E47" s="7">
        <f t="shared" ref="E47:W47" si="8">SUM(E41:E46)</f>
        <v>29.180875519883067</v>
      </c>
      <c r="F47" s="7">
        <f t="shared" si="8"/>
        <v>31.202487137392673</v>
      </c>
      <c r="G47" s="7">
        <f t="shared" si="8"/>
        <v>26.828606080859174</v>
      </c>
      <c r="H47" s="7">
        <f t="shared" si="8"/>
        <v>44.804139369830615</v>
      </c>
      <c r="I47" s="7">
        <f t="shared" si="8"/>
        <v>68.562840684608076</v>
      </c>
      <c r="J47" s="7">
        <f t="shared" si="8"/>
        <v>66.791088869728156</v>
      </c>
      <c r="K47" s="7">
        <f t="shared" si="8"/>
        <v>86.480193444520594</v>
      </c>
      <c r="L47" s="7">
        <f t="shared" si="8"/>
        <v>92.01859784937659</v>
      </c>
      <c r="M47" s="7">
        <f t="shared" si="8"/>
        <v>135.30388367013867</v>
      </c>
      <c r="N47" s="7">
        <f t="shared" si="8"/>
        <v>142.69751295501172</v>
      </c>
      <c r="O47" s="7">
        <f t="shared" si="8"/>
        <v>153.89256743302315</v>
      </c>
      <c r="P47" s="7">
        <f t="shared" si="8"/>
        <v>160.05526878153833</v>
      </c>
      <c r="Q47" s="7">
        <f t="shared" si="8"/>
        <v>222.81071314790353</v>
      </c>
      <c r="R47" s="7">
        <f t="shared" si="8"/>
        <v>150.74911490892435</v>
      </c>
      <c r="S47" s="7">
        <f t="shared" si="8"/>
        <v>152.19060715579585</v>
      </c>
      <c r="T47" s="7">
        <f t="shared" si="8"/>
        <v>158.91518811157553</v>
      </c>
      <c r="U47" s="7">
        <f t="shared" si="8"/>
        <v>184.15130122674324</v>
      </c>
      <c r="V47" s="7">
        <f t="shared" si="8"/>
        <v>187.44033502809626</v>
      </c>
      <c r="W47" s="7">
        <f t="shared" si="8"/>
        <v>223.4044003747693</v>
      </c>
    </row>
    <row r="49" spans="2:23" x14ac:dyDescent="0.3">
      <c r="B49" s="3" t="s">
        <v>1</v>
      </c>
      <c r="C49" s="7">
        <f>NPV($C$2,D49:W49)</f>
        <v>2842.2345542113126</v>
      </c>
      <c r="D49" s="7">
        <f>D39+D47</f>
        <v>167.496589135383</v>
      </c>
      <c r="E49" s="7">
        <f t="shared" ref="E49:W49" si="9">E39+E47</f>
        <v>183.58597065955959</v>
      </c>
      <c r="F49" s="7">
        <f t="shared" si="9"/>
        <v>169.72670660391475</v>
      </c>
      <c r="G49" s="7">
        <f t="shared" si="9"/>
        <v>253.15961707155702</v>
      </c>
      <c r="H49" s="7">
        <f t="shared" si="9"/>
        <v>231.94417811434977</v>
      </c>
      <c r="I49" s="7">
        <f t="shared" si="9"/>
        <v>239.98567848693784</v>
      </c>
      <c r="J49" s="7">
        <f t="shared" si="9"/>
        <v>232.91873496689013</v>
      </c>
      <c r="K49" s="7">
        <f t="shared" si="9"/>
        <v>240.07789379715899</v>
      </c>
      <c r="L49" s="7">
        <f t="shared" si="9"/>
        <v>259.19006698625617</v>
      </c>
      <c r="M49" s="7">
        <f t="shared" si="9"/>
        <v>262.54568685595569</v>
      </c>
      <c r="N49" s="7">
        <f t="shared" si="9"/>
        <v>301.1246028738567</v>
      </c>
      <c r="O49" s="7">
        <f t="shared" si="9"/>
        <v>300.84807597592726</v>
      </c>
      <c r="P49" s="7">
        <f t="shared" si="9"/>
        <v>308.50957857123979</v>
      </c>
      <c r="Q49" s="7">
        <f t="shared" si="9"/>
        <v>383.50799343720735</v>
      </c>
      <c r="R49" s="7">
        <f t="shared" si="9"/>
        <v>336.30178727334174</v>
      </c>
      <c r="S49" s="7">
        <f t="shared" si="9"/>
        <v>356.39110099897704</v>
      </c>
      <c r="T49" s="7">
        <f t="shared" si="9"/>
        <v>379.19384753861476</v>
      </c>
      <c r="U49" s="7">
        <f t="shared" si="9"/>
        <v>399.88976434884501</v>
      </c>
      <c r="V49" s="7">
        <f t="shared" si="9"/>
        <v>433.25078287915187</v>
      </c>
      <c r="W49" s="7">
        <f t="shared" si="9"/>
        <v>478.20069374450242</v>
      </c>
    </row>
    <row r="50" spans="2:23" x14ac:dyDescent="0.3">
      <c r="B50" s="3" t="s">
        <v>77</v>
      </c>
      <c r="C50" s="7">
        <f>'P02-SCGHG'!E84</f>
        <v>61.389200000000002</v>
      </c>
    </row>
    <row r="51" spans="2:23" x14ac:dyDescent="0.3">
      <c r="B51" s="3" t="s">
        <v>78</v>
      </c>
      <c r="C51" s="7">
        <f>C50+C49</f>
        <v>2903.6237542113126</v>
      </c>
    </row>
    <row r="54" spans="2:23" x14ac:dyDescent="0.3">
      <c r="B54" s="6" t="s">
        <v>95</v>
      </c>
      <c r="C54" s="1" t="s">
        <v>3</v>
      </c>
      <c r="D54" s="2">
        <v>2021</v>
      </c>
      <c r="E54" s="2">
        <v>2022</v>
      </c>
      <c r="F54" s="2">
        <v>2023</v>
      </c>
      <c r="G54" s="2">
        <v>2024</v>
      </c>
      <c r="H54" s="2">
        <v>2025</v>
      </c>
      <c r="I54" s="2">
        <v>2026</v>
      </c>
      <c r="J54" s="2">
        <v>2027</v>
      </c>
      <c r="K54" s="2">
        <v>2028</v>
      </c>
      <c r="L54" s="2">
        <v>2029</v>
      </c>
      <c r="M54" s="2">
        <v>2030</v>
      </c>
      <c r="N54" s="2">
        <v>2031</v>
      </c>
      <c r="O54" s="2">
        <v>2032</v>
      </c>
      <c r="P54" s="2">
        <v>2033</v>
      </c>
      <c r="Q54" s="2">
        <v>2034</v>
      </c>
      <c r="R54" s="2">
        <v>2035</v>
      </c>
      <c r="S54" s="2">
        <v>2036</v>
      </c>
      <c r="T54" s="2">
        <v>2037</v>
      </c>
      <c r="U54" s="2">
        <v>2038</v>
      </c>
      <c r="V54" s="2">
        <v>2039</v>
      </c>
      <c r="W54" s="2">
        <v>2040</v>
      </c>
    </row>
    <row r="55" spans="2:23" x14ac:dyDescent="0.3">
      <c r="B55" s="3" t="s">
        <v>61</v>
      </c>
      <c r="C55" s="7">
        <f t="shared" ref="C55:C64" si="10">NPV($C$2,D55:W55)</f>
        <v>0</v>
      </c>
      <c r="D55" s="7">
        <f>D5-D30</f>
        <v>0</v>
      </c>
      <c r="E55" s="7">
        <f t="shared" ref="E55:W55" si="11">E5-E30</f>
        <v>0</v>
      </c>
      <c r="F55" s="7">
        <f t="shared" si="11"/>
        <v>0</v>
      </c>
      <c r="G55" s="7">
        <f t="shared" si="11"/>
        <v>0</v>
      </c>
      <c r="H55" s="7">
        <f t="shared" si="11"/>
        <v>0</v>
      </c>
      <c r="I55" s="7">
        <f t="shared" si="11"/>
        <v>0</v>
      </c>
      <c r="J55" s="7">
        <f t="shared" si="11"/>
        <v>0</v>
      </c>
      <c r="K55" s="7">
        <f t="shared" si="11"/>
        <v>0</v>
      </c>
      <c r="L55" s="7">
        <f t="shared" si="11"/>
        <v>0</v>
      </c>
      <c r="M55" s="7">
        <f t="shared" si="11"/>
        <v>0</v>
      </c>
      <c r="N55" s="7">
        <f t="shared" si="11"/>
        <v>0</v>
      </c>
      <c r="O55" s="7">
        <f t="shared" si="11"/>
        <v>0</v>
      </c>
      <c r="P55" s="7">
        <f t="shared" si="11"/>
        <v>0</v>
      </c>
      <c r="Q55" s="7">
        <f t="shared" si="11"/>
        <v>0</v>
      </c>
      <c r="R55" s="7">
        <f t="shared" si="11"/>
        <v>0</v>
      </c>
      <c r="S55" s="7">
        <f t="shared" si="11"/>
        <v>0</v>
      </c>
      <c r="T55" s="7">
        <f t="shared" si="11"/>
        <v>0</v>
      </c>
      <c r="U55" s="7">
        <f t="shared" si="11"/>
        <v>0</v>
      </c>
      <c r="V55" s="7">
        <f t="shared" si="11"/>
        <v>0</v>
      </c>
      <c r="W55" s="7">
        <f t="shared" si="11"/>
        <v>0</v>
      </c>
    </row>
    <row r="56" spans="2:23" x14ac:dyDescent="0.3">
      <c r="B56" s="3" t="s">
        <v>62</v>
      </c>
      <c r="C56" s="7">
        <f t="shared" si="10"/>
        <v>-2.4540222926031676</v>
      </c>
      <c r="D56" s="7">
        <f t="shared" ref="D56:W56" si="12">D6-D31</f>
        <v>0</v>
      </c>
      <c r="E56" s="7">
        <f t="shared" si="12"/>
        <v>0</v>
      </c>
      <c r="F56" s="7">
        <f t="shared" si="12"/>
        <v>0</v>
      </c>
      <c r="G56" s="7">
        <f t="shared" si="12"/>
        <v>0</v>
      </c>
      <c r="H56" s="7">
        <f t="shared" si="12"/>
        <v>1.8174587014513577E-2</v>
      </c>
      <c r="I56" s="7">
        <f t="shared" si="12"/>
        <v>-5.1357146591612945E-4</v>
      </c>
      <c r="J56" s="7">
        <f t="shared" si="12"/>
        <v>8.8225727823498801E-4</v>
      </c>
      <c r="K56" s="7">
        <f t="shared" si="12"/>
        <v>-4.1050967044498066E-3</v>
      </c>
      <c r="L56" s="7">
        <f t="shared" si="12"/>
        <v>-2.2057645350869848E-2</v>
      </c>
      <c r="M56" s="7">
        <f t="shared" si="12"/>
        <v>-0.23085885529050643</v>
      </c>
      <c r="N56" s="7">
        <f t="shared" si="12"/>
        <v>-0.48994389021662244</v>
      </c>
      <c r="O56" s="7">
        <f t="shared" si="12"/>
        <v>-0.48049889785021094</v>
      </c>
      <c r="P56" s="7">
        <f t="shared" si="12"/>
        <v>-0.56550575232449773</v>
      </c>
      <c r="Q56" s="7">
        <f t="shared" si="12"/>
        <v>-0.73861657765264965</v>
      </c>
      <c r="R56" s="7">
        <f t="shared" si="12"/>
        <v>-0.38792773420009041</v>
      </c>
      <c r="S56" s="7">
        <f t="shared" si="12"/>
        <v>-0.65777541639100434</v>
      </c>
      <c r="T56" s="7">
        <f t="shared" si="12"/>
        <v>-0.40247937382214616</v>
      </c>
      <c r="U56" s="7">
        <f t="shared" si="12"/>
        <v>-0.62668325322384533</v>
      </c>
      <c r="V56" s="7">
        <f t="shared" si="12"/>
        <v>-0.9126553711087837</v>
      </c>
      <c r="W56" s="7">
        <f t="shared" si="12"/>
        <v>-1.537580022322345</v>
      </c>
    </row>
    <row r="57" spans="2:23" x14ac:dyDescent="0.3">
      <c r="B57" s="3" t="s">
        <v>19</v>
      </c>
      <c r="C57" s="7">
        <f t="shared" si="10"/>
        <v>-0.11504645447727717</v>
      </c>
      <c r="D57" s="7">
        <f t="shared" ref="D57:W57" si="13">D7-D32</f>
        <v>0</v>
      </c>
      <c r="E57" s="7">
        <f t="shared" si="13"/>
        <v>0</v>
      </c>
      <c r="F57" s="7">
        <f t="shared" si="13"/>
        <v>0</v>
      </c>
      <c r="G57" s="7">
        <f t="shared" si="13"/>
        <v>0</v>
      </c>
      <c r="H57" s="7">
        <f t="shared" si="13"/>
        <v>1.1364246663498889E-3</v>
      </c>
      <c r="I57" s="7">
        <f t="shared" si="13"/>
        <v>-5.1663022740733311E-5</v>
      </c>
      <c r="J57" s="7">
        <f t="shared" si="13"/>
        <v>5.5857190378816313E-5</v>
      </c>
      <c r="K57" s="7">
        <f t="shared" si="13"/>
        <v>-3.0343679959887737E-4</v>
      </c>
      <c r="L57" s="7">
        <f t="shared" si="13"/>
        <v>-1.4030730310903294E-3</v>
      </c>
      <c r="M57" s="7">
        <f t="shared" si="13"/>
        <v>-1.2219262719301405E-2</v>
      </c>
      <c r="N57" s="7">
        <f t="shared" si="13"/>
        <v>-2.455490967901941E-2</v>
      </c>
      <c r="O57" s="7">
        <f t="shared" si="13"/>
        <v>-2.6704342185019936E-2</v>
      </c>
      <c r="P57" s="7">
        <f t="shared" si="13"/>
        <v>-3.1263857674981299E-2</v>
      </c>
      <c r="Q57" s="7">
        <f t="shared" si="13"/>
        <v>-3.9452791816100508E-2</v>
      </c>
      <c r="R57" s="7">
        <f t="shared" si="13"/>
        <v>-1.9960790351839286E-2</v>
      </c>
      <c r="S57" s="7">
        <f t="shared" si="13"/>
        <v>-3.6419252727618812E-2</v>
      </c>
      <c r="T57" s="7">
        <f t="shared" si="13"/>
        <v>-1.3058107165710986E-2</v>
      </c>
      <c r="U57" s="7">
        <f t="shared" si="13"/>
        <v>-2.4588782595128755E-2</v>
      </c>
      <c r="V57" s="7">
        <f t="shared" si="13"/>
        <v>-2.4115007655581167E-2</v>
      </c>
      <c r="W57" s="7">
        <f t="shared" si="13"/>
        <v>-6.7084988936980672E-2</v>
      </c>
    </row>
    <row r="58" spans="2:23" x14ac:dyDescent="0.3">
      <c r="B58" s="3" t="s">
        <v>63</v>
      </c>
      <c r="C58" s="7">
        <f t="shared" si="10"/>
        <v>-2.6392048317266176E-2</v>
      </c>
      <c r="D58" s="7">
        <f t="shared" ref="D58:W58" si="14">D8-D33</f>
        <v>0</v>
      </c>
      <c r="E58" s="7">
        <f t="shared" si="14"/>
        <v>0</v>
      </c>
      <c r="F58" s="7">
        <f t="shared" si="14"/>
        <v>0</v>
      </c>
      <c r="G58" s="7">
        <f t="shared" si="14"/>
        <v>0</v>
      </c>
      <c r="H58" s="7">
        <f t="shared" si="14"/>
        <v>-5.8893969168138938E-6</v>
      </c>
      <c r="I58" s="7">
        <f t="shared" si="14"/>
        <v>-7.2475359047530219E-12</v>
      </c>
      <c r="J58" s="7">
        <f t="shared" si="14"/>
        <v>3.0978928577951592E-7</v>
      </c>
      <c r="K58" s="7">
        <f t="shared" si="14"/>
        <v>-3.2684965844964609E-13</v>
      </c>
      <c r="L58" s="7">
        <f t="shared" si="14"/>
        <v>-1.6246196565816717E-7</v>
      </c>
      <c r="M58" s="7">
        <f t="shared" si="14"/>
        <v>-6.8051838354676875E-5</v>
      </c>
      <c r="N58" s="7">
        <f t="shared" si="14"/>
        <v>1.8508394696681307E-4</v>
      </c>
      <c r="O58" s="7">
        <f t="shared" si="14"/>
        <v>1.6427314399436455E-5</v>
      </c>
      <c r="P58" s="7">
        <f t="shared" si="14"/>
        <v>4.743040242516372E-5</v>
      </c>
      <c r="Q58" s="7">
        <f>Q8-Q33</f>
        <v>3.4130427270540054E-4</v>
      </c>
      <c r="R58" s="7">
        <f t="shared" si="14"/>
        <v>-2.9120580489516712E-4</v>
      </c>
      <c r="S58" s="7">
        <f t="shared" si="14"/>
        <v>4.3532321998362988E-4</v>
      </c>
      <c r="T58" s="7">
        <f t="shared" si="14"/>
        <v>-1.3850174752864985E-2</v>
      </c>
      <c r="U58" s="7">
        <f t="shared" si="14"/>
        <v>-1.4637261912065824E-2</v>
      </c>
      <c r="V58" s="7">
        <f t="shared" si="14"/>
        <v>-3.9040307404035079E-2</v>
      </c>
      <c r="W58" s="7">
        <f t="shared" si="14"/>
        <v>-2.5468570517428013E-2</v>
      </c>
    </row>
    <row r="59" spans="2:23" x14ac:dyDescent="0.3">
      <c r="B59" s="3" t="s">
        <v>64</v>
      </c>
      <c r="C59" s="7">
        <f t="shared" si="10"/>
        <v>0</v>
      </c>
      <c r="D59" s="7">
        <f t="shared" ref="D59:W59" si="15">D9-D34</f>
        <v>0</v>
      </c>
      <c r="E59" s="7">
        <f t="shared" si="15"/>
        <v>0</v>
      </c>
      <c r="F59" s="7">
        <f t="shared" si="15"/>
        <v>0</v>
      </c>
      <c r="G59" s="7">
        <f t="shared" si="15"/>
        <v>0</v>
      </c>
      <c r="H59" s="7">
        <f t="shared" si="15"/>
        <v>0</v>
      </c>
      <c r="I59" s="7">
        <f t="shared" si="15"/>
        <v>0</v>
      </c>
      <c r="J59" s="7">
        <f t="shared" si="15"/>
        <v>0</v>
      </c>
      <c r="K59" s="7">
        <f t="shared" si="15"/>
        <v>0</v>
      </c>
      <c r="L59" s="7">
        <f t="shared" si="15"/>
        <v>0</v>
      </c>
      <c r="M59" s="7">
        <f t="shared" si="15"/>
        <v>0</v>
      </c>
      <c r="N59" s="7">
        <f t="shared" si="15"/>
        <v>0</v>
      </c>
      <c r="O59" s="7">
        <f t="shared" si="15"/>
        <v>0</v>
      </c>
      <c r="P59" s="7">
        <f t="shared" si="15"/>
        <v>0</v>
      </c>
      <c r="Q59" s="7">
        <f t="shared" si="15"/>
        <v>0</v>
      </c>
      <c r="R59" s="7">
        <f t="shared" si="15"/>
        <v>0</v>
      </c>
      <c r="S59" s="7">
        <f t="shared" si="15"/>
        <v>0</v>
      </c>
      <c r="T59" s="7">
        <f t="shared" si="15"/>
        <v>0</v>
      </c>
      <c r="U59" s="7">
        <f t="shared" si="15"/>
        <v>0</v>
      </c>
      <c r="V59" s="7">
        <f t="shared" si="15"/>
        <v>0</v>
      </c>
      <c r="W59" s="7">
        <f t="shared" si="15"/>
        <v>0</v>
      </c>
    </row>
    <row r="60" spans="2:23" x14ac:dyDescent="0.3">
      <c r="B60" s="3" t="s">
        <v>68</v>
      </c>
      <c r="C60" s="7">
        <f t="shared" si="10"/>
        <v>-1.3653826843254011</v>
      </c>
      <c r="D60" s="7">
        <f t="shared" ref="D60:W60" si="16">D10-D35</f>
        <v>0</v>
      </c>
      <c r="E60" s="7">
        <f t="shared" si="16"/>
        <v>0</v>
      </c>
      <c r="F60" s="7">
        <f t="shared" si="16"/>
        <v>0</v>
      </c>
      <c r="G60" s="7">
        <f t="shared" si="16"/>
        <v>0</v>
      </c>
      <c r="H60" s="7">
        <f t="shared" si="16"/>
        <v>-2.0563656771884098E-2</v>
      </c>
      <c r="I60" s="7">
        <f t="shared" si="16"/>
        <v>-1.4839211173054423E-3</v>
      </c>
      <c r="J60" s="7">
        <f t="shared" si="16"/>
        <v>7.9363515687234099E-3</v>
      </c>
      <c r="K60" s="7">
        <f t="shared" si="16"/>
        <v>-1.2247359554560688E-2</v>
      </c>
      <c r="L60" s="7">
        <f t="shared" si="16"/>
        <v>-6.393794650186635E-3</v>
      </c>
      <c r="M60" s="7">
        <f t="shared" si="16"/>
        <v>-0.42392392158379621</v>
      </c>
      <c r="N60" s="7">
        <f t="shared" si="16"/>
        <v>-0.37797928281915105</v>
      </c>
      <c r="O60" s="7">
        <f t="shared" si="16"/>
        <v>-0.37336340592128892</v>
      </c>
      <c r="P60" s="7">
        <f t="shared" si="16"/>
        <v>-0.19629668316631488</v>
      </c>
      <c r="Q60" s="7">
        <f t="shared" si="16"/>
        <v>-0.1900701589653373</v>
      </c>
      <c r="R60" s="7">
        <f t="shared" si="16"/>
        <v>-0.20940108353554621</v>
      </c>
      <c r="S60" s="7">
        <f t="shared" si="16"/>
        <v>-0.19985827920409349</v>
      </c>
      <c r="T60" s="7">
        <f t="shared" si="16"/>
        <v>-0.20164595969726307</v>
      </c>
      <c r="U60" s="7">
        <f t="shared" si="16"/>
        <v>-0.40744843035477274</v>
      </c>
      <c r="V60" s="7">
        <f t="shared" si="16"/>
        <v>-0.37483911054196994</v>
      </c>
      <c r="W60" s="7">
        <f t="shared" si="16"/>
        <v>-0.6756292890411828</v>
      </c>
    </row>
    <row r="61" spans="2:23" x14ac:dyDescent="0.3">
      <c r="B61" s="3" t="s">
        <v>69</v>
      </c>
      <c r="C61" s="7">
        <f t="shared" si="10"/>
        <v>-0.62708448732266941</v>
      </c>
      <c r="D61" s="7">
        <f t="shared" ref="D61:W61" si="17">D11-D36</f>
        <v>0</v>
      </c>
      <c r="E61" s="7">
        <f t="shared" si="17"/>
        <v>0</v>
      </c>
      <c r="F61" s="7">
        <f t="shared" si="17"/>
        <v>0</v>
      </c>
      <c r="G61" s="7">
        <f t="shared" si="17"/>
        <v>0</v>
      </c>
      <c r="H61" s="7">
        <f t="shared" si="17"/>
        <v>0.62664363676582013</v>
      </c>
      <c r="I61" s="7">
        <f t="shared" si="17"/>
        <v>4.4547336439393348E-4</v>
      </c>
      <c r="J61" s="7">
        <f t="shared" si="17"/>
        <v>1.5967277874018748E-2</v>
      </c>
      <c r="K61" s="7">
        <f t="shared" si="17"/>
        <v>-1.1019260473887016E-2</v>
      </c>
      <c r="L61" s="7">
        <f t="shared" si="17"/>
        <v>1.6023471544322376E-2</v>
      </c>
      <c r="M61" s="7">
        <f t="shared" si="17"/>
        <v>-0.24553110515652321</v>
      </c>
      <c r="N61" s="7">
        <f t="shared" si="17"/>
        <v>-0.21786092878082997</v>
      </c>
      <c r="O61" s="7">
        <f t="shared" si="17"/>
        <v>-0.25079315661323776</v>
      </c>
      <c r="P61" s="7">
        <f t="shared" si="17"/>
        <v>-0.17254405098825387</v>
      </c>
      <c r="Q61" s="7">
        <f t="shared" si="17"/>
        <v>-0.14274141761470638</v>
      </c>
      <c r="R61" s="7">
        <f t="shared" si="17"/>
        <v>-0.18065419642126912</v>
      </c>
      <c r="S61" s="7">
        <f t="shared" si="17"/>
        <v>-0.12530814424854952</v>
      </c>
      <c r="T61" s="7">
        <f t="shared" si="17"/>
        <v>-0.15532937502063504</v>
      </c>
      <c r="U61" s="7">
        <f t="shared" si="17"/>
        <v>-0.47528676961153948</v>
      </c>
      <c r="V61" s="7">
        <f t="shared" si="17"/>
        <v>-0.4443595209958815</v>
      </c>
      <c r="W61" s="7">
        <f t="shared" si="17"/>
        <v>-0.70887936106734273</v>
      </c>
    </row>
    <row r="62" spans="2:23" x14ac:dyDescent="0.3">
      <c r="B62" s="3" t="s">
        <v>65</v>
      </c>
      <c r="C62" s="7">
        <f t="shared" si="10"/>
        <v>-3.6358305873694019</v>
      </c>
      <c r="D62" s="7">
        <f t="shared" ref="D62:W62" si="18">D12-D37</f>
        <v>0</v>
      </c>
      <c r="E62" s="7">
        <f t="shared" si="18"/>
        <v>0</v>
      </c>
      <c r="F62" s="7">
        <f t="shared" si="18"/>
        <v>0</v>
      </c>
      <c r="G62" s="7">
        <f t="shared" si="18"/>
        <v>0</v>
      </c>
      <c r="H62" s="7">
        <f t="shared" si="18"/>
        <v>2.2956548942914878E-2</v>
      </c>
      <c r="I62" s="7">
        <f t="shared" si="18"/>
        <v>-9.2515416186245147E-4</v>
      </c>
      <c r="J62" s="7">
        <f t="shared" si="18"/>
        <v>1.326398201015877E-3</v>
      </c>
      <c r="K62" s="7">
        <f t="shared" si="18"/>
        <v>-7.2455159070869968E-3</v>
      </c>
      <c r="L62" s="7">
        <f t="shared" si="18"/>
        <v>-3.7933042594929134E-2</v>
      </c>
      <c r="M62" s="7">
        <f t="shared" si="18"/>
        <v>-0.37265967942127531</v>
      </c>
      <c r="N62" s="7">
        <f t="shared" si="18"/>
        <v>-0.74256069820791026</v>
      </c>
      <c r="O62" s="7">
        <f t="shared" si="18"/>
        <v>-0.79859016207859668</v>
      </c>
      <c r="P62" s="7">
        <f t="shared" si="18"/>
        <v>-0.96055147775156513</v>
      </c>
      <c r="Q62" s="7">
        <f t="shared" si="18"/>
        <v>-1.2557129534222042</v>
      </c>
      <c r="R62" s="7">
        <f t="shared" si="18"/>
        <v>-0.68560407792443812</v>
      </c>
      <c r="S62" s="7">
        <f t="shared" si="18"/>
        <v>-1.1734558170403346</v>
      </c>
      <c r="T62" s="7">
        <f t="shared" si="18"/>
        <v>-0.42418765160070393</v>
      </c>
      <c r="U62" s="7">
        <f t="shared" si="18"/>
        <v>-0.79071313199223425</v>
      </c>
      <c r="V62" s="7">
        <f t="shared" si="18"/>
        <v>-0.78630422942634937</v>
      </c>
      <c r="W62" s="7">
        <f t="shared" si="18"/>
        <v>-2.1379268440518331</v>
      </c>
    </row>
    <row r="63" spans="2:23" x14ac:dyDescent="0.3">
      <c r="B63" s="3" t="s">
        <v>66</v>
      </c>
      <c r="C63" s="7">
        <f t="shared" si="10"/>
        <v>-8.0428301216607439E-4</v>
      </c>
      <c r="D63" s="7">
        <f t="shared" ref="D63:W63" si="19">D13-D38</f>
        <v>0</v>
      </c>
      <c r="E63" s="7">
        <f t="shared" si="19"/>
        <v>0</v>
      </c>
      <c r="F63" s="7">
        <f t="shared" si="19"/>
        <v>0</v>
      </c>
      <c r="G63" s="7">
        <f t="shared" si="19"/>
        <v>0</v>
      </c>
      <c r="H63" s="7">
        <f t="shared" si="19"/>
        <v>4.9102518833963049E-3</v>
      </c>
      <c r="I63" s="7">
        <f t="shared" si="19"/>
        <v>5.0041748037576994E-6</v>
      </c>
      <c r="J63" s="7">
        <f t="shared" si="19"/>
        <v>-6.9245503039721545E-3</v>
      </c>
      <c r="K63" s="7">
        <f t="shared" si="19"/>
        <v>2.4521541630777993E-5</v>
      </c>
      <c r="L63" s="7">
        <f t="shared" si="19"/>
        <v>6.5295167917672758E-6</v>
      </c>
      <c r="M63" s="7">
        <f t="shared" si="19"/>
        <v>0</v>
      </c>
      <c r="N63" s="7">
        <f t="shared" si="19"/>
        <v>0</v>
      </c>
      <c r="O63" s="7">
        <f t="shared" si="19"/>
        <v>0</v>
      </c>
      <c r="P63" s="7">
        <f t="shared" si="19"/>
        <v>0</v>
      </c>
      <c r="Q63" s="7">
        <f t="shared" si="19"/>
        <v>0</v>
      </c>
      <c r="R63" s="7">
        <f t="shared" si="19"/>
        <v>0</v>
      </c>
      <c r="S63" s="7">
        <f t="shared" si="19"/>
        <v>0</v>
      </c>
      <c r="T63" s="7">
        <f t="shared" si="19"/>
        <v>0</v>
      </c>
      <c r="U63" s="7">
        <f t="shared" si="19"/>
        <v>0</v>
      </c>
      <c r="V63" s="7">
        <f t="shared" si="19"/>
        <v>0</v>
      </c>
      <c r="W63" s="7">
        <f t="shared" si="19"/>
        <v>0</v>
      </c>
    </row>
    <row r="64" spans="2:23" x14ac:dyDescent="0.3">
      <c r="B64" s="3" t="s">
        <v>67</v>
      </c>
      <c r="C64" s="7">
        <f t="shared" si="10"/>
        <v>-8.2245628374273494</v>
      </c>
      <c r="D64" s="7">
        <f>SUM(D55:D63)</f>
        <v>0</v>
      </c>
      <c r="E64" s="7">
        <f t="shared" ref="E64" si="20">SUM(E55:E63)</f>
        <v>0</v>
      </c>
      <c r="F64" s="7">
        <f t="shared" ref="F64" si="21">SUM(F55:F63)</f>
        <v>0</v>
      </c>
      <c r="G64" s="7">
        <f t="shared" ref="G64" si="22">SUM(G55:G63)</f>
        <v>0</v>
      </c>
      <c r="H64" s="7">
        <f t="shared" ref="H64" si="23">SUM(H55:H63)</f>
        <v>0.6532519031041939</v>
      </c>
      <c r="I64" s="7">
        <f t="shared" ref="I64" si="24">SUM(I55:I63)</f>
        <v>-2.5238322358746013E-3</v>
      </c>
      <c r="J64" s="7">
        <f t="shared" ref="J64" si="25">SUM(J55:J63)</f>
        <v>1.9243901597685464E-2</v>
      </c>
      <c r="K64" s="7">
        <f t="shared" ref="K64" si="26">SUM(K55:K63)</f>
        <v>-3.4896147898279453E-2</v>
      </c>
      <c r="L64" s="7">
        <f t="shared" ref="L64" si="27">SUM(L55:L63)</f>
        <v>-5.1757717027927461E-2</v>
      </c>
      <c r="M64" s="7">
        <f t="shared" ref="M64" si="28">SUM(M55:M63)</f>
        <v>-1.2852608760097572</v>
      </c>
      <c r="N64" s="7">
        <f t="shared" ref="N64" si="29">SUM(N55:N63)</f>
        <v>-1.8527146257565663</v>
      </c>
      <c r="O64" s="7">
        <f t="shared" ref="O64" si="30">SUM(O55:O63)</f>
        <v>-1.9299335373339548</v>
      </c>
      <c r="P64" s="7">
        <f t="shared" ref="P64" si="31">SUM(P55:P63)</f>
        <v>-1.9261143915031878</v>
      </c>
      <c r="Q64" s="7">
        <f t="shared" ref="Q64" si="32">SUM(Q55:Q63)</f>
        <v>-2.3662525951982927</v>
      </c>
      <c r="R64" s="7">
        <f t="shared" ref="R64" si="33">SUM(R55:R63)</f>
        <v>-1.4838390882380783</v>
      </c>
      <c r="S64" s="7">
        <f t="shared" ref="S64" si="34">SUM(S55:S63)</f>
        <v>-2.1923815863916172</v>
      </c>
      <c r="T64" s="7">
        <f t="shared" ref="T64" si="35">SUM(T55:T63)</f>
        <v>-1.2105506420593242</v>
      </c>
      <c r="U64" s="7">
        <f t="shared" ref="U64" si="36">SUM(U55:U63)</f>
        <v>-2.3393576296895864</v>
      </c>
      <c r="V64" s="7">
        <f t="shared" ref="V64" si="37">SUM(V55:V63)</f>
        <v>-2.5813135471326007</v>
      </c>
      <c r="W64" s="7">
        <f t="shared" ref="W64" si="38">SUM(W55:W63)</f>
        <v>-5.1525690759371123</v>
      </c>
    </row>
    <row r="66" spans="2:23" x14ac:dyDescent="0.3">
      <c r="B66" s="3" t="s">
        <v>72</v>
      </c>
      <c r="C66" s="7">
        <f t="shared" ref="C66:C71" si="39">NPV($C$2,D66:W66)</f>
        <v>4.0754884371851423</v>
      </c>
      <c r="D66" s="7">
        <f>D16-D41</f>
        <v>0</v>
      </c>
      <c r="E66" s="7">
        <f t="shared" ref="E66:W66" si="40">E16-E41</f>
        <v>0</v>
      </c>
      <c r="F66" s="7">
        <f t="shared" si="40"/>
        <v>0</v>
      </c>
      <c r="G66" s="7">
        <f t="shared" si="40"/>
        <v>0</v>
      </c>
      <c r="H66" s="7">
        <f t="shared" si="40"/>
        <v>0</v>
      </c>
      <c r="I66" s="7">
        <f t="shared" si="40"/>
        <v>0</v>
      </c>
      <c r="J66" s="7">
        <f t="shared" si="40"/>
        <v>0</v>
      </c>
      <c r="K66" s="7">
        <f t="shared" si="40"/>
        <v>3.6593938224830538</v>
      </c>
      <c r="L66" s="7">
        <f t="shared" si="40"/>
        <v>0</v>
      </c>
      <c r="M66" s="7">
        <f t="shared" si="40"/>
        <v>0.93194037293771714</v>
      </c>
      <c r="N66" s="7">
        <f t="shared" si="40"/>
        <v>0.80499043559940731</v>
      </c>
      <c r="O66" s="7">
        <f t="shared" si="40"/>
        <v>0.79693322066103178</v>
      </c>
      <c r="P66" s="7">
        <f t="shared" si="40"/>
        <v>0.72012529396771185</v>
      </c>
      <c r="Q66" s="7">
        <f t="shared" si="40"/>
        <v>0.72012529396771185</v>
      </c>
      <c r="R66" s="7">
        <f t="shared" si="40"/>
        <v>0.72012529396771185</v>
      </c>
      <c r="S66" s="7">
        <f t="shared" si="40"/>
        <v>0.72012529396771185</v>
      </c>
      <c r="T66" s="7">
        <f t="shared" si="40"/>
        <v>-3.415187961010389</v>
      </c>
      <c r="U66" s="7">
        <f t="shared" si="40"/>
        <v>0.63611753667137805</v>
      </c>
      <c r="V66" s="7">
        <f t="shared" si="40"/>
        <v>0.63611753667137805</v>
      </c>
      <c r="W66" s="7">
        <f t="shared" si="40"/>
        <v>1.2528126066572156</v>
      </c>
    </row>
    <row r="67" spans="2:23" x14ac:dyDescent="0.3">
      <c r="B67" s="3" t="s">
        <v>73</v>
      </c>
      <c r="C67" s="7">
        <f t="shared" si="39"/>
        <v>41.507313263432131</v>
      </c>
      <c r="D67" s="7">
        <f>D17-D42</f>
        <v>0</v>
      </c>
      <c r="E67" s="7">
        <f t="shared" ref="E67:W67" si="41">E17-E42</f>
        <v>0</v>
      </c>
      <c r="F67" s="7">
        <f t="shared" si="41"/>
        <v>0</v>
      </c>
      <c r="G67" s="7">
        <f t="shared" si="41"/>
        <v>0</v>
      </c>
      <c r="H67" s="7">
        <f t="shared" si="41"/>
        <v>0</v>
      </c>
      <c r="I67" s="7">
        <f t="shared" si="41"/>
        <v>0</v>
      </c>
      <c r="J67" s="7">
        <f t="shared" si="41"/>
        <v>0</v>
      </c>
      <c r="K67" s="7">
        <f t="shared" si="41"/>
        <v>0</v>
      </c>
      <c r="L67" s="7">
        <f t="shared" si="41"/>
        <v>0</v>
      </c>
      <c r="M67" s="7">
        <f t="shared" si="41"/>
        <v>8.5254220367667131</v>
      </c>
      <c r="N67" s="7">
        <f t="shared" si="41"/>
        <v>8.7388384318448828</v>
      </c>
      <c r="O67" s="7">
        <f t="shared" si="41"/>
        <v>8.9844443419286222</v>
      </c>
      <c r="P67" s="7">
        <f t="shared" si="41"/>
        <v>9.1857454731288186</v>
      </c>
      <c r="Q67" s="7">
        <f t="shared" si="41"/>
        <v>9.4164508828296647</v>
      </c>
      <c r="R67" s="7">
        <f t="shared" si="41"/>
        <v>9.6520800716369166</v>
      </c>
      <c r="S67" s="7">
        <f t="shared" si="41"/>
        <v>9.9198683256042841</v>
      </c>
      <c r="T67" s="7">
        <f t="shared" si="41"/>
        <v>10.138575686656807</v>
      </c>
      <c r="U67" s="7">
        <f t="shared" si="41"/>
        <v>10.389716145119706</v>
      </c>
      <c r="V67" s="7">
        <f t="shared" si="41"/>
        <v>10.646195291025279</v>
      </c>
      <c r="W67" s="7">
        <f t="shared" si="41"/>
        <v>18.5646882151689</v>
      </c>
    </row>
    <row r="68" spans="2:23" x14ac:dyDescent="0.3">
      <c r="B68" s="3" t="s">
        <v>70</v>
      </c>
      <c r="C68" s="7">
        <f t="shared" si="39"/>
        <v>0</v>
      </c>
      <c r="D68" s="7">
        <f t="shared" ref="D68:W68" si="42">D18-D43</f>
        <v>0</v>
      </c>
      <c r="E68" s="7">
        <f t="shared" si="42"/>
        <v>0</v>
      </c>
      <c r="F68" s="7">
        <f t="shared" si="42"/>
        <v>0</v>
      </c>
      <c r="G68" s="7">
        <f t="shared" si="42"/>
        <v>0</v>
      </c>
      <c r="H68" s="7">
        <f t="shared" si="42"/>
        <v>0</v>
      </c>
      <c r="I68" s="7">
        <f t="shared" si="42"/>
        <v>0</v>
      </c>
      <c r="J68" s="7">
        <f t="shared" si="42"/>
        <v>0</v>
      </c>
      <c r="K68" s="7">
        <f t="shared" si="42"/>
        <v>0</v>
      </c>
      <c r="L68" s="7">
        <f t="shared" si="42"/>
        <v>0</v>
      </c>
      <c r="M68" s="7">
        <f t="shared" si="42"/>
        <v>0</v>
      </c>
      <c r="N68" s="7">
        <f t="shared" si="42"/>
        <v>0</v>
      </c>
      <c r="O68" s="7">
        <f t="shared" si="42"/>
        <v>0</v>
      </c>
      <c r="P68" s="7">
        <f t="shared" si="42"/>
        <v>0</v>
      </c>
      <c r="Q68" s="7">
        <f t="shared" si="42"/>
        <v>0</v>
      </c>
      <c r="R68" s="7">
        <f t="shared" si="42"/>
        <v>0</v>
      </c>
      <c r="S68" s="7">
        <f t="shared" si="42"/>
        <v>0</v>
      </c>
      <c r="T68" s="7">
        <f t="shared" si="42"/>
        <v>0</v>
      </c>
      <c r="U68" s="7">
        <f t="shared" si="42"/>
        <v>0</v>
      </c>
      <c r="V68" s="7">
        <f t="shared" si="42"/>
        <v>0</v>
      </c>
      <c r="W68" s="7">
        <f t="shared" si="42"/>
        <v>0</v>
      </c>
    </row>
    <row r="69" spans="2:23" x14ac:dyDescent="0.3">
      <c r="B69" s="3" t="s">
        <v>71</v>
      </c>
      <c r="C69" s="7">
        <f t="shared" si="39"/>
        <v>0</v>
      </c>
      <c r="D69" s="7">
        <f t="shared" ref="D69:W69" si="43">D19-D44</f>
        <v>0</v>
      </c>
      <c r="E69" s="7">
        <f t="shared" si="43"/>
        <v>0</v>
      </c>
      <c r="F69" s="7">
        <f t="shared" si="43"/>
        <v>0</v>
      </c>
      <c r="G69" s="7">
        <f t="shared" si="43"/>
        <v>0</v>
      </c>
      <c r="H69" s="7">
        <f t="shared" si="43"/>
        <v>0</v>
      </c>
      <c r="I69" s="7">
        <f t="shared" si="43"/>
        <v>0</v>
      </c>
      <c r="J69" s="7">
        <f t="shared" si="43"/>
        <v>0</v>
      </c>
      <c r="K69" s="7">
        <f t="shared" si="43"/>
        <v>0</v>
      </c>
      <c r="L69" s="7">
        <f t="shared" si="43"/>
        <v>0</v>
      </c>
      <c r="M69" s="7">
        <f t="shared" si="43"/>
        <v>0</v>
      </c>
      <c r="N69" s="7">
        <f t="shared" si="43"/>
        <v>0</v>
      </c>
      <c r="O69" s="7">
        <f t="shared" si="43"/>
        <v>0</v>
      </c>
      <c r="P69" s="7">
        <f t="shared" si="43"/>
        <v>0</v>
      </c>
      <c r="Q69" s="7">
        <f t="shared" si="43"/>
        <v>0</v>
      </c>
      <c r="R69" s="7">
        <f t="shared" si="43"/>
        <v>0</v>
      </c>
      <c r="S69" s="7">
        <f t="shared" si="43"/>
        <v>0</v>
      </c>
      <c r="T69" s="7">
        <f t="shared" si="43"/>
        <v>0</v>
      </c>
      <c r="U69" s="7">
        <f t="shared" si="43"/>
        <v>0</v>
      </c>
      <c r="V69" s="7">
        <f t="shared" si="43"/>
        <v>0</v>
      </c>
      <c r="W69" s="7">
        <f t="shared" si="43"/>
        <v>0</v>
      </c>
    </row>
    <row r="70" spans="2:23" x14ac:dyDescent="0.3">
      <c r="B70" s="3" t="s">
        <v>74</v>
      </c>
      <c r="C70" s="7">
        <f t="shared" si="39"/>
        <v>0</v>
      </c>
      <c r="D70" s="7">
        <f t="shared" ref="D70:W70" si="44">D20-D45</f>
        <v>0</v>
      </c>
      <c r="E70" s="7">
        <f t="shared" si="44"/>
        <v>0</v>
      </c>
      <c r="F70" s="7">
        <f t="shared" si="44"/>
        <v>0</v>
      </c>
      <c r="G70" s="7">
        <f t="shared" si="44"/>
        <v>0</v>
      </c>
      <c r="H70" s="7">
        <f t="shared" si="44"/>
        <v>0</v>
      </c>
      <c r="I70" s="7">
        <f t="shared" si="44"/>
        <v>0</v>
      </c>
      <c r="J70" s="7">
        <f t="shared" si="44"/>
        <v>0</v>
      </c>
      <c r="K70" s="7">
        <f t="shared" si="44"/>
        <v>0</v>
      </c>
      <c r="L70" s="7">
        <f t="shared" si="44"/>
        <v>0</v>
      </c>
      <c r="M70" s="7">
        <f t="shared" si="44"/>
        <v>0</v>
      </c>
      <c r="N70" s="7">
        <f t="shared" si="44"/>
        <v>0</v>
      </c>
      <c r="O70" s="7">
        <f t="shared" si="44"/>
        <v>0</v>
      </c>
      <c r="P70" s="7">
        <f t="shared" si="44"/>
        <v>0</v>
      </c>
      <c r="Q70" s="7">
        <f t="shared" si="44"/>
        <v>0</v>
      </c>
      <c r="R70" s="7">
        <f t="shared" si="44"/>
        <v>0</v>
      </c>
      <c r="S70" s="7">
        <f t="shared" si="44"/>
        <v>0</v>
      </c>
      <c r="T70" s="7">
        <f t="shared" si="44"/>
        <v>0</v>
      </c>
      <c r="U70" s="7">
        <f t="shared" si="44"/>
        <v>0</v>
      </c>
      <c r="V70" s="7">
        <f t="shared" si="44"/>
        <v>0</v>
      </c>
      <c r="W70" s="7">
        <f t="shared" si="44"/>
        <v>0</v>
      </c>
    </row>
    <row r="71" spans="2:23" x14ac:dyDescent="0.3">
      <c r="B71" s="3" t="s">
        <v>75</v>
      </c>
      <c r="C71" s="7">
        <f t="shared" si="39"/>
        <v>0</v>
      </c>
      <c r="D71" s="7">
        <f t="shared" ref="D71:W71" si="45">D21-D46</f>
        <v>0</v>
      </c>
      <c r="E71" s="7">
        <f t="shared" si="45"/>
        <v>0</v>
      </c>
      <c r="F71" s="7">
        <f t="shared" si="45"/>
        <v>0</v>
      </c>
      <c r="G71" s="7">
        <f t="shared" si="45"/>
        <v>0</v>
      </c>
      <c r="H71" s="7">
        <f t="shared" si="45"/>
        <v>0</v>
      </c>
      <c r="I71" s="7">
        <f t="shared" si="45"/>
        <v>0</v>
      </c>
      <c r="J71" s="7">
        <f t="shared" si="45"/>
        <v>0</v>
      </c>
      <c r="K71" s="7">
        <f t="shared" si="45"/>
        <v>0</v>
      </c>
      <c r="L71" s="7">
        <f t="shared" si="45"/>
        <v>0</v>
      </c>
      <c r="M71" s="7">
        <f t="shared" si="45"/>
        <v>0</v>
      </c>
      <c r="N71" s="7">
        <f t="shared" si="45"/>
        <v>0</v>
      </c>
      <c r="O71" s="7">
        <f t="shared" si="45"/>
        <v>0</v>
      </c>
      <c r="P71" s="7">
        <f t="shared" si="45"/>
        <v>0</v>
      </c>
      <c r="Q71" s="7">
        <f t="shared" si="45"/>
        <v>0</v>
      </c>
      <c r="R71" s="7">
        <f t="shared" si="45"/>
        <v>0</v>
      </c>
      <c r="S71" s="7">
        <f t="shared" si="45"/>
        <v>0</v>
      </c>
      <c r="T71" s="7">
        <f t="shared" si="45"/>
        <v>0</v>
      </c>
      <c r="U71" s="7">
        <f t="shared" si="45"/>
        <v>0</v>
      </c>
      <c r="V71" s="7">
        <f t="shared" si="45"/>
        <v>0</v>
      </c>
      <c r="W71" s="7">
        <f t="shared" si="45"/>
        <v>0</v>
      </c>
    </row>
    <row r="72" spans="2:23" x14ac:dyDescent="0.3">
      <c r="B72" s="3" t="s">
        <v>76</v>
      </c>
      <c r="C72" s="7">
        <f>NPV($C$2,D72:W72)</f>
        <v>45.582801700617267</v>
      </c>
      <c r="D72" s="7">
        <f>SUM(D66:D71)</f>
        <v>0</v>
      </c>
      <c r="E72" s="7">
        <f t="shared" ref="E72" si="46">SUM(E66:E71)</f>
        <v>0</v>
      </c>
      <c r="F72" s="7">
        <f t="shared" ref="F72" si="47">SUM(F66:F71)</f>
        <v>0</v>
      </c>
      <c r="G72" s="7">
        <f t="shared" ref="G72" si="48">SUM(G66:G71)</f>
        <v>0</v>
      </c>
      <c r="H72" s="7">
        <f t="shared" ref="H72" si="49">SUM(H66:H71)</f>
        <v>0</v>
      </c>
      <c r="I72" s="7">
        <f t="shared" ref="I72" si="50">SUM(I66:I71)</f>
        <v>0</v>
      </c>
      <c r="J72" s="7">
        <f t="shared" ref="J72" si="51">SUM(J66:J71)</f>
        <v>0</v>
      </c>
      <c r="K72" s="7">
        <f t="shared" ref="K72" si="52">SUM(K66:K71)</f>
        <v>3.6593938224830538</v>
      </c>
      <c r="L72" s="7">
        <f t="shared" ref="L72" si="53">SUM(L66:L71)</f>
        <v>0</v>
      </c>
      <c r="M72" s="7">
        <f t="shared" ref="M72" si="54">SUM(M66:M71)</f>
        <v>9.4573624097044302</v>
      </c>
      <c r="N72" s="7">
        <f t="shared" ref="N72" si="55">SUM(N66:N71)</f>
        <v>9.5438288674442902</v>
      </c>
      <c r="O72" s="7">
        <f t="shared" ref="O72" si="56">SUM(O66:O71)</f>
        <v>9.781377562589654</v>
      </c>
      <c r="P72" s="7">
        <f t="shared" ref="P72" si="57">SUM(P66:P71)</f>
        <v>9.9058707670965305</v>
      </c>
      <c r="Q72" s="7">
        <f t="shared" ref="Q72" si="58">SUM(Q66:Q71)</f>
        <v>10.136576176797377</v>
      </c>
      <c r="R72" s="7">
        <f t="shared" ref="R72" si="59">SUM(R66:R71)</f>
        <v>10.372205365604628</v>
      </c>
      <c r="S72" s="7">
        <f t="shared" ref="S72" si="60">SUM(S66:S71)</f>
        <v>10.639993619571996</v>
      </c>
      <c r="T72" s="7">
        <f t="shared" ref="T72" si="61">SUM(T66:T71)</f>
        <v>6.7233877256464183</v>
      </c>
      <c r="U72" s="7">
        <f t="shared" ref="U72" si="62">SUM(U66:U71)</f>
        <v>11.025833681791084</v>
      </c>
      <c r="V72" s="7">
        <f t="shared" ref="V72" si="63">SUM(V66:V71)</f>
        <v>11.282312827696657</v>
      </c>
      <c r="W72" s="7">
        <f t="shared" ref="W72" si="64">SUM(W66:W71)</f>
        <v>19.817500821826115</v>
      </c>
    </row>
    <row r="74" spans="2:23" x14ac:dyDescent="0.3">
      <c r="B74" s="3" t="s">
        <v>1</v>
      </c>
      <c r="C74" s="7">
        <f>NPV($C$2,D74:W74)</f>
        <v>37.358238863189918</v>
      </c>
      <c r="D74" s="7">
        <f>D64+D72</f>
        <v>0</v>
      </c>
      <c r="E74" s="7">
        <f t="shared" ref="E74:W74" si="65">E64+E72</f>
        <v>0</v>
      </c>
      <c r="F74" s="7">
        <f t="shared" si="65"/>
        <v>0</v>
      </c>
      <c r="G74" s="7">
        <f t="shared" si="65"/>
        <v>0</v>
      </c>
      <c r="H74" s="7">
        <f t="shared" si="65"/>
        <v>0.6532519031041939</v>
      </c>
      <c r="I74" s="7">
        <f t="shared" si="65"/>
        <v>-2.5238322358746013E-3</v>
      </c>
      <c r="J74" s="7">
        <f t="shared" si="65"/>
        <v>1.9243901597685464E-2</v>
      </c>
      <c r="K74" s="7">
        <f t="shared" si="65"/>
        <v>3.6244976745847741</v>
      </c>
      <c r="L74" s="7">
        <f t="shared" si="65"/>
        <v>-5.1757717027927461E-2</v>
      </c>
      <c r="M74" s="7">
        <f t="shared" si="65"/>
        <v>8.1721015336946721</v>
      </c>
      <c r="N74" s="7">
        <f t="shared" si="65"/>
        <v>7.6911142416877238</v>
      </c>
      <c r="O74" s="7">
        <f t="shared" si="65"/>
        <v>7.8514440252556987</v>
      </c>
      <c r="P74" s="7">
        <f t="shared" si="65"/>
        <v>7.9797563755933432</v>
      </c>
      <c r="Q74" s="7">
        <f t="shared" si="65"/>
        <v>7.7703235815990839</v>
      </c>
      <c r="R74" s="7">
        <f t="shared" si="65"/>
        <v>8.8883662773665506</v>
      </c>
      <c r="S74" s="7">
        <f t="shared" si="65"/>
        <v>8.4476120331803788</v>
      </c>
      <c r="T74" s="7">
        <f t="shared" si="65"/>
        <v>5.5128370835870939</v>
      </c>
      <c r="U74" s="7">
        <f t="shared" si="65"/>
        <v>8.6864760521014972</v>
      </c>
      <c r="V74" s="7">
        <f t="shared" si="65"/>
        <v>8.7009992805640568</v>
      </c>
      <c r="W74" s="7">
        <f t="shared" si="65"/>
        <v>14.664931745889003</v>
      </c>
    </row>
    <row r="75" spans="2:23" x14ac:dyDescent="0.3">
      <c r="B75" s="3" t="s">
        <v>77</v>
      </c>
      <c r="C75" s="7">
        <f>C25-C50</f>
        <v>0</v>
      </c>
    </row>
    <row r="76" spans="2:23" x14ac:dyDescent="0.3">
      <c r="B76" s="3" t="s">
        <v>78</v>
      </c>
      <c r="C76" s="7">
        <f>C75+C74</f>
        <v>37.358238863189918</v>
      </c>
    </row>
    <row r="78" spans="2:23" x14ac:dyDescent="0.3">
      <c r="C78" s="3">
        <f>'P02-SCGHG'!C84-'P02-SC-CETA'!C84</f>
        <v>-37.358238863189854</v>
      </c>
    </row>
    <row r="80" spans="2:23" x14ac:dyDescent="0.3">
      <c r="C80" s="1" t="s">
        <v>3</v>
      </c>
      <c r="D80" s="2">
        <v>2021</v>
      </c>
      <c r="E80" s="2">
        <v>2022</v>
      </c>
      <c r="F80" s="2">
        <v>2023</v>
      </c>
      <c r="G80" s="2">
        <v>2024</v>
      </c>
      <c r="H80" s="2">
        <v>2025</v>
      </c>
      <c r="I80" s="2">
        <v>2026</v>
      </c>
      <c r="J80" s="2">
        <v>2027</v>
      </c>
      <c r="K80" s="2">
        <v>2028</v>
      </c>
      <c r="L80" s="2">
        <v>2029</v>
      </c>
      <c r="M80" s="2">
        <v>2030</v>
      </c>
      <c r="N80" s="2">
        <v>2031</v>
      </c>
      <c r="O80" s="2">
        <v>2032</v>
      </c>
      <c r="P80" s="2">
        <v>2033</v>
      </c>
      <c r="Q80" s="2">
        <v>2034</v>
      </c>
      <c r="R80" s="2">
        <v>2035</v>
      </c>
      <c r="S80" s="2">
        <v>2036</v>
      </c>
      <c r="T80" s="2">
        <v>2037</v>
      </c>
      <c r="U80" s="2">
        <v>2038</v>
      </c>
      <c r="V80" s="2">
        <v>2039</v>
      </c>
      <c r="W80" s="2">
        <v>2040</v>
      </c>
    </row>
    <row r="81" spans="2:32" x14ac:dyDescent="0.3">
      <c r="B81" s="3" t="s">
        <v>80</v>
      </c>
      <c r="C81" s="7">
        <f>NPV($C$2,D81:W81)</f>
        <v>0</v>
      </c>
      <c r="D81" s="7">
        <f>(D68+D69)</f>
        <v>0</v>
      </c>
      <c r="E81" s="7">
        <f t="shared" ref="E81:W81" si="66">(E68+E69)</f>
        <v>0</v>
      </c>
      <c r="F81" s="7">
        <f t="shared" si="66"/>
        <v>0</v>
      </c>
      <c r="G81" s="7">
        <f t="shared" si="66"/>
        <v>0</v>
      </c>
      <c r="H81" s="7">
        <f t="shared" si="66"/>
        <v>0</v>
      </c>
      <c r="I81" s="7">
        <f t="shared" si="66"/>
        <v>0</v>
      </c>
      <c r="J81" s="7">
        <f t="shared" si="66"/>
        <v>0</v>
      </c>
      <c r="K81" s="7">
        <f t="shared" si="66"/>
        <v>0</v>
      </c>
      <c r="L81" s="7">
        <f t="shared" si="66"/>
        <v>0</v>
      </c>
      <c r="M81" s="7">
        <f t="shared" si="66"/>
        <v>0</v>
      </c>
      <c r="N81" s="7">
        <f t="shared" si="66"/>
        <v>0</v>
      </c>
      <c r="O81" s="7">
        <f t="shared" si="66"/>
        <v>0</v>
      </c>
      <c r="P81" s="7">
        <f t="shared" si="66"/>
        <v>0</v>
      </c>
      <c r="Q81" s="7">
        <f t="shared" si="66"/>
        <v>0</v>
      </c>
      <c r="R81" s="7">
        <f t="shared" si="66"/>
        <v>0</v>
      </c>
      <c r="S81" s="7">
        <f t="shared" si="66"/>
        <v>0</v>
      </c>
      <c r="T81" s="7">
        <f t="shared" si="66"/>
        <v>0</v>
      </c>
      <c r="U81" s="7">
        <f t="shared" si="66"/>
        <v>0</v>
      </c>
      <c r="V81" s="7">
        <f t="shared" si="66"/>
        <v>0</v>
      </c>
      <c r="W81" s="7">
        <f t="shared" si="66"/>
        <v>0</v>
      </c>
    </row>
    <row r="82" spans="2:32" x14ac:dyDescent="0.3">
      <c r="B82" s="3" t="s">
        <v>75</v>
      </c>
      <c r="C82" s="7">
        <f>NPV($C$2,D82:W82)</f>
        <v>0</v>
      </c>
      <c r="D82" s="7">
        <f>D71</f>
        <v>0</v>
      </c>
      <c r="E82" s="7">
        <f t="shared" ref="E82:W82" si="67">E71</f>
        <v>0</v>
      </c>
      <c r="F82" s="7">
        <f t="shared" si="67"/>
        <v>0</v>
      </c>
      <c r="G82" s="7">
        <f t="shared" si="67"/>
        <v>0</v>
      </c>
      <c r="H82" s="7">
        <f t="shared" si="67"/>
        <v>0</v>
      </c>
      <c r="I82" s="7">
        <f t="shared" si="67"/>
        <v>0</v>
      </c>
      <c r="J82" s="7">
        <f t="shared" si="67"/>
        <v>0</v>
      </c>
      <c r="K82" s="7">
        <f t="shared" si="67"/>
        <v>0</v>
      </c>
      <c r="L82" s="7">
        <f t="shared" si="67"/>
        <v>0</v>
      </c>
      <c r="M82" s="7">
        <f t="shared" si="67"/>
        <v>0</v>
      </c>
      <c r="N82" s="7">
        <f t="shared" si="67"/>
        <v>0</v>
      </c>
      <c r="O82" s="7">
        <f t="shared" si="67"/>
        <v>0</v>
      </c>
      <c r="P82" s="7">
        <f t="shared" si="67"/>
        <v>0</v>
      </c>
      <c r="Q82" s="7">
        <f t="shared" si="67"/>
        <v>0</v>
      </c>
      <c r="R82" s="7">
        <f t="shared" si="67"/>
        <v>0</v>
      </c>
      <c r="S82" s="7">
        <f t="shared" si="67"/>
        <v>0</v>
      </c>
      <c r="T82" s="7">
        <f t="shared" si="67"/>
        <v>0</v>
      </c>
      <c r="U82" s="7">
        <f t="shared" si="67"/>
        <v>0</v>
      </c>
      <c r="V82" s="7">
        <f t="shared" si="67"/>
        <v>0</v>
      </c>
      <c r="W82" s="7">
        <f t="shared" si="67"/>
        <v>0</v>
      </c>
    </row>
    <row r="83" spans="2:32" x14ac:dyDescent="0.3">
      <c r="B83" s="3" t="s">
        <v>84</v>
      </c>
      <c r="C83" s="7">
        <f t="shared" ref="C83:C86" si="68">NPV($C$2,D83:W83)</f>
        <v>45.555605369287846</v>
      </c>
      <c r="D83" s="7">
        <f>(D66+D67+D70+D58+D59+D63)</f>
        <v>0</v>
      </c>
      <c r="E83" s="7">
        <f t="shared" ref="E83:W83" si="69">(E66+E67+E70+E58+E59+E63)</f>
        <v>0</v>
      </c>
      <c r="F83" s="7">
        <f t="shared" si="69"/>
        <v>0</v>
      </c>
      <c r="G83" s="7">
        <f t="shared" si="69"/>
        <v>0</v>
      </c>
      <c r="H83" s="7">
        <f t="shared" si="69"/>
        <v>4.904362486479491E-3</v>
      </c>
      <c r="I83" s="7">
        <f t="shared" si="69"/>
        <v>5.0041675562217947E-6</v>
      </c>
      <c r="J83" s="7">
        <f t="shared" si="69"/>
        <v>-6.924240514686375E-3</v>
      </c>
      <c r="K83" s="7">
        <f t="shared" si="69"/>
        <v>3.6594183440243575</v>
      </c>
      <c r="L83" s="7">
        <f t="shared" si="69"/>
        <v>6.3670548261091087E-6</v>
      </c>
      <c r="M83" s="7">
        <f t="shared" si="69"/>
        <v>9.4572943578660755</v>
      </c>
      <c r="N83" s="7">
        <f t="shared" si="69"/>
        <v>9.544013951391257</v>
      </c>
      <c r="O83" s="7">
        <f t="shared" si="69"/>
        <v>9.7813939899040534</v>
      </c>
      <c r="P83" s="7">
        <f t="shared" si="69"/>
        <v>9.9059181974989556</v>
      </c>
      <c r="Q83" s="7">
        <f t="shared" si="69"/>
        <v>10.136917481070082</v>
      </c>
      <c r="R83" s="7">
        <f t="shared" si="69"/>
        <v>10.371914159799733</v>
      </c>
      <c r="S83" s="7">
        <f t="shared" si="69"/>
        <v>10.64042894279198</v>
      </c>
      <c r="T83" s="7">
        <f t="shared" si="69"/>
        <v>6.7095375508935531</v>
      </c>
      <c r="U83" s="7">
        <f t="shared" si="69"/>
        <v>11.011196419879019</v>
      </c>
      <c r="V83" s="7">
        <f t="shared" si="69"/>
        <v>11.243272520292622</v>
      </c>
      <c r="W83" s="7">
        <f t="shared" si="69"/>
        <v>19.792032251308687</v>
      </c>
    </row>
    <row r="84" spans="2:32" x14ac:dyDescent="0.3">
      <c r="B84" s="3" t="s">
        <v>81</v>
      </c>
      <c r="C84" s="7">
        <f t="shared" si="68"/>
        <v>-2.5690687470804447</v>
      </c>
      <c r="D84" s="7">
        <f>(D55+D56+D57)</f>
        <v>0</v>
      </c>
      <c r="E84" s="7">
        <f t="shared" ref="E84:W84" si="70">(E55+E56+E57)</f>
        <v>0</v>
      </c>
      <c r="F84" s="7">
        <f t="shared" si="70"/>
        <v>0</v>
      </c>
      <c r="G84" s="7">
        <f t="shared" si="70"/>
        <v>0</v>
      </c>
      <c r="H84" s="7">
        <f t="shared" si="70"/>
        <v>1.9311011680863466E-2</v>
      </c>
      <c r="I84" s="7">
        <f t="shared" si="70"/>
        <v>-5.6523448865686277E-4</v>
      </c>
      <c r="J84" s="7">
        <f t="shared" si="70"/>
        <v>9.3811446861380432E-4</v>
      </c>
      <c r="K84" s="7">
        <f t="shared" si="70"/>
        <v>-4.4085335040486839E-3</v>
      </c>
      <c r="L84" s="7">
        <f t="shared" si="70"/>
        <v>-2.3460718381960177E-2</v>
      </c>
      <c r="M84" s="7">
        <f t="shared" si="70"/>
        <v>-0.24307811800980783</v>
      </c>
      <c r="N84" s="7">
        <f t="shared" si="70"/>
        <v>-0.51449879989564185</v>
      </c>
      <c r="O84" s="7">
        <f t="shared" si="70"/>
        <v>-0.50720324003523087</v>
      </c>
      <c r="P84" s="7">
        <f t="shared" si="70"/>
        <v>-0.59676960999947903</v>
      </c>
      <c r="Q84" s="7">
        <f t="shared" si="70"/>
        <v>-0.77806936946875016</v>
      </c>
      <c r="R84" s="7">
        <f t="shared" si="70"/>
        <v>-0.4078885245519297</v>
      </c>
      <c r="S84" s="7">
        <f t="shared" si="70"/>
        <v>-0.69419466911862315</v>
      </c>
      <c r="T84" s="7">
        <f t="shared" si="70"/>
        <v>-0.41553748098785714</v>
      </c>
      <c r="U84" s="7">
        <f t="shared" si="70"/>
        <v>-0.65127203581897408</v>
      </c>
      <c r="V84" s="7">
        <f t="shared" si="70"/>
        <v>-0.93677037876436486</v>
      </c>
      <c r="W84" s="7">
        <f t="shared" si="70"/>
        <v>-1.6046650112593257</v>
      </c>
    </row>
    <row r="85" spans="2:32" x14ac:dyDescent="0.3">
      <c r="B85" s="3" t="s">
        <v>65</v>
      </c>
      <c r="C85" s="7">
        <f t="shared" si="68"/>
        <v>-3.6358305873694019</v>
      </c>
      <c r="D85" s="7">
        <f>D62</f>
        <v>0</v>
      </c>
      <c r="E85" s="7">
        <f t="shared" ref="E85:W85" si="71">E62</f>
        <v>0</v>
      </c>
      <c r="F85" s="7">
        <f t="shared" si="71"/>
        <v>0</v>
      </c>
      <c r="G85" s="7">
        <f t="shared" si="71"/>
        <v>0</v>
      </c>
      <c r="H85" s="7">
        <f t="shared" si="71"/>
        <v>2.2956548942914878E-2</v>
      </c>
      <c r="I85" s="7">
        <f t="shared" si="71"/>
        <v>-9.2515416186245147E-4</v>
      </c>
      <c r="J85" s="7">
        <f t="shared" si="71"/>
        <v>1.326398201015877E-3</v>
      </c>
      <c r="K85" s="7">
        <f t="shared" si="71"/>
        <v>-7.2455159070869968E-3</v>
      </c>
      <c r="L85" s="7">
        <f t="shared" si="71"/>
        <v>-3.7933042594929134E-2</v>
      </c>
      <c r="M85" s="7">
        <f t="shared" si="71"/>
        <v>-0.37265967942127531</v>
      </c>
      <c r="N85" s="7">
        <f t="shared" si="71"/>
        <v>-0.74256069820791026</v>
      </c>
      <c r="O85" s="7">
        <f t="shared" si="71"/>
        <v>-0.79859016207859668</v>
      </c>
      <c r="P85" s="7">
        <f t="shared" si="71"/>
        <v>-0.96055147775156513</v>
      </c>
      <c r="Q85" s="7">
        <f t="shared" si="71"/>
        <v>-1.2557129534222042</v>
      </c>
      <c r="R85" s="7">
        <f t="shared" si="71"/>
        <v>-0.68560407792443812</v>
      </c>
      <c r="S85" s="7">
        <f t="shared" si="71"/>
        <v>-1.1734558170403346</v>
      </c>
      <c r="T85" s="7">
        <f t="shared" si="71"/>
        <v>-0.42418765160070393</v>
      </c>
      <c r="U85" s="7">
        <f t="shared" si="71"/>
        <v>-0.79071313199223425</v>
      </c>
      <c r="V85" s="7">
        <f t="shared" si="71"/>
        <v>-0.78630422942634937</v>
      </c>
      <c r="W85" s="7">
        <f t="shared" si="71"/>
        <v>-2.1379268440518331</v>
      </c>
      <c r="X85" s="7"/>
      <c r="Y85" s="7"/>
      <c r="Z85" s="7"/>
      <c r="AA85" s="7"/>
      <c r="AB85" s="7"/>
      <c r="AC85" s="7"/>
      <c r="AD85" s="7"/>
      <c r="AE85" s="7"/>
      <c r="AF85" s="7"/>
    </row>
    <row r="86" spans="2:32" x14ac:dyDescent="0.3">
      <c r="B86" s="3" t="s">
        <v>79</v>
      </c>
      <c r="C86" s="7">
        <f t="shared" si="68"/>
        <v>-1.9924671716480702</v>
      </c>
      <c r="D86" s="7">
        <f>(D60+D61)</f>
        <v>0</v>
      </c>
      <c r="E86" s="7">
        <f t="shared" ref="E86:W86" si="72">(E60+E61)</f>
        <v>0</v>
      </c>
      <c r="F86" s="7">
        <f t="shared" si="72"/>
        <v>0</v>
      </c>
      <c r="G86" s="7">
        <f t="shared" si="72"/>
        <v>0</v>
      </c>
      <c r="H86" s="7">
        <f t="shared" si="72"/>
        <v>0.60607997999393604</v>
      </c>
      <c r="I86" s="7">
        <f t="shared" si="72"/>
        <v>-1.0384477529115088E-3</v>
      </c>
      <c r="J86" s="7">
        <f t="shared" si="72"/>
        <v>2.3903629442742158E-2</v>
      </c>
      <c r="K86" s="7">
        <f t="shared" si="72"/>
        <v>-2.3266620028447704E-2</v>
      </c>
      <c r="L86" s="7">
        <f t="shared" si="72"/>
        <v>9.6296768941357413E-3</v>
      </c>
      <c r="M86" s="7">
        <f t="shared" si="72"/>
        <v>-0.66945502674031943</v>
      </c>
      <c r="N86" s="7">
        <f t="shared" si="72"/>
        <v>-0.59584021159998102</v>
      </c>
      <c r="O86" s="7">
        <f t="shared" si="72"/>
        <v>-0.62415656253452667</v>
      </c>
      <c r="P86" s="7">
        <f t="shared" si="72"/>
        <v>-0.36884073415456875</v>
      </c>
      <c r="Q86" s="7">
        <f t="shared" si="72"/>
        <v>-0.33281157658004368</v>
      </c>
      <c r="R86" s="7">
        <f t="shared" si="72"/>
        <v>-0.39005527995681533</v>
      </c>
      <c r="S86" s="7">
        <f t="shared" si="72"/>
        <v>-0.32516642345264302</v>
      </c>
      <c r="T86" s="7">
        <f t="shared" si="72"/>
        <v>-0.35697533471789811</v>
      </c>
      <c r="U86" s="7">
        <f t="shared" si="72"/>
        <v>-0.88273519996631222</v>
      </c>
      <c r="V86" s="7">
        <f t="shared" si="72"/>
        <v>-0.81919863153785144</v>
      </c>
      <c r="W86" s="7">
        <f t="shared" si="72"/>
        <v>-1.3845086501085255</v>
      </c>
    </row>
    <row r="87" spans="2:32" x14ac:dyDescent="0.3">
      <c r="B87" s="3" t="s">
        <v>83</v>
      </c>
      <c r="C87" s="7">
        <f>SUM(C81:C86)</f>
        <v>37.358238863189925</v>
      </c>
      <c r="D87" s="7">
        <f>SUM(D81:D86)</f>
        <v>0</v>
      </c>
      <c r="E87" s="7">
        <f t="shared" ref="E87:W87" si="73">SUM(E81:E86)</f>
        <v>0</v>
      </c>
      <c r="F87" s="7">
        <f t="shared" si="73"/>
        <v>0</v>
      </c>
      <c r="G87" s="7">
        <f t="shared" si="73"/>
        <v>0</v>
      </c>
      <c r="H87" s="7">
        <f t="shared" si="73"/>
        <v>0.6532519031041939</v>
      </c>
      <c r="I87" s="7">
        <f t="shared" si="73"/>
        <v>-2.5238322358746013E-3</v>
      </c>
      <c r="J87" s="7">
        <f t="shared" si="73"/>
        <v>1.9243901597685464E-2</v>
      </c>
      <c r="K87" s="7">
        <f t="shared" si="73"/>
        <v>3.6244976745847741</v>
      </c>
      <c r="L87" s="7">
        <f t="shared" si="73"/>
        <v>-5.1757717027927461E-2</v>
      </c>
      <c r="M87" s="7">
        <f t="shared" si="73"/>
        <v>8.1721015336946721</v>
      </c>
      <c r="N87" s="7">
        <f t="shared" si="73"/>
        <v>7.6911142416877247</v>
      </c>
      <c r="O87" s="7">
        <f t="shared" si="73"/>
        <v>7.8514440252556987</v>
      </c>
      <c r="P87" s="7">
        <f t="shared" si="73"/>
        <v>7.9797563755933432</v>
      </c>
      <c r="Q87" s="7">
        <f t="shared" si="73"/>
        <v>7.7703235815990848</v>
      </c>
      <c r="R87" s="7">
        <f t="shared" si="73"/>
        <v>8.8883662773665506</v>
      </c>
      <c r="S87" s="7">
        <f t="shared" si="73"/>
        <v>8.4476120331803788</v>
      </c>
      <c r="T87" s="7">
        <f t="shared" si="73"/>
        <v>5.5128370835870939</v>
      </c>
      <c r="U87" s="7">
        <f t="shared" si="73"/>
        <v>8.6864760521014972</v>
      </c>
      <c r="V87" s="7">
        <f t="shared" si="73"/>
        <v>8.7009992805640568</v>
      </c>
      <c r="W87" s="7">
        <f t="shared" si="73"/>
        <v>14.664931745889003</v>
      </c>
    </row>
    <row r="89" spans="2:32" x14ac:dyDescent="0.3">
      <c r="B89" s="3" t="s">
        <v>82</v>
      </c>
      <c r="D89" s="7">
        <f>-D87</f>
        <v>0</v>
      </c>
      <c r="E89" s="7">
        <f>NPV($C$2,$D$87:E87)</f>
        <v>0</v>
      </c>
      <c r="F89" s="7">
        <f>NPV($C$2,$D$87:F87)</f>
        <v>0</v>
      </c>
      <c r="G89" s="7">
        <f>NPV($C$2,$D$87:G87)</f>
        <v>0</v>
      </c>
      <c r="H89" s="7">
        <f>NPV($C$2,$D$87:H87)</f>
        <v>0.46838012478475216</v>
      </c>
      <c r="I89" s="7">
        <f>NPV($C$2,$D$87:I87)</f>
        <v>0.46668702789335736</v>
      </c>
      <c r="J89" s="7">
        <f>NPV($C$2,$D$87:J87)</f>
        <v>0.47876566717386654</v>
      </c>
      <c r="K89" s="7">
        <f>NPV($C$2,$D$87:K87)</f>
        <v>2.6072784584079693</v>
      </c>
      <c r="L89" s="7">
        <f>NPV($C$2,$D$87:L87)</f>
        <v>2.5788399309019447</v>
      </c>
      <c r="M89" s="7">
        <f>NPV($C$2,$D$87:M87)</f>
        <v>6.7800007115913861</v>
      </c>
      <c r="N89" s="7">
        <f>NPV($C$2,$D$87:N87)</f>
        <v>10.479375784260556</v>
      </c>
      <c r="O89" s="7">
        <f>NPV($C$2,$D$87:O87)</f>
        <v>14.012770842237613</v>
      </c>
      <c r="P89" s="7">
        <f>NPV($C$2,$D$87:P87)</f>
        <v>17.372744292439428</v>
      </c>
      <c r="Q89" s="7">
        <f>NPV($C$2,$D$87:Q87)</f>
        <v>20.433924331487134</v>
      </c>
      <c r="R89" s="7">
        <f>NPV($C$2,$D$87:R87)</f>
        <v>23.710160994404529</v>
      </c>
      <c r="S89" s="7">
        <f>NPV($C$2,$D$87:S87)</f>
        <v>26.623498756017852</v>
      </c>
      <c r="T89" s="7">
        <f>NPV($C$2,$D$87:T87)</f>
        <v>28.402333449350834</v>
      </c>
      <c r="U89" s="7">
        <f>NPV($C$2,$D$87:U87)</f>
        <v>31.024785850739928</v>
      </c>
      <c r="V89" s="7">
        <f>NPV($C$2,$D$87:V87)</f>
        <v>33.482530024478571</v>
      </c>
      <c r="W89" s="7">
        <f>NPV($C$2,$D$87:W87)</f>
        <v>37.358238863189918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B897-6EBB-4AAC-A7C7-3D473B5B5891}">
  <sheetPr codeName="Sheet2"/>
  <dimension ref="B1:AD101"/>
  <sheetViews>
    <sheetView zoomScaleNormal="100" workbookViewId="0"/>
  </sheetViews>
  <sheetFormatPr defaultRowHeight="14" x14ac:dyDescent="0.3"/>
  <cols>
    <col min="1" max="1" width="8.7265625" style="3"/>
    <col min="2" max="2" width="43.453125" style="3" bestFit="1" customWidth="1"/>
    <col min="3" max="3" width="17.26953125" style="3" bestFit="1" customWidth="1"/>
    <col min="4" max="23" width="12.81640625" style="3" customWidth="1"/>
    <col min="24" max="24" width="5.6328125" style="3" customWidth="1"/>
    <col min="25" max="25" width="8.7265625" style="3" bestFit="1" customWidth="1"/>
    <col min="26" max="26" width="7.7265625" style="3" bestFit="1" customWidth="1"/>
    <col min="27" max="27" width="4.1796875" style="3" customWidth="1"/>
    <col min="28" max="28" width="12.1796875" style="3" bestFit="1" customWidth="1"/>
    <col min="29" max="29" width="15.26953125" style="3" customWidth="1"/>
    <col min="30" max="30" width="12.1796875" style="3" bestFit="1" customWidth="1"/>
    <col min="31" max="16384" width="8.7265625" style="3"/>
  </cols>
  <sheetData>
    <row r="1" spans="2:30" ht="20" x14ac:dyDescent="0.4">
      <c r="C1" s="4" t="s">
        <v>0</v>
      </c>
      <c r="D1" s="16"/>
      <c r="F1" s="17" t="s">
        <v>90</v>
      </c>
      <c r="Z1" s="11"/>
      <c r="AA1" s="11"/>
      <c r="AB1" s="11"/>
    </row>
    <row r="2" spans="2:30" x14ac:dyDescent="0.3">
      <c r="C2" s="5">
        <v>6.88E-2</v>
      </c>
      <c r="F2" s="3" t="s">
        <v>91</v>
      </c>
    </row>
    <row r="5" spans="2:30" x14ac:dyDescent="0.3">
      <c r="B5" s="12" t="s">
        <v>2</v>
      </c>
      <c r="C5" s="12" t="s">
        <v>3</v>
      </c>
      <c r="D5" s="11">
        <v>2021</v>
      </c>
      <c r="E5" s="11">
        <v>2022</v>
      </c>
      <c r="F5" s="11">
        <v>2023</v>
      </c>
      <c r="G5" s="11">
        <v>2024</v>
      </c>
      <c r="H5" s="11">
        <v>2025</v>
      </c>
      <c r="I5" s="11">
        <v>2026</v>
      </c>
      <c r="J5" s="11">
        <v>2027</v>
      </c>
      <c r="K5" s="11">
        <v>2028</v>
      </c>
      <c r="L5" s="11">
        <v>2029</v>
      </c>
      <c r="M5" s="11">
        <v>2030</v>
      </c>
      <c r="N5" s="11">
        <v>2031</v>
      </c>
      <c r="O5" s="11">
        <v>2032</v>
      </c>
      <c r="P5" s="11">
        <v>2033</v>
      </c>
      <c r="Q5" s="11">
        <v>2034</v>
      </c>
      <c r="R5" s="11">
        <v>2035</v>
      </c>
      <c r="S5" s="11">
        <v>2036</v>
      </c>
      <c r="T5" s="11">
        <v>2037</v>
      </c>
      <c r="U5" s="11">
        <v>2038</v>
      </c>
      <c r="V5" s="11">
        <v>2039</v>
      </c>
      <c r="W5" s="11">
        <v>2040</v>
      </c>
      <c r="Y5" s="13"/>
      <c r="Z5" s="13"/>
      <c r="AA5" s="13"/>
      <c r="AC5" s="18"/>
    </row>
    <row r="6" spans="2:30" x14ac:dyDescent="0.3">
      <c r="Y6" s="13"/>
      <c r="Z6" s="13"/>
      <c r="AA6" s="13"/>
      <c r="AC6" s="18"/>
    </row>
    <row r="7" spans="2:30" ht="15.5" x14ac:dyDescent="0.35">
      <c r="B7" s="9" t="s">
        <v>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2:30" ht="15.5" x14ac:dyDescent="0.35">
      <c r="B8" s="9" t="s">
        <v>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/>
      <c r="Y8" s="13"/>
      <c r="Z8" s="13"/>
      <c r="AA8" s="13"/>
    </row>
    <row r="9" spans="2:30" ht="15.5" x14ac:dyDescent="0.35">
      <c r="B9" s="10" t="s">
        <v>6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/>
      <c r="Y9" s="13"/>
      <c r="Z9" s="13"/>
      <c r="AA9" s="13"/>
    </row>
    <row r="10" spans="2:30" ht="15.5" x14ac:dyDescent="0.35">
      <c r="B10" s="9" t="s">
        <v>1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/>
      <c r="Y10" s="13"/>
      <c r="Z10" s="13"/>
      <c r="AA10" s="13"/>
      <c r="AB10" s="14"/>
    </row>
    <row r="11" spans="2:30" ht="15.5" x14ac:dyDescent="0.35">
      <c r="B11" s="9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2:30" ht="15.5" x14ac:dyDescent="0.35">
      <c r="B12" s="9" t="s">
        <v>7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2:30" ht="15.5" x14ac:dyDescent="0.35">
      <c r="B13" s="10" t="s">
        <v>8</v>
      </c>
      <c r="C13" s="13">
        <v>36.180186095926757</v>
      </c>
      <c r="D13" s="13">
        <v>13.23278765566832</v>
      </c>
      <c r="E13" s="13">
        <v>14.06400148657964</v>
      </c>
      <c r="F13" s="13">
        <v>14.025468557719382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/>
      <c r="Y13" s="13"/>
      <c r="Z13" s="15"/>
      <c r="AA13" s="15"/>
      <c r="AB13" s="14"/>
      <c r="AD13" s="15"/>
    </row>
    <row r="14" spans="2:30" ht="15.5" x14ac:dyDescent="0.35">
      <c r="B14" s="10" t="s">
        <v>9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/>
      <c r="Y14" s="13"/>
      <c r="Z14" s="13"/>
      <c r="AA14" s="13"/>
    </row>
    <row r="15" spans="2:30" ht="15.5" x14ac:dyDescent="0.35">
      <c r="B15" s="19" t="s">
        <v>10</v>
      </c>
      <c r="C15" s="13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3"/>
      <c r="Y15" s="13"/>
      <c r="Z15" s="13"/>
      <c r="AA15" s="13"/>
      <c r="AB15" s="14"/>
    </row>
    <row r="16" spans="2:30" ht="15.5" x14ac:dyDescent="0.35">
      <c r="B16" s="10" t="s">
        <v>11</v>
      </c>
      <c r="C16" s="13">
        <v>4.0520426347951757</v>
      </c>
      <c r="D16" s="13">
        <v>1.5790930736607427</v>
      </c>
      <c r="E16" s="13">
        <v>1.4984425904704102</v>
      </c>
      <c r="F16" s="13">
        <v>1.54185786400223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/>
      <c r="Y16" s="13"/>
      <c r="Z16" s="15"/>
      <c r="AA16" s="15"/>
      <c r="AB16" s="14"/>
    </row>
    <row r="17" spans="2:30" ht="15.5" x14ac:dyDescent="0.35">
      <c r="B17" s="9" t="s">
        <v>1</v>
      </c>
      <c r="C17" s="13">
        <v>40.232228730721928</v>
      </c>
      <c r="D17" s="13">
        <v>14.811880729329062</v>
      </c>
      <c r="E17" s="13">
        <v>15.562444077050049</v>
      </c>
      <c r="F17" s="13">
        <v>15.567326421721612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/>
      <c r="Y17" s="13"/>
      <c r="Z17" s="13"/>
      <c r="AA17" s="13"/>
    </row>
    <row r="18" spans="2:30" ht="15.5" x14ac:dyDescent="0.35">
      <c r="B18" s="9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2:30" ht="15.5" x14ac:dyDescent="0.35">
      <c r="B19" s="9" t="s">
        <v>12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2:30" ht="15.5" x14ac:dyDescent="0.35">
      <c r="B20" s="9" t="s">
        <v>5</v>
      </c>
      <c r="C20" s="13">
        <v>37.570870265298986</v>
      </c>
      <c r="D20" s="13">
        <v>15.496357827622898</v>
      </c>
      <c r="E20" s="13">
        <v>14.081383621859549</v>
      </c>
      <c r="F20" s="13">
        <v>13.119061063617766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/>
      <c r="Y20" s="13"/>
      <c r="Z20" s="13"/>
      <c r="AA20" s="13"/>
    </row>
    <row r="21" spans="2:30" ht="15.5" x14ac:dyDescent="0.35">
      <c r="B21" s="10" t="s">
        <v>13</v>
      </c>
      <c r="C21" s="13">
        <v>7.0854332232838964</v>
      </c>
      <c r="D21" s="13">
        <v>2.5057953278111174</v>
      </c>
      <c r="E21" s="13">
        <v>2.6601961852455993</v>
      </c>
      <c r="F21" s="13">
        <v>2.9451180270789634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/>
      <c r="Y21" s="13"/>
      <c r="Z21" s="13"/>
      <c r="AA21" s="13"/>
    </row>
    <row r="22" spans="2:30" ht="15.5" x14ac:dyDescent="0.35">
      <c r="B22" s="9" t="s">
        <v>14</v>
      </c>
      <c r="C22" s="13">
        <v>0.65331256243718105</v>
      </c>
      <c r="D22" s="13">
        <v>0.18474315392532525</v>
      </c>
      <c r="E22" s="13">
        <v>0.34741062500235143</v>
      </c>
      <c r="F22" s="13">
        <v>0.21529552243647301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/>
      <c r="Y22" s="13"/>
      <c r="Z22" s="13"/>
      <c r="AA22" s="13"/>
    </row>
    <row r="23" spans="2:30" ht="15.5" x14ac:dyDescent="0.35">
      <c r="B23" s="10" t="s">
        <v>15</v>
      </c>
      <c r="C23" s="13">
        <v>0.37295451108849548</v>
      </c>
      <c r="D23" s="13">
        <v>0.13075877388425827</v>
      </c>
      <c r="E23" s="13">
        <v>0.12179183027643462</v>
      </c>
      <c r="F23" s="13">
        <v>0.17580862401592739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/>
      <c r="Y23" s="13"/>
      <c r="Z23" s="13"/>
      <c r="AA23" s="13"/>
    </row>
    <row r="24" spans="2:30" ht="15.5" x14ac:dyDescent="0.35">
      <c r="B24" s="9" t="s">
        <v>1</v>
      </c>
      <c r="C24" s="13">
        <v>45.682570562108559</v>
      </c>
      <c r="D24" s="13">
        <v>18.317655083243601</v>
      </c>
      <c r="E24" s="13">
        <v>17.210782262383933</v>
      </c>
      <c r="F24" s="13">
        <v>16.455283237149132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/>
      <c r="Y24" s="13"/>
      <c r="Z24" s="15"/>
      <c r="AA24" s="15"/>
      <c r="AB24" s="14"/>
      <c r="AD24" s="13"/>
    </row>
    <row r="25" spans="2:30" ht="15.5" x14ac:dyDescent="0.35">
      <c r="B25" s="9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2:30" ht="15.5" x14ac:dyDescent="0.35">
      <c r="B26" s="9" t="s">
        <v>85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2:30" ht="15.5" x14ac:dyDescent="0.35">
      <c r="B27" s="9" t="s">
        <v>5</v>
      </c>
      <c r="C27" s="13">
        <v>143.2026017778509</v>
      </c>
      <c r="D27" s="13">
        <v>55.716227008198317</v>
      </c>
      <c r="E27" s="13">
        <v>59.252142833116302</v>
      </c>
      <c r="F27" s="13">
        <v>47.86457748827371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/>
      <c r="Y27" s="13"/>
      <c r="Z27" s="13"/>
      <c r="AA27" s="13"/>
    </row>
    <row r="28" spans="2:30" ht="15.5" x14ac:dyDescent="0.35">
      <c r="B28" s="9" t="s">
        <v>14</v>
      </c>
      <c r="C28" s="13">
        <v>3.7673530182829635</v>
      </c>
      <c r="D28" s="13">
        <v>1.0110983509080336</v>
      </c>
      <c r="E28" s="13">
        <v>1.9709077967958992</v>
      </c>
      <c r="F28" s="13">
        <v>1.3381414677981882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/>
      <c r="Y28" s="13"/>
      <c r="Z28" s="13"/>
      <c r="AA28" s="13"/>
    </row>
    <row r="29" spans="2:30" ht="15.5" x14ac:dyDescent="0.35">
      <c r="B29" s="9" t="s">
        <v>1</v>
      </c>
      <c r="C29" s="13">
        <v>146.96995479613389</v>
      </c>
      <c r="D29" s="13">
        <v>56.727325359106352</v>
      </c>
      <c r="E29" s="13">
        <v>61.223050629912201</v>
      </c>
      <c r="F29" s="13">
        <v>49.202718956071898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/>
      <c r="Y29" s="13"/>
      <c r="Z29" s="15"/>
      <c r="AA29" s="15"/>
      <c r="AB29" s="14"/>
    </row>
    <row r="30" spans="2:30" ht="15.5" x14ac:dyDescent="0.35">
      <c r="B30" s="9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2:30" ht="15.5" x14ac:dyDescent="0.35">
      <c r="B31" s="9" t="s">
        <v>16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2:30" ht="15.5" x14ac:dyDescent="0.35">
      <c r="B32" s="10" t="s">
        <v>17</v>
      </c>
      <c r="C32" s="13">
        <v>-5.6520224708144102</v>
      </c>
      <c r="D32" s="13">
        <v>-0.54929656522811676</v>
      </c>
      <c r="E32" s="13">
        <v>-0.5448194693256021</v>
      </c>
      <c r="F32" s="13">
        <v>-0.54013979598551998</v>
      </c>
      <c r="G32" s="13">
        <v>-0.54112364468972196</v>
      </c>
      <c r="H32" s="13">
        <v>-0.53827698129403156</v>
      </c>
      <c r="I32" s="13">
        <v>-0.53543908340228041</v>
      </c>
      <c r="J32" s="13">
        <v>-0.53260118551054514</v>
      </c>
      <c r="K32" s="13">
        <v>-0.52980372769646633</v>
      </c>
      <c r="L32" s="13">
        <v>-0.52702463130146016</v>
      </c>
      <c r="M32" s="13">
        <v>-0.52425772998499109</v>
      </c>
      <c r="N32" s="13">
        <v>-0.52149959417255343</v>
      </c>
      <c r="O32" s="13">
        <v>-0.51877313293377281</v>
      </c>
      <c r="P32" s="13">
        <v>-0.51605543719894942</v>
      </c>
      <c r="Q32" s="13">
        <v>-0.51334733737921234</v>
      </c>
      <c r="R32" s="13">
        <v>-0.5106480030634778</v>
      </c>
      <c r="S32" s="13">
        <v>-0.5079570124558378</v>
      </c>
      <c r="T32" s="13">
        <v>-0.50529811821771431</v>
      </c>
      <c r="U32" s="13">
        <v>-0.50263922397962335</v>
      </c>
      <c r="V32" s="13">
        <v>-0.49998909524548824</v>
      </c>
      <c r="W32" s="13">
        <v>-0.49628360435877511</v>
      </c>
      <c r="X32" s="13"/>
      <c r="Y32" s="13"/>
      <c r="Z32" s="13"/>
      <c r="AA32" s="13"/>
      <c r="AB32" s="14"/>
    </row>
    <row r="33" spans="2:28" ht="15.5" x14ac:dyDescent="0.35">
      <c r="B33" s="10" t="s">
        <v>18</v>
      </c>
      <c r="C33" s="13">
        <v>-293.47265551575157</v>
      </c>
      <c r="D33" s="13">
        <v>-25.093379738919758</v>
      </c>
      <c r="E33" s="13">
        <v>-25.046123273268808</v>
      </c>
      <c r="F33" s="13">
        <v>-26.654385817490844</v>
      </c>
      <c r="G33" s="13">
        <v>-27.274104426717312</v>
      </c>
      <c r="H33" s="13">
        <v>-43.449149462751073</v>
      </c>
      <c r="I33" s="13">
        <v>-45.799304440278952</v>
      </c>
      <c r="J33" s="13">
        <v>-47.451761206836522</v>
      </c>
      <c r="K33" s="13">
        <v>-46.625232214122292</v>
      </c>
      <c r="L33" s="13">
        <v>-48.917920795567625</v>
      </c>
      <c r="M33" s="13">
        <v>-49.940200171059786</v>
      </c>
      <c r="N33" s="13">
        <v>-20.095903832064526</v>
      </c>
      <c r="O33" s="13">
        <v>-20.815978609810816</v>
      </c>
      <c r="P33" s="13">
        <v>-19.830152039620224</v>
      </c>
      <c r="Q33" s="13">
        <v>-19.164929609998101</v>
      </c>
      <c r="R33" s="13">
        <v>-1.7061453529314659</v>
      </c>
      <c r="S33" s="13">
        <v>1.1805960617398337</v>
      </c>
      <c r="T33" s="13">
        <v>1.1915113361277931</v>
      </c>
      <c r="U33" s="13">
        <v>1.2052489473492174</v>
      </c>
      <c r="V33" s="13">
        <v>1.2105685321193147</v>
      </c>
      <c r="W33" s="13">
        <v>1.2170942911386402</v>
      </c>
      <c r="X33" s="13"/>
      <c r="Y33" s="13"/>
      <c r="Z33" s="13"/>
      <c r="AA33" s="13"/>
      <c r="AB33" s="14"/>
    </row>
    <row r="34" spans="2:28" ht="15.5" x14ac:dyDescent="0.35">
      <c r="B34" s="10" t="s">
        <v>19</v>
      </c>
      <c r="C34" s="13">
        <v>35.653560949435914</v>
      </c>
      <c r="D34" s="13">
        <v>0.90721655598866358</v>
      </c>
      <c r="E34" s="13">
        <v>1.0413892035251522</v>
      </c>
      <c r="F34" s="13">
        <v>1.0260243880491171</v>
      </c>
      <c r="G34" s="13">
        <v>4.4739612971062224</v>
      </c>
      <c r="H34" s="13">
        <v>4.3967978672096706</v>
      </c>
      <c r="I34" s="13">
        <v>4.3249637511192365</v>
      </c>
      <c r="J34" s="13">
        <v>4.2749990710097947</v>
      </c>
      <c r="K34" s="13">
        <v>4.1136334115799</v>
      </c>
      <c r="L34" s="13">
        <v>4.28592058837555</v>
      </c>
      <c r="M34" s="13">
        <v>3.6545795676319348</v>
      </c>
      <c r="N34" s="13">
        <v>3.7238846464148123</v>
      </c>
      <c r="O34" s="13">
        <v>3.532997708450337</v>
      </c>
      <c r="P34" s="13">
        <v>3.5009851089643784</v>
      </c>
      <c r="Q34" s="13">
        <v>3.6091308399535316</v>
      </c>
      <c r="R34" s="13">
        <v>3.765734572528538</v>
      </c>
      <c r="S34" s="13">
        <v>4.0336011671958207</v>
      </c>
      <c r="T34" s="13">
        <v>4.3223241254873583</v>
      </c>
      <c r="U34" s="13">
        <v>4.1343690917172333</v>
      </c>
      <c r="V34" s="13">
        <v>4.5908680427334527</v>
      </c>
      <c r="W34" s="13">
        <v>4.6987927001217997</v>
      </c>
      <c r="X34" s="13"/>
      <c r="Y34" s="13"/>
      <c r="Z34" s="13"/>
      <c r="AA34" s="13"/>
      <c r="AB34" s="14"/>
    </row>
    <row r="35" spans="2:28" ht="15.5" x14ac:dyDescent="0.35">
      <c r="B35" s="10" t="s">
        <v>20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/>
      <c r="Y35" s="13"/>
      <c r="Z35" s="13"/>
      <c r="AA35" s="13"/>
      <c r="AB35" s="14"/>
    </row>
    <row r="36" spans="2:28" ht="15.5" x14ac:dyDescent="0.35">
      <c r="B36" s="10" t="s">
        <v>21</v>
      </c>
      <c r="C36" s="13">
        <v>43.940027408733414</v>
      </c>
      <c r="D36" s="13">
        <v>8.6236694938310094</v>
      </c>
      <c r="E36" s="13">
        <v>8.0650802833325805</v>
      </c>
      <c r="F36" s="13">
        <v>8.0035480266616776</v>
      </c>
      <c r="G36" s="13">
        <v>6.9900349122793326</v>
      </c>
      <c r="H36" s="13">
        <v>5.6885805742705271</v>
      </c>
      <c r="I36" s="13">
        <v>4.9081248637016612</v>
      </c>
      <c r="J36" s="13">
        <v>4.825106485320763</v>
      </c>
      <c r="K36" s="13">
        <v>4.8520387257562287</v>
      </c>
      <c r="L36" s="13">
        <v>4.613858662855197</v>
      </c>
      <c r="M36" s="13">
        <v>2.168928348112245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/>
      <c r="Y36" s="13"/>
      <c r="Z36" s="13"/>
      <c r="AA36" s="13"/>
      <c r="AB36" s="14"/>
    </row>
    <row r="37" spans="2:28" ht="15.5" x14ac:dyDescent="0.35">
      <c r="B37" s="10" t="s">
        <v>22</v>
      </c>
      <c r="C37" s="13">
        <v>36.520830296884071</v>
      </c>
      <c r="D37" s="13">
        <v>5.6997983534797649</v>
      </c>
      <c r="E37" s="13">
        <v>5.6249580602936327</v>
      </c>
      <c r="F37" s="13">
        <v>5.5841701381037252</v>
      </c>
      <c r="G37" s="13">
        <v>5.6142405153051316</v>
      </c>
      <c r="H37" s="13">
        <v>5.5798115287864469</v>
      </c>
      <c r="I37" s="13">
        <v>5.5453604272780863</v>
      </c>
      <c r="J37" s="13">
        <v>5.511275495935636</v>
      </c>
      <c r="K37" s="13">
        <v>5.477487258061144</v>
      </c>
      <c r="L37" s="13">
        <v>5.4437432501660101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/>
      <c r="Y37" s="13"/>
      <c r="Z37" s="13"/>
      <c r="AA37" s="13"/>
      <c r="AB37" s="14"/>
    </row>
    <row r="38" spans="2:28" ht="15.5" x14ac:dyDescent="0.35">
      <c r="B38" s="9" t="s">
        <v>23</v>
      </c>
      <c r="C38" s="13">
        <v>-3.7785086440113345</v>
      </c>
      <c r="D38" s="13">
        <v>6.3678143008469093E-2</v>
      </c>
      <c r="E38" s="13">
        <v>6.4344782360243394E-2</v>
      </c>
      <c r="F38" s="13">
        <v>6.4965875091757927E-2</v>
      </c>
      <c r="G38" s="13">
        <v>6.6514606497370385E-2</v>
      </c>
      <c r="H38" s="13">
        <v>6.7068461505077129E-2</v>
      </c>
      <c r="I38" s="13">
        <v>6.776683137196611E-2</v>
      </c>
      <c r="J38" s="13">
        <v>6.4619525436863751E-2</v>
      </c>
      <c r="K38" s="13">
        <v>-2.6518707137246467</v>
      </c>
      <c r="L38" s="13">
        <v>-2.642985722880602</v>
      </c>
      <c r="M38" s="13">
        <v>-2.6413846469574374</v>
      </c>
      <c r="N38" s="13">
        <v>-2.6417511734691002</v>
      </c>
      <c r="O38" s="13">
        <v>-2.6485228847522344</v>
      </c>
      <c r="P38" s="13">
        <v>-2.6418020292533524</v>
      </c>
      <c r="Q38" s="13">
        <v>1.0854986190629787</v>
      </c>
      <c r="R38" s="13">
        <v>1.0941959403600041</v>
      </c>
      <c r="S38" s="13">
        <v>1.1049339380279943</v>
      </c>
      <c r="T38" s="13">
        <v>1.1642194430511552</v>
      </c>
      <c r="U38" s="13">
        <v>2.5302214685585058</v>
      </c>
      <c r="V38" s="13">
        <v>2.6242920698255126</v>
      </c>
      <c r="W38" s="13">
        <v>2.7123818312814891</v>
      </c>
      <c r="X38" s="13"/>
      <c r="Y38" s="13"/>
      <c r="Z38" s="15"/>
      <c r="AA38" s="15"/>
      <c r="AB38" s="14"/>
    </row>
    <row r="39" spans="2:28" ht="15.5" x14ac:dyDescent="0.35">
      <c r="B39" s="10" t="s">
        <v>24</v>
      </c>
      <c r="C39" s="13">
        <v>647.6250017819184</v>
      </c>
      <c r="D39" s="13">
        <v>17.730991181013867</v>
      </c>
      <c r="E39" s="13">
        <v>21.905680052661175</v>
      </c>
      <c r="F39" s="13">
        <v>19.815160650642547</v>
      </c>
      <c r="G39" s="13">
        <v>74.102280033482458</v>
      </c>
      <c r="H39" s="13">
        <v>71.99693038349686</v>
      </c>
      <c r="I39" s="13">
        <v>70.188442316298577</v>
      </c>
      <c r="J39" s="13">
        <v>72.558237460107634</v>
      </c>
      <c r="K39" s="13">
        <v>72.590847389744567</v>
      </c>
      <c r="L39" s="13">
        <v>79.667686047146901</v>
      </c>
      <c r="M39" s="13">
        <v>68.902910483166792</v>
      </c>
      <c r="N39" s="13">
        <v>71.619806218240271</v>
      </c>
      <c r="O39" s="13">
        <v>67.410302075488829</v>
      </c>
      <c r="P39" s="13">
        <v>67.969988469264564</v>
      </c>
      <c r="Q39" s="13">
        <v>69.334834405499222</v>
      </c>
      <c r="R39" s="13">
        <v>71.385105720311813</v>
      </c>
      <c r="S39" s="13">
        <v>75.363100448543875</v>
      </c>
      <c r="T39" s="13">
        <v>81.27060395383107</v>
      </c>
      <c r="U39" s="13">
        <v>77.705183947155263</v>
      </c>
      <c r="V39" s="13">
        <v>89.648550119332612</v>
      </c>
      <c r="W39" s="13">
        <v>93.610954960376745</v>
      </c>
      <c r="X39" s="13"/>
      <c r="Y39" s="13"/>
      <c r="Z39" s="15"/>
      <c r="AA39" s="15"/>
      <c r="AB39" s="14"/>
    </row>
    <row r="40" spans="2:28" ht="15.5" x14ac:dyDescent="0.35">
      <c r="B40" s="10" t="s">
        <v>25</v>
      </c>
      <c r="C40" s="13">
        <v>7.7312530260100294</v>
      </c>
      <c r="D40" s="13">
        <v>0.18868981605585344</v>
      </c>
      <c r="E40" s="13">
        <v>0.21226046347637179</v>
      </c>
      <c r="F40" s="13">
        <v>0.18047916761290075</v>
      </c>
      <c r="G40" s="13">
        <v>0.5597378217400002</v>
      </c>
      <c r="H40" s="13">
        <v>0.83818584857</v>
      </c>
      <c r="I40" s="13">
        <v>0.98513736408000063</v>
      </c>
      <c r="J40" s="13">
        <v>0.84331124476000041</v>
      </c>
      <c r="K40" s="13">
        <v>0.98795136602999956</v>
      </c>
      <c r="L40" s="13">
        <v>0.99772492619999942</v>
      </c>
      <c r="M40" s="13">
        <v>0.85882899689836223</v>
      </c>
      <c r="N40" s="13">
        <v>1.1864257178515427</v>
      </c>
      <c r="O40" s="13">
        <v>1.1731890037010322</v>
      </c>
      <c r="P40" s="13">
        <v>0.94295695817999969</v>
      </c>
      <c r="Q40" s="13">
        <v>1.0103511643600003</v>
      </c>
      <c r="R40" s="13">
        <v>1.0182499034699992</v>
      </c>
      <c r="S40" s="13">
        <v>0.98595849295999927</v>
      </c>
      <c r="T40" s="13">
        <v>0.66182713813372052</v>
      </c>
      <c r="U40" s="13">
        <v>0.6850951175402189</v>
      </c>
      <c r="V40" s="13">
        <v>0.76047972239331818</v>
      </c>
      <c r="W40" s="13">
        <v>0.70684982826197884</v>
      </c>
      <c r="X40" s="13"/>
      <c r="Y40" s="13"/>
      <c r="Z40" s="13"/>
      <c r="AA40" s="13"/>
      <c r="AB40" s="14"/>
    </row>
    <row r="41" spans="2:28" ht="15.5" x14ac:dyDescent="0.35">
      <c r="B41" s="10" t="s">
        <v>26</v>
      </c>
      <c r="C41" s="13">
        <v>0.51770009191475175</v>
      </c>
      <c r="D41" s="13">
        <v>0.28339476428792054</v>
      </c>
      <c r="E41" s="13">
        <v>0</v>
      </c>
      <c r="F41" s="13">
        <v>1.0189314116744822E-2</v>
      </c>
      <c r="G41" s="13">
        <v>4.7305482289255359E-2</v>
      </c>
      <c r="H41" s="13">
        <v>0</v>
      </c>
      <c r="I41" s="13">
        <v>9.8930837742196284E-2</v>
      </c>
      <c r="J41" s="13">
        <v>0.14157221903916054</v>
      </c>
      <c r="K41" s="13">
        <v>1.5428072727114281E-2</v>
      </c>
      <c r="L41" s="13">
        <v>7.9468013586675698E-2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/>
      <c r="Y41" s="13"/>
      <c r="Z41" s="15"/>
      <c r="AA41" s="15"/>
      <c r="AB41" s="14"/>
    </row>
    <row r="42" spans="2:28" ht="15.5" x14ac:dyDescent="0.35">
      <c r="B42" s="10" t="s">
        <v>27</v>
      </c>
      <c r="C42" s="13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3"/>
      <c r="Y42" s="13"/>
      <c r="Z42" s="15"/>
      <c r="AA42" s="15"/>
      <c r="AB42" s="14"/>
    </row>
    <row r="43" spans="2:28" ht="15.5" x14ac:dyDescent="0.35">
      <c r="B43" s="10" t="s">
        <v>28</v>
      </c>
      <c r="C43" s="13">
        <v>11.739260748523872</v>
      </c>
      <c r="D43" s="15">
        <v>5.0256026258910982</v>
      </c>
      <c r="E43" s="15">
        <v>4.4797235110217537</v>
      </c>
      <c r="F43" s="15">
        <v>2.6686271292023487</v>
      </c>
      <c r="G43" s="15">
        <v>0.71875611170005738</v>
      </c>
      <c r="H43" s="15">
        <v>5.3155340723402417E-2</v>
      </c>
      <c r="I43" s="15">
        <v>0.3060179435066438</v>
      </c>
      <c r="J43" s="15">
        <v>0.20990659092932046</v>
      </c>
      <c r="K43" s="15">
        <v>0</v>
      </c>
      <c r="L43" s="15">
        <v>7.1201418325339662E-3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3"/>
      <c r="Y43" s="13"/>
      <c r="Z43" s="15"/>
      <c r="AA43" s="15"/>
      <c r="AB43" s="14"/>
    </row>
    <row r="44" spans="2:28" ht="15.5" x14ac:dyDescent="0.35">
      <c r="B44" s="10" t="s">
        <v>29</v>
      </c>
      <c r="C44" s="13">
        <v>1001.6007411988904</v>
      </c>
      <c r="D44" s="13">
        <v>29.570364888875375</v>
      </c>
      <c r="E44" s="13">
        <v>34.390424871619075</v>
      </c>
      <c r="F44" s="13">
        <v>34.716679937857101</v>
      </c>
      <c r="G44" s="13">
        <v>111.37848255733677</v>
      </c>
      <c r="H44" s="13">
        <v>112.18881307780252</v>
      </c>
      <c r="I44" s="13">
        <v>112.32052077166843</v>
      </c>
      <c r="J44" s="13">
        <v>112.3347351453673</v>
      </c>
      <c r="K44" s="13">
        <v>109.99834551559391</v>
      </c>
      <c r="L44" s="13">
        <v>116.17553480271268</v>
      </c>
      <c r="M44" s="13">
        <v>100.60646257887242</v>
      </c>
      <c r="N44" s="13">
        <v>104.71169679969638</v>
      </c>
      <c r="O44" s="13">
        <v>100.95767280385621</v>
      </c>
      <c r="P44" s="13">
        <v>100.88783142550844</v>
      </c>
      <c r="Q44" s="13">
        <v>105.87633474390859</v>
      </c>
      <c r="R44" s="13">
        <v>111.82264042202897</v>
      </c>
      <c r="S44" s="13">
        <v>121.18447978397816</v>
      </c>
      <c r="T44" s="13">
        <v>130.7174739754187</v>
      </c>
      <c r="U44" s="13">
        <v>127.34712026457977</v>
      </c>
      <c r="V44" s="13">
        <v>143.67729924684807</v>
      </c>
      <c r="W44" s="13">
        <v>149.01935099093288</v>
      </c>
      <c r="X44" s="13"/>
      <c r="Y44" s="13"/>
      <c r="Z44" s="15"/>
      <c r="AA44" s="15"/>
      <c r="AB44" s="14"/>
    </row>
    <row r="45" spans="2:28" ht="15.5" x14ac:dyDescent="0.35">
      <c r="B45" s="9" t="s">
        <v>1</v>
      </c>
      <c r="C45" s="13">
        <v>1482.4251888717338</v>
      </c>
      <c r="D45" s="13">
        <v>42.450729518284142</v>
      </c>
      <c r="E45" s="13">
        <v>50.192918485695571</v>
      </c>
      <c r="F45" s="13">
        <v>44.875319013861557</v>
      </c>
      <c r="G45" s="13">
        <v>176.13608526632959</v>
      </c>
      <c r="H45" s="13">
        <v>156.82191663831941</v>
      </c>
      <c r="I45" s="13">
        <v>152.41052158308557</v>
      </c>
      <c r="J45" s="13">
        <v>152.77940084555942</v>
      </c>
      <c r="K45" s="13">
        <v>148.22882508394946</v>
      </c>
      <c r="L45" s="13">
        <v>159.18312528312586</v>
      </c>
      <c r="M45" s="13">
        <v>123.08586742667956</v>
      </c>
      <c r="N45" s="13">
        <v>157.98265878249683</v>
      </c>
      <c r="O45" s="13">
        <v>149.09088696399959</v>
      </c>
      <c r="P45" s="13">
        <v>150.31375245584485</v>
      </c>
      <c r="Q45" s="13">
        <v>161.23787282540701</v>
      </c>
      <c r="R45" s="13">
        <v>186.86913320270438</v>
      </c>
      <c r="S45" s="13">
        <v>203.34471287998986</v>
      </c>
      <c r="T45" s="13">
        <v>218.82266185383207</v>
      </c>
      <c r="U45" s="13">
        <v>213.10459961292059</v>
      </c>
      <c r="V45" s="13">
        <v>242.01206863800678</v>
      </c>
      <c r="W45" s="13">
        <v>251.46914099775478</v>
      </c>
      <c r="X45" s="13"/>
      <c r="Y45" s="13"/>
      <c r="Z45" s="13"/>
      <c r="AA45" s="13"/>
    </row>
    <row r="46" spans="2:28" ht="15.5" x14ac:dyDescent="0.35">
      <c r="B46" s="9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2:28" ht="15.5" x14ac:dyDescent="0.35">
      <c r="B47" s="10" t="s">
        <v>86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2:28" ht="15.5" x14ac:dyDescent="0.35">
      <c r="B48" s="9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2:28" ht="15.5" x14ac:dyDescent="0.35">
      <c r="B49" s="9" t="s">
        <v>30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4"/>
    </row>
    <row r="50" spans="2:28" ht="15.5" x14ac:dyDescent="0.35">
      <c r="B50" s="10" t="s">
        <v>31</v>
      </c>
      <c r="C50" s="13">
        <v>407.14835118246333</v>
      </c>
      <c r="D50" s="13">
        <v>0.60318356082924318</v>
      </c>
      <c r="E50" s="13">
        <v>0.60143626330662125</v>
      </c>
      <c r="F50" s="13">
        <v>0.59943634195689399</v>
      </c>
      <c r="G50" s="13">
        <v>1.6047839112548834</v>
      </c>
      <c r="H50" s="13">
        <v>1.5988458799184568</v>
      </c>
      <c r="I50" s="13">
        <v>16.765872067553008</v>
      </c>
      <c r="J50" s="13">
        <v>16.765872067553008</v>
      </c>
      <c r="K50" s="13">
        <v>26.565975181636155</v>
      </c>
      <c r="L50" s="13">
        <v>26.56597518163613</v>
      </c>
      <c r="M50" s="13">
        <v>66.296400228283034</v>
      </c>
      <c r="N50" s="13">
        <v>70.738233467156888</v>
      </c>
      <c r="O50" s="13">
        <v>76.073078947558486</v>
      </c>
      <c r="P50" s="13">
        <v>84.728674139003274</v>
      </c>
      <c r="Q50" s="13">
        <v>84.728674139003274</v>
      </c>
      <c r="R50" s="13">
        <v>84.728674139003274</v>
      </c>
      <c r="S50" s="13">
        <v>84.728674139003218</v>
      </c>
      <c r="T50" s="13">
        <v>84.503683254605122</v>
      </c>
      <c r="U50" s="13">
        <v>98.928497197504939</v>
      </c>
      <c r="V50" s="13">
        <v>98.928497197504939</v>
      </c>
      <c r="W50" s="13">
        <v>129.76800581952739</v>
      </c>
      <c r="X50" s="13"/>
      <c r="Y50" s="13"/>
      <c r="Z50" s="14"/>
      <c r="AA50" s="14"/>
      <c r="AB50" s="14"/>
    </row>
    <row r="51" spans="2:28" ht="15.5" x14ac:dyDescent="0.35">
      <c r="B51" s="10" t="s">
        <v>32</v>
      </c>
      <c r="C51" s="13">
        <v>22.238024887908853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3.6593938224830529</v>
      </c>
      <c r="L51" s="13">
        <v>3.6593938224830529</v>
      </c>
      <c r="M51" s="13">
        <v>3.6593938224830529</v>
      </c>
      <c r="N51" s="13">
        <v>3.6593938224830529</v>
      </c>
      <c r="O51" s="13">
        <v>3.6593938224830529</v>
      </c>
      <c r="P51" s="13">
        <v>3.6593938224830529</v>
      </c>
      <c r="Q51" s="13">
        <v>3.6593938224830529</v>
      </c>
      <c r="R51" s="13">
        <v>3.6593938224830529</v>
      </c>
      <c r="S51" s="13">
        <v>3.6593938224830529</v>
      </c>
      <c r="T51" s="13">
        <v>6.1441418273637307</v>
      </c>
      <c r="U51" s="13">
        <v>6.1441418273637307</v>
      </c>
      <c r="V51" s="13">
        <v>6.1441418273637307</v>
      </c>
      <c r="W51" s="13">
        <v>6.1441418273636854</v>
      </c>
      <c r="X51" s="13"/>
      <c r="Y51" s="13"/>
      <c r="Z51" s="14"/>
      <c r="AA51" s="14"/>
      <c r="AB51" s="14"/>
    </row>
    <row r="52" spans="2:28" ht="15.5" x14ac:dyDescent="0.35">
      <c r="B52" s="10" t="s">
        <v>33</v>
      </c>
      <c r="C52" s="13">
        <v>169.61302078607804</v>
      </c>
      <c r="D52" s="13">
        <v>0</v>
      </c>
      <c r="E52" s="13">
        <v>0</v>
      </c>
      <c r="F52" s="13">
        <v>0</v>
      </c>
      <c r="G52" s="13">
        <v>9.4596726773577959</v>
      </c>
      <c r="H52" s="13">
        <v>13.796571498426895</v>
      </c>
      <c r="I52" s="13">
        <v>16.36984525345941</v>
      </c>
      <c r="J52" s="13">
        <v>16.726189097989955</v>
      </c>
      <c r="K52" s="13">
        <v>17.791721518736786</v>
      </c>
      <c r="L52" s="13">
        <v>17.933909559733685</v>
      </c>
      <c r="M52" s="13">
        <v>23.141654854514616</v>
      </c>
      <c r="N52" s="13">
        <v>24.149288180166739</v>
      </c>
      <c r="O52" s="13">
        <v>24.71803735247984</v>
      </c>
      <c r="P52" s="13">
        <v>27.044730178098554</v>
      </c>
      <c r="Q52" s="13">
        <v>27.570346668514368</v>
      </c>
      <c r="R52" s="13">
        <v>27.99199844864091</v>
      </c>
      <c r="S52" s="13">
        <v>28.59821242886418</v>
      </c>
      <c r="T52" s="13">
        <v>27.96266970674678</v>
      </c>
      <c r="U52" s="13">
        <v>27.619464584507973</v>
      </c>
      <c r="V52" s="13">
        <v>28.078196076282161</v>
      </c>
      <c r="W52" s="13">
        <v>31.524367248823808</v>
      </c>
      <c r="X52" s="13"/>
      <c r="Y52" s="13"/>
      <c r="Z52" s="15"/>
      <c r="AA52" s="13"/>
      <c r="AB52" s="14"/>
    </row>
    <row r="53" spans="2:28" ht="15.5" x14ac:dyDescent="0.35">
      <c r="B53" s="10" t="s">
        <v>34</v>
      </c>
      <c r="C53" s="13">
        <v>478.47278134328127</v>
      </c>
      <c r="D53" s="13">
        <v>12.776218486495603</v>
      </c>
      <c r="E53" s="13">
        <v>13.021244407166586</v>
      </c>
      <c r="F53" s="13">
        <v>15.156059206877456</v>
      </c>
      <c r="G53" s="13">
        <v>15.940033502335421</v>
      </c>
      <c r="H53" s="13">
        <v>46.949937755417423</v>
      </c>
      <c r="I53" s="13">
        <v>49.628717396048167</v>
      </c>
      <c r="J53" s="13">
        <v>51.210569736202544</v>
      </c>
      <c r="K53" s="13">
        <v>53.309507499706918</v>
      </c>
      <c r="L53" s="13">
        <v>54.547623457754867</v>
      </c>
      <c r="M53" s="13">
        <v>63.653212295997115</v>
      </c>
      <c r="N53" s="13">
        <v>65.39899071625787</v>
      </c>
      <c r="O53" s="13">
        <v>69.69056881179425</v>
      </c>
      <c r="P53" s="13">
        <v>70.030794177866142</v>
      </c>
      <c r="Q53" s="13">
        <v>62.196139729178967</v>
      </c>
      <c r="R53" s="13">
        <v>60.956732096271239</v>
      </c>
      <c r="S53" s="13">
        <v>62.180267988319116</v>
      </c>
      <c r="T53" s="13">
        <v>62.7274466968139</v>
      </c>
      <c r="U53" s="13">
        <v>64.091672420395355</v>
      </c>
      <c r="V53" s="13">
        <v>65.008028229827659</v>
      </c>
      <c r="W53" s="13">
        <v>70.821065781343478</v>
      </c>
      <c r="X53" s="13"/>
      <c r="Y53" s="13"/>
      <c r="Z53" s="15"/>
      <c r="AA53" s="13"/>
      <c r="AB53" s="14"/>
    </row>
    <row r="54" spans="2:28" ht="15.5" x14ac:dyDescent="0.35">
      <c r="B54" s="10" t="s">
        <v>35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/>
      <c r="Y54" s="13"/>
      <c r="Z54" s="15"/>
      <c r="AA54" s="13"/>
      <c r="AB54" s="14"/>
    </row>
    <row r="55" spans="2:28" ht="15.5" x14ac:dyDescent="0.35">
      <c r="B55" s="10" t="s">
        <v>36</v>
      </c>
      <c r="C55" s="13">
        <v>1.1348792995783659</v>
      </c>
      <c r="D55" s="15">
        <v>0</v>
      </c>
      <c r="E55" s="15">
        <v>0</v>
      </c>
      <c r="F55" s="15">
        <v>0</v>
      </c>
      <c r="G55" s="15">
        <v>0.10436974760070136</v>
      </c>
      <c r="H55" s="15">
        <v>-8.1014443924386961E-2</v>
      </c>
      <c r="I55" s="15">
        <v>-0.13707608051705361</v>
      </c>
      <c r="J55" s="15">
        <v>-0.34718768333328232</v>
      </c>
      <c r="K55" s="15">
        <v>0.57200458669243648</v>
      </c>
      <c r="L55" s="15">
        <v>0.50661887492849123</v>
      </c>
      <c r="M55" s="15">
        <v>0.27849051261413066</v>
      </c>
      <c r="N55" s="15">
        <v>0.19550792737768916</v>
      </c>
      <c r="O55" s="15">
        <v>9.9701100134798076E-2</v>
      </c>
      <c r="P55" s="15">
        <v>3.8522135859515742E-2</v>
      </c>
      <c r="Q55" s="15">
        <v>0.10743339855585549</v>
      </c>
      <c r="R55" s="15">
        <v>2.4516622135905665E-3</v>
      </c>
      <c r="S55" s="15">
        <v>2.6939203805412718E-2</v>
      </c>
      <c r="T55" s="15">
        <v>0.10921183078486274</v>
      </c>
      <c r="U55" s="15">
        <v>-0.66932358857012642</v>
      </c>
      <c r="V55" s="15">
        <v>1.1346657516274834</v>
      </c>
      <c r="W55" s="15">
        <v>1.1506197576049819</v>
      </c>
      <c r="X55" s="13"/>
      <c r="Y55" s="13"/>
      <c r="Z55" s="15"/>
      <c r="AA55" s="15"/>
      <c r="AB55" s="14"/>
    </row>
    <row r="56" spans="2:28" ht="15.5" x14ac:dyDescent="0.35">
      <c r="B56" s="9" t="s">
        <v>37</v>
      </c>
      <c r="C56" s="13">
        <v>42.142367686556327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5.7290829787480124</v>
      </c>
      <c r="L56" s="13">
        <v>5.8276931944948949</v>
      </c>
      <c r="M56" s="13">
        <v>5.9442727933956521</v>
      </c>
      <c r="N56" s="13">
        <v>6.0631685432676132</v>
      </c>
      <c r="O56" s="13">
        <v>6.2013239521774794</v>
      </c>
      <c r="P56" s="13">
        <v>6.307908495926756</v>
      </c>
      <c r="Q56" s="13">
        <v>6.4342673989294079</v>
      </c>
      <c r="R56" s="13">
        <v>6.5629424529037497</v>
      </c>
      <c r="S56" s="13">
        <v>6.7125312572945122</v>
      </c>
      <c r="T56" s="13">
        <v>6.8280130640908006</v>
      </c>
      <c r="U56" s="13">
        <v>16.298584365306208</v>
      </c>
      <c r="V56" s="13">
        <v>16.624399468644135</v>
      </c>
      <c r="W56" s="13">
        <v>19.177728789231644</v>
      </c>
      <c r="X56" s="13"/>
      <c r="Y56" s="13"/>
      <c r="Z56" s="15"/>
      <c r="AA56" s="15"/>
      <c r="AB56" s="14"/>
    </row>
    <row r="57" spans="2:28" ht="15.5" x14ac:dyDescent="0.35">
      <c r="B57" s="10" t="s">
        <v>38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/>
      <c r="Y57" s="13"/>
      <c r="Z57" s="15"/>
      <c r="AA57" s="15"/>
      <c r="AB57" s="14"/>
    </row>
    <row r="58" spans="2:28" ht="15.5" x14ac:dyDescent="0.35">
      <c r="B58" s="9" t="s">
        <v>1</v>
      </c>
      <c r="C58" s="13">
        <v>1120.7494251858661</v>
      </c>
      <c r="D58" s="13">
        <v>13.379402047324847</v>
      </c>
      <c r="E58" s="13">
        <v>13.622680670473207</v>
      </c>
      <c r="F58" s="13">
        <v>15.75549554883435</v>
      </c>
      <c r="G58" s="13">
        <v>27.108859838548799</v>
      </c>
      <c r="H58" s="13">
        <v>62.264340689838384</v>
      </c>
      <c r="I58" s="13">
        <v>82.627358636543548</v>
      </c>
      <c r="J58" s="13">
        <v>84.355443218412219</v>
      </c>
      <c r="K58" s="13">
        <v>107.62768558800335</v>
      </c>
      <c r="L58" s="13">
        <v>109.04121409103112</v>
      </c>
      <c r="M58" s="13">
        <v>162.97342450728758</v>
      </c>
      <c r="N58" s="13">
        <v>170.20458265670985</v>
      </c>
      <c r="O58" s="13">
        <v>180.44210398662793</v>
      </c>
      <c r="P58" s="13">
        <v>191.81002294923732</v>
      </c>
      <c r="Q58" s="13">
        <v>184.69625515666493</v>
      </c>
      <c r="R58" s="13">
        <v>183.90219262151581</v>
      </c>
      <c r="S58" s="13">
        <v>185.9060188397695</v>
      </c>
      <c r="T58" s="13">
        <v>188.27516638040521</v>
      </c>
      <c r="U58" s="13">
        <v>212.41303680650805</v>
      </c>
      <c r="V58" s="13">
        <v>215.9179285512501</v>
      </c>
      <c r="W58" s="13">
        <v>258.58592922389494</v>
      </c>
      <c r="X58" s="13"/>
      <c r="Y58" s="13"/>
      <c r="Z58" s="13"/>
      <c r="AA58" s="13"/>
    </row>
    <row r="59" spans="2:28" ht="15.5" x14ac:dyDescent="0.35">
      <c r="B59" s="9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2:28" ht="15.5" x14ac:dyDescent="0.35">
      <c r="B60" s="9" t="s">
        <v>87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2:28" ht="15.5" x14ac:dyDescent="0.35">
      <c r="B61" s="9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2:28" ht="15.5" x14ac:dyDescent="0.35">
      <c r="B62" s="9" t="s">
        <v>39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2:28" ht="15.5" x14ac:dyDescent="0.35">
      <c r="B63" s="10" t="s">
        <v>40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/>
      <c r="Y63" s="13"/>
      <c r="Z63" s="13"/>
      <c r="AA63" s="13"/>
    </row>
    <row r="64" spans="2:28" ht="15.5" x14ac:dyDescent="0.35">
      <c r="B64" s="10" t="s">
        <v>41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/>
      <c r="Y64" s="13"/>
      <c r="Z64" s="15"/>
      <c r="AA64" s="13"/>
    </row>
    <row r="65" spans="2:28" ht="15.5" x14ac:dyDescent="0.35">
      <c r="B65" s="10" t="s">
        <v>42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/>
      <c r="Y65" s="13"/>
      <c r="Z65" s="13"/>
      <c r="AA65" s="13"/>
    </row>
    <row r="66" spans="2:28" ht="15.5" x14ac:dyDescent="0.35">
      <c r="B66" s="10" t="s">
        <v>43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/>
      <c r="Y66" s="13"/>
      <c r="Z66" s="15"/>
      <c r="AA66" s="13"/>
    </row>
    <row r="67" spans="2:28" ht="15.5" x14ac:dyDescent="0.35">
      <c r="B67" s="9" t="s">
        <v>1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/>
      <c r="Y67" s="13"/>
      <c r="Z67" s="13"/>
      <c r="AA67" s="13"/>
    </row>
    <row r="68" spans="2:28" ht="15.5" x14ac:dyDescent="0.35">
      <c r="B68" s="9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2:28" ht="15.5" x14ac:dyDescent="0.35">
      <c r="B69" s="9" t="s">
        <v>44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2:28" ht="15.5" x14ac:dyDescent="0.35">
      <c r="B70" s="10" t="s">
        <v>45</v>
      </c>
      <c r="C70" s="13">
        <v>-216.63153270958827</v>
      </c>
      <c r="D70" s="15">
        <v>-12.460409029903962</v>
      </c>
      <c r="E70" s="15">
        <v>-12.79015238256952</v>
      </c>
      <c r="F70" s="15">
        <v>-11.42983225563774</v>
      </c>
      <c r="G70" s="15">
        <v>-24.250462015673733</v>
      </c>
      <c r="H70" s="15">
        <v>-22.938991945106284</v>
      </c>
      <c r="I70" s="15">
        <v>-25.788719014324585</v>
      </c>
      <c r="J70" s="15">
        <v>-21.136855804451088</v>
      </c>
      <c r="K70" s="15">
        <v>-25.108253011421532</v>
      </c>
      <c r="L70" s="15">
        <v>-26.788455298564781</v>
      </c>
      <c r="M70" s="15">
        <v>-25.428289437342457</v>
      </c>
      <c r="N70" s="15">
        <v>-26.272922348581869</v>
      </c>
      <c r="O70" s="15">
        <v>-28.311529639799581</v>
      </c>
      <c r="P70" s="15">
        <v>-16.95538995366676</v>
      </c>
      <c r="Q70" s="15">
        <v>-15.394338309217634</v>
      </c>
      <c r="R70" s="15">
        <v>-15.973352490323526</v>
      </c>
      <c r="S70" s="15">
        <v>-15.485378767557831</v>
      </c>
      <c r="T70" s="15">
        <v>-13.639414191644374</v>
      </c>
      <c r="U70" s="15">
        <v>-24.517772727867566</v>
      </c>
      <c r="V70" s="15">
        <v>-24.211122105679351</v>
      </c>
      <c r="W70" s="15">
        <v>-29.621747163253566</v>
      </c>
      <c r="X70" s="13"/>
      <c r="Y70" s="13"/>
      <c r="Z70" s="15"/>
      <c r="AA70" s="15"/>
      <c r="AB70" s="14"/>
    </row>
    <row r="71" spans="2:28" ht="15.5" x14ac:dyDescent="0.35">
      <c r="B71" s="10" t="s">
        <v>46</v>
      </c>
      <c r="C71" s="13">
        <v>366.60383970319862</v>
      </c>
      <c r="D71" s="15">
        <v>34.270005427998989</v>
      </c>
      <c r="E71" s="15">
        <v>38.568496144254347</v>
      </c>
      <c r="F71" s="15">
        <v>39.420730515077231</v>
      </c>
      <c r="G71" s="15">
        <v>74.445387740041966</v>
      </c>
      <c r="H71" s="15">
        <v>53.910365954410217</v>
      </c>
      <c r="I71" s="15">
        <v>44.798511401332888</v>
      </c>
      <c r="J71" s="15">
        <v>34.504344957651341</v>
      </c>
      <c r="K71" s="15">
        <v>30.442232132212183</v>
      </c>
      <c r="L71" s="15">
        <v>34.725041435290557</v>
      </c>
      <c r="M71" s="15">
        <v>28.29896432047018</v>
      </c>
      <c r="N71" s="15">
        <v>24.864638859173468</v>
      </c>
      <c r="O71" s="15">
        <v>24.246217681370165</v>
      </c>
      <c r="P71" s="15">
        <v>13.16983289602018</v>
      </c>
      <c r="Q71" s="15">
        <v>12.487493177916173</v>
      </c>
      <c r="R71" s="15">
        <v>13.173052563798452</v>
      </c>
      <c r="S71" s="15">
        <v>14.148778144357562</v>
      </c>
      <c r="T71" s="15">
        <v>13.884861122792202</v>
      </c>
      <c r="U71" s="15">
        <v>24.812278607359179</v>
      </c>
      <c r="V71" s="15">
        <v>25.428187771595542</v>
      </c>
      <c r="W71" s="15">
        <v>27.796330459294797</v>
      </c>
      <c r="X71" s="13"/>
      <c r="Y71" s="13"/>
      <c r="Z71" s="15"/>
      <c r="AA71" s="15"/>
      <c r="AB71" s="14"/>
    </row>
    <row r="72" spans="2:28" ht="15.5" x14ac:dyDescent="0.35">
      <c r="B72" s="9" t="s">
        <v>1</v>
      </c>
      <c r="C72" s="13">
        <v>149.97230699361029</v>
      </c>
      <c r="D72" s="13">
        <v>21.809596398095024</v>
      </c>
      <c r="E72" s="13">
        <v>25.778343761684827</v>
      </c>
      <c r="F72" s="13">
        <v>27.99089825943949</v>
      </c>
      <c r="G72" s="13">
        <v>50.194925724368233</v>
      </c>
      <c r="H72" s="13">
        <v>30.971374009303933</v>
      </c>
      <c r="I72" s="13">
        <v>19.009792387008304</v>
      </c>
      <c r="J72" s="13">
        <v>13.367489153200253</v>
      </c>
      <c r="K72" s="13">
        <v>5.3339791207906515</v>
      </c>
      <c r="L72" s="13">
        <v>7.9365861367257757</v>
      </c>
      <c r="M72" s="13">
        <v>2.8706748831277231</v>
      </c>
      <c r="N72" s="13">
        <v>-1.4082834894084009</v>
      </c>
      <c r="O72" s="13">
        <v>-4.0653119584294153</v>
      </c>
      <c r="P72" s="13">
        <v>-3.7855570576465798</v>
      </c>
      <c r="Q72" s="13">
        <v>-2.9068451313014609</v>
      </c>
      <c r="R72" s="13">
        <v>-2.8002999265250743</v>
      </c>
      <c r="S72" s="13">
        <v>-1.336600623200269</v>
      </c>
      <c r="T72" s="13">
        <v>0.24544693114782845</v>
      </c>
      <c r="U72" s="13">
        <v>0.29450587949161289</v>
      </c>
      <c r="V72" s="13">
        <v>1.2170656659161914</v>
      </c>
      <c r="W72" s="13">
        <v>-1.8254167039587692</v>
      </c>
      <c r="X72" s="13"/>
      <c r="Y72" s="13"/>
      <c r="Z72" s="13"/>
      <c r="AA72" s="13"/>
    </row>
    <row r="73" spans="2:28" ht="15.5" x14ac:dyDescent="0.35">
      <c r="B73" s="9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2:28" ht="15.5" x14ac:dyDescent="0.35">
      <c r="B74" s="9" t="s">
        <v>47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</row>
    <row r="75" spans="2:28" ht="15.5" x14ac:dyDescent="0.35">
      <c r="B75" s="9" t="s">
        <v>48</v>
      </c>
      <c r="C75" s="13">
        <v>80.939042541893528</v>
      </c>
      <c r="D75" s="13">
        <v>0</v>
      </c>
      <c r="E75" s="13">
        <v>0</v>
      </c>
      <c r="F75" s="13">
        <v>0</v>
      </c>
      <c r="G75" s="13">
        <v>0.12102060598728231</v>
      </c>
      <c r="H75" s="13">
        <v>11.459568645445517</v>
      </c>
      <c r="I75" s="13">
        <v>14.977341278061861</v>
      </c>
      <c r="J75" s="13">
        <v>11.57132448552702</v>
      </c>
      <c r="K75" s="13">
        <v>11.7358882714763</v>
      </c>
      <c r="L75" s="13">
        <v>12.284426240221944</v>
      </c>
      <c r="M75" s="13">
        <v>11.174062429305174</v>
      </c>
      <c r="N75" s="13">
        <v>11.501063575557868</v>
      </c>
      <c r="O75" s="13">
        <v>12.774360768014326</v>
      </c>
      <c r="P75" s="13">
        <v>7.7718482878034596</v>
      </c>
      <c r="Q75" s="13">
        <v>6.9666054190141917</v>
      </c>
      <c r="R75" s="13">
        <v>6.9962835330936493</v>
      </c>
      <c r="S75" s="13">
        <v>6.7799497442252488</v>
      </c>
      <c r="T75" s="13">
        <v>7.2971547516205248</v>
      </c>
      <c r="U75" s="13">
        <v>12.778609285036367</v>
      </c>
      <c r="V75" s="13">
        <v>12.778609285036367</v>
      </c>
      <c r="W75" s="13">
        <v>14.743814762049581</v>
      </c>
      <c r="X75" s="13"/>
      <c r="Y75" s="13"/>
      <c r="Z75" s="13"/>
      <c r="AA75" s="13"/>
      <c r="AB75" s="13"/>
    </row>
    <row r="76" spans="2:28" ht="15.5" x14ac:dyDescent="0.35">
      <c r="B76" s="9" t="s">
        <v>1</v>
      </c>
      <c r="C76" s="13">
        <v>80.939042541893528</v>
      </c>
      <c r="D76" s="13">
        <v>0</v>
      </c>
      <c r="E76" s="13">
        <v>0</v>
      </c>
      <c r="F76" s="13">
        <v>0</v>
      </c>
      <c r="G76" s="13">
        <v>0.12102060598728231</v>
      </c>
      <c r="H76" s="13">
        <v>11.459568645445517</v>
      </c>
      <c r="I76" s="13">
        <v>14.977341278061861</v>
      </c>
      <c r="J76" s="13">
        <v>11.57132448552702</v>
      </c>
      <c r="K76" s="13">
        <v>11.7358882714763</v>
      </c>
      <c r="L76" s="13">
        <v>12.284426240221944</v>
      </c>
      <c r="M76" s="13">
        <v>11.174062429305174</v>
      </c>
      <c r="N76" s="13">
        <v>11.501063575557868</v>
      </c>
      <c r="O76" s="13">
        <v>12.774360768014326</v>
      </c>
      <c r="P76" s="13">
        <v>7.7718482878034596</v>
      </c>
      <c r="Q76" s="13">
        <v>6.9666054190141917</v>
      </c>
      <c r="R76" s="13">
        <v>6.9962835330936493</v>
      </c>
      <c r="S76" s="13">
        <v>6.7799497442252488</v>
      </c>
      <c r="T76" s="13">
        <v>7.2971547516205248</v>
      </c>
      <c r="U76" s="13">
        <v>12.778609285036367</v>
      </c>
      <c r="V76" s="13">
        <v>12.778609285036367</v>
      </c>
      <c r="W76" s="13">
        <v>14.743814762049581</v>
      </c>
      <c r="X76" s="13"/>
      <c r="Y76" s="13"/>
      <c r="Z76" s="13"/>
      <c r="AA76" s="13"/>
    </row>
    <row r="77" spans="2:28" ht="15.5" x14ac:dyDescent="0.35">
      <c r="B77" s="9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2:28" ht="15.5" x14ac:dyDescent="0.35">
      <c r="B78" s="9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spans="2:28" ht="15.5" x14ac:dyDescent="0.35">
      <c r="B79" s="9" t="s">
        <v>49</v>
      </c>
      <c r="C79" s="13">
        <v>2879.592793074502</v>
      </c>
      <c r="D79" s="13">
        <v>167.49658913538303</v>
      </c>
      <c r="E79" s="13">
        <v>183.58597065955959</v>
      </c>
      <c r="F79" s="13">
        <v>169.72670660391475</v>
      </c>
      <c r="G79" s="13">
        <v>253.15961707155699</v>
      </c>
      <c r="H79" s="13">
        <v>232.59743001745397</v>
      </c>
      <c r="I79" s="13">
        <v>239.98315465470199</v>
      </c>
      <c r="J79" s="13">
        <v>232.93797886848785</v>
      </c>
      <c r="K79" s="13">
        <v>243.70239147174377</v>
      </c>
      <c r="L79" s="13">
        <v>259.13830926922827</v>
      </c>
      <c r="M79" s="13">
        <v>270.71778838965037</v>
      </c>
      <c r="N79" s="13">
        <v>308.81571711554443</v>
      </c>
      <c r="O79" s="13">
        <v>308.69952000118309</v>
      </c>
      <c r="P79" s="13">
        <v>316.48933494683308</v>
      </c>
      <c r="Q79" s="13">
        <v>391.27831701880643</v>
      </c>
      <c r="R79" s="13">
        <v>345.19015355070826</v>
      </c>
      <c r="S79" s="13">
        <v>364.83871303215744</v>
      </c>
      <c r="T79" s="13">
        <v>384.70668462220192</v>
      </c>
      <c r="U79" s="13">
        <v>408.57624040094652</v>
      </c>
      <c r="V79" s="13">
        <v>441.95178215971595</v>
      </c>
      <c r="W79" s="13">
        <v>492.86562549039144</v>
      </c>
      <c r="X79" s="13"/>
      <c r="Y79" s="13"/>
      <c r="AB79" s="14"/>
    </row>
    <row r="80" spans="2:28" ht="15.5" x14ac:dyDescent="0.35">
      <c r="B80" s="9" t="s">
        <v>50</v>
      </c>
      <c r="C80" s="13">
        <v>1241.9206964584816</v>
      </c>
      <c r="D80" s="13">
        <v>28.191282776653907</v>
      </c>
      <c r="E80" s="13">
        <v>29.185124747523254</v>
      </c>
      <c r="F80" s="13">
        <v>31.322821970555964</v>
      </c>
      <c r="G80" s="13">
        <v>27.229880444536082</v>
      </c>
      <c r="H80" s="13">
        <v>73.723909335283906</v>
      </c>
      <c r="I80" s="13">
        <v>97.604699914605405</v>
      </c>
      <c r="J80" s="13">
        <v>95.926767703939234</v>
      </c>
      <c r="K80" s="13">
        <v>119.36357385947964</v>
      </c>
      <c r="L80" s="13">
        <v>121.32564033125307</v>
      </c>
      <c r="M80" s="13">
        <v>174.14748693659274</v>
      </c>
      <c r="N80" s="13">
        <v>181.70564623226772</v>
      </c>
      <c r="O80" s="13">
        <v>193.21646475464226</v>
      </c>
      <c r="P80" s="13">
        <v>199.58187123704079</v>
      </c>
      <c r="Q80" s="13">
        <v>191.66286057567913</v>
      </c>
      <c r="R80" s="13">
        <v>190.89847615460945</v>
      </c>
      <c r="S80" s="13">
        <v>192.68596858399474</v>
      </c>
      <c r="T80" s="13">
        <v>195.57232113202573</v>
      </c>
      <c r="U80" s="13">
        <v>225.19164609154441</v>
      </c>
      <c r="V80" s="13">
        <v>228.69653783628647</v>
      </c>
      <c r="W80" s="13">
        <v>273.3297439859445</v>
      </c>
      <c r="X80" s="13"/>
      <c r="Y80" s="13"/>
      <c r="Z80" s="13"/>
      <c r="AA80" s="13"/>
    </row>
    <row r="81" spans="2:27" ht="15.5" x14ac:dyDescent="0.35">
      <c r="B81" s="9" t="s">
        <v>51</v>
      </c>
      <c r="C81" s="13">
        <v>1825.0500212235861</v>
      </c>
      <c r="D81" s="13">
        <v>139.30530635872913</v>
      </c>
      <c r="E81" s="13">
        <v>154.40509513967652</v>
      </c>
      <c r="F81" s="13">
        <v>138.52421946652208</v>
      </c>
      <c r="G81" s="13">
        <v>226.33101099069782</v>
      </c>
      <c r="H81" s="13">
        <v>187.79329064762334</v>
      </c>
      <c r="I81" s="13">
        <v>171.42031397009387</v>
      </c>
      <c r="J81" s="13">
        <v>166.14688999875966</v>
      </c>
      <c r="K81" s="13">
        <v>153.5628042047401</v>
      </c>
      <c r="L81" s="13">
        <v>167.11971141985163</v>
      </c>
      <c r="M81" s="13">
        <v>125.95654230980728</v>
      </c>
      <c r="N81" s="13">
        <v>156.57437529308842</v>
      </c>
      <c r="O81" s="13">
        <v>145.02557500557018</v>
      </c>
      <c r="P81" s="13">
        <v>146.52819539819828</v>
      </c>
      <c r="Q81" s="13">
        <v>158.33102769410556</v>
      </c>
      <c r="R81" s="13">
        <v>184.0688332761793</v>
      </c>
      <c r="S81" s="13">
        <v>202.00811225678959</v>
      </c>
      <c r="T81" s="13">
        <v>219.0681087849799</v>
      </c>
      <c r="U81" s="13">
        <v>213.39910549241222</v>
      </c>
      <c r="V81" s="13">
        <v>243.22913430392296</v>
      </c>
      <c r="W81" s="13">
        <v>249.643724293796</v>
      </c>
      <c r="X81" s="13"/>
      <c r="Y81" s="13"/>
      <c r="Z81" s="13"/>
      <c r="AA81" s="13"/>
    </row>
    <row r="82" spans="2:27" ht="15.5" x14ac:dyDescent="0.35">
      <c r="B82" s="9" t="s">
        <v>88</v>
      </c>
      <c r="C82" s="13">
        <v>-187.37792460756557</v>
      </c>
      <c r="D82" s="13">
        <v>0</v>
      </c>
      <c r="E82" s="13">
        <v>-4.2492276401946295E-3</v>
      </c>
      <c r="F82" s="13">
        <v>-0.12033483316328424</v>
      </c>
      <c r="G82" s="13">
        <v>-0.40127436367690283</v>
      </c>
      <c r="H82" s="13">
        <v>-28.919769965453284</v>
      </c>
      <c r="I82" s="13">
        <v>-29.041859229997321</v>
      </c>
      <c r="J82" s="13">
        <v>-29.135678834211081</v>
      </c>
      <c r="K82" s="13">
        <v>-29.223986592475995</v>
      </c>
      <c r="L82" s="13">
        <v>-29.307042481876479</v>
      </c>
      <c r="M82" s="13">
        <v>-29.386240856749698</v>
      </c>
      <c r="N82" s="13">
        <v>-29.46430440981171</v>
      </c>
      <c r="O82" s="13">
        <v>-29.542519759029414</v>
      </c>
      <c r="P82" s="13">
        <v>-29.620731688405897</v>
      </c>
      <c r="Q82" s="13">
        <v>41.284428749021778</v>
      </c>
      <c r="R82" s="13">
        <v>-29.777155880080475</v>
      </c>
      <c r="S82" s="13">
        <v>-29.855367808626905</v>
      </c>
      <c r="T82" s="13">
        <v>-29.933745294803778</v>
      </c>
      <c r="U82" s="13">
        <v>-30.014511183010107</v>
      </c>
      <c r="V82" s="13">
        <v>-29.973889980493539</v>
      </c>
      <c r="W82" s="13">
        <v>-30.107842789349167</v>
      </c>
      <c r="X82" s="13"/>
      <c r="Y82" s="13"/>
      <c r="Z82" s="13"/>
      <c r="AA82" s="13"/>
    </row>
    <row r="83" spans="2:27" ht="15.5" x14ac:dyDescent="0.35">
      <c r="B83" s="9"/>
      <c r="Y83" s="13"/>
      <c r="Z83" s="13"/>
      <c r="AA83" s="13"/>
    </row>
    <row r="84" spans="2:27" ht="15.5" x14ac:dyDescent="0.35">
      <c r="B84" s="9" t="s">
        <v>52</v>
      </c>
      <c r="C84" s="20">
        <v>2940.981993074502</v>
      </c>
      <c r="D84" s="21"/>
      <c r="E84" s="21">
        <v>61.389199999999995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Y84" s="13"/>
      <c r="Z84" s="13"/>
      <c r="AA84" s="13"/>
    </row>
    <row r="85" spans="2:27" ht="15.5" x14ac:dyDescent="0.35">
      <c r="B85" s="9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Y85" s="13"/>
      <c r="Z85" s="13"/>
      <c r="AA85" s="13"/>
    </row>
    <row r="86" spans="2:27" ht="15.5" x14ac:dyDescent="0.35">
      <c r="B86" s="9"/>
      <c r="C86" s="13"/>
      <c r="D86" s="23"/>
      <c r="Y86" s="13"/>
      <c r="Z86" s="13"/>
      <c r="AA86" s="13"/>
    </row>
    <row r="87" spans="2:27" ht="15.5" x14ac:dyDescent="0.35">
      <c r="B87" s="9" t="s">
        <v>89</v>
      </c>
    </row>
    <row r="88" spans="2:27" ht="15.5" x14ac:dyDescent="0.35">
      <c r="B88" s="10" t="s">
        <v>53</v>
      </c>
      <c r="C88" s="20">
        <v>1828.1235727108592</v>
      </c>
      <c r="D88" s="20">
        <v>646.4559921780326</v>
      </c>
      <c r="E88" s="20">
        <v>671.21021431154406</v>
      </c>
      <c r="F88" s="20">
        <v>510.45736622128243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</row>
    <row r="89" spans="2:27" ht="15.5" x14ac:dyDescent="0.35">
      <c r="B89" s="10" t="s">
        <v>6</v>
      </c>
      <c r="C89" s="20">
        <v>46.149454962345573</v>
      </c>
      <c r="D89" s="20">
        <v>11.046728044800938</v>
      </c>
      <c r="E89" s="20">
        <v>21.736491230242297</v>
      </c>
      <c r="F89" s="20">
        <v>13.366235687302337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</row>
    <row r="90" spans="2:27" ht="15.5" x14ac:dyDescent="0.35">
      <c r="B90" s="10" t="s">
        <v>54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</row>
    <row r="91" spans="2:27" ht="15.5" x14ac:dyDescent="0.35">
      <c r="B91" s="10" t="s">
        <v>55</v>
      </c>
      <c r="C91" s="20">
        <v>510.39683657677944</v>
      </c>
      <c r="D91" s="20">
        <v>112.4516776541689</v>
      </c>
      <c r="E91" s="20">
        <v>109.2999648604838</v>
      </c>
      <c r="F91" s="20">
        <v>113.63648807815589</v>
      </c>
      <c r="G91" s="20">
        <v>114.31162997607103</v>
      </c>
      <c r="H91" s="20">
        <v>65.742938593892404</v>
      </c>
      <c r="I91" s="20">
        <v>53.76458301013605</v>
      </c>
      <c r="J91" s="20">
        <v>52.490481023276196</v>
      </c>
      <c r="K91" s="20">
        <v>52.936078871931514</v>
      </c>
      <c r="L91" s="20">
        <v>49.177646030308139</v>
      </c>
      <c r="M91" s="20">
        <v>11.073620971925891</v>
      </c>
      <c r="N91" s="20">
        <v>-22.445710952461688</v>
      </c>
      <c r="O91" s="20">
        <v>-22.541915290198922</v>
      </c>
      <c r="P91" s="20">
        <v>-22.445710940880062</v>
      </c>
      <c r="Q91" s="20">
        <v>-22.346877648517072</v>
      </c>
      <c r="R91" s="20">
        <v>-22.445710940242805</v>
      </c>
      <c r="S91" s="20">
        <v>-22.541915260778307</v>
      </c>
      <c r="T91" s="20">
        <v>-22.445710944191838</v>
      </c>
      <c r="U91" s="20">
        <v>-22.445710940789709</v>
      </c>
      <c r="V91" s="20">
        <v>-22.445710947881004</v>
      </c>
      <c r="W91" s="20">
        <v>-22.3832986276288</v>
      </c>
    </row>
    <row r="92" spans="2:27" ht="15.5" x14ac:dyDescent="0.35">
      <c r="B92" s="10" t="s">
        <v>56</v>
      </c>
      <c r="C92" s="20">
        <v>851.83211908403905</v>
      </c>
      <c r="D92" s="20">
        <v>97.102321408164954</v>
      </c>
      <c r="E92" s="20">
        <v>95.789411124833833</v>
      </c>
      <c r="F92" s="20">
        <v>95.057143151693253</v>
      </c>
      <c r="G92" s="20">
        <v>95.531016841616477</v>
      </c>
      <c r="H92" s="20">
        <v>94.907229684362704</v>
      </c>
      <c r="I92" s="20">
        <v>94.283148383683923</v>
      </c>
      <c r="J92" s="20">
        <v>93.665751459954649</v>
      </c>
      <c r="K92" s="20">
        <v>93.053753400950484</v>
      </c>
      <c r="L92" s="20">
        <v>92.442343628778616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</row>
    <row r="93" spans="2:27" ht="15.5" x14ac:dyDescent="0.35">
      <c r="B93" s="10" t="s">
        <v>57</v>
      </c>
      <c r="C93" s="20">
        <v>43140.122454229408</v>
      </c>
      <c r="D93" s="20">
        <v>891.50642756294451</v>
      </c>
      <c r="E93" s="20">
        <v>1002.635201742273</v>
      </c>
      <c r="F93" s="20">
        <v>974.26241560779158</v>
      </c>
      <c r="G93" s="20">
        <v>3059.481942408006</v>
      </c>
      <c r="H93" s="20">
        <v>2943.2867485692018</v>
      </c>
      <c r="I93" s="20">
        <v>2834.124183118483</v>
      </c>
      <c r="J93" s="20">
        <v>2742.2865536269114</v>
      </c>
      <c r="K93" s="20">
        <v>2583.1092055023537</v>
      </c>
      <c r="L93" s="20">
        <v>2634.5209836314161</v>
      </c>
      <c r="M93" s="20">
        <v>2199.0512217149349</v>
      </c>
      <c r="N93" s="20">
        <v>2193.4841475962744</v>
      </c>
      <c r="O93" s="20">
        <v>2037.1453375042722</v>
      </c>
      <c r="P93" s="20">
        <v>1976.1017294074418</v>
      </c>
      <c r="Q93" s="20">
        <v>1994.1693048922627</v>
      </c>
      <c r="R93" s="20">
        <v>2036.8050719027328</v>
      </c>
      <c r="S93" s="20">
        <v>2135.6648255556929</v>
      </c>
      <c r="T93" s="20">
        <v>2240.2569572849034</v>
      </c>
      <c r="U93" s="20">
        <v>2097.635954164195</v>
      </c>
      <c r="V93" s="20">
        <v>2280.1113994047732</v>
      </c>
      <c r="W93" s="20">
        <v>2284.4828430325442</v>
      </c>
    </row>
    <row r="94" spans="2:27" ht="15.5" x14ac:dyDescent="0.35">
      <c r="B94" s="10" t="s">
        <v>58</v>
      </c>
      <c r="C94" s="20">
        <v>16571.186040603137</v>
      </c>
      <c r="D94" s="20">
        <v>93.58858714271787</v>
      </c>
      <c r="E94" s="20">
        <v>92.808057840466446</v>
      </c>
      <c r="F94" s="20">
        <v>91.994008569236485</v>
      </c>
      <c r="G94" s="20">
        <v>445.51852133114704</v>
      </c>
      <c r="H94" s="20">
        <v>595.17901815159155</v>
      </c>
      <c r="I94" s="20">
        <v>760.29834504256985</v>
      </c>
      <c r="J94" s="20">
        <v>757.2877132365395</v>
      </c>
      <c r="K94" s="20">
        <v>770.82265849642044</v>
      </c>
      <c r="L94" s="20">
        <v>768.02790112793787</v>
      </c>
      <c r="M94" s="20">
        <v>999.43643834604518</v>
      </c>
      <c r="N94" s="20">
        <v>1031.659479598565</v>
      </c>
      <c r="O94" s="20">
        <v>1029.3079764989307</v>
      </c>
      <c r="P94" s="20">
        <v>1134.8668111512297</v>
      </c>
      <c r="Q94" s="20">
        <v>1134.0259784608638</v>
      </c>
      <c r="R94" s="20">
        <v>1131.7695057470414</v>
      </c>
      <c r="S94" s="20">
        <v>1129.3542221027055</v>
      </c>
      <c r="T94" s="20">
        <v>1126.5506902539105</v>
      </c>
      <c r="U94" s="20">
        <v>1123.2323461075512</v>
      </c>
      <c r="V94" s="20">
        <v>1120.7719066349657</v>
      </c>
      <c r="W94" s="20">
        <v>1234.6858747626986</v>
      </c>
    </row>
    <row r="95" spans="2:27" ht="15.5" x14ac:dyDescent="0.35">
      <c r="B95" s="10" t="s">
        <v>59</v>
      </c>
      <c r="C95" s="20">
        <v>33336.12972144378</v>
      </c>
      <c r="D95" s="20">
        <v>748.54694795232365</v>
      </c>
      <c r="E95" s="20">
        <v>747.86091087178806</v>
      </c>
      <c r="F95" s="20">
        <v>781.38901885876078</v>
      </c>
      <c r="G95" s="20">
        <v>824.76000858127111</v>
      </c>
      <c r="H95" s="20">
        <v>1491.4028885070884</v>
      </c>
      <c r="I95" s="20">
        <v>1597.3557402749966</v>
      </c>
      <c r="J95" s="20">
        <v>1597.3262202999542</v>
      </c>
      <c r="K95" s="20">
        <v>1606.0178831236242</v>
      </c>
      <c r="L95" s="20">
        <v>1599.7286582458039</v>
      </c>
      <c r="M95" s="20">
        <v>1942.3145527761835</v>
      </c>
      <c r="N95" s="20">
        <v>1938.2967434132431</v>
      </c>
      <c r="O95" s="20">
        <v>2038.0402050342855</v>
      </c>
      <c r="P95" s="20">
        <v>2025.9302915670864</v>
      </c>
      <c r="Q95" s="20">
        <v>2031.3330205801844</v>
      </c>
      <c r="R95" s="20">
        <v>2031.597986774832</v>
      </c>
      <c r="S95" s="20">
        <v>2041.516103695682</v>
      </c>
      <c r="T95" s="20">
        <v>2033.8351998794719</v>
      </c>
      <c r="U95" s="20">
        <v>2033.3939383595866</v>
      </c>
      <c r="V95" s="20">
        <v>2032.7440833830469</v>
      </c>
      <c r="W95" s="20">
        <v>2192.739319264565</v>
      </c>
    </row>
    <row r="96" spans="2:27" ht="15.5" x14ac:dyDescent="0.35">
      <c r="B96" s="10" t="s">
        <v>60</v>
      </c>
      <c r="C96" s="20">
        <v>8296.6425571713062</v>
      </c>
      <c r="D96" s="20">
        <v>281.03972447995852</v>
      </c>
      <c r="E96" s="20">
        <v>275.93549864726867</v>
      </c>
      <c r="F96" s="20">
        <v>233.29557515390587</v>
      </c>
      <c r="G96" s="20">
        <v>233.66883021227724</v>
      </c>
      <c r="H96" s="20">
        <v>231.05862267243873</v>
      </c>
      <c r="I96" s="20">
        <v>233.78794791156923</v>
      </c>
      <c r="J96" s="20">
        <v>234.06346794807445</v>
      </c>
      <c r="K96" s="20">
        <v>444.45131763287236</v>
      </c>
      <c r="L96" s="20">
        <v>446.10890353172636</v>
      </c>
      <c r="M96" s="20">
        <v>445.42722145610065</v>
      </c>
      <c r="N96" s="20">
        <v>442.47376598134417</v>
      </c>
      <c r="O96" s="20">
        <v>445.3440965333985</v>
      </c>
      <c r="P96" s="20">
        <v>445.44456110663634</v>
      </c>
      <c r="Q96" s="20">
        <v>438.957279547165</v>
      </c>
      <c r="R96" s="20">
        <v>439.51178138336491</v>
      </c>
      <c r="S96" s="20">
        <v>439.84187393269707</v>
      </c>
      <c r="T96" s="20">
        <v>444.56314377178364</v>
      </c>
      <c r="U96" s="20">
        <v>696.90856086093879</v>
      </c>
      <c r="V96" s="20">
        <v>701.77622999695711</v>
      </c>
      <c r="W96" s="20">
        <v>742.98415441082841</v>
      </c>
    </row>
    <row r="97" spans="2:23" ht="15.5" x14ac:dyDescent="0.35">
      <c r="B97" s="9" t="s">
        <v>1</v>
      </c>
      <c r="C97" s="13">
        <v>104580.58275678163</v>
      </c>
      <c r="D97" s="20">
        <v>2881.7384064231119</v>
      </c>
      <c r="E97" s="20">
        <v>3017.2757506289004</v>
      </c>
      <c r="F97" s="20">
        <v>2813.4582513281284</v>
      </c>
      <c r="G97" s="20">
        <v>4773.2719493503891</v>
      </c>
      <c r="H97" s="20">
        <v>5421.5774461785759</v>
      </c>
      <c r="I97" s="20">
        <v>5573.6139477414381</v>
      </c>
      <c r="J97" s="20">
        <v>5477.1201875947099</v>
      </c>
      <c r="K97" s="20">
        <v>5550.3908970281518</v>
      </c>
      <c r="L97" s="20">
        <v>5590.0064361959712</v>
      </c>
      <c r="M97" s="20">
        <v>5597.3030552651899</v>
      </c>
      <c r="N97" s="20">
        <v>5583.4684256369655</v>
      </c>
      <c r="O97" s="20">
        <v>5527.2957002806879</v>
      </c>
      <c r="P97" s="20">
        <v>5559.8976822915147</v>
      </c>
      <c r="Q97" s="20">
        <v>5576.1387058319597</v>
      </c>
      <c r="R97" s="20">
        <v>5617.2386348677283</v>
      </c>
      <c r="S97" s="20">
        <v>5723.8351100259988</v>
      </c>
      <c r="T97" s="20">
        <v>5822.7602802458778</v>
      </c>
      <c r="U97" s="20">
        <v>5928.7250885514813</v>
      </c>
      <c r="V97" s="20">
        <v>6112.9579084718625</v>
      </c>
      <c r="W97" s="20">
        <v>6432.5088928430077</v>
      </c>
    </row>
    <row r="98" spans="2:23" ht="15.5" x14ac:dyDescent="0.35">
      <c r="B98" s="9"/>
    </row>
    <row r="99" spans="2:23" ht="15.5" x14ac:dyDescent="0.35">
      <c r="B99" s="9"/>
    </row>
    <row r="100" spans="2:23" ht="15.5" x14ac:dyDescent="0.35">
      <c r="B100" s="9"/>
    </row>
    <row r="101" spans="2:23" x14ac:dyDescent="0.3">
      <c r="E10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5FB4-42F6-4F9A-AA80-9721931CCBCA}">
  <sheetPr codeName="Sheet3"/>
  <dimension ref="A1:AD101"/>
  <sheetViews>
    <sheetView tabSelected="1" zoomScaleNormal="100" workbookViewId="0"/>
  </sheetViews>
  <sheetFormatPr defaultRowHeight="14" x14ac:dyDescent="0.3"/>
  <cols>
    <col min="1" max="1" width="8.7265625" style="3"/>
    <col min="2" max="2" width="43.453125" style="3" bestFit="1" customWidth="1"/>
    <col min="3" max="3" width="17.26953125" style="3" bestFit="1" customWidth="1"/>
    <col min="4" max="23" width="12.81640625" style="3" customWidth="1"/>
    <col min="24" max="24" width="5" style="3" customWidth="1"/>
    <col min="25" max="25" width="8.7265625" style="3" bestFit="1" customWidth="1"/>
    <col min="26" max="26" width="7.7265625" style="3" bestFit="1" customWidth="1"/>
    <col min="27" max="27" width="4.1796875" style="3" customWidth="1"/>
    <col min="28" max="28" width="12.1796875" style="3" bestFit="1" customWidth="1"/>
    <col min="29" max="29" width="15.26953125" style="3" customWidth="1"/>
    <col min="30" max="30" width="12.1796875" style="3" bestFit="1" customWidth="1"/>
    <col min="31" max="16384" width="8.7265625" style="3"/>
  </cols>
  <sheetData>
    <row r="1" spans="1:30" ht="20" x14ac:dyDescent="0.4">
      <c r="C1" s="4" t="s">
        <v>0</v>
      </c>
      <c r="D1" s="16"/>
      <c r="F1" s="17" t="s">
        <v>93</v>
      </c>
      <c r="Z1" s="11"/>
      <c r="AA1" s="11"/>
      <c r="AB1" s="11"/>
    </row>
    <row r="2" spans="1:30" x14ac:dyDescent="0.3">
      <c r="C2" s="5">
        <v>6.88E-2</v>
      </c>
      <c r="F2" s="3" t="s">
        <v>91</v>
      </c>
    </row>
    <row r="5" spans="1:30" x14ac:dyDescent="0.3">
      <c r="B5" s="12" t="s">
        <v>2</v>
      </c>
      <c r="C5" s="12" t="s">
        <v>3</v>
      </c>
      <c r="D5" s="11">
        <v>2021</v>
      </c>
      <c r="E5" s="11">
        <v>2022</v>
      </c>
      <c r="F5" s="11">
        <v>2023</v>
      </c>
      <c r="G5" s="11">
        <v>2024</v>
      </c>
      <c r="H5" s="11">
        <v>2025</v>
      </c>
      <c r="I5" s="11">
        <v>2026</v>
      </c>
      <c r="J5" s="11">
        <v>2027</v>
      </c>
      <c r="K5" s="11">
        <v>2028</v>
      </c>
      <c r="L5" s="11">
        <v>2029</v>
      </c>
      <c r="M5" s="11">
        <v>2030</v>
      </c>
      <c r="N5" s="11">
        <v>2031</v>
      </c>
      <c r="O5" s="11">
        <v>2032</v>
      </c>
      <c r="P5" s="11">
        <v>2033</v>
      </c>
      <c r="Q5" s="11">
        <v>2034</v>
      </c>
      <c r="R5" s="11">
        <v>2035</v>
      </c>
      <c r="S5" s="11">
        <v>2036</v>
      </c>
      <c r="T5" s="11">
        <v>2037</v>
      </c>
      <c r="U5" s="11">
        <v>2038</v>
      </c>
      <c r="V5" s="11">
        <v>2039</v>
      </c>
      <c r="W5" s="11">
        <v>2040</v>
      </c>
      <c r="Y5" s="13"/>
      <c r="Z5" s="13"/>
      <c r="AA5" s="13"/>
      <c r="AC5" s="18"/>
    </row>
    <row r="6" spans="1:30" x14ac:dyDescent="0.3">
      <c r="Y6" s="13"/>
      <c r="Z6" s="13"/>
      <c r="AA6" s="13"/>
      <c r="AC6" s="18"/>
    </row>
    <row r="7" spans="1:30" ht="15.5" x14ac:dyDescent="0.35">
      <c r="A7" s="3">
        <v>1</v>
      </c>
      <c r="B7" s="9" t="s">
        <v>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30" ht="15.5" x14ac:dyDescent="0.35">
      <c r="B8" s="9" t="s">
        <v>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/>
      <c r="Y8" s="13"/>
      <c r="Z8" s="13"/>
      <c r="AA8" s="13"/>
    </row>
    <row r="9" spans="1:30" ht="15.5" x14ac:dyDescent="0.35">
      <c r="B9" s="10" t="s">
        <v>6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/>
      <c r="Y9" s="13"/>
      <c r="Z9" s="13"/>
      <c r="AA9" s="13"/>
    </row>
    <row r="10" spans="1:30" ht="15.5" x14ac:dyDescent="0.35">
      <c r="B10" s="9" t="s">
        <v>1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/>
      <c r="Y10" s="13"/>
      <c r="Z10" s="13"/>
      <c r="AA10" s="13"/>
      <c r="AB10" s="14"/>
    </row>
    <row r="11" spans="1:30" ht="15.5" x14ac:dyDescent="0.35">
      <c r="B11" s="9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30" ht="15.5" x14ac:dyDescent="0.35">
      <c r="A12" s="3">
        <v>2</v>
      </c>
      <c r="B12" s="9" t="s">
        <v>7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30" ht="15.5" x14ac:dyDescent="0.35">
      <c r="B13" s="10" t="s">
        <v>8</v>
      </c>
      <c r="C13" s="13">
        <v>36.180186095926757</v>
      </c>
      <c r="D13" s="13">
        <v>13.232787655668318</v>
      </c>
      <c r="E13" s="13">
        <v>14.064001486579643</v>
      </c>
      <c r="F13" s="13">
        <v>14.02546855771938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/>
      <c r="Y13" s="13"/>
      <c r="Z13" s="15"/>
      <c r="AA13" s="15"/>
      <c r="AB13" s="14"/>
      <c r="AD13" s="15"/>
    </row>
    <row r="14" spans="1:30" ht="15.5" x14ac:dyDescent="0.35">
      <c r="B14" s="10" t="s">
        <v>9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/>
      <c r="Y14" s="13"/>
      <c r="Z14" s="13"/>
      <c r="AA14" s="13"/>
    </row>
    <row r="15" spans="1:30" ht="15.5" x14ac:dyDescent="0.35">
      <c r="B15" s="19" t="s">
        <v>10</v>
      </c>
      <c r="C15" s="13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3"/>
      <c r="Y15" s="13"/>
      <c r="Z15" s="13"/>
      <c r="AA15" s="13"/>
      <c r="AB15" s="14"/>
    </row>
    <row r="16" spans="1:30" ht="15.5" x14ac:dyDescent="0.35">
      <c r="B16" s="10" t="s">
        <v>11</v>
      </c>
      <c r="C16" s="13">
        <v>4.0520426347951757</v>
      </c>
      <c r="D16" s="13">
        <v>1.5790930736607427</v>
      </c>
      <c r="E16" s="13">
        <v>1.4984425904704102</v>
      </c>
      <c r="F16" s="13">
        <v>1.54185786400223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/>
      <c r="Y16" s="13"/>
      <c r="Z16" s="15"/>
      <c r="AA16" s="15"/>
      <c r="AB16" s="14"/>
    </row>
    <row r="17" spans="1:30" ht="15.5" x14ac:dyDescent="0.35">
      <c r="B17" s="9" t="s">
        <v>1</v>
      </c>
      <c r="C17" s="13">
        <v>40.232228730721928</v>
      </c>
      <c r="D17" s="13">
        <v>14.811880729329062</v>
      </c>
      <c r="E17" s="13">
        <v>15.562444077050053</v>
      </c>
      <c r="F17" s="13">
        <v>15.56732642172161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/>
      <c r="Y17" s="13"/>
      <c r="Z17" s="13"/>
      <c r="AA17" s="13"/>
    </row>
    <row r="18" spans="1:30" ht="15.5" x14ac:dyDescent="0.35">
      <c r="B18" s="9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30" ht="15.5" x14ac:dyDescent="0.35">
      <c r="A19" s="3">
        <v>3</v>
      </c>
      <c r="B19" s="9" t="s">
        <v>12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30" ht="15.5" x14ac:dyDescent="0.35">
      <c r="B20" s="9" t="s">
        <v>5</v>
      </c>
      <c r="C20" s="13">
        <v>37.570870265298986</v>
      </c>
      <c r="D20" s="13">
        <v>15.496357827622898</v>
      </c>
      <c r="E20" s="13">
        <v>14.081383621859549</v>
      </c>
      <c r="F20" s="13">
        <v>13.119061063617764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/>
      <c r="Y20" s="13"/>
      <c r="Z20" s="13"/>
      <c r="AA20" s="13"/>
    </row>
    <row r="21" spans="1:30" ht="15.5" x14ac:dyDescent="0.35">
      <c r="B21" s="10" t="s">
        <v>13</v>
      </c>
      <c r="C21" s="13">
        <v>7.0854332232838964</v>
      </c>
      <c r="D21" s="13">
        <v>2.5057953278111169</v>
      </c>
      <c r="E21" s="13">
        <v>2.6601961852455989</v>
      </c>
      <c r="F21" s="13">
        <v>2.945118027078963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/>
      <c r="Y21" s="13"/>
      <c r="Z21" s="13"/>
      <c r="AA21" s="13"/>
    </row>
    <row r="22" spans="1:30" ht="15.5" x14ac:dyDescent="0.35">
      <c r="B22" s="9" t="s">
        <v>14</v>
      </c>
      <c r="C22" s="13">
        <v>0.65331256243718105</v>
      </c>
      <c r="D22" s="13">
        <v>0.18474315392532525</v>
      </c>
      <c r="E22" s="13">
        <v>0.34741062500235143</v>
      </c>
      <c r="F22" s="13">
        <v>0.21529552243647301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/>
      <c r="Y22" s="13"/>
      <c r="Z22" s="13"/>
      <c r="AA22" s="13"/>
    </row>
    <row r="23" spans="1:30" ht="15.5" x14ac:dyDescent="0.35">
      <c r="B23" s="10" t="s">
        <v>15</v>
      </c>
      <c r="C23" s="13">
        <v>0.37295451108849548</v>
      </c>
      <c r="D23" s="13">
        <v>0.13075877388425827</v>
      </c>
      <c r="E23" s="13">
        <v>0.12179183027643462</v>
      </c>
      <c r="F23" s="13">
        <v>0.17580862401592739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/>
      <c r="Y23" s="13"/>
      <c r="Z23" s="13"/>
      <c r="AA23" s="13"/>
    </row>
    <row r="24" spans="1:30" ht="15.5" x14ac:dyDescent="0.35">
      <c r="B24" s="9" t="s">
        <v>1</v>
      </c>
      <c r="C24" s="13">
        <v>45.682570562108559</v>
      </c>
      <c r="D24" s="13">
        <v>18.317655083243601</v>
      </c>
      <c r="E24" s="13">
        <v>17.210782262383933</v>
      </c>
      <c r="F24" s="13">
        <v>16.455283237149128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/>
      <c r="Y24" s="13"/>
      <c r="Z24" s="15"/>
      <c r="AA24" s="15"/>
      <c r="AB24" s="14"/>
      <c r="AD24" s="13"/>
    </row>
    <row r="25" spans="1:30" ht="15.5" x14ac:dyDescent="0.35">
      <c r="B25" s="9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30" ht="15.5" x14ac:dyDescent="0.35">
      <c r="A26" s="3">
        <v>4</v>
      </c>
      <c r="B26" s="9" t="s">
        <v>85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30" ht="15.5" x14ac:dyDescent="0.35">
      <c r="B27" s="9" t="s">
        <v>5</v>
      </c>
      <c r="C27" s="13">
        <v>143.20260177785087</v>
      </c>
      <c r="D27" s="13">
        <v>55.716227008198295</v>
      </c>
      <c r="E27" s="13">
        <v>59.252142833116302</v>
      </c>
      <c r="F27" s="13">
        <v>47.86457748827371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/>
      <c r="Y27" s="13"/>
      <c r="Z27" s="13"/>
      <c r="AA27" s="13"/>
    </row>
    <row r="28" spans="1:30" ht="15.5" x14ac:dyDescent="0.35">
      <c r="B28" s="9" t="s">
        <v>14</v>
      </c>
      <c r="C28" s="13">
        <v>3.7673530182829635</v>
      </c>
      <c r="D28" s="13">
        <v>1.0110983509080333</v>
      </c>
      <c r="E28" s="13">
        <v>1.9709077967958992</v>
      </c>
      <c r="F28" s="13">
        <v>1.3381414677981884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/>
      <c r="Y28" s="13"/>
      <c r="Z28" s="13"/>
      <c r="AA28" s="13"/>
    </row>
    <row r="29" spans="1:30" ht="15.5" x14ac:dyDescent="0.35">
      <c r="B29" s="9" t="s">
        <v>1</v>
      </c>
      <c r="C29" s="13">
        <v>146.96995479613386</v>
      </c>
      <c r="D29" s="13">
        <v>56.727325359106331</v>
      </c>
      <c r="E29" s="13">
        <v>61.223050629912201</v>
      </c>
      <c r="F29" s="13">
        <v>49.202718956071898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/>
      <c r="Y29" s="13"/>
      <c r="Z29" s="15"/>
      <c r="AA29" s="15"/>
      <c r="AB29" s="14"/>
    </row>
    <row r="30" spans="1:30" ht="15.5" x14ac:dyDescent="0.35">
      <c r="B30" s="9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30" ht="15.5" x14ac:dyDescent="0.35">
      <c r="A31" s="3">
        <v>5</v>
      </c>
      <c r="B31" s="9" t="s">
        <v>16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30" ht="15.5" x14ac:dyDescent="0.35">
      <c r="B32" s="10" t="s">
        <v>17</v>
      </c>
      <c r="C32" s="13">
        <v>-5.6520224708144102</v>
      </c>
      <c r="D32" s="13">
        <v>-0.54929656522811676</v>
      </c>
      <c r="E32" s="13">
        <v>-0.5448194693256021</v>
      </c>
      <c r="F32" s="13">
        <v>-0.54013979598551998</v>
      </c>
      <c r="G32" s="13">
        <v>-0.54112364468972196</v>
      </c>
      <c r="H32" s="13">
        <v>-0.53827698129403156</v>
      </c>
      <c r="I32" s="13">
        <v>-0.53543908340228052</v>
      </c>
      <c r="J32" s="13">
        <v>-0.53260118551054514</v>
      </c>
      <c r="K32" s="13">
        <v>-0.52980372769646644</v>
      </c>
      <c r="L32" s="13">
        <v>-0.52702463130146016</v>
      </c>
      <c r="M32" s="13">
        <v>-0.52425772998499098</v>
      </c>
      <c r="N32" s="13">
        <v>-0.52149959417255343</v>
      </c>
      <c r="O32" s="13">
        <v>-0.51877313293377281</v>
      </c>
      <c r="P32" s="13">
        <v>-0.51605543719894942</v>
      </c>
      <c r="Q32" s="13">
        <v>-0.51334733737921234</v>
      </c>
      <c r="R32" s="13">
        <v>-0.51064800306347791</v>
      </c>
      <c r="S32" s="13">
        <v>-0.5079570124558378</v>
      </c>
      <c r="T32" s="13">
        <v>-0.50529811821771431</v>
      </c>
      <c r="U32" s="13">
        <v>-0.50263922397962335</v>
      </c>
      <c r="V32" s="13">
        <v>-0.49998909524548824</v>
      </c>
      <c r="W32" s="13">
        <v>-0.49628360435877511</v>
      </c>
      <c r="X32" s="13"/>
      <c r="Y32" s="13"/>
      <c r="Z32" s="13"/>
      <c r="AA32" s="13"/>
      <c r="AB32" s="14"/>
    </row>
    <row r="33" spans="2:28" ht="15.5" x14ac:dyDescent="0.35">
      <c r="B33" s="10" t="s">
        <v>18</v>
      </c>
      <c r="C33" s="13">
        <v>-293.47265144612169</v>
      </c>
      <c r="D33" s="13">
        <v>-25.093379738919754</v>
      </c>
      <c r="E33" s="13">
        <v>-25.046123273268815</v>
      </c>
      <c r="F33" s="13">
        <v>-26.654385817490844</v>
      </c>
      <c r="G33" s="13">
        <v>-27.274104426717305</v>
      </c>
      <c r="H33" s="13">
        <v>-43.449143573354156</v>
      </c>
      <c r="I33" s="13">
        <v>-45.799304440271705</v>
      </c>
      <c r="J33" s="13">
        <v>-47.451761516625808</v>
      </c>
      <c r="K33" s="13">
        <v>-46.625232214121965</v>
      </c>
      <c r="L33" s="13">
        <v>-48.917920633105666</v>
      </c>
      <c r="M33" s="13">
        <v>-49.940155079777142</v>
      </c>
      <c r="N33" s="13">
        <v>-20.095881141715296</v>
      </c>
      <c r="O33" s="13">
        <v>-20.815948791147541</v>
      </c>
      <c r="P33" s="13">
        <v>-19.830194173115117</v>
      </c>
      <c r="Q33" s="13">
        <v>-19.164934707801272</v>
      </c>
      <c r="R33" s="13">
        <v>-1.7061982564300708</v>
      </c>
      <c r="S33" s="13">
        <v>1.1805910913776378</v>
      </c>
      <c r="T33" s="13">
        <v>1.1915114750341573</v>
      </c>
      <c r="U33" s="13">
        <v>1.205237421021778</v>
      </c>
      <c r="V33" s="13">
        <v>1.2105655110941518</v>
      </c>
      <c r="W33" s="13">
        <v>1.2170855499124102</v>
      </c>
      <c r="X33" s="13"/>
      <c r="Y33" s="13"/>
      <c r="Z33" s="13"/>
      <c r="AA33" s="13"/>
      <c r="AB33" s="14"/>
    </row>
    <row r="34" spans="2:28" ht="15.5" x14ac:dyDescent="0.35">
      <c r="B34" s="10" t="s">
        <v>19</v>
      </c>
      <c r="C34" s="13">
        <v>35.768607403913194</v>
      </c>
      <c r="D34" s="13">
        <v>0.90721655598866358</v>
      </c>
      <c r="E34" s="13">
        <v>1.0413892035251524</v>
      </c>
      <c r="F34" s="13">
        <v>1.0260243880491171</v>
      </c>
      <c r="G34" s="13">
        <v>4.4739612971062224</v>
      </c>
      <c r="H34" s="13">
        <v>4.3956614425433207</v>
      </c>
      <c r="I34" s="13">
        <v>4.3250154141419772</v>
      </c>
      <c r="J34" s="13">
        <v>4.2749432138194159</v>
      </c>
      <c r="K34" s="13">
        <v>4.1139368483794989</v>
      </c>
      <c r="L34" s="13">
        <v>4.2873236614066403</v>
      </c>
      <c r="M34" s="13">
        <v>3.6667988303512362</v>
      </c>
      <c r="N34" s="13">
        <v>3.7484395560938317</v>
      </c>
      <c r="O34" s="13">
        <v>3.5597020506353569</v>
      </c>
      <c r="P34" s="13">
        <v>3.5322489666393597</v>
      </c>
      <c r="Q34" s="13">
        <v>3.6485836317696321</v>
      </c>
      <c r="R34" s="13">
        <v>3.7856953628803773</v>
      </c>
      <c r="S34" s="13">
        <v>4.0700204199234395</v>
      </c>
      <c r="T34" s="13">
        <v>4.3353822326530693</v>
      </c>
      <c r="U34" s="13">
        <v>4.1589578743123621</v>
      </c>
      <c r="V34" s="13">
        <v>4.6149830503890339</v>
      </c>
      <c r="W34" s="13">
        <v>4.7658776890587804</v>
      </c>
      <c r="X34" s="13"/>
      <c r="Y34" s="13"/>
      <c r="Z34" s="13"/>
      <c r="AA34" s="13"/>
      <c r="AB34" s="14"/>
    </row>
    <row r="35" spans="2:28" ht="15.5" x14ac:dyDescent="0.35">
      <c r="B35" s="10" t="s">
        <v>20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/>
      <c r="Y35" s="13"/>
      <c r="Z35" s="13"/>
      <c r="AA35" s="13"/>
      <c r="AB35" s="14"/>
    </row>
    <row r="36" spans="2:28" ht="15.5" x14ac:dyDescent="0.35">
      <c r="B36" s="10" t="s">
        <v>21</v>
      </c>
      <c r="C36" s="13">
        <v>43.940027408733414</v>
      </c>
      <c r="D36" s="13">
        <v>8.6236694938310112</v>
      </c>
      <c r="E36" s="13">
        <v>8.0650802833325805</v>
      </c>
      <c r="F36" s="13">
        <v>8.0035480266616776</v>
      </c>
      <c r="G36" s="13">
        <v>6.9900349122793326</v>
      </c>
      <c r="H36" s="13">
        <v>5.6885805742705271</v>
      </c>
      <c r="I36" s="13">
        <v>4.9081248637016612</v>
      </c>
      <c r="J36" s="13">
        <v>4.825106485320763</v>
      </c>
      <c r="K36" s="13">
        <v>4.8520387257562287</v>
      </c>
      <c r="L36" s="13">
        <v>4.6138586628551979</v>
      </c>
      <c r="M36" s="13">
        <v>2.1689283481122454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/>
      <c r="Y36" s="13"/>
      <c r="Z36" s="13"/>
      <c r="AA36" s="13"/>
      <c r="AB36" s="14"/>
    </row>
    <row r="37" spans="2:28" ht="15.5" x14ac:dyDescent="0.35">
      <c r="B37" s="10" t="s">
        <v>22</v>
      </c>
      <c r="C37" s="13">
        <v>36.520830296884071</v>
      </c>
      <c r="D37" s="13">
        <v>5.6997983534797649</v>
      </c>
      <c r="E37" s="13">
        <v>5.6249580602936327</v>
      </c>
      <c r="F37" s="13">
        <v>5.5841701381037252</v>
      </c>
      <c r="G37" s="13">
        <v>5.6142405153051316</v>
      </c>
      <c r="H37" s="13">
        <v>5.5798115287864469</v>
      </c>
      <c r="I37" s="13">
        <v>5.5453604272780854</v>
      </c>
      <c r="J37" s="13">
        <v>5.511275495935636</v>
      </c>
      <c r="K37" s="13">
        <v>5.4774872580611431</v>
      </c>
      <c r="L37" s="13">
        <v>5.443743250166011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/>
      <c r="Y37" s="13"/>
      <c r="Z37" s="13"/>
      <c r="AA37" s="13"/>
      <c r="AB37" s="14"/>
    </row>
    <row r="38" spans="2:28" ht="15.5" x14ac:dyDescent="0.35">
      <c r="B38" s="9" t="s">
        <v>23</v>
      </c>
      <c r="C38" s="13">
        <v>-3.7521206653238344</v>
      </c>
      <c r="D38" s="13">
        <v>6.3678143008469093E-2</v>
      </c>
      <c r="E38" s="13">
        <v>6.4344782360243394E-2</v>
      </c>
      <c r="F38" s="13">
        <v>6.4965875091757927E-2</v>
      </c>
      <c r="G38" s="13">
        <v>6.6514606497370385E-2</v>
      </c>
      <c r="H38" s="13">
        <v>6.7068461505077129E-2</v>
      </c>
      <c r="I38" s="13">
        <v>6.776683137196611E-2</v>
      </c>
      <c r="J38" s="13">
        <v>6.4619525436863751E-2</v>
      </c>
      <c r="K38" s="13">
        <v>-2.6518707137246467</v>
      </c>
      <c r="L38" s="13">
        <v>-2.6429857228806024</v>
      </c>
      <c r="M38" s="13">
        <v>-2.6413616864017273</v>
      </c>
      <c r="N38" s="13">
        <v>-2.6419589477652945</v>
      </c>
      <c r="O38" s="13">
        <v>-2.6485691307299115</v>
      </c>
      <c r="P38" s="13">
        <v>-2.6418073261608832</v>
      </c>
      <c r="Q38" s="13">
        <v>1.0851624125934434</v>
      </c>
      <c r="R38" s="13">
        <v>1.0945400496635043</v>
      </c>
      <c r="S38" s="13">
        <v>1.1045035851702063</v>
      </c>
      <c r="T38" s="13">
        <v>1.178069478897656</v>
      </c>
      <c r="U38" s="13">
        <v>2.5448702567980113</v>
      </c>
      <c r="V38" s="13">
        <v>2.6633353982547106</v>
      </c>
      <c r="W38" s="13">
        <v>2.7378591430251471</v>
      </c>
      <c r="X38" s="13"/>
      <c r="Y38" s="13"/>
      <c r="Z38" s="15"/>
      <c r="AA38" s="15"/>
      <c r="AB38" s="14"/>
    </row>
    <row r="39" spans="2:28" ht="15.5" x14ac:dyDescent="0.35">
      <c r="B39" s="10" t="s">
        <v>24</v>
      </c>
      <c r="C39" s="13">
        <v>649.98099230306502</v>
      </c>
      <c r="D39" s="13">
        <v>17.730991181013863</v>
      </c>
      <c r="E39" s="13">
        <v>21.905680052661175</v>
      </c>
      <c r="F39" s="13">
        <v>19.81516065064255</v>
      </c>
      <c r="G39" s="13">
        <v>74.102280033482458</v>
      </c>
      <c r="H39" s="13">
        <v>71.977029396332355</v>
      </c>
      <c r="I39" s="13">
        <v>70.189252778454502</v>
      </c>
      <c r="J39" s="13">
        <v>72.557221708409401</v>
      </c>
      <c r="K39" s="13">
        <v>72.595295145219026</v>
      </c>
      <c r="L39" s="13">
        <v>79.689716396447764</v>
      </c>
      <c r="M39" s="13">
        <v>69.114967399775466</v>
      </c>
      <c r="N39" s="13">
        <v>72.087766350871036</v>
      </c>
      <c r="O39" s="13">
        <v>67.868469290859451</v>
      </c>
      <c r="P39" s="13">
        <v>68.509162747159067</v>
      </c>
      <c r="Q39" s="13">
        <v>70.030311361811869</v>
      </c>
      <c r="R39" s="13">
        <v>71.735996401921895</v>
      </c>
      <c r="S39" s="13">
        <v>75.991780321154877</v>
      </c>
      <c r="T39" s="13">
        <v>81.660276983201072</v>
      </c>
      <c r="U39" s="13">
        <v>78.315497468573795</v>
      </c>
      <c r="V39" s="13">
        <v>90.54483136668054</v>
      </c>
      <c r="W39" s="13">
        <v>95.143472471982605</v>
      </c>
      <c r="X39" s="13"/>
      <c r="Y39" s="13"/>
      <c r="Z39" s="15"/>
      <c r="AA39" s="15"/>
      <c r="AB39" s="14"/>
    </row>
    <row r="40" spans="2:28" ht="15.5" x14ac:dyDescent="0.35">
      <c r="B40" s="10" t="s">
        <v>25</v>
      </c>
      <c r="C40" s="13">
        <v>7.8292847974666646</v>
      </c>
      <c r="D40" s="13">
        <v>0.18868981605585347</v>
      </c>
      <c r="E40" s="13">
        <v>0.21226046347637179</v>
      </c>
      <c r="F40" s="13">
        <v>0.18047916761290075</v>
      </c>
      <c r="G40" s="13">
        <v>0.5597378217400002</v>
      </c>
      <c r="H40" s="13">
        <v>0.83991224872000014</v>
      </c>
      <c r="I40" s="13">
        <v>0.98484047339000058</v>
      </c>
      <c r="J40" s="13">
        <v>0.84344473918000018</v>
      </c>
      <c r="K40" s="13">
        <v>0.98760870725999972</v>
      </c>
      <c r="L40" s="13">
        <v>0.99775222224999949</v>
      </c>
      <c r="M40" s="13">
        <v>0.877630935580202</v>
      </c>
      <c r="N40" s="13">
        <v>1.2084094754374108</v>
      </c>
      <c r="O40" s="13">
        <v>1.1955206861806176</v>
      </c>
      <c r="P40" s="13">
        <v>0.96928843260999975</v>
      </c>
      <c r="Q40" s="13">
        <v>1.0534907857000009</v>
      </c>
      <c r="R40" s="13">
        <v>1.0552869560599991</v>
      </c>
      <c r="S40" s="13">
        <v>1.0150540367400001</v>
      </c>
      <c r="T40" s="13">
        <v>0.67463348258586431</v>
      </c>
      <c r="U40" s="13">
        <v>0.70146484934552411</v>
      </c>
      <c r="V40" s="13">
        <v>0.77685384615416164</v>
      </c>
      <c r="W40" s="13">
        <v>0.71191233897846651</v>
      </c>
      <c r="X40" s="13"/>
      <c r="Y40" s="13"/>
      <c r="Z40" s="13"/>
      <c r="AA40" s="13"/>
      <c r="AB40" s="14"/>
    </row>
    <row r="41" spans="2:28" ht="15.5" x14ac:dyDescent="0.35">
      <c r="B41" s="10" t="s">
        <v>26</v>
      </c>
      <c r="C41" s="13">
        <v>0.52199143567045803</v>
      </c>
      <c r="D41" s="13">
        <v>0.28339476428792054</v>
      </c>
      <c r="E41" s="13">
        <v>0</v>
      </c>
      <c r="F41" s="13">
        <v>1.0189314116744822E-2</v>
      </c>
      <c r="G41" s="13">
        <v>4.7305482289255359E-2</v>
      </c>
      <c r="H41" s="13">
        <v>0</v>
      </c>
      <c r="I41" s="13">
        <v>9.8925833567394469E-2</v>
      </c>
      <c r="J41" s="13">
        <v>0.14843755528358335</v>
      </c>
      <c r="K41" s="13">
        <v>1.5403551185483503E-2</v>
      </c>
      <c r="L41" s="13">
        <v>7.9468013586675698E-2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/>
      <c r="Y41" s="13"/>
      <c r="Z41" s="15"/>
      <c r="AA41" s="15"/>
      <c r="AB41" s="14"/>
    </row>
    <row r="42" spans="2:28" ht="15.5" x14ac:dyDescent="0.35">
      <c r="B42" s="10" t="s">
        <v>27</v>
      </c>
      <c r="C42" s="13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3"/>
      <c r="Y42" s="13"/>
      <c r="Z42" s="15"/>
      <c r="AA42" s="15"/>
      <c r="AB42" s="14"/>
    </row>
    <row r="43" spans="2:28" ht="15.5" x14ac:dyDescent="0.35">
      <c r="B43" s="10" t="s">
        <v>28</v>
      </c>
      <c r="C43" s="13">
        <v>11.735773687780334</v>
      </c>
      <c r="D43" s="15">
        <v>5.0256026258910982</v>
      </c>
      <c r="E43" s="15">
        <v>4.4797235110217537</v>
      </c>
      <c r="F43" s="15">
        <v>2.6686271292023487</v>
      </c>
      <c r="G43" s="15">
        <v>0.7187561117000576</v>
      </c>
      <c r="H43" s="15">
        <v>4.8245088840006112E-2</v>
      </c>
      <c r="I43" s="15">
        <v>0.30601794350664185</v>
      </c>
      <c r="J43" s="15">
        <v>0.20996580498886983</v>
      </c>
      <c r="K43" s="15">
        <v>0</v>
      </c>
      <c r="L43" s="15">
        <v>7.1136123157422041E-3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3"/>
      <c r="Y43" s="13"/>
      <c r="Z43" s="15"/>
      <c r="AA43" s="15"/>
      <c r="AB43" s="14"/>
    </row>
    <row r="44" spans="2:28" ht="15.5" x14ac:dyDescent="0.35">
      <c r="B44" s="10" t="s">
        <v>29</v>
      </c>
      <c r="C44" s="13">
        <v>1005.2365717862597</v>
      </c>
      <c r="D44" s="13">
        <v>29.570364888875375</v>
      </c>
      <c r="E44" s="13">
        <v>34.390424871619075</v>
      </c>
      <c r="F44" s="13">
        <v>34.716679937857087</v>
      </c>
      <c r="G44" s="13">
        <v>111.3784825573368</v>
      </c>
      <c r="H44" s="13">
        <v>112.16585652885961</v>
      </c>
      <c r="I44" s="13">
        <v>112.32144592583029</v>
      </c>
      <c r="J44" s="13">
        <v>112.33340874716629</v>
      </c>
      <c r="K44" s="13">
        <v>110.005591031501</v>
      </c>
      <c r="L44" s="13">
        <v>116.2134678453076</v>
      </c>
      <c r="M44" s="13">
        <v>100.9791222582937</v>
      </c>
      <c r="N44" s="13">
        <v>105.45425749790429</v>
      </c>
      <c r="O44" s="13">
        <v>101.75626296593481</v>
      </c>
      <c r="P44" s="13">
        <v>101.84838290326</v>
      </c>
      <c r="Q44" s="13">
        <v>107.13204769733079</v>
      </c>
      <c r="R44" s="13">
        <v>112.50824449995341</v>
      </c>
      <c r="S44" s="13">
        <v>122.3579356010185</v>
      </c>
      <c r="T44" s="13">
        <v>131.1416616270194</v>
      </c>
      <c r="U44" s="13">
        <v>128.13783339657201</v>
      </c>
      <c r="V44" s="13">
        <v>144.46360347627441</v>
      </c>
      <c r="W44" s="13">
        <v>151.15727783498471</v>
      </c>
      <c r="X44" s="13"/>
      <c r="Y44" s="13"/>
      <c r="Z44" s="15"/>
      <c r="AA44" s="15"/>
      <c r="AB44" s="14"/>
    </row>
    <row r="45" spans="2:28" ht="15.5" x14ac:dyDescent="0.35">
      <c r="B45" s="9" t="s">
        <v>1</v>
      </c>
      <c r="C45" s="13">
        <v>1488.6572845375129</v>
      </c>
      <c r="D45" s="13">
        <v>42.450729518284149</v>
      </c>
      <c r="E45" s="13">
        <v>50.192918485695571</v>
      </c>
      <c r="F45" s="13">
        <v>44.875319013861542</v>
      </c>
      <c r="G45" s="13">
        <v>176.13608526632959</v>
      </c>
      <c r="H45" s="13">
        <v>156.77474471520915</v>
      </c>
      <c r="I45" s="13">
        <v>152.41200696756852</v>
      </c>
      <c r="J45" s="13">
        <v>152.78406057340447</v>
      </c>
      <c r="K45" s="13">
        <v>148.2404546118193</v>
      </c>
      <c r="L45" s="13">
        <v>159.24451267704791</v>
      </c>
      <c r="M45" s="13">
        <v>123.70167327594899</v>
      </c>
      <c r="N45" s="13">
        <v>159.23953319665344</v>
      </c>
      <c r="O45" s="13">
        <v>150.39666393879901</v>
      </c>
      <c r="P45" s="13">
        <v>151.87102611319347</v>
      </c>
      <c r="Q45" s="13">
        <v>163.27131384402526</v>
      </c>
      <c r="R45" s="13">
        <v>187.96291701098562</v>
      </c>
      <c r="S45" s="13">
        <v>205.21192804292883</v>
      </c>
      <c r="T45" s="13">
        <v>219.6762371611735</v>
      </c>
      <c r="U45" s="13">
        <v>214.56122204264386</v>
      </c>
      <c r="V45" s="13">
        <v>243.77418355360152</v>
      </c>
      <c r="W45" s="13">
        <v>255.23720142358334</v>
      </c>
      <c r="X45" s="13"/>
      <c r="Y45" s="13"/>
      <c r="Z45" s="13"/>
      <c r="AA45" s="13"/>
    </row>
    <row r="46" spans="2:28" ht="15.5" x14ac:dyDescent="0.35">
      <c r="B46" s="9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2:28" ht="15.5" x14ac:dyDescent="0.35">
      <c r="B47" s="10" t="s">
        <v>86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2:28" ht="15.5" x14ac:dyDescent="0.35">
      <c r="B48" s="9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8" ht="15.5" x14ac:dyDescent="0.35">
      <c r="A49" s="3">
        <v>6</v>
      </c>
      <c r="B49" s="9" t="s">
        <v>30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4"/>
    </row>
    <row r="50" spans="1:28" ht="15.5" x14ac:dyDescent="0.35">
      <c r="B50" s="10" t="s">
        <v>31</v>
      </c>
      <c r="C50" s="13">
        <v>403.91616142477852</v>
      </c>
      <c r="D50" s="13">
        <v>0.60318356082924318</v>
      </c>
      <c r="E50" s="13">
        <v>0.60143626330662125</v>
      </c>
      <c r="F50" s="13">
        <v>0.59943634195689399</v>
      </c>
      <c r="G50" s="13">
        <v>1.6047839112548834</v>
      </c>
      <c r="H50" s="13">
        <v>1.5988458799184568</v>
      </c>
      <c r="I50" s="13">
        <v>16.765872067553008</v>
      </c>
      <c r="J50" s="13">
        <v>16.765872067553008</v>
      </c>
      <c r="K50" s="13">
        <v>26.565975181636155</v>
      </c>
      <c r="L50" s="13">
        <v>26.56597518163613</v>
      </c>
      <c r="M50" s="13">
        <v>65.364459855345316</v>
      </c>
      <c r="N50" s="13">
        <v>69.933243031557481</v>
      </c>
      <c r="O50" s="13">
        <v>75.276145726897454</v>
      </c>
      <c r="P50" s="13">
        <v>84.008548845035563</v>
      </c>
      <c r="Q50" s="13">
        <v>84.008548845035563</v>
      </c>
      <c r="R50" s="13">
        <v>84.008548845035563</v>
      </c>
      <c r="S50" s="13">
        <v>84.008548845035506</v>
      </c>
      <c r="T50" s="13">
        <v>83.872317191387424</v>
      </c>
      <c r="U50" s="13">
        <v>98.292379660833561</v>
      </c>
      <c r="V50" s="13">
        <v>98.292379660833561</v>
      </c>
      <c r="W50" s="13">
        <v>128.51519321287012</v>
      </c>
      <c r="X50" s="13"/>
      <c r="Y50" s="13"/>
      <c r="Z50" s="14"/>
      <c r="AA50" s="14"/>
      <c r="AB50" s="14"/>
    </row>
    <row r="51" spans="1:28" ht="15.5" x14ac:dyDescent="0.35">
      <c r="B51" s="10" t="s">
        <v>32</v>
      </c>
      <c r="C51" s="13">
        <v>21.394726208408521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3.6593938224830529</v>
      </c>
      <c r="M51" s="13">
        <v>3.6593938224830529</v>
      </c>
      <c r="N51" s="13">
        <v>3.6593938224830529</v>
      </c>
      <c r="O51" s="13">
        <v>3.6593938224830529</v>
      </c>
      <c r="P51" s="13">
        <v>3.6593938224830529</v>
      </c>
      <c r="Q51" s="13">
        <v>3.6593938224830529</v>
      </c>
      <c r="R51" s="13">
        <v>3.6593938224830529</v>
      </c>
      <c r="S51" s="13">
        <v>3.6593938224830529</v>
      </c>
      <c r="T51" s="13">
        <v>10.190695851591816</v>
      </c>
      <c r="U51" s="13">
        <v>6.1441418273637307</v>
      </c>
      <c r="V51" s="13">
        <v>6.1441418273637307</v>
      </c>
      <c r="W51" s="13">
        <v>6.1441418273637307</v>
      </c>
      <c r="X51" s="13"/>
      <c r="Y51" s="13"/>
      <c r="Z51" s="14"/>
      <c r="AA51" s="14"/>
      <c r="AB51" s="14"/>
    </row>
    <row r="52" spans="1:28" ht="15.5" x14ac:dyDescent="0.35">
      <c r="B52" s="10" t="s">
        <v>33</v>
      </c>
      <c r="C52" s="13">
        <v>156.39199405315372</v>
      </c>
      <c r="D52" s="13">
        <v>0</v>
      </c>
      <c r="E52" s="13">
        <v>0</v>
      </c>
      <c r="F52" s="13">
        <v>0</v>
      </c>
      <c r="G52" s="13">
        <v>9.4596726773577959</v>
      </c>
      <c r="H52" s="13">
        <v>13.796571498426895</v>
      </c>
      <c r="I52" s="13">
        <v>16.36984525345941</v>
      </c>
      <c r="J52" s="13">
        <v>16.726189097989955</v>
      </c>
      <c r="K52" s="13">
        <v>17.791721518736786</v>
      </c>
      <c r="L52" s="13">
        <v>17.933909559733685</v>
      </c>
      <c r="M52" s="13">
        <v>20.53055717153871</v>
      </c>
      <c r="N52" s="13">
        <v>21.452227998443178</v>
      </c>
      <c r="O52" s="13">
        <v>21.922481025372484</v>
      </c>
      <c r="P52" s="13">
        <v>24.163969263838265</v>
      </c>
      <c r="Q52" s="13">
        <v>24.594752851266488</v>
      </c>
      <c r="R52" s="13">
        <v>24.919576066669073</v>
      </c>
      <c r="S52" s="13">
        <v>25.418208240283434</v>
      </c>
      <c r="T52" s="13">
        <v>24.690390599832746</v>
      </c>
      <c r="U52" s="13">
        <v>24.244013751199898</v>
      </c>
      <c r="V52" s="13">
        <v>24.597423332787905</v>
      </c>
      <c r="W52" s="13">
        <v>25.278063292384509</v>
      </c>
      <c r="X52" s="13"/>
      <c r="Y52" s="13"/>
      <c r="Z52" s="15"/>
      <c r="AA52" s="13"/>
      <c r="AB52" s="14"/>
    </row>
    <row r="53" spans="1:28" ht="15.5" x14ac:dyDescent="0.35">
      <c r="B53" s="10" t="s">
        <v>34</v>
      </c>
      <c r="C53" s="13">
        <v>450.1864948127735</v>
      </c>
      <c r="D53" s="13">
        <v>12.776218486495603</v>
      </c>
      <c r="E53" s="13">
        <v>13.021244407166586</v>
      </c>
      <c r="F53" s="13">
        <v>15.156059206877455</v>
      </c>
      <c r="G53" s="13">
        <v>15.940033502335417</v>
      </c>
      <c r="H53" s="13">
        <v>46.949937755417423</v>
      </c>
      <c r="I53" s="13">
        <v>49.628717396048167</v>
      </c>
      <c r="J53" s="13">
        <v>51.210569736202544</v>
      </c>
      <c r="K53" s="13">
        <v>53.309507499706918</v>
      </c>
      <c r="L53" s="13">
        <v>54.547623457754867</v>
      </c>
      <c r="M53" s="13">
        <v>57.738887942206311</v>
      </c>
      <c r="N53" s="13">
        <v>59.357212466136545</v>
      </c>
      <c r="O53" s="13">
        <v>63.501680796972984</v>
      </c>
      <c r="P53" s="13">
        <v>63.725809618997602</v>
      </c>
      <c r="Q53" s="13">
        <v>55.755282663597193</v>
      </c>
      <c r="R53" s="13">
        <v>54.37707440660617</v>
      </c>
      <c r="S53" s="13">
        <v>55.440403851295564</v>
      </c>
      <c r="T53" s="13">
        <v>55.861150117071134</v>
      </c>
      <c r="U53" s="13">
        <v>57.077407108583714</v>
      </c>
      <c r="V53" s="13">
        <v>57.84260568229665</v>
      </c>
      <c r="W53" s="13">
        <v>58.502681522613891</v>
      </c>
      <c r="X53" s="13"/>
      <c r="Y53" s="13"/>
      <c r="Z53" s="15"/>
      <c r="AA53" s="13"/>
      <c r="AB53" s="14"/>
    </row>
    <row r="54" spans="1:28" ht="15.5" x14ac:dyDescent="0.35">
      <c r="B54" s="10" t="s">
        <v>35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/>
      <c r="Y54" s="13"/>
      <c r="Z54" s="15"/>
      <c r="AA54" s="13"/>
      <c r="AB54" s="14"/>
    </row>
    <row r="55" spans="1:28" ht="15.5" x14ac:dyDescent="0.35">
      <c r="B55" s="10" t="s">
        <v>36</v>
      </c>
      <c r="C55" s="13">
        <v>1.1348792995783659</v>
      </c>
      <c r="D55" s="15">
        <v>0</v>
      </c>
      <c r="E55" s="15">
        <v>0</v>
      </c>
      <c r="F55" s="15">
        <v>0</v>
      </c>
      <c r="G55" s="15">
        <v>0.10436974760070136</v>
      </c>
      <c r="H55" s="15">
        <v>-8.1014443924386961E-2</v>
      </c>
      <c r="I55" s="15">
        <v>-0.13707608051705361</v>
      </c>
      <c r="J55" s="15">
        <v>-0.34718768333328232</v>
      </c>
      <c r="K55" s="15">
        <v>0.57200458669243648</v>
      </c>
      <c r="L55" s="15">
        <v>0.50661887492849123</v>
      </c>
      <c r="M55" s="15">
        <v>0.2784905126141306</v>
      </c>
      <c r="N55" s="15">
        <v>0.19550792737768921</v>
      </c>
      <c r="O55" s="15">
        <v>9.9701100134798076E-2</v>
      </c>
      <c r="P55" s="15">
        <v>3.8522135859515853E-2</v>
      </c>
      <c r="Q55" s="15">
        <v>0.10743339855585549</v>
      </c>
      <c r="R55" s="15">
        <v>2.4516622135905665E-3</v>
      </c>
      <c r="S55" s="15">
        <v>2.6939203805412718E-2</v>
      </c>
      <c r="T55" s="15">
        <v>0.10921183078486263</v>
      </c>
      <c r="U55" s="15">
        <v>-0.66932358857012675</v>
      </c>
      <c r="V55" s="15">
        <v>1.1346657516274832</v>
      </c>
      <c r="W55" s="15">
        <v>1.1506197576049821</v>
      </c>
      <c r="X55" s="13"/>
      <c r="Y55" s="13"/>
      <c r="Z55" s="15"/>
      <c r="AA55" s="15"/>
      <c r="AB55" s="14"/>
    </row>
    <row r="56" spans="1:28" ht="15.5" x14ac:dyDescent="0.35">
      <c r="B56" s="9" t="s">
        <v>37</v>
      </c>
      <c r="C56" s="13">
        <v>42.142367686556327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5.7290829787480124</v>
      </c>
      <c r="L56" s="13">
        <v>5.8276931944948949</v>
      </c>
      <c r="M56" s="13">
        <v>5.9442727933956521</v>
      </c>
      <c r="N56" s="13">
        <v>6.0631685432676132</v>
      </c>
      <c r="O56" s="13">
        <v>6.2013239521774794</v>
      </c>
      <c r="P56" s="13">
        <v>6.307908495926756</v>
      </c>
      <c r="Q56" s="13">
        <v>6.4342673989294079</v>
      </c>
      <c r="R56" s="13">
        <v>6.5629424529037497</v>
      </c>
      <c r="S56" s="13">
        <v>6.7125312572945122</v>
      </c>
      <c r="T56" s="13">
        <v>6.8280130640908006</v>
      </c>
      <c r="U56" s="13">
        <v>16.298584365306208</v>
      </c>
      <c r="V56" s="13">
        <v>16.624399468644132</v>
      </c>
      <c r="W56" s="13">
        <v>19.17772878923164</v>
      </c>
      <c r="X56" s="13"/>
      <c r="Y56" s="13"/>
      <c r="Z56" s="15"/>
      <c r="AA56" s="15"/>
      <c r="AB56" s="14"/>
    </row>
    <row r="57" spans="1:28" ht="15.5" x14ac:dyDescent="0.35">
      <c r="B57" s="10" t="s">
        <v>38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/>
      <c r="Y57" s="13"/>
      <c r="Z57" s="15"/>
      <c r="AA57" s="15"/>
      <c r="AB57" s="14"/>
    </row>
    <row r="58" spans="1:28" ht="15.5" x14ac:dyDescent="0.35">
      <c r="B58" s="9" t="s">
        <v>1</v>
      </c>
      <c r="C58" s="13">
        <v>1075.1666234852485</v>
      </c>
      <c r="D58" s="13">
        <v>13.379402047324847</v>
      </c>
      <c r="E58" s="13">
        <v>13.622680670473207</v>
      </c>
      <c r="F58" s="13">
        <v>15.755495548834348</v>
      </c>
      <c r="G58" s="13">
        <v>27.108859838548796</v>
      </c>
      <c r="H58" s="13">
        <v>62.264340689838384</v>
      </c>
      <c r="I58" s="13">
        <v>82.627358636543548</v>
      </c>
      <c r="J58" s="13">
        <v>84.355443218412219</v>
      </c>
      <c r="K58" s="13">
        <v>103.96829176552029</v>
      </c>
      <c r="L58" s="13">
        <v>109.04121409103112</v>
      </c>
      <c r="M58" s="13">
        <v>153.51606209758316</v>
      </c>
      <c r="N58" s="13">
        <v>160.66075378926556</v>
      </c>
      <c r="O58" s="13">
        <v>170.66072642403827</v>
      </c>
      <c r="P58" s="13">
        <v>181.90415218214076</v>
      </c>
      <c r="Q58" s="13">
        <v>174.55967897986758</v>
      </c>
      <c r="R58" s="13">
        <v>173.52998725591118</v>
      </c>
      <c r="S58" s="13">
        <v>175.26602522019749</v>
      </c>
      <c r="T58" s="13">
        <v>181.55177865475878</v>
      </c>
      <c r="U58" s="13">
        <v>201.38720312471696</v>
      </c>
      <c r="V58" s="13">
        <v>204.63561572355349</v>
      </c>
      <c r="W58" s="13">
        <v>238.76842840206888</v>
      </c>
      <c r="X58" s="13"/>
      <c r="Y58" s="13"/>
      <c r="Z58" s="13"/>
      <c r="AA58" s="13"/>
    </row>
    <row r="59" spans="1:28" ht="15.5" x14ac:dyDescent="0.35">
      <c r="B59" s="9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1:28" ht="15.5" x14ac:dyDescent="0.35">
      <c r="B60" s="9" t="s">
        <v>87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1:28" ht="15.5" x14ac:dyDescent="0.35">
      <c r="B61" s="9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1:28" ht="15.5" x14ac:dyDescent="0.35">
      <c r="A62" s="3">
        <v>7</v>
      </c>
      <c r="B62" s="9" t="s">
        <v>39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1:28" ht="15.5" x14ac:dyDescent="0.35">
      <c r="B63" s="10" t="s">
        <v>40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/>
      <c r="Y63" s="13"/>
      <c r="Z63" s="13"/>
      <c r="AA63" s="13"/>
    </row>
    <row r="64" spans="1:28" ht="15.5" x14ac:dyDescent="0.35">
      <c r="B64" s="10" t="s">
        <v>41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/>
      <c r="Y64" s="13"/>
      <c r="Z64" s="15"/>
      <c r="AA64" s="13"/>
    </row>
    <row r="65" spans="1:28" ht="15.5" x14ac:dyDescent="0.35">
      <c r="B65" s="10" t="s">
        <v>42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/>
      <c r="Y65" s="13"/>
      <c r="Z65" s="13"/>
      <c r="AA65" s="13"/>
    </row>
    <row r="66" spans="1:28" ht="15.5" x14ac:dyDescent="0.35">
      <c r="B66" s="10" t="s">
        <v>43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/>
      <c r="Y66" s="13"/>
      <c r="Z66" s="15"/>
      <c r="AA66" s="13"/>
    </row>
    <row r="67" spans="1:28" ht="15.5" x14ac:dyDescent="0.35">
      <c r="B67" s="9" t="s">
        <v>1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/>
      <c r="Y67" s="13"/>
      <c r="Z67" s="13"/>
      <c r="AA67" s="13"/>
    </row>
    <row r="68" spans="1:28" ht="15.5" x14ac:dyDescent="0.35">
      <c r="B68" s="9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8" ht="15.5" x14ac:dyDescent="0.35">
      <c r="A69" s="3">
        <v>8</v>
      </c>
      <c r="B69" s="9" t="s">
        <v>44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1:28" ht="15.5" x14ac:dyDescent="0.35">
      <c r="B70" s="10" t="s">
        <v>45</v>
      </c>
      <c r="C70" s="13">
        <v>-216.00444822226561</v>
      </c>
      <c r="D70" s="15">
        <v>-12.460409029903964</v>
      </c>
      <c r="E70" s="15">
        <v>-12.79015238256952</v>
      </c>
      <c r="F70" s="15">
        <v>-11.429832255637741</v>
      </c>
      <c r="G70" s="15">
        <v>-24.250462015673733</v>
      </c>
      <c r="H70" s="15">
        <v>-23.565635581872105</v>
      </c>
      <c r="I70" s="15">
        <v>-25.789164487688979</v>
      </c>
      <c r="J70" s="15">
        <v>-21.152823082325106</v>
      </c>
      <c r="K70" s="15">
        <v>-25.097233750947645</v>
      </c>
      <c r="L70" s="15">
        <v>-26.804478770109103</v>
      </c>
      <c r="M70" s="15">
        <v>-25.182758332185934</v>
      </c>
      <c r="N70" s="15">
        <v>-26.055061419801039</v>
      </c>
      <c r="O70" s="15">
        <v>-28.060736483186343</v>
      </c>
      <c r="P70" s="15">
        <v>-16.782845902678506</v>
      </c>
      <c r="Q70" s="15">
        <v>-15.251596891602928</v>
      </c>
      <c r="R70" s="15">
        <v>-15.792698293902257</v>
      </c>
      <c r="S70" s="15">
        <v>-15.360070623309282</v>
      </c>
      <c r="T70" s="15">
        <v>-13.484084816623739</v>
      </c>
      <c r="U70" s="15">
        <v>-24.042485958256027</v>
      </c>
      <c r="V70" s="15">
        <v>-23.76676258468347</v>
      </c>
      <c r="W70" s="15">
        <v>-28.912867802186224</v>
      </c>
      <c r="X70" s="13"/>
      <c r="Y70" s="13"/>
      <c r="Z70" s="15"/>
      <c r="AA70" s="15"/>
      <c r="AB70" s="14"/>
    </row>
    <row r="71" spans="1:28" ht="15.5" x14ac:dyDescent="0.35">
      <c r="B71" s="10" t="s">
        <v>46</v>
      </c>
      <c r="C71" s="13">
        <v>367.96922238752398</v>
      </c>
      <c r="D71" s="15">
        <v>34.270005427998989</v>
      </c>
      <c r="E71" s="15">
        <v>38.568496144254347</v>
      </c>
      <c r="F71" s="15">
        <v>39.420730515077231</v>
      </c>
      <c r="G71" s="15">
        <v>74.445387740041966</v>
      </c>
      <c r="H71" s="15">
        <v>53.930929611182101</v>
      </c>
      <c r="I71" s="15">
        <v>44.799995322450194</v>
      </c>
      <c r="J71" s="15">
        <v>34.496408606082618</v>
      </c>
      <c r="K71" s="15">
        <v>30.454479491766744</v>
      </c>
      <c r="L71" s="15">
        <v>34.731435229940743</v>
      </c>
      <c r="M71" s="15">
        <v>28.722888242053976</v>
      </c>
      <c r="N71" s="15">
        <v>25.242618141992619</v>
      </c>
      <c r="O71" s="15">
        <v>24.619581087291454</v>
      </c>
      <c r="P71" s="15">
        <v>13.366129579186495</v>
      </c>
      <c r="Q71" s="15">
        <v>12.67756333688151</v>
      </c>
      <c r="R71" s="15">
        <v>13.382453647333998</v>
      </c>
      <c r="S71" s="15">
        <v>14.348636423561656</v>
      </c>
      <c r="T71" s="15">
        <v>14.086507082489465</v>
      </c>
      <c r="U71" s="15">
        <v>25.219727037713952</v>
      </c>
      <c r="V71" s="15">
        <v>25.803026882137512</v>
      </c>
      <c r="W71" s="15">
        <v>28.47195974833598</v>
      </c>
      <c r="X71" s="13"/>
      <c r="Y71" s="13"/>
      <c r="Z71" s="15"/>
      <c r="AA71" s="15"/>
      <c r="AB71" s="14"/>
    </row>
    <row r="72" spans="1:28" ht="15.5" x14ac:dyDescent="0.35">
      <c r="B72" s="9" t="s">
        <v>1</v>
      </c>
      <c r="C72" s="13">
        <v>151.96477416525838</v>
      </c>
      <c r="D72" s="13">
        <v>21.809596398095024</v>
      </c>
      <c r="E72" s="13">
        <v>25.778343761684827</v>
      </c>
      <c r="F72" s="13">
        <v>27.99089825943949</v>
      </c>
      <c r="G72" s="13">
        <v>50.194925724368233</v>
      </c>
      <c r="H72" s="13">
        <v>30.365294029309997</v>
      </c>
      <c r="I72" s="13">
        <v>19.010830834761215</v>
      </c>
      <c r="J72" s="13">
        <v>13.343585523757511</v>
      </c>
      <c r="K72" s="13">
        <v>5.3572457408190992</v>
      </c>
      <c r="L72" s="13">
        <v>7.92695645983164</v>
      </c>
      <c r="M72" s="13">
        <v>3.5401299098680425</v>
      </c>
      <c r="N72" s="13">
        <v>-0.81244327780841985</v>
      </c>
      <c r="O72" s="13">
        <v>-3.4411553958948886</v>
      </c>
      <c r="P72" s="13">
        <v>-3.416716323492011</v>
      </c>
      <c r="Q72" s="13">
        <v>-2.5740335547214173</v>
      </c>
      <c r="R72" s="13">
        <v>-2.410244646568259</v>
      </c>
      <c r="S72" s="13">
        <v>-1.0114341997476259</v>
      </c>
      <c r="T72" s="13">
        <v>0.60242226586572656</v>
      </c>
      <c r="U72" s="13">
        <v>1.1772410794579251</v>
      </c>
      <c r="V72" s="13">
        <v>2.0362642974540428</v>
      </c>
      <c r="W72" s="13">
        <v>-0.44090805385024368</v>
      </c>
      <c r="X72" s="13"/>
      <c r="Y72" s="13"/>
      <c r="Z72" s="13"/>
      <c r="AA72" s="13"/>
    </row>
    <row r="73" spans="1:28" ht="15.5" x14ac:dyDescent="0.35">
      <c r="B73" s="9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1:28" ht="15.5" x14ac:dyDescent="0.35">
      <c r="A74" s="3">
        <v>9</v>
      </c>
      <c r="B74" s="9" t="s">
        <v>47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</row>
    <row r="75" spans="1:28" ht="15.5" x14ac:dyDescent="0.35">
      <c r="B75" s="9" t="s">
        <v>48</v>
      </c>
      <c r="C75" s="13">
        <v>80.939042541893528</v>
      </c>
      <c r="D75" s="13">
        <v>0</v>
      </c>
      <c r="E75" s="13">
        <v>0</v>
      </c>
      <c r="F75" s="13">
        <v>0</v>
      </c>
      <c r="G75" s="13">
        <v>0.12102060598728231</v>
      </c>
      <c r="H75" s="13">
        <v>11.459568645445517</v>
      </c>
      <c r="I75" s="13">
        <v>14.977341278061861</v>
      </c>
      <c r="J75" s="13">
        <v>11.57132448552702</v>
      </c>
      <c r="K75" s="13">
        <v>11.7358882714763</v>
      </c>
      <c r="L75" s="13">
        <v>12.284426240221944</v>
      </c>
      <c r="M75" s="13">
        <v>11.174062429305174</v>
      </c>
      <c r="N75" s="13">
        <v>11.501063575557868</v>
      </c>
      <c r="O75" s="13">
        <v>12.774360768014326</v>
      </c>
      <c r="P75" s="13">
        <v>7.7718482878034596</v>
      </c>
      <c r="Q75" s="13">
        <v>6.9666054190141917</v>
      </c>
      <c r="R75" s="13">
        <v>6.9962835330936493</v>
      </c>
      <c r="S75" s="13">
        <v>6.7799497442252488</v>
      </c>
      <c r="T75" s="13">
        <v>7.2971547516205248</v>
      </c>
      <c r="U75" s="13">
        <v>12.778609285036367</v>
      </c>
      <c r="V75" s="13">
        <v>12.778609285036367</v>
      </c>
      <c r="W75" s="13">
        <v>14.743814762049581</v>
      </c>
      <c r="X75" s="13"/>
      <c r="Y75" s="13"/>
      <c r="Z75" s="13"/>
      <c r="AA75" s="13"/>
      <c r="AB75" s="13"/>
    </row>
    <row r="76" spans="1:28" ht="15.5" x14ac:dyDescent="0.35">
      <c r="B76" s="9" t="s">
        <v>1</v>
      </c>
      <c r="C76" s="13">
        <v>80.939042541893528</v>
      </c>
      <c r="D76" s="13">
        <v>0</v>
      </c>
      <c r="E76" s="13">
        <v>0</v>
      </c>
      <c r="F76" s="13">
        <v>0</v>
      </c>
      <c r="G76" s="13">
        <v>0.12102060598728231</v>
      </c>
      <c r="H76" s="13">
        <v>11.459568645445517</v>
      </c>
      <c r="I76" s="13">
        <v>14.977341278061861</v>
      </c>
      <c r="J76" s="13">
        <v>11.57132448552702</v>
      </c>
      <c r="K76" s="13">
        <v>11.7358882714763</v>
      </c>
      <c r="L76" s="13">
        <v>12.284426240221944</v>
      </c>
      <c r="M76" s="13">
        <v>11.174062429305174</v>
      </c>
      <c r="N76" s="13">
        <v>11.501063575557868</v>
      </c>
      <c r="O76" s="13">
        <v>12.774360768014326</v>
      </c>
      <c r="P76" s="13">
        <v>7.7718482878034596</v>
      </c>
      <c r="Q76" s="13">
        <v>6.9666054190141917</v>
      </c>
      <c r="R76" s="13">
        <v>6.9962835330936493</v>
      </c>
      <c r="S76" s="13">
        <v>6.7799497442252488</v>
      </c>
      <c r="T76" s="13">
        <v>7.2971547516205248</v>
      </c>
      <c r="U76" s="13">
        <v>12.778609285036367</v>
      </c>
      <c r="V76" s="13">
        <v>12.778609285036367</v>
      </c>
      <c r="W76" s="13">
        <v>14.743814762049581</v>
      </c>
      <c r="X76" s="13"/>
      <c r="Y76" s="13"/>
      <c r="Z76" s="13"/>
      <c r="AA76" s="13"/>
    </row>
    <row r="77" spans="1:28" ht="15.5" x14ac:dyDescent="0.35">
      <c r="B77" s="9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1:28" ht="15.5" x14ac:dyDescent="0.35">
      <c r="B78" s="9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spans="1:28" ht="15.5" x14ac:dyDescent="0.35">
      <c r="A79" s="3">
        <v>11</v>
      </c>
      <c r="B79" s="9" t="s">
        <v>49</v>
      </c>
      <c r="C79" s="13">
        <v>2842.2345542113121</v>
      </c>
      <c r="D79" s="13">
        <v>167.49658913538303</v>
      </c>
      <c r="E79" s="13">
        <v>183.58597065955959</v>
      </c>
      <c r="F79" s="13">
        <v>169.72670660391472</v>
      </c>
      <c r="G79" s="13">
        <v>253.15961707155699</v>
      </c>
      <c r="H79" s="13">
        <v>231.94417811434977</v>
      </c>
      <c r="I79" s="13">
        <v>239.98567848693779</v>
      </c>
      <c r="J79" s="13">
        <v>232.91873496689016</v>
      </c>
      <c r="K79" s="13">
        <v>240.07789379715902</v>
      </c>
      <c r="L79" s="13">
        <v>259.19006698625611</v>
      </c>
      <c r="M79" s="13">
        <v>262.54568685595569</v>
      </c>
      <c r="N79" s="13">
        <v>301.12460287385676</v>
      </c>
      <c r="O79" s="13">
        <v>300.84807597592732</v>
      </c>
      <c r="P79" s="13">
        <v>308.50957857123973</v>
      </c>
      <c r="Q79" s="13">
        <v>383.5079934372074</v>
      </c>
      <c r="R79" s="13">
        <v>336.30178727334169</v>
      </c>
      <c r="S79" s="13">
        <v>356.39110099897704</v>
      </c>
      <c r="T79" s="13">
        <v>379.1938475386147</v>
      </c>
      <c r="U79" s="13">
        <v>399.88976434884501</v>
      </c>
      <c r="V79" s="13">
        <v>433.25078287915193</v>
      </c>
      <c r="W79" s="13">
        <v>478.20069374450242</v>
      </c>
      <c r="X79" s="13"/>
      <c r="Y79" s="13"/>
      <c r="AB79" s="14"/>
    </row>
    <row r="80" spans="1:28" ht="15.5" x14ac:dyDescent="0.35">
      <c r="B80" s="9" t="s">
        <v>50</v>
      </c>
      <c r="C80" s="13">
        <v>1196.3378947578647</v>
      </c>
      <c r="D80" s="13">
        <v>28.191282776653907</v>
      </c>
      <c r="E80" s="13">
        <v>29.185124747523261</v>
      </c>
      <c r="F80" s="13">
        <v>31.322821970555957</v>
      </c>
      <c r="G80" s="13">
        <v>27.229880444536079</v>
      </c>
      <c r="H80" s="13">
        <v>73.723909335283906</v>
      </c>
      <c r="I80" s="13">
        <v>97.604699914605405</v>
      </c>
      <c r="J80" s="13">
        <v>95.926767703939234</v>
      </c>
      <c r="K80" s="13">
        <v>115.70418003699659</v>
      </c>
      <c r="L80" s="13">
        <v>121.32564033125307</v>
      </c>
      <c r="M80" s="13">
        <v>164.69012452688833</v>
      </c>
      <c r="N80" s="13">
        <v>172.16181736482343</v>
      </c>
      <c r="O80" s="13">
        <v>183.43508719205261</v>
      </c>
      <c r="P80" s="13">
        <v>189.67600046994423</v>
      </c>
      <c r="Q80" s="13">
        <v>181.52628439888178</v>
      </c>
      <c r="R80" s="13">
        <v>180.52627078900483</v>
      </c>
      <c r="S80" s="13">
        <v>182.04597496442273</v>
      </c>
      <c r="T80" s="13">
        <v>188.8489334063793</v>
      </c>
      <c r="U80" s="13">
        <v>214.16581240975333</v>
      </c>
      <c r="V80" s="13">
        <v>217.41422500858985</v>
      </c>
      <c r="W80" s="13">
        <v>253.51224316411844</v>
      </c>
      <c r="X80" s="13"/>
      <c r="Y80" s="13"/>
      <c r="Z80" s="13"/>
      <c r="AA80" s="13"/>
    </row>
    <row r="81" spans="1:27" ht="15.5" x14ac:dyDescent="0.35">
      <c r="B81" s="9" t="s">
        <v>51</v>
      </c>
      <c r="C81" s="13">
        <v>1833.2745840610135</v>
      </c>
      <c r="D81" s="13">
        <v>139.3053063587291</v>
      </c>
      <c r="E81" s="13">
        <v>154.40509513967652</v>
      </c>
      <c r="F81" s="13">
        <v>138.52421946652206</v>
      </c>
      <c r="G81" s="13">
        <v>226.33101099069782</v>
      </c>
      <c r="H81" s="13">
        <v>187.14003874451916</v>
      </c>
      <c r="I81" s="13">
        <v>171.42283780232972</v>
      </c>
      <c r="J81" s="13">
        <v>166.12764609716197</v>
      </c>
      <c r="K81" s="13">
        <v>153.59770035263841</v>
      </c>
      <c r="L81" s="13">
        <v>167.17146913687955</v>
      </c>
      <c r="M81" s="13">
        <v>127.24180318581703</v>
      </c>
      <c r="N81" s="13">
        <v>158.42708991884501</v>
      </c>
      <c r="O81" s="13">
        <v>146.95550854290411</v>
      </c>
      <c r="P81" s="13">
        <v>148.45430978970145</v>
      </c>
      <c r="Q81" s="13">
        <v>160.69728028930385</v>
      </c>
      <c r="R81" s="13">
        <v>185.55267236441736</v>
      </c>
      <c r="S81" s="13">
        <v>204.20049384318122</v>
      </c>
      <c r="T81" s="13">
        <v>220.27865942703923</v>
      </c>
      <c r="U81" s="13">
        <v>215.73846312210179</v>
      </c>
      <c r="V81" s="13">
        <v>245.81044785105556</v>
      </c>
      <c r="W81" s="13">
        <v>254.79629336973309</v>
      </c>
      <c r="X81" s="13"/>
      <c r="Y81" s="13"/>
      <c r="Z81" s="13"/>
      <c r="AA81" s="13"/>
    </row>
    <row r="82" spans="1:27" ht="15.5" x14ac:dyDescent="0.35">
      <c r="B82" s="9" t="s">
        <v>88</v>
      </c>
      <c r="C82" s="13">
        <v>-187.37792460756557</v>
      </c>
      <c r="D82" s="13">
        <v>0</v>
      </c>
      <c r="E82" s="13">
        <v>-4.2492276401946295E-3</v>
      </c>
      <c r="F82" s="13">
        <v>-0.12033483316328424</v>
      </c>
      <c r="G82" s="13">
        <v>-0.40127436367690283</v>
      </c>
      <c r="H82" s="13">
        <v>-28.919769965453284</v>
      </c>
      <c r="I82" s="13">
        <v>-29.041859229997321</v>
      </c>
      <c r="J82" s="13">
        <v>-29.135678834211081</v>
      </c>
      <c r="K82" s="13">
        <v>-29.223986592475995</v>
      </c>
      <c r="L82" s="13">
        <v>-29.307042481876479</v>
      </c>
      <c r="M82" s="13">
        <v>-29.386240856749698</v>
      </c>
      <c r="N82" s="13">
        <v>-29.46430440981171</v>
      </c>
      <c r="O82" s="13">
        <v>-29.542519759029414</v>
      </c>
      <c r="P82" s="13">
        <v>-29.620731688405897</v>
      </c>
      <c r="Q82" s="13">
        <v>41.284428749021778</v>
      </c>
      <c r="R82" s="13">
        <v>-29.777155880080475</v>
      </c>
      <c r="S82" s="13">
        <v>-29.855367808626905</v>
      </c>
      <c r="T82" s="13">
        <v>-29.933745294803778</v>
      </c>
      <c r="U82" s="13">
        <v>-30.014511183010107</v>
      </c>
      <c r="V82" s="13">
        <v>-29.973889980493539</v>
      </c>
      <c r="W82" s="13">
        <v>-30.107842789349167</v>
      </c>
      <c r="X82" s="13"/>
      <c r="Y82" s="13"/>
      <c r="Z82" s="13"/>
      <c r="AA82" s="13"/>
    </row>
    <row r="83" spans="1:27" ht="15.5" x14ac:dyDescent="0.35">
      <c r="B83" s="9"/>
      <c r="Y83" s="13"/>
      <c r="Z83" s="13"/>
      <c r="AA83" s="13"/>
    </row>
    <row r="84" spans="1:27" ht="15.5" x14ac:dyDescent="0.35">
      <c r="A84" s="3">
        <v>12</v>
      </c>
      <c r="B84" s="9" t="s">
        <v>52</v>
      </c>
      <c r="C84" s="20">
        <v>2903.6237542113122</v>
      </c>
      <c r="D84" s="21"/>
      <c r="E84" s="21">
        <v>61.389200000000002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Y84" s="13"/>
      <c r="Z84" s="13"/>
      <c r="AA84" s="13"/>
    </row>
    <row r="85" spans="1:27" ht="15.5" x14ac:dyDescent="0.35">
      <c r="B85" s="9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Y85" s="13"/>
      <c r="Z85" s="13"/>
      <c r="AA85" s="13"/>
    </row>
    <row r="86" spans="1:27" ht="15.5" x14ac:dyDescent="0.35">
      <c r="B86" s="9"/>
      <c r="C86" s="13"/>
      <c r="D86" s="23"/>
      <c r="Y86" s="13"/>
      <c r="Z86" s="13"/>
      <c r="AA86" s="13"/>
    </row>
    <row r="87" spans="1:27" ht="15.5" x14ac:dyDescent="0.35">
      <c r="B87" s="9" t="s">
        <v>89</v>
      </c>
    </row>
    <row r="88" spans="1:27" ht="15.5" x14ac:dyDescent="0.35">
      <c r="B88" s="10" t="s">
        <v>53</v>
      </c>
      <c r="C88" s="20">
        <v>1828.1235727108592</v>
      </c>
      <c r="D88" s="20">
        <v>646.4559921780326</v>
      </c>
      <c r="E88" s="20">
        <v>671.21021431154406</v>
      </c>
      <c r="F88" s="20">
        <v>510.45736622128237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</row>
    <row r="89" spans="1:27" ht="15.5" x14ac:dyDescent="0.35">
      <c r="B89" s="10" t="s">
        <v>6</v>
      </c>
      <c r="C89" s="20">
        <v>46.149454962345573</v>
      </c>
      <c r="D89" s="20">
        <v>11.046728044800936</v>
      </c>
      <c r="E89" s="20">
        <v>21.736491230242297</v>
      </c>
      <c r="F89" s="20">
        <v>13.366235687302337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</row>
    <row r="90" spans="1:27" ht="15.5" x14ac:dyDescent="0.35">
      <c r="B90" s="10" t="s">
        <v>54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</row>
    <row r="91" spans="1:27" ht="15.5" x14ac:dyDescent="0.35">
      <c r="B91" s="10" t="s">
        <v>55</v>
      </c>
      <c r="C91" s="20">
        <v>510.39683658634704</v>
      </c>
      <c r="D91" s="20">
        <v>112.4516776541689</v>
      </c>
      <c r="E91" s="20">
        <v>109.29996486048378</v>
      </c>
      <c r="F91" s="20">
        <v>113.63648807815589</v>
      </c>
      <c r="G91" s="20">
        <v>114.31162997607103</v>
      </c>
      <c r="H91" s="20">
        <v>65.742938601429046</v>
      </c>
      <c r="I91" s="20">
        <v>53.764582997407061</v>
      </c>
      <c r="J91" s="20">
        <v>52.490481039466481</v>
      </c>
      <c r="K91" s="20">
        <v>52.93607887856227</v>
      </c>
      <c r="L91" s="20">
        <v>49.177646022621175</v>
      </c>
      <c r="M91" s="20">
        <v>11.073620970638594</v>
      </c>
      <c r="N91" s="20">
        <v>-22.445710956103689</v>
      </c>
      <c r="O91" s="20">
        <v>-22.541915287414049</v>
      </c>
      <c r="P91" s="20">
        <v>-22.445710938810002</v>
      </c>
      <c r="Q91" s="20">
        <v>-22.346877641506531</v>
      </c>
      <c r="R91" s="20">
        <v>-22.445710943939972</v>
      </c>
      <c r="S91" s="20">
        <v>-22.541915265249443</v>
      </c>
      <c r="T91" s="20">
        <v>-22.445710954776416</v>
      </c>
      <c r="U91" s="20">
        <v>-22.445710939746288</v>
      </c>
      <c r="V91" s="20">
        <v>-22.445710931735491</v>
      </c>
      <c r="W91" s="20">
        <v>-22.383298633375233</v>
      </c>
    </row>
    <row r="92" spans="1:27" ht="15.5" x14ac:dyDescent="0.35">
      <c r="B92" s="10" t="s">
        <v>56</v>
      </c>
      <c r="C92" s="20">
        <v>851.83211908403882</v>
      </c>
      <c r="D92" s="20">
        <v>97.10232140816494</v>
      </c>
      <c r="E92" s="20">
        <v>95.789411124833848</v>
      </c>
      <c r="F92" s="20">
        <v>95.057143151693253</v>
      </c>
      <c r="G92" s="20">
        <v>95.531016841616491</v>
      </c>
      <c r="H92" s="20">
        <v>94.907229684362676</v>
      </c>
      <c r="I92" s="20">
        <v>94.283148383683908</v>
      </c>
      <c r="J92" s="20">
        <v>93.665751459954635</v>
      </c>
      <c r="K92" s="20">
        <v>93.05375340095047</v>
      </c>
      <c r="L92" s="20">
        <v>92.442343628778602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</row>
    <row r="93" spans="1:27" ht="15.5" x14ac:dyDescent="0.35">
      <c r="B93" s="10" t="s">
        <v>57</v>
      </c>
      <c r="C93" s="20">
        <v>43310.987945028093</v>
      </c>
      <c r="D93" s="20">
        <v>891.50642756294451</v>
      </c>
      <c r="E93" s="20">
        <v>1002.6352017422729</v>
      </c>
      <c r="F93" s="20">
        <v>974.26241560779158</v>
      </c>
      <c r="G93" s="20">
        <v>3059.481942408006</v>
      </c>
      <c r="H93" s="20">
        <v>2942.5260077386829</v>
      </c>
      <c r="I93" s="20">
        <v>2834.1580376039028</v>
      </c>
      <c r="J93" s="20">
        <v>2742.250722877111</v>
      </c>
      <c r="K93" s="20">
        <v>2583.299745181484</v>
      </c>
      <c r="L93" s="20">
        <v>2635.383441361465</v>
      </c>
      <c r="M93" s="20">
        <v>2206.4038553391242</v>
      </c>
      <c r="N93" s="20">
        <v>2207.9477548883328</v>
      </c>
      <c r="O93" s="20">
        <v>2052.5432037534219</v>
      </c>
      <c r="P93" s="20">
        <v>1993.7483520854919</v>
      </c>
      <c r="Q93" s="20">
        <v>2015.968333500693</v>
      </c>
      <c r="R93" s="20">
        <v>2047.6014353331841</v>
      </c>
      <c r="S93" s="20">
        <v>2154.9476732640042</v>
      </c>
      <c r="T93" s="20">
        <v>2247.0249632413238</v>
      </c>
      <c r="U93" s="20">
        <v>2110.1114524316949</v>
      </c>
      <c r="V93" s="20">
        <v>2292.0884162434932</v>
      </c>
      <c r="W93" s="20">
        <v>2317.098562863664</v>
      </c>
    </row>
    <row r="94" spans="1:27" ht="15.5" x14ac:dyDescent="0.35">
      <c r="B94" s="10" t="s">
        <v>58</v>
      </c>
      <c r="C94" s="20">
        <v>14721.795648864654</v>
      </c>
      <c r="D94" s="20">
        <v>93.58858714271787</v>
      </c>
      <c r="E94" s="20">
        <v>92.808057840466461</v>
      </c>
      <c r="F94" s="20">
        <v>91.99400856923647</v>
      </c>
      <c r="G94" s="20">
        <v>445.51852133114704</v>
      </c>
      <c r="H94" s="20">
        <v>595.12091947452859</v>
      </c>
      <c r="I94" s="20">
        <v>760.32311621186784</v>
      </c>
      <c r="J94" s="20">
        <v>757.31680906106635</v>
      </c>
      <c r="K94" s="20">
        <v>770.80336100784154</v>
      </c>
      <c r="L94" s="20">
        <v>768.02679470571013</v>
      </c>
      <c r="M94" s="20">
        <v>841.89820044656949</v>
      </c>
      <c r="N94" s="20">
        <v>873.78723698898079</v>
      </c>
      <c r="O94" s="20">
        <v>870.76693282780388</v>
      </c>
      <c r="P94" s="20">
        <v>976.74255545672509</v>
      </c>
      <c r="Q94" s="20">
        <v>976.0686088756554</v>
      </c>
      <c r="R94" s="20">
        <v>973.83729574463484</v>
      </c>
      <c r="S94" s="20">
        <v>970.9804162510959</v>
      </c>
      <c r="T94" s="20">
        <v>968.15826474366486</v>
      </c>
      <c r="U94" s="20">
        <v>965.24369756359476</v>
      </c>
      <c r="V94" s="20">
        <v>962.32355512198251</v>
      </c>
      <c r="W94" s="20">
        <v>966.48870949936361</v>
      </c>
    </row>
    <row r="95" spans="1:27" ht="15.5" x14ac:dyDescent="0.35">
      <c r="B95" s="10" t="s">
        <v>59</v>
      </c>
      <c r="C95" s="20">
        <v>30672.972092854197</v>
      </c>
      <c r="D95" s="20">
        <v>748.54694795232365</v>
      </c>
      <c r="E95" s="20">
        <v>747.86091087178806</v>
      </c>
      <c r="F95" s="20">
        <v>781.38901885876078</v>
      </c>
      <c r="G95" s="20">
        <v>824.76000858127111</v>
      </c>
      <c r="H95" s="20">
        <v>1491.4026242190657</v>
      </c>
      <c r="I95" s="20">
        <v>1597.3557402745857</v>
      </c>
      <c r="J95" s="20">
        <v>1597.3262337987187</v>
      </c>
      <c r="K95" s="20">
        <v>1606.0082996361505</v>
      </c>
      <c r="L95" s="20">
        <v>1599.7286502502352</v>
      </c>
      <c r="M95" s="20">
        <v>1714.6104895518156</v>
      </c>
      <c r="N95" s="20">
        <v>1710.8444227121345</v>
      </c>
      <c r="O95" s="20">
        <v>1809.9831727600522</v>
      </c>
      <c r="P95" s="20">
        <v>1798.6430028521779</v>
      </c>
      <c r="Q95" s="20">
        <v>1803.9316253726122</v>
      </c>
      <c r="R95" s="20">
        <v>1804.0957113631016</v>
      </c>
      <c r="S95" s="20">
        <v>1813.2770797294897</v>
      </c>
      <c r="T95" s="20">
        <v>1806.811812986122</v>
      </c>
      <c r="U95" s="20">
        <v>1805.960892615866</v>
      </c>
      <c r="V95" s="20">
        <v>1805.7726253232847</v>
      </c>
      <c r="W95" s="20">
        <v>1804.6628231446398</v>
      </c>
    </row>
    <row r="96" spans="1:27" ht="15.5" x14ac:dyDescent="0.35">
      <c r="B96" s="10" t="s">
        <v>60</v>
      </c>
      <c r="C96" s="20">
        <v>8300.2972314151666</v>
      </c>
      <c r="D96" s="20">
        <v>281.03972447995852</v>
      </c>
      <c r="E96" s="20">
        <v>275.93549864726856</v>
      </c>
      <c r="F96" s="20">
        <v>233.29557515390593</v>
      </c>
      <c r="G96" s="20">
        <v>233.66883021227724</v>
      </c>
      <c r="H96" s="20">
        <v>231.05862266107692</v>
      </c>
      <c r="I96" s="20">
        <v>233.78796376713535</v>
      </c>
      <c r="J96" s="20">
        <v>234.06527461109755</v>
      </c>
      <c r="K96" s="20">
        <v>444.45460175361302</v>
      </c>
      <c r="L96" s="20">
        <v>446.10898114585234</v>
      </c>
      <c r="M96" s="20">
        <v>445.42692032082255</v>
      </c>
      <c r="N96" s="20">
        <v>442.46598770608733</v>
      </c>
      <c r="O96" s="20">
        <v>445.32307477503798</v>
      </c>
      <c r="P96" s="20">
        <v>445.45568742903436</v>
      </c>
      <c r="Q96" s="20">
        <v>438.89106795142931</v>
      </c>
      <c r="R96" s="20">
        <v>439.57584341077018</v>
      </c>
      <c r="S96" s="20">
        <v>439.75434072918858</v>
      </c>
      <c r="T96" s="20">
        <v>445.00665057280412</v>
      </c>
      <c r="U96" s="20">
        <v>697.3415298863622</v>
      </c>
      <c r="V96" s="20">
        <v>702.94123876810977</v>
      </c>
      <c r="W96" s="20">
        <v>744.69981743333528</v>
      </c>
    </row>
    <row r="97" spans="2:23" ht="15.5" x14ac:dyDescent="0.35">
      <c r="B97" s="9" t="s">
        <v>1</v>
      </c>
      <c r="C97" s="13">
        <v>100242.5549015057</v>
      </c>
      <c r="D97" s="20">
        <v>2881.7384064231119</v>
      </c>
      <c r="E97" s="20">
        <v>3017.2757506289004</v>
      </c>
      <c r="F97" s="20">
        <v>2813.4582513281284</v>
      </c>
      <c r="G97" s="20">
        <v>4773.2719493503891</v>
      </c>
      <c r="H97" s="20">
        <v>5420.7583423791457</v>
      </c>
      <c r="I97" s="20">
        <v>5573.6725892385821</v>
      </c>
      <c r="J97" s="20">
        <v>5477.1152728474144</v>
      </c>
      <c r="K97" s="20">
        <v>5550.5558398586018</v>
      </c>
      <c r="L97" s="20">
        <v>5590.867857114662</v>
      </c>
      <c r="M97" s="20">
        <v>5219.4130866289706</v>
      </c>
      <c r="N97" s="20">
        <v>5212.599691339432</v>
      </c>
      <c r="O97" s="20">
        <v>5156.0744688289014</v>
      </c>
      <c r="P97" s="20">
        <v>5192.1438868846199</v>
      </c>
      <c r="Q97" s="20">
        <v>5212.5127580588833</v>
      </c>
      <c r="R97" s="20">
        <v>5242.6645749077506</v>
      </c>
      <c r="S97" s="20">
        <v>5356.4175947085296</v>
      </c>
      <c r="T97" s="20">
        <v>5444.5559805891389</v>
      </c>
      <c r="U97" s="20">
        <v>5556.211861557771</v>
      </c>
      <c r="V97" s="20">
        <v>5740.6801245251345</v>
      </c>
      <c r="W97" s="20">
        <v>5810.5666143076269</v>
      </c>
    </row>
    <row r="98" spans="2:23" ht="15.5" x14ac:dyDescent="0.35">
      <c r="B98" s="9"/>
    </row>
    <row r="99" spans="2:23" ht="15.5" x14ac:dyDescent="0.35">
      <c r="B99" s="9"/>
    </row>
    <row r="100" spans="2:23" ht="15.5" x14ac:dyDescent="0.35">
      <c r="B100" s="9"/>
    </row>
    <row r="101" spans="2:23" x14ac:dyDescent="0.3">
      <c r="E101" s="2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2E5D22E394D4DB7434C6DBCF5FAC0" ma:contentTypeVersion="44" ma:contentTypeDescription="" ma:contentTypeScope="" ma:versionID="f7bccf6ad2485618662af5cc389d7f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Formal</CaseStatus>
    <OpenedDate xmlns="dc463f71-b30c-4ab2-9473-d307f9d35888">2021-11-01T07:00:00+00:00</OpenedDate>
    <SignificantOrder xmlns="dc463f71-b30c-4ab2-9473-d307f9d35888">false</SignificantOrder>
    <Date1 xmlns="dc463f71-b30c-4ab2-9473-d307f9d35888">2023-03-13T07:00:00+00:00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210829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379C47F-2F98-4268-8FD0-E90FF20D4C78}"/>
</file>

<file path=customXml/itemProps2.xml><?xml version="1.0" encoding="utf-8"?>
<ds:datastoreItem xmlns:ds="http://schemas.openxmlformats.org/officeDocument/2006/customXml" ds:itemID="{AEA3BC2E-27F7-4A38-ABA1-D19E4617BA0B}"/>
</file>

<file path=customXml/itemProps3.xml><?xml version="1.0" encoding="utf-8"?>
<ds:datastoreItem xmlns:ds="http://schemas.openxmlformats.org/officeDocument/2006/customXml" ds:itemID="{33701E88-7891-4F97-A4FA-65BBDDAE3C2A}"/>
</file>

<file path=customXml/itemProps4.xml><?xml version="1.0" encoding="utf-8"?>
<ds:datastoreItem xmlns:ds="http://schemas.openxmlformats.org/officeDocument/2006/customXml" ds:itemID="{08D86887-378E-4C98-8620-0FDE6BAD4E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P02-SC-CETA</vt:lpstr>
      <vt:lpstr>P02-SCGHG</vt:lpstr>
      <vt:lpstr>Discount_Rate</vt:lpstr>
      <vt:lpstr>FinalPVRR</vt:lpstr>
      <vt:lpstr>ST_Risk_Adj</vt:lpstr>
      <vt:lpstr>Study_Name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Link, Rick</dc:creator>
  <cp:lastModifiedBy>Ghosh, Rohini (PacifiCorp)</cp:lastModifiedBy>
  <cp:lastPrinted>2021-10-07T23:38:24Z</cp:lastPrinted>
  <dcterms:created xsi:type="dcterms:W3CDTF">2021-08-28T20:45:58Z</dcterms:created>
  <dcterms:modified xsi:type="dcterms:W3CDTF">2023-03-02T22:12:52Z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0x0101006E56B4D1795A2E4DB2F0B01679ED314A00EC72E5D22E394D4DB7434C6DBCF5FAC0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