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GAFF\2021\CNG\AWEC Requests\"/>
    </mc:Choice>
  </mc:AlternateContent>
  <xr:revisionPtr revIDLastSave="0" documentId="13_ncr:1_{7CCF3EEF-2B1E-41F1-B93A-660603B09B6F}" xr6:coauthVersionLast="47" xr6:coauthVersionMax="47" xr10:uidLastSave="{00000000-0000-0000-0000-000000000000}"/>
  <bookViews>
    <workbookView xWindow="28680" yWindow="-120" windowWidth="29040" windowHeight="15840" tabRatio="862" xr2:uid="{00000000-000D-0000-FFFF-FFFF00000000}"/>
  </bookViews>
  <sheets>
    <sheet name="PIS &amp; Accum Depr 2021" sheetId="11" r:id="rId1"/>
    <sheet name="PIS &amp; Accum Depr w Checks" sheetId="8" r:id="rId2"/>
    <sheet name="Ubook PT" sheetId="2" r:id="rId3"/>
    <sheet name="CNG - 2021 - Depr-1032 B MDU 13" sheetId="1" r:id="rId4"/>
    <sheet name="ARO PT" sheetId="5" r:id="rId5"/>
    <sheet name="13 Month ARO" sheetId="4" r:id="rId6"/>
  </sheets>
  <definedNames>
    <definedName name="_xlnm._FilterDatabase" localSheetId="3" hidden="1">'CNG - 2021 - Depr-1032 B MDU 13'!$A$1:$BB$271</definedName>
  </definedNames>
  <calcPr calcId="191029"/>
  <pivotCaches>
    <pivotCache cacheId="0" r:id="rId7"/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2" i="8" l="1"/>
  <c r="I62" i="8"/>
  <c r="K62" i="8"/>
  <c r="M62" i="8"/>
  <c r="O62" i="8"/>
  <c r="Q62" i="8"/>
  <c r="S62" i="8"/>
  <c r="U62" i="8"/>
  <c r="W62" i="8"/>
  <c r="Y62" i="8"/>
  <c r="AA62" i="8"/>
  <c r="AC62" i="8"/>
  <c r="AD62" i="8"/>
  <c r="E62" i="8"/>
  <c r="W17" i="8" l="1"/>
  <c r="U17" i="8" s="1"/>
  <c r="S17" i="8" s="1"/>
  <c r="Q17" i="8" s="1"/>
  <c r="O17" i="8" s="1"/>
  <c r="M17" i="8" s="1"/>
  <c r="K17" i="8" s="1"/>
  <c r="I17" i="8" s="1"/>
  <c r="G17" i="8" s="1"/>
  <c r="E17" i="8" s="1"/>
  <c r="Y17" i="8"/>
  <c r="Z17" i="8"/>
  <c r="Z62" i="8" s="1"/>
  <c r="AA17" i="8"/>
  <c r="AB17" i="8"/>
  <c r="AB62" i="8" s="1"/>
  <c r="F96" i="11"/>
  <c r="E96" i="11"/>
  <c r="AF62" i="11"/>
  <c r="AE62" i="11"/>
  <c r="X17" i="8" l="1"/>
  <c r="AD170" i="11"/>
  <c r="AC170" i="11"/>
  <c r="AB170" i="11"/>
  <c r="AA170" i="11"/>
  <c r="Z170" i="11"/>
  <c r="Y170" i="11"/>
  <c r="X170" i="11"/>
  <c r="W170" i="11"/>
  <c r="V170" i="11"/>
  <c r="U170" i="11"/>
  <c r="T170" i="11"/>
  <c r="S170" i="11"/>
  <c r="R170" i="11"/>
  <c r="Q170" i="11"/>
  <c r="P170" i="11"/>
  <c r="O170" i="11"/>
  <c r="N170" i="11"/>
  <c r="M170" i="11"/>
  <c r="L170" i="11"/>
  <c r="K170" i="11"/>
  <c r="J170" i="11"/>
  <c r="I170" i="11"/>
  <c r="H170" i="11"/>
  <c r="G170" i="11"/>
  <c r="F169" i="11"/>
  <c r="AF169" i="11" s="1"/>
  <c r="E169" i="11"/>
  <c r="AE169" i="11" s="1"/>
  <c r="AF168" i="11"/>
  <c r="AE168" i="11"/>
  <c r="AF167" i="11"/>
  <c r="AE167" i="11"/>
  <c r="F166" i="11"/>
  <c r="F170" i="11" s="1"/>
  <c r="E166" i="11"/>
  <c r="E170" i="11" s="1"/>
  <c r="AF165" i="11"/>
  <c r="AE165" i="11"/>
  <c r="AD163" i="11"/>
  <c r="AC163" i="11"/>
  <c r="AB163" i="11"/>
  <c r="AA163" i="11"/>
  <c r="Z163" i="11"/>
  <c r="Y163" i="11"/>
  <c r="X163" i="11"/>
  <c r="W163" i="11"/>
  <c r="V163" i="11"/>
  <c r="U163" i="11"/>
  <c r="T163" i="11"/>
  <c r="S163" i="11"/>
  <c r="R163" i="11"/>
  <c r="Q163" i="11"/>
  <c r="P163" i="11"/>
  <c r="O163" i="11"/>
  <c r="N163" i="11"/>
  <c r="M163" i="11"/>
  <c r="L163" i="11"/>
  <c r="K163" i="11"/>
  <c r="J163" i="11"/>
  <c r="I163" i="11"/>
  <c r="H163" i="11"/>
  <c r="G163" i="11"/>
  <c r="F163" i="11"/>
  <c r="E163" i="11"/>
  <c r="AF162" i="11"/>
  <c r="AE162" i="11"/>
  <c r="AF161" i="11"/>
  <c r="AE161" i="11"/>
  <c r="AF160" i="11"/>
  <c r="AE160" i="11"/>
  <c r="AF159" i="11"/>
  <c r="AE159" i="11"/>
  <c r="AF158" i="11"/>
  <c r="AE158" i="11"/>
  <c r="AF157" i="11"/>
  <c r="AE157" i="11"/>
  <c r="AF156" i="11"/>
  <c r="AE156" i="11"/>
  <c r="AF155" i="11"/>
  <c r="AE155" i="11"/>
  <c r="AF154" i="11"/>
  <c r="AE154" i="11"/>
  <c r="AF153" i="11"/>
  <c r="AE153" i="11"/>
  <c r="AF152" i="11"/>
  <c r="AE152" i="11"/>
  <c r="AF151" i="11"/>
  <c r="AE151" i="11"/>
  <c r="AF150" i="11"/>
  <c r="AE150" i="11"/>
  <c r="AF149" i="11"/>
  <c r="AE149" i="11"/>
  <c r="AF148" i="11"/>
  <c r="AE148" i="11"/>
  <c r="AF147" i="11"/>
  <c r="AE147" i="11"/>
  <c r="AF146" i="11"/>
  <c r="AE146" i="11"/>
  <c r="AF145" i="11"/>
  <c r="AE145" i="11"/>
  <c r="AF144" i="11"/>
  <c r="AE144" i="11"/>
  <c r="AF143" i="11"/>
  <c r="AE143" i="11"/>
  <c r="AF142" i="11"/>
  <c r="AE142" i="11"/>
  <c r="AF141" i="11"/>
  <c r="AE141" i="11"/>
  <c r="AF140" i="11"/>
  <c r="AE140" i="11"/>
  <c r="AF139" i="11"/>
  <c r="AE139" i="11"/>
  <c r="AF138" i="11"/>
  <c r="AE138" i="11"/>
  <c r="AF137" i="11"/>
  <c r="AE137" i="11"/>
  <c r="AF136" i="11"/>
  <c r="AE136" i="11"/>
  <c r="AF135" i="11"/>
  <c r="AE135" i="11"/>
  <c r="AF134" i="11"/>
  <c r="AE134" i="11"/>
  <c r="AF133" i="11"/>
  <c r="AE133" i="11"/>
  <c r="AF132" i="11"/>
  <c r="AE132" i="11"/>
  <c r="AF131" i="11"/>
  <c r="AE131" i="11"/>
  <c r="AF130" i="11"/>
  <c r="AE130" i="11"/>
  <c r="AF129" i="11"/>
  <c r="AE129" i="11"/>
  <c r="AF128" i="11"/>
  <c r="AE128" i="11"/>
  <c r="AF127" i="11"/>
  <c r="AE127" i="11"/>
  <c r="AF126" i="11"/>
  <c r="AE126" i="11"/>
  <c r="AF125" i="11"/>
  <c r="AE125" i="11"/>
  <c r="AF124" i="11"/>
  <c r="AE124" i="11"/>
  <c r="AF123" i="11"/>
  <c r="AE123" i="11"/>
  <c r="AF122" i="11"/>
  <c r="AE122" i="11"/>
  <c r="AF121" i="11"/>
  <c r="AE121" i="11"/>
  <c r="AF120" i="11"/>
  <c r="AE120" i="11"/>
  <c r="AF119" i="11"/>
  <c r="AE119" i="11"/>
  <c r="AF118" i="11"/>
  <c r="AE118" i="11"/>
  <c r="AF117" i="11"/>
  <c r="AE117" i="11"/>
  <c r="AF116" i="11"/>
  <c r="AE116" i="11"/>
  <c r="AF115" i="11"/>
  <c r="AE115" i="11"/>
  <c r="AF114" i="11"/>
  <c r="AE114" i="11"/>
  <c r="AF113" i="11"/>
  <c r="AE113" i="11"/>
  <c r="AF112" i="11"/>
  <c r="AE112" i="11"/>
  <c r="AF111" i="11"/>
  <c r="AE111" i="11"/>
  <c r="AF110" i="11"/>
  <c r="AE110" i="11"/>
  <c r="AF109" i="11"/>
  <c r="AE109" i="11"/>
  <c r="AF108" i="11"/>
  <c r="AE108" i="11"/>
  <c r="AF107" i="11"/>
  <c r="AE107" i="11"/>
  <c r="AF106" i="11"/>
  <c r="AE106" i="11"/>
  <c r="AF105" i="11"/>
  <c r="AE105" i="11"/>
  <c r="AF104" i="11"/>
  <c r="AE104" i="11"/>
  <c r="AF103" i="11"/>
  <c r="AE103" i="11"/>
  <c r="AF102" i="11"/>
  <c r="AE102" i="11"/>
  <c r="AF101" i="11"/>
  <c r="AE101" i="11"/>
  <c r="AF100" i="11"/>
  <c r="AE100" i="11"/>
  <c r="AF99" i="11"/>
  <c r="AE99" i="11"/>
  <c r="AF98" i="11"/>
  <c r="AE98" i="11"/>
  <c r="AD96" i="11"/>
  <c r="AD185" i="11" s="1"/>
  <c r="AD189" i="11" s="1"/>
  <c r="AC96" i="11"/>
  <c r="AD179" i="11" s="1"/>
  <c r="AD183" i="11" s="1"/>
  <c r="AB96" i="11"/>
  <c r="AB185" i="11" s="1"/>
  <c r="AB189" i="11" s="1"/>
  <c r="AA96" i="11"/>
  <c r="AB179" i="11" s="1"/>
  <c r="AB183" i="11" s="1"/>
  <c r="Z96" i="11"/>
  <c r="Z185" i="11" s="1"/>
  <c r="Z189" i="11" s="1"/>
  <c r="Y96" i="11"/>
  <c r="Z179" i="11" s="1"/>
  <c r="Z183" i="11" s="1"/>
  <c r="X96" i="11"/>
  <c r="X185" i="11" s="1"/>
  <c r="X189" i="11" s="1"/>
  <c r="W96" i="11"/>
  <c r="X179" i="11" s="1"/>
  <c r="X183" i="11" s="1"/>
  <c r="V96" i="11"/>
  <c r="V185" i="11" s="1"/>
  <c r="V189" i="11" s="1"/>
  <c r="U96" i="11"/>
  <c r="V179" i="11" s="1"/>
  <c r="V183" i="11" s="1"/>
  <c r="T96" i="11"/>
  <c r="T185" i="11" s="1"/>
  <c r="T189" i="11" s="1"/>
  <c r="S96" i="11"/>
  <c r="T179" i="11" s="1"/>
  <c r="T183" i="11" s="1"/>
  <c r="R96" i="11"/>
  <c r="R185" i="11" s="1"/>
  <c r="R189" i="11" s="1"/>
  <c r="Q96" i="11"/>
  <c r="R179" i="11" s="1"/>
  <c r="R183" i="11" s="1"/>
  <c r="P96" i="11"/>
  <c r="P185" i="11" s="1"/>
  <c r="P189" i="11" s="1"/>
  <c r="O96" i="11"/>
  <c r="P179" i="11" s="1"/>
  <c r="P183" i="11" s="1"/>
  <c r="N96" i="11"/>
  <c r="N185" i="11" s="1"/>
  <c r="N189" i="11" s="1"/>
  <c r="M96" i="11"/>
  <c r="N179" i="11" s="1"/>
  <c r="N183" i="11" s="1"/>
  <c r="L96" i="11"/>
  <c r="L185" i="11" s="1"/>
  <c r="L189" i="11" s="1"/>
  <c r="K96" i="11"/>
  <c r="L179" i="11" s="1"/>
  <c r="L183" i="11" s="1"/>
  <c r="J96" i="11"/>
  <c r="J185" i="11" s="1"/>
  <c r="J189" i="11" s="1"/>
  <c r="I96" i="11"/>
  <c r="J179" i="11" s="1"/>
  <c r="J183" i="11" s="1"/>
  <c r="H96" i="11"/>
  <c r="H185" i="11" s="1"/>
  <c r="H189" i="11" s="1"/>
  <c r="G96" i="11"/>
  <c r="H179" i="11" s="1"/>
  <c r="H183" i="11" s="1"/>
  <c r="F185" i="11"/>
  <c r="F189" i="11" s="1"/>
  <c r="F179" i="11"/>
  <c r="F183" i="11" s="1"/>
  <c r="AF95" i="11"/>
  <c r="AE95" i="11"/>
  <c r="AF94" i="11"/>
  <c r="AE94" i="11"/>
  <c r="AF93" i="11"/>
  <c r="AE93" i="11"/>
  <c r="AF92" i="11"/>
  <c r="AE92" i="11"/>
  <c r="AF91" i="11"/>
  <c r="AE91" i="11"/>
  <c r="AF90" i="11"/>
  <c r="AE90" i="11"/>
  <c r="AF89" i="11"/>
  <c r="AE89" i="11"/>
  <c r="AF88" i="11"/>
  <c r="AE88" i="11"/>
  <c r="AF87" i="11"/>
  <c r="AE87" i="11"/>
  <c r="AF86" i="11"/>
  <c r="AE86" i="11"/>
  <c r="AF85" i="11"/>
  <c r="AE85" i="11"/>
  <c r="AF84" i="11"/>
  <c r="AE84" i="11"/>
  <c r="AF83" i="11"/>
  <c r="AE83" i="11"/>
  <c r="AF82" i="11"/>
  <c r="AE82" i="11"/>
  <c r="AF81" i="11"/>
  <c r="AE81" i="11"/>
  <c r="AF80" i="11"/>
  <c r="AE80" i="11"/>
  <c r="AF79" i="11"/>
  <c r="AE79" i="11"/>
  <c r="AF78" i="11"/>
  <c r="AE78" i="11"/>
  <c r="AF77" i="11"/>
  <c r="AE77" i="11"/>
  <c r="AF76" i="11"/>
  <c r="AE76" i="11"/>
  <c r="AF75" i="11"/>
  <c r="AE75" i="11"/>
  <c r="AF74" i="11"/>
  <c r="AE74" i="11"/>
  <c r="AF73" i="11"/>
  <c r="AE73" i="11"/>
  <c r="AF72" i="11"/>
  <c r="AE72" i="11"/>
  <c r="AF71" i="11"/>
  <c r="AE71" i="11"/>
  <c r="AF70" i="11"/>
  <c r="AE70" i="11"/>
  <c r="AF69" i="11"/>
  <c r="AE69" i="11"/>
  <c r="AF68" i="11"/>
  <c r="AE68" i="11"/>
  <c r="AF67" i="11"/>
  <c r="AE67" i="11"/>
  <c r="AF66" i="11"/>
  <c r="AE66" i="11"/>
  <c r="AF65" i="11"/>
  <c r="AE65" i="11"/>
  <c r="AF64" i="11"/>
  <c r="AE64" i="11"/>
  <c r="AF63" i="11"/>
  <c r="AE63" i="11"/>
  <c r="AF61" i="11"/>
  <c r="AE61" i="11"/>
  <c r="AF60" i="11"/>
  <c r="AE60" i="11"/>
  <c r="AF59" i="11"/>
  <c r="AE59" i="11"/>
  <c r="AF58" i="11"/>
  <c r="AE58" i="11"/>
  <c r="AF57" i="11"/>
  <c r="AE57" i="11"/>
  <c r="AF56" i="11"/>
  <c r="AE56" i="11"/>
  <c r="AF55" i="11"/>
  <c r="AE55" i="11"/>
  <c r="AF54" i="11"/>
  <c r="AE54" i="11"/>
  <c r="AF53" i="11"/>
  <c r="AE53" i="11"/>
  <c r="AF52" i="11"/>
  <c r="AE52" i="11"/>
  <c r="AF51" i="11"/>
  <c r="AE51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AF48" i="11"/>
  <c r="AE48" i="11"/>
  <c r="AF47" i="11"/>
  <c r="AE47" i="11"/>
  <c r="AF46" i="11"/>
  <c r="AE46" i="11"/>
  <c r="AF45" i="11"/>
  <c r="AE45" i="11"/>
  <c r="AF44" i="11"/>
  <c r="AE44" i="11"/>
  <c r="AF43" i="11"/>
  <c r="AE43" i="11"/>
  <c r="AF42" i="11"/>
  <c r="AE42" i="11"/>
  <c r="AF41" i="11"/>
  <c r="AE41" i="11"/>
  <c r="AF40" i="11"/>
  <c r="AE40" i="11"/>
  <c r="AF39" i="11"/>
  <c r="AE39" i="11"/>
  <c r="AF38" i="11"/>
  <c r="AE38" i="11"/>
  <c r="AF37" i="11"/>
  <c r="AE37" i="11"/>
  <c r="AF36" i="11"/>
  <c r="AE36" i="11"/>
  <c r="AF35" i="11"/>
  <c r="AE35" i="11"/>
  <c r="AF34" i="11"/>
  <c r="AE34" i="11"/>
  <c r="AF33" i="11"/>
  <c r="AE33" i="11"/>
  <c r="AF32" i="11"/>
  <c r="AE32" i="11"/>
  <c r="AF31" i="11"/>
  <c r="AE31" i="11"/>
  <c r="AF30" i="11"/>
  <c r="AE30" i="11"/>
  <c r="AF29" i="11"/>
  <c r="AE29" i="11"/>
  <c r="AF28" i="11"/>
  <c r="AE28" i="11"/>
  <c r="AF27" i="11"/>
  <c r="AE27" i="11"/>
  <c r="AF26" i="11"/>
  <c r="AE26" i="11"/>
  <c r="AF25" i="11"/>
  <c r="AE25" i="11"/>
  <c r="AF24" i="11"/>
  <c r="AE24" i="11"/>
  <c r="AF23" i="11"/>
  <c r="AE23" i="11"/>
  <c r="AF22" i="11"/>
  <c r="AE22" i="11"/>
  <c r="AF21" i="11"/>
  <c r="AE21" i="11"/>
  <c r="AF20" i="11"/>
  <c r="AE20" i="11"/>
  <c r="AF19" i="11"/>
  <c r="AE19" i="11"/>
  <c r="AF18" i="11"/>
  <c r="AE18" i="11"/>
  <c r="AF17" i="11"/>
  <c r="AE17" i="11"/>
  <c r="AF16" i="11"/>
  <c r="AE16" i="11"/>
  <c r="AF15" i="11"/>
  <c r="AE15" i="11"/>
  <c r="AF14" i="11"/>
  <c r="AE14" i="11"/>
  <c r="AF13" i="11"/>
  <c r="AE13" i="11"/>
  <c r="AF12" i="11"/>
  <c r="AE12" i="11"/>
  <c r="AF11" i="11"/>
  <c r="AE11" i="11"/>
  <c r="AF10" i="11"/>
  <c r="AF49" i="11" s="1"/>
  <c r="AE10" i="11"/>
  <c r="V17" i="8" l="1"/>
  <c r="X62" i="8"/>
  <c r="O172" i="11"/>
  <c r="AE170" i="11"/>
  <c r="AE166" i="11"/>
  <c r="AF163" i="11"/>
  <c r="AF170" i="11"/>
  <c r="AF166" i="11"/>
  <c r="G172" i="11"/>
  <c r="K172" i="11"/>
  <c r="S172" i="11"/>
  <c r="W172" i="11"/>
  <c r="AA172" i="11"/>
  <c r="AE96" i="11"/>
  <c r="AF96" i="11"/>
  <c r="F172" i="11"/>
  <c r="H172" i="11"/>
  <c r="L172" i="11"/>
  <c r="P172" i="11"/>
  <c r="T172" i="11"/>
  <c r="X172" i="11"/>
  <c r="AB172" i="11"/>
  <c r="J172" i="11"/>
  <c r="N172" i="11"/>
  <c r="R172" i="11"/>
  <c r="V172" i="11"/>
  <c r="Z172" i="11"/>
  <c r="AD172" i="11"/>
  <c r="E172" i="11"/>
  <c r="AF189" i="11"/>
  <c r="AF183" i="11"/>
  <c r="AE49" i="11"/>
  <c r="AE163" i="11"/>
  <c r="I172" i="11"/>
  <c r="M172" i="11"/>
  <c r="Q172" i="11"/>
  <c r="U172" i="11"/>
  <c r="Y172" i="11"/>
  <c r="AC172" i="11"/>
  <c r="T17" i="8" l="1"/>
  <c r="V62" i="8"/>
  <c r="AF172" i="11"/>
  <c r="AE172" i="11"/>
  <c r="F169" i="8"/>
  <c r="E169" i="8"/>
  <c r="F166" i="8"/>
  <c r="E166" i="8"/>
  <c r="E49" i="8"/>
  <c r="E96" i="8"/>
  <c r="F179" i="8" s="1"/>
  <c r="R17" i="8" l="1"/>
  <c r="T62" i="8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B168" i="2"/>
  <c r="B166" i="2"/>
  <c r="AE168" i="8"/>
  <c r="AF168" i="8"/>
  <c r="AE169" i="8"/>
  <c r="AF169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Z170" i="8"/>
  <c r="AA170" i="8"/>
  <c r="AB170" i="8"/>
  <c r="AC170" i="8"/>
  <c r="AD170" i="8"/>
  <c r="E170" i="8"/>
  <c r="P17" i="8" l="1"/>
  <c r="R62" i="8"/>
  <c r="AE62" i="8"/>
  <c r="N17" i="8" l="1"/>
  <c r="P62" i="8"/>
  <c r="AE17" i="8"/>
  <c r="L17" i="8" l="1"/>
  <c r="N62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Z163" i="8"/>
  <c r="AA163" i="8"/>
  <c r="AB163" i="8"/>
  <c r="AC163" i="8"/>
  <c r="AD163" i="8"/>
  <c r="E163" i="8"/>
  <c r="E172" i="8" s="1"/>
  <c r="G96" i="8"/>
  <c r="I96" i="8"/>
  <c r="K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Z96" i="8"/>
  <c r="AA96" i="8"/>
  <c r="AB96" i="8"/>
  <c r="AC96" i="8"/>
  <c r="AD96" i="8"/>
  <c r="F183" i="8"/>
  <c r="F184" i="8" s="1"/>
  <c r="G49" i="8"/>
  <c r="I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95" i="8"/>
  <c r="AF95" i="8"/>
  <c r="AE45" i="8"/>
  <c r="AF45" i="8"/>
  <c r="AE46" i="8"/>
  <c r="AF46" i="8"/>
  <c r="AE47" i="8"/>
  <c r="AF47" i="8"/>
  <c r="AE48" i="8"/>
  <c r="AF48" i="8"/>
  <c r="AE155" i="8"/>
  <c r="AF155" i="8"/>
  <c r="AE156" i="8"/>
  <c r="AF156" i="8"/>
  <c r="AE157" i="8"/>
  <c r="AF157" i="8"/>
  <c r="AE158" i="8"/>
  <c r="AF158" i="8"/>
  <c r="AE159" i="8"/>
  <c r="AF159" i="8"/>
  <c r="AE160" i="8"/>
  <c r="AF160" i="8"/>
  <c r="AE161" i="8"/>
  <c r="AF161" i="8"/>
  <c r="AE162" i="8"/>
  <c r="AF162" i="8"/>
  <c r="J17" i="8" l="1"/>
  <c r="L62" i="8"/>
  <c r="L96" i="8" s="1"/>
  <c r="E173" i="8"/>
  <c r="E174" i="8"/>
  <c r="C168" i="2"/>
  <c r="E168" i="2"/>
  <c r="F168" i="2"/>
  <c r="G168" i="2"/>
  <c r="I168" i="2"/>
  <c r="J168" i="2"/>
  <c r="K168" i="2"/>
  <c r="L168" i="2"/>
  <c r="M168" i="2"/>
  <c r="N168" i="2"/>
  <c r="O168" i="2"/>
  <c r="Q168" i="2"/>
  <c r="R168" i="2"/>
  <c r="S168" i="2"/>
  <c r="U168" i="2"/>
  <c r="V168" i="2"/>
  <c r="W168" i="2"/>
  <c r="Y168" i="2"/>
  <c r="Z168" i="2"/>
  <c r="AA168" i="2"/>
  <c r="D168" i="2"/>
  <c r="H168" i="2"/>
  <c r="P168" i="2"/>
  <c r="T168" i="2"/>
  <c r="X168" i="2"/>
  <c r="X170" i="2" s="1"/>
  <c r="H17" i="8" l="1"/>
  <c r="J62" i="8"/>
  <c r="J96" i="8" s="1"/>
  <c r="J49" i="8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F188" i="2"/>
  <c r="H62" i="8" l="1"/>
  <c r="H96" i="8" s="1"/>
  <c r="F17" i="8"/>
  <c r="H49" i="8"/>
  <c r="AF167" i="8"/>
  <c r="AE167" i="8"/>
  <c r="AF166" i="8"/>
  <c r="AF170" i="8" s="1"/>
  <c r="AE166" i="8"/>
  <c r="AE170" i="8" s="1"/>
  <c r="AF165" i="8"/>
  <c r="AE165" i="8"/>
  <c r="AF154" i="8"/>
  <c r="AE154" i="8"/>
  <c r="AF153" i="8"/>
  <c r="AE153" i="8"/>
  <c r="AF152" i="8"/>
  <c r="AE152" i="8"/>
  <c r="AF151" i="8"/>
  <c r="AE151" i="8"/>
  <c r="AF150" i="8"/>
  <c r="AE150" i="8"/>
  <c r="AF149" i="8"/>
  <c r="AE149" i="8"/>
  <c r="AF148" i="8"/>
  <c r="AE148" i="8"/>
  <c r="AF147" i="8"/>
  <c r="AE147" i="8"/>
  <c r="AF146" i="8"/>
  <c r="AE146" i="8"/>
  <c r="AF145" i="8"/>
  <c r="AE145" i="8"/>
  <c r="AF144" i="8"/>
  <c r="AE144" i="8"/>
  <c r="AF143" i="8"/>
  <c r="AE143" i="8"/>
  <c r="AF142" i="8"/>
  <c r="AE142" i="8"/>
  <c r="AF141" i="8"/>
  <c r="AE141" i="8"/>
  <c r="AF140" i="8"/>
  <c r="AE140" i="8"/>
  <c r="AF139" i="8"/>
  <c r="AE139" i="8"/>
  <c r="AF138" i="8"/>
  <c r="AE138" i="8"/>
  <c r="AF137" i="8"/>
  <c r="AE137" i="8"/>
  <c r="AF136" i="8"/>
  <c r="AE136" i="8"/>
  <c r="AF135" i="8"/>
  <c r="AE135" i="8"/>
  <c r="AF134" i="8"/>
  <c r="AE134" i="8"/>
  <c r="AF133" i="8"/>
  <c r="AE133" i="8"/>
  <c r="AF132" i="8"/>
  <c r="AE132" i="8"/>
  <c r="AF131" i="8"/>
  <c r="AE131" i="8"/>
  <c r="AF130" i="8"/>
  <c r="AE130" i="8"/>
  <c r="AF129" i="8"/>
  <c r="AE129" i="8"/>
  <c r="AF128" i="8"/>
  <c r="AE128" i="8"/>
  <c r="AF127" i="8"/>
  <c r="AE127" i="8"/>
  <c r="AF126" i="8"/>
  <c r="AE126" i="8"/>
  <c r="AF125" i="8"/>
  <c r="AE125" i="8"/>
  <c r="AF124" i="8"/>
  <c r="AE124" i="8"/>
  <c r="AF123" i="8"/>
  <c r="AE123" i="8"/>
  <c r="AF122" i="8"/>
  <c r="AE122" i="8"/>
  <c r="AF121" i="8"/>
  <c r="AE121" i="8"/>
  <c r="AF120" i="8"/>
  <c r="AE120" i="8"/>
  <c r="AF119" i="8"/>
  <c r="AE119" i="8"/>
  <c r="AF118" i="8"/>
  <c r="AE118" i="8"/>
  <c r="AF117" i="8"/>
  <c r="AE117" i="8"/>
  <c r="AF116" i="8"/>
  <c r="AE116" i="8"/>
  <c r="AF115" i="8"/>
  <c r="AE115" i="8"/>
  <c r="AF114" i="8"/>
  <c r="AE114" i="8"/>
  <c r="AF113" i="8"/>
  <c r="AE113" i="8"/>
  <c r="AF112" i="8"/>
  <c r="AE112" i="8"/>
  <c r="AF111" i="8"/>
  <c r="AE111" i="8"/>
  <c r="AF110" i="8"/>
  <c r="AE110" i="8"/>
  <c r="AF109" i="8"/>
  <c r="AE109" i="8"/>
  <c r="AF108" i="8"/>
  <c r="AE108" i="8"/>
  <c r="AF107" i="8"/>
  <c r="AE107" i="8"/>
  <c r="AF106" i="8"/>
  <c r="AE106" i="8"/>
  <c r="AF105" i="8"/>
  <c r="AE105" i="8"/>
  <c r="AF104" i="8"/>
  <c r="AE104" i="8"/>
  <c r="AF103" i="8"/>
  <c r="AE103" i="8"/>
  <c r="AF102" i="8"/>
  <c r="AE102" i="8"/>
  <c r="AF101" i="8"/>
  <c r="AE101" i="8"/>
  <c r="AF100" i="8"/>
  <c r="AE100" i="8"/>
  <c r="AF99" i="8"/>
  <c r="AE99" i="8"/>
  <c r="AF98" i="8"/>
  <c r="AE98" i="8"/>
  <c r="AD185" i="8"/>
  <c r="AD189" i="8" s="1"/>
  <c r="AD190" i="8" s="1"/>
  <c r="AD179" i="8"/>
  <c r="AD183" i="8" s="1"/>
  <c r="AD184" i="8" s="1"/>
  <c r="AB185" i="8"/>
  <c r="AB189" i="8" s="1"/>
  <c r="AB190" i="8" s="1"/>
  <c r="AB179" i="8"/>
  <c r="AB183" i="8" s="1"/>
  <c r="AB184" i="8" s="1"/>
  <c r="Z185" i="8"/>
  <c r="Z189" i="8" s="1"/>
  <c r="Z190" i="8" s="1"/>
  <c r="Z179" i="8"/>
  <c r="Z183" i="8" s="1"/>
  <c r="Z184" i="8" s="1"/>
  <c r="X185" i="8"/>
  <c r="X189" i="8" s="1"/>
  <c r="X190" i="8" s="1"/>
  <c r="X179" i="8"/>
  <c r="X183" i="8" s="1"/>
  <c r="X184" i="8" s="1"/>
  <c r="V185" i="8"/>
  <c r="V189" i="8" s="1"/>
  <c r="V190" i="8" s="1"/>
  <c r="V179" i="8"/>
  <c r="V183" i="8" s="1"/>
  <c r="V184" i="8" s="1"/>
  <c r="T185" i="8"/>
  <c r="T189" i="8" s="1"/>
  <c r="T190" i="8" s="1"/>
  <c r="T179" i="8"/>
  <c r="T183" i="8" s="1"/>
  <c r="T184" i="8" s="1"/>
  <c r="R185" i="8"/>
  <c r="R189" i="8" s="1"/>
  <c r="R190" i="8" s="1"/>
  <c r="R179" i="8"/>
  <c r="R183" i="8" s="1"/>
  <c r="R184" i="8" s="1"/>
  <c r="P185" i="8"/>
  <c r="P189" i="8" s="1"/>
  <c r="P190" i="8" s="1"/>
  <c r="P179" i="8"/>
  <c r="P183" i="8" s="1"/>
  <c r="P184" i="8" s="1"/>
  <c r="N185" i="8"/>
  <c r="N189" i="8" s="1"/>
  <c r="N190" i="8" s="1"/>
  <c r="N179" i="8"/>
  <c r="N183" i="8" s="1"/>
  <c r="N184" i="8" s="1"/>
  <c r="L185" i="8"/>
  <c r="L189" i="8" s="1"/>
  <c r="L190" i="8" s="1"/>
  <c r="L179" i="8"/>
  <c r="L183" i="8" s="1"/>
  <c r="L184" i="8" s="1"/>
  <c r="J185" i="8"/>
  <c r="J189" i="8" s="1"/>
  <c r="J190" i="8" s="1"/>
  <c r="J179" i="8"/>
  <c r="J183" i="8" s="1"/>
  <c r="J184" i="8" s="1"/>
  <c r="H185" i="8"/>
  <c r="H189" i="8" s="1"/>
  <c r="H190" i="8" s="1"/>
  <c r="H179" i="8"/>
  <c r="H183" i="8" s="1"/>
  <c r="H184" i="8" s="1"/>
  <c r="AF94" i="8"/>
  <c r="AE94" i="8"/>
  <c r="AF93" i="8"/>
  <c r="AE93" i="8"/>
  <c r="AF92" i="8"/>
  <c r="AE92" i="8"/>
  <c r="AF91" i="8"/>
  <c r="AE91" i="8"/>
  <c r="AF90" i="8"/>
  <c r="AE90" i="8"/>
  <c r="AF89" i="8"/>
  <c r="AE89" i="8"/>
  <c r="AF88" i="8"/>
  <c r="AE88" i="8"/>
  <c r="AF87" i="8"/>
  <c r="AE87" i="8"/>
  <c r="AF86" i="8"/>
  <c r="AE86" i="8"/>
  <c r="AF85" i="8"/>
  <c r="AE85" i="8"/>
  <c r="AF84" i="8"/>
  <c r="AE84" i="8"/>
  <c r="AF83" i="8"/>
  <c r="AE83" i="8"/>
  <c r="AF82" i="8"/>
  <c r="AE82" i="8"/>
  <c r="AF81" i="8"/>
  <c r="AE81" i="8"/>
  <c r="AF80" i="8"/>
  <c r="AE80" i="8"/>
  <c r="AF79" i="8"/>
  <c r="AE79" i="8"/>
  <c r="AF78" i="8"/>
  <c r="AE78" i="8"/>
  <c r="AF77" i="8"/>
  <c r="AE77" i="8"/>
  <c r="AF76" i="8"/>
  <c r="AE76" i="8"/>
  <c r="AF75" i="8"/>
  <c r="AE75" i="8"/>
  <c r="AF74" i="8"/>
  <c r="AE74" i="8"/>
  <c r="AF73" i="8"/>
  <c r="AE73" i="8"/>
  <c r="AF72" i="8"/>
  <c r="AE72" i="8"/>
  <c r="AF71" i="8"/>
  <c r="AE71" i="8"/>
  <c r="AF70" i="8"/>
  <c r="AE70" i="8"/>
  <c r="AF69" i="8"/>
  <c r="AE69" i="8"/>
  <c r="AF68" i="8"/>
  <c r="AE68" i="8"/>
  <c r="AF67" i="8"/>
  <c r="AE67" i="8"/>
  <c r="AF66" i="8"/>
  <c r="AE66" i="8"/>
  <c r="AF65" i="8"/>
  <c r="AE65" i="8"/>
  <c r="AF64" i="8"/>
  <c r="AE64" i="8"/>
  <c r="AF63" i="8"/>
  <c r="AE63" i="8"/>
  <c r="AF61" i="8"/>
  <c r="AE61" i="8"/>
  <c r="AF60" i="8"/>
  <c r="AE60" i="8"/>
  <c r="AF59" i="8"/>
  <c r="AE59" i="8"/>
  <c r="AF58" i="8"/>
  <c r="AE58" i="8"/>
  <c r="AF57" i="8"/>
  <c r="AE57" i="8"/>
  <c r="AF56" i="8"/>
  <c r="AE56" i="8"/>
  <c r="AF55" i="8"/>
  <c r="AE55" i="8"/>
  <c r="AF54" i="8"/>
  <c r="AE54" i="8"/>
  <c r="AF53" i="8"/>
  <c r="AE53" i="8"/>
  <c r="AF52" i="8"/>
  <c r="AE52" i="8"/>
  <c r="AF51" i="8"/>
  <c r="AE51" i="8"/>
  <c r="AF44" i="8"/>
  <c r="AE44" i="8"/>
  <c r="AF43" i="8"/>
  <c r="AE43" i="8"/>
  <c r="AF42" i="8"/>
  <c r="AE42" i="8"/>
  <c r="AF41" i="8"/>
  <c r="AE41" i="8"/>
  <c r="AF40" i="8"/>
  <c r="AE40" i="8"/>
  <c r="AF39" i="8"/>
  <c r="AE39" i="8"/>
  <c r="AF38" i="8"/>
  <c r="AE38" i="8"/>
  <c r="AF37" i="8"/>
  <c r="AE37" i="8"/>
  <c r="AF36" i="8"/>
  <c r="AE36" i="8"/>
  <c r="AF35" i="8"/>
  <c r="AE35" i="8"/>
  <c r="AF34" i="8"/>
  <c r="AE34" i="8"/>
  <c r="AF33" i="8"/>
  <c r="AE33" i="8"/>
  <c r="AF32" i="8"/>
  <c r="AE32" i="8"/>
  <c r="AF31" i="8"/>
  <c r="AE31" i="8"/>
  <c r="AF30" i="8"/>
  <c r="AE30" i="8"/>
  <c r="AF29" i="8"/>
  <c r="AE29" i="8"/>
  <c r="AF28" i="8"/>
  <c r="AE28" i="8"/>
  <c r="AF27" i="8"/>
  <c r="AE27" i="8"/>
  <c r="AF26" i="8"/>
  <c r="AE26" i="8"/>
  <c r="AF25" i="8"/>
  <c r="AE25" i="8"/>
  <c r="AF24" i="8"/>
  <c r="AE24" i="8"/>
  <c r="AF23" i="8"/>
  <c r="AE23" i="8"/>
  <c r="AF22" i="8"/>
  <c r="AE22" i="8"/>
  <c r="AF21" i="8"/>
  <c r="AE21" i="8"/>
  <c r="AF20" i="8"/>
  <c r="AE20" i="8"/>
  <c r="AF19" i="8"/>
  <c r="AE19" i="8"/>
  <c r="AF18" i="8"/>
  <c r="AE18" i="8"/>
  <c r="AF16" i="8"/>
  <c r="AE16" i="8"/>
  <c r="AF15" i="8"/>
  <c r="AE15" i="8"/>
  <c r="AF14" i="8"/>
  <c r="AE14" i="8"/>
  <c r="AF13" i="8"/>
  <c r="AE13" i="8"/>
  <c r="AF12" i="8"/>
  <c r="AE12" i="8"/>
  <c r="AF11" i="8"/>
  <c r="AE11" i="8"/>
  <c r="AF10" i="8"/>
  <c r="AE10" i="8"/>
  <c r="F62" i="8" l="1"/>
  <c r="AF17" i="8"/>
  <c r="F49" i="8"/>
  <c r="AF49" i="8"/>
  <c r="AE49" i="8"/>
  <c r="AE96" i="8"/>
  <c r="AE163" i="8"/>
  <c r="AF163" i="8"/>
  <c r="K172" i="8"/>
  <c r="K174" i="8" s="1"/>
  <c r="S172" i="8"/>
  <c r="S174" i="8" s="1"/>
  <c r="W172" i="8"/>
  <c r="W174" i="8" s="1"/>
  <c r="AD172" i="8"/>
  <c r="H172" i="8"/>
  <c r="H174" i="8" s="1"/>
  <c r="L172" i="8"/>
  <c r="L174" i="8" s="1"/>
  <c r="P172" i="8"/>
  <c r="P174" i="8" s="1"/>
  <c r="T172" i="8"/>
  <c r="T174" i="8" s="1"/>
  <c r="X172" i="8"/>
  <c r="X174" i="8" s="1"/>
  <c r="AB172" i="8"/>
  <c r="I172" i="8"/>
  <c r="I174" i="8" s="1"/>
  <c r="M172" i="8"/>
  <c r="M174" i="8" s="1"/>
  <c r="Q172" i="8"/>
  <c r="Q174" i="8" s="1"/>
  <c r="U172" i="8"/>
  <c r="U174" i="8" s="1"/>
  <c r="Y172" i="8"/>
  <c r="Y174" i="8" s="1"/>
  <c r="G172" i="8"/>
  <c r="G174" i="8" s="1"/>
  <c r="O172" i="8"/>
  <c r="O174" i="8" s="1"/>
  <c r="AA172" i="8"/>
  <c r="AA174" i="8" s="1"/>
  <c r="J172" i="8"/>
  <c r="J174" i="8" s="1"/>
  <c r="N172" i="8"/>
  <c r="N174" i="8" s="1"/>
  <c r="R172" i="8"/>
  <c r="R174" i="8" s="1"/>
  <c r="V172" i="8"/>
  <c r="V174" i="8" s="1"/>
  <c r="Z172" i="8"/>
  <c r="Z174" i="8" s="1"/>
  <c r="AC172" i="8"/>
  <c r="AF62" i="8" l="1"/>
  <c r="AF96" i="8" s="1"/>
  <c r="AF172" i="8" s="1"/>
  <c r="F96" i="8"/>
  <c r="AC173" i="8"/>
  <c r="AC174" i="8"/>
  <c r="AD173" i="8"/>
  <c r="AD174" i="8"/>
  <c r="AB173" i="8"/>
  <c r="AB174" i="8"/>
  <c r="AE172" i="8"/>
  <c r="H173" i="8"/>
  <c r="I173" i="8"/>
  <c r="J173" i="8"/>
  <c r="L173" i="8"/>
  <c r="M173" i="8"/>
  <c r="N173" i="8"/>
  <c r="P173" i="8"/>
  <c r="Q173" i="8"/>
  <c r="R173" i="8"/>
  <c r="T173" i="8"/>
  <c r="U173" i="8"/>
  <c r="V173" i="8"/>
  <c r="X173" i="8"/>
  <c r="Y173" i="8"/>
  <c r="Z173" i="8"/>
  <c r="F185" i="8" l="1"/>
  <c r="F189" i="8" s="1"/>
  <c r="F190" i="8" s="1"/>
  <c r="F172" i="8"/>
  <c r="AE174" i="8"/>
  <c r="AA173" i="8"/>
  <c r="W173" i="8"/>
  <c r="S173" i="8"/>
  <c r="O173" i="8"/>
  <c r="K173" i="8"/>
  <c r="G173" i="8"/>
  <c r="F174" i="8" l="1"/>
  <c r="AF174" i="8" s="1"/>
  <c r="F173" i="8"/>
  <c r="AF189" i="8"/>
  <c r="AF183" i="8"/>
</calcChain>
</file>

<file path=xl/sharedStrings.xml><?xml version="1.0" encoding="utf-8"?>
<sst xmlns="http://schemas.openxmlformats.org/spreadsheetml/2006/main" count="6825" uniqueCount="407">
  <si>
    <t>company</t>
  </si>
  <si>
    <t>summarydesc</t>
  </si>
  <si>
    <t>groupdesc</t>
  </si>
  <si>
    <t>set_of_books_id</t>
  </si>
  <si>
    <t>setofbooks</t>
  </si>
  <si>
    <t>funcdesc</t>
  </si>
  <si>
    <t>month1</t>
  </si>
  <si>
    <t>month1endbalance</t>
  </si>
  <si>
    <t>month1endreserve</t>
  </si>
  <si>
    <t>month2</t>
  </si>
  <si>
    <t>month2endbalance</t>
  </si>
  <si>
    <t>month2endreserve</t>
  </si>
  <si>
    <t>month3</t>
  </si>
  <si>
    <t>month3endbalance</t>
  </si>
  <si>
    <t>month3endreserve</t>
  </si>
  <si>
    <t>month4</t>
  </si>
  <si>
    <t>month4endbalance</t>
  </si>
  <si>
    <t>month4endreserve</t>
  </si>
  <si>
    <t>month5</t>
  </si>
  <si>
    <t>month5endbalance</t>
  </si>
  <si>
    <t>month5endreserve</t>
  </si>
  <si>
    <t>month6</t>
  </si>
  <si>
    <t>month6endbalance</t>
  </si>
  <si>
    <t>month6endreserve</t>
  </si>
  <si>
    <t>month7</t>
  </si>
  <si>
    <t>month7endbalance</t>
  </si>
  <si>
    <t>month7endreserve</t>
  </si>
  <si>
    <t>month8</t>
  </si>
  <si>
    <t>month8endbalance</t>
  </si>
  <si>
    <t>month8endreserve</t>
  </si>
  <si>
    <t>month9</t>
  </si>
  <si>
    <t>month9endbalance</t>
  </si>
  <si>
    <t>month9endreserve</t>
  </si>
  <si>
    <t>month10</t>
  </si>
  <si>
    <t>month10endbalance</t>
  </si>
  <si>
    <t>month10endreserve</t>
  </si>
  <si>
    <t>month11</t>
  </si>
  <si>
    <t>month11endbalance</t>
  </si>
  <si>
    <t>month11endreserve</t>
  </si>
  <si>
    <t>month12</t>
  </si>
  <si>
    <t>month12endbalance</t>
  </si>
  <si>
    <t>month12endreserve</t>
  </si>
  <si>
    <t>month13</t>
  </si>
  <si>
    <t>month13endbalance</t>
  </si>
  <si>
    <t>month13endreserve</t>
  </si>
  <si>
    <t>00047-Cascade Natural Gas Co.</t>
  </si>
  <si>
    <t>301-G-Organization</t>
  </si>
  <si>
    <t>CNG-301-G-Organization-00100</t>
  </si>
  <si>
    <t>UO- Oregon Gas</t>
  </si>
  <si>
    <t>Gas Intangible</t>
  </si>
  <si>
    <t>UW- Washington Gas</t>
  </si>
  <si>
    <t>302-G-Franchises</t>
  </si>
  <si>
    <t>CNG-302-G-Franchises-00038</t>
  </si>
  <si>
    <t>CNG-302-G-Franchises-00048</t>
  </si>
  <si>
    <t>303-G-Misc. Intangible Plant</t>
  </si>
  <si>
    <t>CNG-303-G-Intang-00038-40 YR-2014</t>
  </si>
  <si>
    <t>CNG-303-G-Intang-00038-40 YR-2016</t>
  </si>
  <si>
    <t>CNG-303-G-Intang-00038-40 YR-2017</t>
  </si>
  <si>
    <t>CNG-303-G-Intang-00048-20 YR-2016</t>
  </si>
  <si>
    <t>CNG-303-G-Intang-00048-20 YR-2017</t>
  </si>
  <si>
    <t>CNG-303-G-Intang-00048-40 YR-2014</t>
  </si>
  <si>
    <t>CNG-303-G-Intang-00048-40 YR-2015</t>
  </si>
  <si>
    <t>CNG-303-G-Intang-00048-40 YR-2017</t>
  </si>
  <si>
    <t>CNG-303-G-Intang-00048-40 YR-2018</t>
  </si>
  <si>
    <t>CNG-303-G-Intang-00100-10 YR-2013</t>
  </si>
  <si>
    <t>CNG-303-G-Intang-00100-10 YR-2015</t>
  </si>
  <si>
    <t>CNG-303-G-Intang-00100-10 YR-2016</t>
  </si>
  <si>
    <t>CNG-303-G-Intang-00100-10 YR-2017</t>
  </si>
  <si>
    <t>CNG-303-G-Intang-00100-10 YR-2019</t>
  </si>
  <si>
    <t>CNG-303-G-Intang-00100-11 YR-2015</t>
  </si>
  <si>
    <t>CNG-303-G-Intang-00100-12 YR-2019</t>
  </si>
  <si>
    <t>CNG-303-G-Intang-00100-13 YR-2012</t>
  </si>
  <si>
    <t>CNG-303-G-Intang-00100-14 YR-2010</t>
  </si>
  <si>
    <t>CNG-303-G-Intang-00100-14 YR-2011</t>
  </si>
  <si>
    <t>CNG-303-G-Intang-00100-15 YR-2010</t>
  </si>
  <si>
    <t>CNG-303-G-Intang-00100-15 YR-2012</t>
  </si>
  <si>
    <t>CNG-303-G-Intang-00100-15 YR-2017</t>
  </si>
  <si>
    <t>CNG-303-G-Intang-00100-15 YR-2018</t>
  </si>
  <si>
    <t>CNG-303-G-Intang-00100-3 YR-2010</t>
  </si>
  <si>
    <t>CNG-303-G-Intang-00100-3 YR-2017</t>
  </si>
  <si>
    <t>CNG-303-G-Intang-00100-5 YR-2011</t>
  </si>
  <si>
    <t>CNG-303-G-Intang-00100-5 YR-2016</t>
  </si>
  <si>
    <t>CNG-303-G-Intang-00100-5 YR-2017</t>
  </si>
  <si>
    <t>CNG-303-G-Intang-00100-5 YR-2018</t>
  </si>
  <si>
    <t>CNG-303-G-Intang-00100-5 YR-2019</t>
  </si>
  <si>
    <t>CNG-303-G-Intang-00100-7 YR-2012</t>
  </si>
  <si>
    <t>CNG-303-G-Intang-00100-7 YR-2013</t>
  </si>
  <si>
    <t>CNG-303-G-Intang-00100-7 YR-2014</t>
  </si>
  <si>
    <t>CNG-303-G-Intang-00100-7 YR-2015</t>
  </si>
  <si>
    <t>CNG-303-G-Intang-00100-7 YR-2016</t>
  </si>
  <si>
    <t>CNG-303-G-Intang-00100-7 YR-2017</t>
  </si>
  <si>
    <t>CNG-303-G-Intang-00100-7 YR-2018</t>
  </si>
  <si>
    <t>CNG-303-G-Intang-00100-7 YR-2019</t>
  </si>
  <si>
    <t>CNG-303-G-Intang-00100-8 YR-2019</t>
  </si>
  <si>
    <t>CNG-303-G-Intang-00100-PowerPlan</t>
  </si>
  <si>
    <t>365-G-Land and Land Rights</t>
  </si>
  <si>
    <t>CNG-365-G-Land and Land Right-00038</t>
  </si>
  <si>
    <t>Gas Transmission</t>
  </si>
  <si>
    <t>CNG-365-G-Land and Land Right-00048</t>
  </si>
  <si>
    <t>365-G-Rights-of-Way</t>
  </si>
  <si>
    <t>CNG-365-G-Rights-of-Way-00038</t>
  </si>
  <si>
    <t>CNG-365-G-Rights-of-Way-00048</t>
  </si>
  <si>
    <t>367-G-Mains</t>
  </si>
  <si>
    <t>CNG-367-G-Mains-00038</t>
  </si>
  <si>
    <t>CNG-367-G-Mains-00048</t>
  </si>
  <si>
    <t>369-G-Measuring/Regulating Equipmen</t>
  </si>
  <si>
    <t>CNG-369-G-Measuring/Regulatin-00038</t>
  </si>
  <si>
    <t>CNG-369-G-Measuring/Regulatin-00048</t>
  </si>
  <si>
    <t>374-G-Land</t>
  </si>
  <si>
    <t>CNG-374-G-Land-00038</t>
  </si>
  <si>
    <t>Gas Distribution</t>
  </si>
  <si>
    <t>CNG-374-G-Land-00048</t>
  </si>
  <si>
    <t>CNG-374-G-Land-00100</t>
  </si>
  <si>
    <t>374-G-Land and Land Rights</t>
  </si>
  <si>
    <t>CNG-374-G-Land Right-00038</t>
  </si>
  <si>
    <t>CNG-374-G-Land Right-00048</t>
  </si>
  <si>
    <t>375-G-Lease Hold Improvements</t>
  </si>
  <si>
    <t>CNG-375-G-Lease Hold Improvem-00038</t>
  </si>
  <si>
    <t>375-G-Structures &amp; Improvements</t>
  </si>
  <si>
    <t>CNG-375-G-Structures &amp; Improv-00038</t>
  </si>
  <si>
    <t>CNG-375-G-Structures &amp; Improv-00048</t>
  </si>
  <si>
    <t>CNG-375-G-Structures &amp; Improv-00100</t>
  </si>
  <si>
    <t>376-G-Mains-High Pressure Steel</t>
  </si>
  <si>
    <t>CNG-376-G-Mains-High Pressure-00038</t>
  </si>
  <si>
    <t>CNG-376-G-Mains-High Pressure-00048</t>
  </si>
  <si>
    <t>376-G-Mains-Plastic</t>
  </si>
  <si>
    <t>CNG-376-G-Mains-Plastic-00038</t>
  </si>
  <si>
    <t>CNG-376-G-Mains-Plastic-00048</t>
  </si>
  <si>
    <t>376-G-Mains-Steel</t>
  </si>
  <si>
    <t>CNG-376-G-Mains-Steel-00038</t>
  </si>
  <si>
    <t>CNG-376-G-Mains-Steel-00048</t>
  </si>
  <si>
    <t>377-G-Compressor Station</t>
  </si>
  <si>
    <t>CNG-377-G-Compressor Station-00048</t>
  </si>
  <si>
    <t>378-G-Measure/Regulation</t>
  </si>
  <si>
    <t>CNG-378-G-Measure/Regulation -00038</t>
  </si>
  <si>
    <t>CNG-378-G-Measure/Regulation -00048</t>
  </si>
  <si>
    <t>380-G-Services-Plastc</t>
  </si>
  <si>
    <t>CNG-380-G-Services-Plastc-00038</t>
  </si>
  <si>
    <t>CNG-380-G-Services-Plastc-00048</t>
  </si>
  <si>
    <t>380-G-Services-Steel</t>
  </si>
  <si>
    <t>CNG-380-G-Services-Steel-00038</t>
  </si>
  <si>
    <t>CNG-380-G-Services-Steel-00048</t>
  </si>
  <si>
    <t>381-G-ERT Units</t>
  </si>
  <si>
    <t>CNG-381-G-ERTS-00101</t>
  </si>
  <si>
    <t>381-G-Meters</t>
  </si>
  <si>
    <t>CNG-381-G-Meters-00048</t>
  </si>
  <si>
    <t>CNG-381-G-Meters-00101</t>
  </si>
  <si>
    <t>382-G-Meter Set Installation</t>
  </si>
  <si>
    <t>CNG-382-G-Meter Set Installat-00038</t>
  </si>
  <si>
    <t>CNG-382-G-Meter Set Installat-00048</t>
  </si>
  <si>
    <t>383-G-Service Regulators</t>
  </si>
  <si>
    <t>CNG-383-G-Service Regulators-00101</t>
  </si>
  <si>
    <t>385-G-Industrial Meas. &amp; Reg Stn Eq</t>
  </si>
  <si>
    <t>CNG-385-G-Industrial Meas. &amp; -00038</t>
  </si>
  <si>
    <t>CNG-385-G-Industrial Meas. &amp; -00048</t>
  </si>
  <si>
    <t>386-G-CNG Refueling Stations</t>
  </si>
  <si>
    <t>CNG-386-G-Other Property Cust-00038</t>
  </si>
  <si>
    <t>CNG-386-G-Other Property Cust-00048</t>
  </si>
  <si>
    <t>389-G-Land &amp; Land Rights</t>
  </si>
  <si>
    <t>CNG-389-G-Land &amp; Land Rights-00038</t>
  </si>
  <si>
    <t>Gas General</t>
  </si>
  <si>
    <t>CNG-389-G-Land &amp; Land Rights-00048</t>
  </si>
  <si>
    <t>CNG-389-G-Land &amp; Land Rights-00100</t>
  </si>
  <si>
    <t>389-N-Land &amp; Land Rights</t>
  </si>
  <si>
    <t>CNG-389-N-Land &amp; Land Rights</t>
  </si>
  <si>
    <t>Non-Utility</t>
  </si>
  <si>
    <t>390-G-Leasehold Improvement</t>
  </si>
  <si>
    <t>CNG-390-G-Leasehold Improveme-00038</t>
  </si>
  <si>
    <t>CNG-390-G-Leasehold Improveme-00048</t>
  </si>
  <si>
    <t>390-G-Structures &amp; Improvements</t>
  </si>
  <si>
    <t>CNG-390-G-Structures &amp; Improv-00038</t>
  </si>
  <si>
    <t>CNG-390-G-Structures &amp; Improv-00048</t>
  </si>
  <si>
    <t>CNG-390-G-Structures &amp; Improv-00100</t>
  </si>
  <si>
    <t>391-G-Comp Equip-Server &amp; Workstati</t>
  </si>
  <si>
    <t>CNG-391-G-Comp Equip-Server &amp;-00100</t>
  </si>
  <si>
    <t>391-G-Office Equipment</t>
  </si>
  <si>
    <t>CNG-391-G-Office Equip-00038</t>
  </si>
  <si>
    <t>CNG-391-G-Office Equip-00048</t>
  </si>
  <si>
    <t>CNG-391-G-Office Equip-00100</t>
  </si>
  <si>
    <t>391-G-Office Furniture &amp; Fixtures</t>
  </si>
  <si>
    <t>CNG-391-G-Office Furniture &amp; -00038</t>
  </si>
  <si>
    <t>CNG-391-G-Office Furniture &amp; -00048</t>
  </si>
  <si>
    <t>CNG-391-G-Office Furniture &amp; -00100</t>
  </si>
  <si>
    <t>391-G-Software</t>
  </si>
  <si>
    <t>CNG-391-G-Software-00100</t>
  </si>
  <si>
    <t>392-G-Trailers</t>
  </si>
  <si>
    <t>CNG-392-G-Trailers-00038</t>
  </si>
  <si>
    <t>CNG-392-G-Trailers-00048</t>
  </si>
  <si>
    <t>CNG-392-G-Trailers-00100</t>
  </si>
  <si>
    <t>392-G-Transportation Equipment</t>
  </si>
  <si>
    <t>CNG-392-G-Transportation Equi-00038</t>
  </si>
  <si>
    <t>CNG-392-G-Transportation Equi-00048</t>
  </si>
  <si>
    <t>CNG-392-G-Transportation Equi-00100</t>
  </si>
  <si>
    <t>393-G-Stores Equipment</t>
  </si>
  <si>
    <t>CNG-393-G-Stores Equip-00038</t>
  </si>
  <si>
    <t>CNG-393-G-Stores Equip-00048</t>
  </si>
  <si>
    <t>CNG-393-G-Stores Equip-00100</t>
  </si>
  <si>
    <t>394-G-Tools,Shop,Garage Equip</t>
  </si>
  <si>
    <t>CNG-394-G-Tools,Shop,Garage E-00038</t>
  </si>
  <si>
    <t>CNG-394-G-Tools,Shop,Garage E-00048</t>
  </si>
  <si>
    <t>CNG-394-G-Tools,Shop,Garage E-00100</t>
  </si>
  <si>
    <t>394-G-Vehicle CNG Equipment</t>
  </si>
  <si>
    <t>CNG-394-G-Vehicle CNG Equip-00048</t>
  </si>
  <si>
    <t>395-G-Laboratory Equipment</t>
  </si>
  <si>
    <t>CNG-395-G-Laboratory Equip-00048</t>
  </si>
  <si>
    <t>CNG-395-G-Laboratory Equip-00100</t>
  </si>
  <si>
    <t>396-G-Power Operated Equipment</t>
  </si>
  <si>
    <t>CNG-396-G-Power Operated Equi-00038</t>
  </si>
  <si>
    <t>CNG-396-G-Power Operated Equi-00048</t>
  </si>
  <si>
    <t>CNG-396-G-Power Operated Equi-00100</t>
  </si>
  <si>
    <t>396-G-Trailers-Work Equipment</t>
  </si>
  <si>
    <t>CNG-396-G-Trailers-Work Equip-00038</t>
  </si>
  <si>
    <t>CNG-396-G-Trailers-Work Equip-00048</t>
  </si>
  <si>
    <t>CNG-396-G-Trailers-Work Equip-00100</t>
  </si>
  <si>
    <t>397-G-Radio Comm Equip-Fixed</t>
  </si>
  <si>
    <t>CNG-397-G-Radio Comm Equip-Fi-00038</t>
  </si>
  <si>
    <t>CNG-397-G-Radio Comm Equip-Fi-00048</t>
  </si>
  <si>
    <t>397-G-Radio Comm Equip-Mobile</t>
  </si>
  <si>
    <t>CNG-397-G-Radio Comm Equip-Mo-00038</t>
  </si>
  <si>
    <t>CNG-397-G-Radio Comm Equip-Mo-00048</t>
  </si>
  <si>
    <t>CNG-397-G-Radio Comm Equip-Mo-00100</t>
  </si>
  <si>
    <t>397-G-Supervisory &amp; Telemeter Equip</t>
  </si>
  <si>
    <t>CNG-397-G-Supervisory &amp; Telem-00038</t>
  </si>
  <si>
    <t>CNG-397-G-Supervisory &amp; Telem-00048</t>
  </si>
  <si>
    <t>CNG-397-G-Supervisory &amp; Telem-00100</t>
  </si>
  <si>
    <t>397-G-Telephone &amp; Telex Equip</t>
  </si>
  <si>
    <t>CNG-397-G-Telephone &amp; Telex E-00038</t>
  </si>
  <si>
    <t>CNG-397-G-Telephone &amp; Telex E-00048</t>
  </si>
  <si>
    <t>CNG-397-G-Telephone &amp; Telex E-00100</t>
  </si>
  <si>
    <t>398-G-Miscellaneous Equipment</t>
  </si>
  <si>
    <t>CNG-398-G-Miscellaneous Equip-00038</t>
  </si>
  <si>
    <t>CNG-398-G-Miscellaneous Equip-00048</t>
  </si>
  <si>
    <t>CNG-398-G-Miscellaneous Equip-00100</t>
  </si>
  <si>
    <t>Row Labels</t>
  </si>
  <si>
    <t>Grand Total</t>
  </si>
  <si>
    <t>G</t>
  </si>
  <si>
    <t>N</t>
  </si>
  <si>
    <t>Summary</t>
  </si>
  <si>
    <t>Sum of month1endbalance</t>
  </si>
  <si>
    <t>Sum of month1endreserve</t>
  </si>
  <si>
    <t>Sum of month2endbalance</t>
  </si>
  <si>
    <t>Sum of month2endreserve</t>
  </si>
  <si>
    <t>Sum of month3endbalance</t>
  </si>
  <si>
    <t>Sum of month3endreserve</t>
  </si>
  <si>
    <t>Sum of month4endbalance</t>
  </si>
  <si>
    <t>Sum of month4endreserve</t>
  </si>
  <si>
    <t>Sum of month5endbalance</t>
  </si>
  <si>
    <t>Sum of month5endreserve</t>
  </si>
  <si>
    <t>Sum of month6endbalance</t>
  </si>
  <si>
    <t>Sum of month6endreserve</t>
  </si>
  <si>
    <t>Sum of month7endbalance</t>
  </si>
  <si>
    <t>Sum of month7endreserve</t>
  </si>
  <si>
    <t>Sum of month8endbalance</t>
  </si>
  <si>
    <t>Sum of month8endreserve</t>
  </si>
  <si>
    <t>Sum of month9endbalance</t>
  </si>
  <si>
    <t>Sum of month9endreserve</t>
  </si>
  <si>
    <t>Sum of month10endbalance</t>
  </si>
  <si>
    <t>Sum of month10endreserve</t>
  </si>
  <si>
    <t>Sum of month11endbalance</t>
  </si>
  <si>
    <t>Sum of month11endreserve</t>
  </si>
  <si>
    <t>Sum of month13endbalance</t>
  </si>
  <si>
    <t>Sum of month13endreserve</t>
  </si>
  <si>
    <t>Sum of month12endbalance</t>
  </si>
  <si>
    <t>Sum of month12endreserve</t>
  </si>
  <si>
    <t>Cascade Natural Gas Corporation</t>
  </si>
  <si>
    <t>UG 17_____</t>
  </si>
  <si>
    <t>MPP WP-1.3</t>
  </si>
  <si>
    <t>Plant in Service &amp; Accumulated Depreciation</t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</si>
  <si>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</si>
  <si>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</si>
  <si>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</si>
  <si>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</si>
  <si>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</si>
  <si>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</si>
  <si>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</si>
  <si>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</si>
  <si>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</si>
  <si>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</si>
  <si>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</si>
  <si>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</si>
  <si>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</si>
  <si>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</si>
  <si>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</si>
  <si>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</si>
  <si>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</si>
  <si>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</si>
  <si>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</si>
  <si>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</si>
  <si>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</si>
  <si>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</si>
  <si>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</si>
  <si>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</si>
  <si>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</si>
  <si>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</si>
  <si>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</si>
  <si>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</si>
  <si>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</si>
  <si>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Line No.</t>
  </si>
  <si>
    <t>State</t>
  </si>
  <si>
    <t>Depr Group</t>
  </si>
  <si>
    <t>Average of Monthly Avg Plant</t>
  </si>
  <si>
    <t>Average of MonthlyAvg Reserve</t>
  </si>
  <si>
    <t>OR</t>
  </si>
  <si>
    <t>Oregon</t>
  </si>
  <si>
    <t>00038</t>
  </si>
  <si>
    <t>00038 Total</t>
  </si>
  <si>
    <t>WA</t>
  </si>
  <si>
    <t>Washington</t>
  </si>
  <si>
    <t>00048</t>
  </si>
  <si>
    <t>00048 Total</t>
  </si>
  <si>
    <t>AS</t>
  </si>
  <si>
    <t>Allocated States</t>
  </si>
  <si>
    <t>00100</t>
  </si>
  <si>
    <t>00101</t>
  </si>
  <si>
    <t>00100 - 00101 Total</t>
  </si>
  <si>
    <t>No Jurisdiction Allocation</t>
  </si>
  <si>
    <t>CNG-372-G-Aro Trans Plant</t>
  </si>
  <si>
    <t>CNG-388-G-Aro Distrib Plant-OR</t>
  </si>
  <si>
    <t>CNG-388-G-Aro Distrib Plant-WA</t>
  </si>
  <si>
    <t>Ties to tab entitled "Working Capital Work Paper" cell R9 plus cell R10 (Gas Plant in Service plus Completed Construction Not Classified)</t>
  </si>
  <si>
    <t>Ties to tab entitled "Working Capital Work Paper" cell R25 minus cell R15 (Total Accum Depr less RWIP)</t>
  </si>
  <si>
    <t>WA 00048 Total (from above)</t>
  </si>
  <si>
    <t>100 AS accounts (allocation on 3 Factor Allocator)</t>
  </si>
  <si>
    <t>101 AS accounts (allocation on Customer Allocator)</t>
  </si>
  <si>
    <t>Total WA Plant in Service (AMA)</t>
  </si>
  <si>
    <t>Total WA Reserve</t>
  </si>
  <si>
    <t>Total WA Accum. Deprec. (AMA)</t>
  </si>
  <si>
    <t>bookdesc</t>
  </si>
  <si>
    <t>372-G-Aro Transmission Plant</t>
  </si>
  <si>
    <t>AA-Financial</t>
  </si>
  <si>
    <t>Gas Regulatory ARO</t>
  </si>
  <si>
    <t>388-G-Aro Distribution Plant</t>
  </si>
  <si>
    <t>summary</t>
  </si>
  <si>
    <t>12/01/2020</t>
  </si>
  <si>
    <t>CNG-303-G-Intang-00048-40 YR-2020</t>
  </si>
  <si>
    <t>CNG-303-G-Intang-00100-1 YR-2020</t>
  </si>
  <si>
    <t>CNG-303-G-Intang-00100-12 YR-2020</t>
  </si>
  <si>
    <t>CNG-303-G-Intang-00100-3 YR-2020</t>
  </si>
  <si>
    <t>CNG-303-G-Intang-00100-5 YR-2020</t>
  </si>
  <si>
    <t>CNG-303-G-Intang-00100-7 YR-2020</t>
  </si>
  <si>
    <t>379-G-Measure/Regulation City Gate</t>
  </si>
  <si>
    <t>CNG-379-G-Meas/Reg City -00048</t>
  </si>
  <si>
    <t>CNG-382-G-Meter Set Installat-00101</t>
  </si>
  <si>
    <t>ARO</t>
  </si>
  <si>
    <t>Total</t>
  </si>
  <si>
    <t>CNG-372-G-ARO-Trans Manual Adj</t>
  </si>
  <si>
    <t>CNG-388-G-ARO-Dist Manual Adj</t>
  </si>
  <si>
    <t>Dec-2020 Plant</t>
  </si>
  <si>
    <t>Dec-2020 Reserve</t>
  </si>
  <si>
    <t>Total WA Plant</t>
  </si>
  <si>
    <t>*Use Depr-1032 to get WA Plant and Reserve Amounts/Check to JDE</t>
  </si>
  <si>
    <t>JDE Check</t>
  </si>
  <si>
    <t>Exclude NU</t>
  </si>
  <si>
    <t>ARO Adjustment</t>
  </si>
  <si>
    <t>Twelve Months Ended December 31, 2021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</si>
  <si>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</si>
  <si>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</si>
  <si>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</si>
  <si>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</si>
  <si>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</si>
  <si>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</si>
  <si>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</si>
  <si>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</si>
  <si>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</si>
  <si>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</si>
  <si>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</si>
  <si>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</si>
  <si>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CNG-303-G-Intang-00048-40 YR-2021</t>
  </si>
  <si>
    <t>CNG-303-G-Intang-00100-10 YR-2021</t>
  </si>
  <si>
    <t>CNG-303-G-Intang-00100-12 YR-2021</t>
  </si>
  <si>
    <t>CNG-303-G-Intang-00100-3 YR-2021</t>
  </si>
  <si>
    <t>CNG-303-G-Intang-00100-4 YR-2021</t>
  </si>
  <si>
    <t>CNG-303-G-Intang-00100-5 YR-2021</t>
  </si>
  <si>
    <t>CNG-303-G-Intang-00100-7 YR-2021</t>
  </si>
  <si>
    <t>CNG-303-G-Intang-00100-Fully Amort</t>
  </si>
  <si>
    <t>CNG-376-G-Mains-HP-FERC 105-00038</t>
  </si>
  <si>
    <t>CNG-376-G-Mains-Pl-FERC 105-00038</t>
  </si>
  <si>
    <t>CNG-376-G-Mains-Stl-FERC 105-00038</t>
  </si>
  <si>
    <t>CNG-380-G-Serv-Pl-FERC 105-00038</t>
  </si>
  <si>
    <t>CNG-397-G-Radio Comm Equip-Fi-00100</t>
  </si>
  <si>
    <t>Jan-2021 Plant</t>
  </si>
  <si>
    <t>Jan-2021 Reserve</t>
  </si>
  <si>
    <t>Feb-2021 Plant</t>
  </si>
  <si>
    <t>Feb-2021 Reserve</t>
  </si>
  <si>
    <t>Mar-2021 Plant</t>
  </si>
  <si>
    <t>Mar-2021 Reserve</t>
  </si>
  <si>
    <t>Apr-2021 Plant</t>
  </si>
  <si>
    <t>Apr-2021 Reserve</t>
  </si>
  <si>
    <t>May-2021 Plant</t>
  </si>
  <si>
    <t>May-2021 Reserve</t>
  </si>
  <si>
    <t>Jun-2021 Plant</t>
  </si>
  <si>
    <t>Jun-2021 Reserve</t>
  </si>
  <si>
    <t>Jul-2021 Plant</t>
  </si>
  <si>
    <t>Jul-2021 Reserve</t>
  </si>
  <si>
    <t>Aug-2021 Plant</t>
  </si>
  <si>
    <t>Aug-2021 Reserve</t>
  </si>
  <si>
    <t>Sept-2021 Plant</t>
  </si>
  <si>
    <t>Sept-2021 Reserve</t>
  </si>
  <si>
    <t>Oct-2021 Plant</t>
  </si>
  <si>
    <t>Oct-2021 Reserve</t>
  </si>
  <si>
    <t>Nov-2021 Plant</t>
  </si>
  <si>
    <t>Nov-2021 Reserve</t>
  </si>
  <si>
    <t>Dec-2021 Plant</t>
  </si>
  <si>
    <t>Dec-2021 Reserve</t>
  </si>
  <si>
    <t>CNG-367-G-Mains-00038 (Adjustment)</t>
  </si>
  <si>
    <t>CNG-367-G-Mains-00048 (Adjustment)</t>
  </si>
  <si>
    <t>**FERC 396-Trailers Jan End Res doesn’t tie to Feb Beg Res - Fixed in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</si>
</sst>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3" fontId="0" fillId="0" borderId="0" xfId="1" applyFont="1"/>
    <xf numFmtId="0" fontId="0" fillId="2" borderId="0" xfId="0" applyFill="1"/>
    <xf numFmtId="0" fontId="4" fillId="0" borderId="0" xfId="0" applyFont="1" applyFill="1"/>
    <xf numFmtId="0" fontId="7" fillId="0" borderId="0" xfId="0" applyFont="1" applyFill="1" applyAlignment="1">
      <alignment horizontal="right"/>
    </xf>
    <xf numFmtId="10" fontId="4" fillId="0" borderId="0" xfId="0" applyNumberFormat="1" applyFont="1" applyFill="1"/>
    <xf numFmtId="43" fontId="4" fillId="0" borderId="0" xfId="0" applyNumberFormat="1" applyFont="1" applyFill="1"/>
    <xf numFmtId="43" fontId="4" fillId="0" borderId="0" xfId="3" applyFont="1" applyFill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0" xfId="0" applyFont="1" applyFill="1"/>
    <xf numFmtId="0" fontId="0" fillId="0" borderId="0" xfId="0" applyFill="1"/>
    <xf numFmtId="49" fontId="4" fillId="0" borderId="0" xfId="0" applyNumberFormat="1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43" fontId="6" fillId="0" borderId="1" xfId="3" applyFont="1" applyFill="1" applyBorder="1"/>
    <xf numFmtId="0" fontId="6" fillId="0" borderId="0" xfId="0" applyFont="1" applyFill="1"/>
    <xf numFmtId="43" fontId="6" fillId="0" borderId="0" xfId="3" applyFont="1" applyFill="1"/>
    <xf numFmtId="43" fontId="0" fillId="0" borderId="0" xfId="1" applyFont="1" applyFill="1"/>
    <xf numFmtId="0" fontId="6" fillId="0" borderId="3" xfId="0" applyFont="1" applyFill="1" applyBorder="1"/>
    <xf numFmtId="0" fontId="6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0" fontId="7" fillId="0" borderId="0" xfId="0" applyFont="1" applyFill="1" applyAlignment="1">
      <alignment horizontal="left"/>
    </xf>
    <xf numFmtId="44" fontId="4" fillId="0" borderId="0" xfId="4" applyFont="1" applyFill="1"/>
    <xf numFmtId="43" fontId="8" fillId="0" borderId="0" xfId="0" applyNumberFormat="1" applyFont="1" applyFill="1"/>
    <xf numFmtId="43" fontId="8" fillId="0" borderId="0" xfId="1" applyFont="1" applyFill="1"/>
    <xf numFmtId="43" fontId="4" fillId="3" borderId="0" xfId="0" applyNumberFormat="1" applyFont="1" applyFill="1"/>
    <xf numFmtId="0" fontId="9" fillId="0" borderId="0" xfId="0" applyFont="1" applyFill="1"/>
    <xf numFmtId="43" fontId="4" fillId="4" borderId="0" xfId="0" applyNumberFormat="1" applyFont="1" applyFill="1"/>
    <xf numFmtId="43" fontId="4" fillId="0" borderId="0" xfId="1" applyFont="1" applyFill="1"/>
    <xf numFmtId="0" fontId="10" fillId="0" borderId="0" xfId="0" applyFont="1" applyFill="1"/>
    <xf numFmtId="43" fontId="10" fillId="0" borderId="0" xfId="0" applyNumberFormat="1" applyFont="1" applyFill="1"/>
    <xf numFmtId="43" fontId="2" fillId="0" borderId="0" xfId="1" applyFont="1"/>
    <xf numFmtId="0" fontId="3" fillId="0" borderId="0" xfId="2" applyFont="1" applyFill="1" applyAlignment="1">
      <alignment horizontal="center"/>
    </xf>
    <xf numFmtId="0" fontId="4" fillId="5" borderId="0" xfId="0" applyFont="1" applyFill="1"/>
    <xf numFmtId="0" fontId="0" fillId="5" borderId="0" xfId="0" applyFill="1"/>
    <xf numFmtId="49" fontId="4" fillId="5" borderId="0" xfId="0" applyNumberFormat="1" applyFont="1" applyFill="1"/>
    <xf numFmtId="43" fontId="4" fillId="5" borderId="0" xfId="3" applyFont="1" applyFill="1"/>
    <xf numFmtId="0" fontId="0" fillId="5" borderId="0" xfId="0" applyFill="1" applyAlignment="1">
      <alignment horizontal="left" indent="2"/>
    </xf>
    <xf numFmtId="0" fontId="4" fillId="0" borderId="0" xfId="0" applyFont="1"/>
    <xf numFmtId="43" fontId="0" fillId="6" borderId="0" xfId="1" applyFont="1" applyFill="1"/>
    <xf numFmtId="43" fontId="11" fillId="6" borderId="0" xfId="1" applyFont="1" applyFill="1"/>
    <xf numFmtId="43" fontId="10" fillId="7" borderId="0" xfId="0" applyNumberFormat="1" applyFont="1" applyFill="1"/>
    <xf numFmtId="0" fontId="0" fillId="0" borderId="0" xfId="0" applyFill="1" applyAlignment="1">
      <alignment horizontal="left" indent="2"/>
    </xf>
    <xf numFmtId="0" fontId="8" fillId="0" borderId="0" xfId="0" applyFont="1" applyFill="1"/>
    <xf numFmtId="0" fontId="3" fillId="0" borderId="0" xfId="2" applyFont="1" applyFill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</cellXfs>
  <cellStyles count="5">
    <cellStyle name="Comma" xfId="1" builtinId="3"/>
    <cellStyle name="Comma 2 10" xfId="3" xr:uid="{68AF867C-9E90-4B27-8C79-B90A67E1DE5F}"/>
    <cellStyle name="Currency 2 11" xfId="4" xr:uid="{1162E7D0-9A60-4166-ACEA-5AC76C1025B1}"/>
    <cellStyle name="Normal" xfId="0" builtinId="0"/>
    <cellStyle name="Normal 89" xfId="2" xr:uid="{9C1049CB-87DC-479A-A057-AEF674AFBFF4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172</xdr:row>
      <xdr:rowOff>38100</xdr:rowOff>
    </xdr:from>
    <xdr:to>
      <xdr:col>4</xdr:col>
      <xdr:colOff>1609725</xdr:colOff>
      <xdr:row>192</xdr:row>
      <xdr:rowOff>125636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5BF094-6879-4DD9-8681-8267AA38F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889200"/>
          <a:ext cx="9677400" cy="332603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mall, Jordan" refreshedDate="44580.646071990741" createdVersion="6" refreshedVersion="7" minRefreshableVersion="3" recordCount="313" xr:uid="{27562917-3478-485A-965F-1A96F1171719}">
  <cacheSource type="worksheet">
    <worksheetSource ref="A1:AT1048576" sheet="CNG - 2021 - Depr-1032 B MDU 13"/>
  </cacheSource>
  <cacheFields count="46">
    <cacheField name="company" numFmtId="0">
      <sharedItems containsBlank="1" count="2">
        <s v="00047-Cascade Natural Gas Co."/>
        <m/>
      </sharedItems>
    </cacheField>
    <cacheField name="summarydesc" numFmtId="0">
      <sharedItems containsBlank="1"/>
    </cacheField>
    <cacheField name="groupdesc" numFmtId="0">
      <sharedItems containsBlank="1" count="157">
        <s v="CNG-301-G-Organization-00100"/>
        <s v="CNG-302-G-Franchises-00038"/>
        <s v="CNG-302-G-Franchises-00048"/>
        <s v="CNG-303-G-Intang-00038-40 YR-2014"/>
        <s v="CNG-303-G-Intang-00038-40 YR-2016"/>
        <s v="CNG-303-G-Intang-00038-40 YR-2017"/>
        <s v="CNG-303-G-Intang-00048-20 YR-2016"/>
        <s v="CNG-303-G-Intang-00048-20 YR-2017"/>
        <s v="CNG-303-G-Intang-00048-40 YR-2014"/>
        <s v="CNG-303-G-Intang-00048-40 YR-2015"/>
        <s v="CNG-303-G-Intang-00048-40 YR-2017"/>
        <s v="CNG-303-G-Intang-00048-40 YR-2018"/>
        <s v="CNG-303-G-Intang-00048-40 YR-2020"/>
        <s v="CNG-303-G-Intang-00048-40 YR-2021"/>
        <s v="CNG-303-G-Intang-00100-1 YR-2020"/>
        <s v="CNG-303-G-Intang-00100-10 YR-2013"/>
        <s v="CNG-303-G-Intang-00100-10 YR-2015"/>
        <s v="CNG-303-G-Intang-00100-10 YR-2016"/>
        <s v="CNG-303-G-Intang-00100-10 YR-2017"/>
        <s v="CNG-303-G-Intang-00100-10 YR-2019"/>
        <s v="CNG-303-G-Intang-00100-10 YR-2021"/>
        <s v="CNG-303-G-Intang-00100-11 YR-2015"/>
        <s v="CNG-303-G-Intang-00100-12 YR-2019"/>
        <s v="CNG-303-G-Intang-00100-12 YR-2020"/>
        <s v="CNG-303-G-Intang-00100-12 YR-2021"/>
        <s v="CNG-303-G-Intang-00100-13 YR-2012"/>
        <s v="CNG-303-G-Intang-00100-14 YR-2010"/>
        <s v="CNG-303-G-Intang-00100-14 YR-2011"/>
        <s v="CNG-303-G-Intang-00100-15 YR-2010"/>
        <s v="CNG-303-G-Intang-00100-15 YR-2012"/>
        <s v="CNG-303-G-Intang-00100-15 YR-2017"/>
        <s v="CNG-303-G-Intang-00100-15 YR-2018"/>
        <s v="CNG-303-G-Intang-00100-3 YR-2010"/>
        <s v="CNG-303-G-Intang-00100-3 YR-2017"/>
        <s v="CNG-303-G-Intang-00100-3 YR-2020"/>
        <s v="CNG-303-G-Intang-00100-3 YR-2021"/>
        <s v="CNG-303-G-Intang-00100-4 YR-2021"/>
        <s v="CNG-303-G-Intang-00100-5 YR-2011"/>
        <s v="CNG-303-G-Intang-00100-5 YR-2016"/>
        <s v="CNG-303-G-Intang-00100-5 YR-2017"/>
        <s v="CNG-303-G-Intang-00100-5 YR-2018"/>
        <s v="CNG-303-G-Intang-00100-5 YR-2019"/>
        <s v="CNG-303-G-Intang-00100-5 YR-2020"/>
        <s v="CNG-303-G-Intang-00100-5 YR-2021"/>
        <s v="CNG-303-G-Intang-00100-7 YR-2012"/>
        <s v="CNG-303-G-Intang-00100-7 YR-2013"/>
        <s v="CNG-303-G-Intang-00100-7 YR-2014"/>
        <s v="CNG-303-G-Intang-00100-7 YR-2015"/>
        <s v="CNG-303-G-Intang-00100-7 YR-2016"/>
        <s v="CNG-303-G-Intang-00100-7 YR-2017"/>
        <s v="CNG-303-G-Intang-00100-7 YR-2018"/>
        <s v="CNG-303-G-Intang-00100-7 YR-2019"/>
        <s v="CNG-303-G-Intang-00100-7 YR-2020"/>
        <s v="CNG-303-G-Intang-00100-7 YR-2021"/>
        <s v="CNG-303-G-Intang-00100-8 YR-2019"/>
        <s v="CNG-303-G-Intang-00100-Fully Amort"/>
        <s v="CNG-303-G-Intang-00100-PowerPlan"/>
        <s v="CNG-365-G-Land and Land Right-00038"/>
        <s v="CNG-365-G-Land and Land Right-00048"/>
        <s v="CNG-365-G-Rights-of-Way-00038"/>
        <s v="CNG-365-G-Rights-of-Way-00048"/>
        <s v="CNG-367-G-Mains-00038"/>
        <s v="CNG-367-G-Mains-00048"/>
        <s v="CNG-369-G-Measuring/Regulatin-00038"/>
        <s v="CNG-369-G-Measuring/Regulatin-00048"/>
        <s v="CNG-374-G-Land-00038"/>
        <s v="CNG-374-G-Land-00048"/>
        <s v="CNG-374-G-Land-00100"/>
        <s v="CNG-374-G-Land Right-00038"/>
        <s v="CNG-374-G-Land Right-00048"/>
        <s v="CNG-375-G-Lease Hold Improvem-00038"/>
        <s v="CNG-375-G-Structures &amp; Improv-00038"/>
        <s v="CNG-375-G-Structures &amp; Improv-00048"/>
        <s v="CNG-375-G-Structures &amp; Improv-00100"/>
        <s v="CNG-376-G-Mains-High Pressure-00038"/>
        <s v="CNG-376-G-Mains-High Pressure-00048"/>
        <s v="CNG-376-G-Mains-HP-FERC 105-00038"/>
        <s v="CNG-376-G-Mains-Plastic-00038"/>
        <s v="CNG-376-G-Mains-Plastic-00048"/>
        <s v="CNG-376-G-Mains-Pl-FERC 105-00038"/>
        <s v="CNG-376-G-Mains-Steel-00038"/>
        <s v="CNG-376-G-Mains-Steel-00048"/>
        <s v="CNG-376-G-Mains-Stl-FERC 105-00038"/>
        <s v="CNG-377-G-Compressor Station-00048"/>
        <s v="CNG-378-G-Measure/Regulation -00038"/>
        <s v="CNG-378-G-Measure/Regulation -00048"/>
        <s v="CNG-379-G-Meas/Reg City -00048"/>
        <s v="CNG-380-G-Services-Plastc-00038"/>
        <s v="CNG-380-G-Services-Plastc-00048"/>
        <s v="CNG-380-G-Serv-Pl-FERC 105-00038"/>
        <s v="CNG-380-G-Services-Steel-00038"/>
        <s v="CNG-380-G-Services-Steel-00048"/>
        <s v="CNG-381-G-ERTS-00101"/>
        <s v="CNG-381-G-Meters-00048"/>
        <s v="CNG-381-G-Meters-00101"/>
        <s v="CNG-382-G-Meter Set Installat-00038"/>
        <s v="CNG-382-G-Meter Set Installat-00048"/>
        <s v="CNG-382-G-Meter Set Installat-00101"/>
        <s v="CNG-383-G-Service Regulators-00101"/>
        <s v="CNG-385-G-Industrial Meas. &amp; -00038"/>
        <s v="CNG-385-G-Industrial Meas. &amp; -00048"/>
        <s v="CNG-386-G-Other Property Cust-00038"/>
        <s v="CNG-386-G-Other Property Cust-00048"/>
        <s v="CNG-389-G-Land &amp; Land Rights-00038"/>
        <s v="CNG-389-G-Land &amp; Land Rights-00048"/>
        <s v="CNG-389-G-Land &amp; Land Rights-00100"/>
        <s v="CNG-389-N-Land &amp; Land Rights"/>
        <s v="CNG-390-G-Leasehold Improveme-00038"/>
        <s v="CNG-390-G-Leasehold Improveme-00048"/>
        <s v="CNG-390-G-Structures &amp; Improv-00038"/>
        <s v="CNG-390-G-Structures &amp; Improv-00048"/>
        <s v="CNG-390-G-Structures &amp; Improv-00100"/>
        <s v="CNG-391-G-Comp Equip-Server &amp;-00100"/>
        <s v="CNG-391-G-Office Equip-00038"/>
        <s v="CNG-391-G-Office Equip-00048"/>
        <s v="CNG-391-G-Office Equip-00100"/>
        <s v="CNG-391-G-Office Furniture &amp; -00038"/>
        <s v="CNG-391-G-Office Furniture &amp; -00048"/>
        <s v="CNG-391-G-Office Furniture &amp; -00100"/>
        <s v="CNG-391-G-Software-00100"/>
        <s v="CNG-392-G-Trailers-00038"/>
        <s v="CNG-392-G-Trailers-00048"/>
        <s v="CNG-392-G-Trailers-00100"/>
        <s v="CNG-392-G-Transportation Equi-00038"/>
        <s v="CNG-392-G-Transportation Equi-00048"/>
        <s v="CNG-392-G-Transportation Equi-00100"/>
        <s v="CNG-393-G-Stores Equip-00038"/>
        <s v="CNG-393-G-Stores Equip-00048"/>
        <s v="CNG-393-G-Stores Equip-00100"/>
        <s v="CNG-394-G-Tools,Shop,Garage E-00038"/>
        <s v="CNG-394-G-Tools,Shop,Garage E-00048"/>
        <s v="CNG-394-G-Tools,Shop,Garage E-00100"/>
        <s v="CNG-394-G-Vehicle CNG Equip-00048"/>
        <s v="CNG-395-G-Laboratory Equip-00048"/>
        <s v="CNG-395-G-Laboratory Equip-00100"/>
        <s v="CNG-396-G-Power Operated Equi-00038"/>
        <s v="CNG-396-G-Power Operated Equi-00048"/>
        <s v="CNG-396-G-Power Operated Equi-00100"/>
        <s v="CNG-396-G-Trailers-Work Equip-00038"/>
        <s v="CNG-396-G-Trailers-Work Equip-00048"/>
        <s v="CNG-396-G-Trailers-Work Equip-00100"/>
        <s v="CNG-397-G-Radio Comm Equip-Fi-00038"/>
        <s v="CNG-397-G-Radio Comm Equip-Fi-00048"/>
        <s v="CNG-397-G-Radio Comm Equip-Fi-00100"/>
        <s v="CNG-397-G-Radio Comm Equip-Mo-00038"/>
        <s v="CNG-397-G-Radio Comm Equip-Mo-00048"/>
        <s v="CNG-397-G-Radio Comm Equip-Mo-00100"/>
        <s v="CNG-397-G-Supervisory &amp; Telem-00038"/>
        <s v="CNG-397-G-Supervisory &amp; Telem-00048"/>
        <s v="CNG-397-G-Supervisory &amp; Telem-00100"/>
        <s v="CNG-397-G-Telephone &amp; Telex E-00038"/>
        <s v="CNG-397-G-Telephone &amp; Telex E-00048"/>
        <s v="CNG-397-G-Telephone &amp; Telex E-00100"/>
        <s v="CNG-398-G-Miscellaneous Equip-00038"/>
        <s v="CNG-398-G-Miscellaneous Equip-00048"/>
        <s v="CNG-398-G-Miscellaneous Equip-00100"/>
        <m/>
      </sharedItems>
    </cacheField>
    <cacheField name="summary" numFmtId="0">
      <sharedItems containsBlank="1" count="7">
        <s v="00100"/>
        <s v="00038"/>
        <s v="00048"/>
        <s v="00101"/>
        <s v="ights"/>
        <m/>
        <s v="NU" u="1"/>
      </sharedItems>
    </cacheField>
    <cacheField name="set_of_books_id" numFmtId="0">
      <sharedItems containsString="0" containsBlank="1" containsNumber="1" containsInteger="1" minValue="13" maxValue="14"/>
    </cacheField>
    <cacheField name="setofbooks" numFmtId="0">
      <sharedItems containsBlank="1"/>
    </cacheField>
    <cacheField name="funcdesc" numFmtId="0">
      <sharedItems containsBlank="1"/>
    </cacheField>
    <cacheField name="month1" numFmtId="0">
      <sharedItems containsBlank="1"/>
    </cacheField>
    <cacheField name="month1endbalance" numFmtId="0">
      <sharedItems containsString="0" containsBlank="1" containsNumber="1" minValue="-71052.490000000005" maxValue="190353613.15000001"/>
    </cacheField>
    <cacheField name="month1endreserve" numFmtId="0">
      <sharedItems containsString="0" containsBlank="1" containsNumber="1" minValue="-6043418.2000000002" maxValue="94878624.439999998"/>
    </cacheField>
    <cacheField name="month2" numFmtId="0">
      <sharedItems containsBlank="1"/>
    </cacheField>
    <cacheField name="month2endbalance" numFmtId="0">
      <sharedItems containsString="0" containsBlank="1" containsNumber="1" minValue="-70901.009999999995" maxValue="191885363.47"/>
    </cacheField>
    <cacheField name="month2endreserve" numFmtId="0">
      <sharedItems containsString="0" containsBlank="1" containsNumber="1" minValue="-6014429.3700000001" maxValue="95048759.269999996"/>
    </cacheField>
    <cacheField name="month3" numFmtId="0">
      <sharedItems containsBlank="1"/>
    </cacheField>
    <cacheField name="month3endbalance" numFmtId="0">
      <sharedItems containsString="0" containsBlank="1" containsNumber="1" minValue="-70901.009999999995" maxValue="193006900.34"/>
    </cacheField>
    <cacheField name="month3endreserve" numFmtId="0">
      <sharedItems containsString="0" containsBlank="1" containsNumber="1" minValue="-5975489.5899999999" maxValue="95149319.040000007"/>
    </cacheField>
    <cacheField name="month4" numFmtId="0">
      <sharedItems containsBlank="1"/>
    </cacheField>
    <cacheField name="month4endbalance" numFmtId="0">
      <sharedItems containsString="0" containsBlank="1" containsNumber="1" minValue="-70901.009999999995" maxValue="193145199.94999999"/>
    </cacheField>
    <cacheField name="month4endreserve" numFmtId="0">
      <sharedItems containsString="0" containsBlank="1" containsNumber="1" minValue="-5947849.1799999997" maxValue="95260169.049999997"/>
    </cacheField>
    <cacheField name="month5" numFmtId="0">
      <sharedItems containsBlank="1"/>
    </cacheField>
    <cacheField name="month5endbalance" numFmtId="0">
      <sharedItems containsString="0" containsBlank="1" containsNumber="1" minValue="-70901.009999999995" maxValue="193314274.34"/>
    </cacheField>
    <cacheField name="month5endreserve" numFmtId="0">
      <sharedItems containsString="0" containsBlank="1" containsNumber="1" minValue="-6087040.75" maxValue="95399072.689999998"/>
    </cacheField>
    <cacheField name="month6" numFmtId="0">
      <sharedItems containsBlank="1"/>
    </cacheField>
    <cacheField name="month6endbalance" numFmtId="0">
      <sharedItems containsString="0" containsBlank="1" containsNumber="1" minValue="-70901.009999999995" maxValue="193463116.61000001"/>
    </cacheField>
    <cacheField name="month6endreserve" numFmtId="0">
      <sharedItems containsString="0" containsBlank="1" containsNumber="1" minValue="-6059108.1600000001" maxValue="95488317.379999995"/>
    </cacheField>
    <cacheField name="month7" numFmtId="0">
      <sharedItems containsBlank="1"/>
    </cacheField>
    <cacheField name="month7endbalance" numFmtId="0">
      <sharedItems containsString="0" containsBlank="1" containsNumber="1" minValue="-70901.009999999995" maxValue="193847883.71000001"/>
    </cacheField>
    <cacheField name="month7endreserve" numFmtId="0">
      <sharedItems containsString="0" containsBlank="1" containsNumber="1" minValue="-6028366.9199999999" maxValue="95613104.629999995"/>
    </cacheField>
    <cacheField name="month8" numFmtId="0">
      <sharedItems containsBlank="1"/>
    </cacheField>
    <cacheField name="month8endbalance" numFmtId="0">
      <sharedItems containsString="0" containsBlank="1" containsNumber="1" minValue="-70901.009999999995" maxValue="191565583.65000001"/>
    </cacheField>
    <cacheField name="month8endreserve" numFmtId="0">
      <sharedItems containsString="0" containsBlank="1" containsNumber="1" minValue="-6013287.2800000003" maxValue="95743275.579999998"/>
    </cacheField>
    <cacheField name="month9" numFmtId="0">
      <sharedItems containsBlank="1"/>
    </cacheField>
    <cacheField name="month9endbalance" numFmtId="0">
      <sharedItems containsString="0" containsBlank="1" containsNumber="1" minValue="-70901.009999999995" maxValue="191014064.50999999"/>
    </cacheField>
    <cacheField name="month9endreserve" numFmtId="0">
      <sharedItems containsString="0" containsBlank="1" containsNumber="1" minValue="-5979998.1500000004" maxValue="95859192.480000004"/>
    </cacheField>
    <cacheField name="month10" numFmtId="0">
      <sharedItems containsBlank="1"/>
    </cacheField>
    <cacheField name="month10endbalance" numFmtId="0">
      <sharedItems containsString="0" containsBlank="1" containsNumber="1" minValue="-70901.009999999995" maxValue="191041363.09999999"/>
    </cacheField>
    <cacheField name="month10endreserve" numFmtId="0">
      <sharedItems containsString="0" containsBlank="1" containsNumber="1" minValue="-5949005.1100000003" maxValue="96004192.280000001"/>
    </cacheField>
    <cacheField name="month11" numFmtId="0">
      <sharedItems containsBlank="1"/>
    </cacheField>
    <cacheField name="month11endbalance" numFmtId="0">
      <sharedItems containsString="0" containsBlank="1" containsNumber="1" minValue="-75244.430000000008" maxValue="194419516.21000001"/>
    </cacheField>
    <cacheField name="month11endreserve" numFmtId="0">
      <sharedItems containsString="0" containsBlank="1" containsNumber="1" minValue="-1114875.54" maxValue="96180447.930000007"/>
    </cacheField>
    <cacheField name="month12" numFmtId="0">
      <sharedItems containsBlank="1"/>
    </cacheField>
    <cacheField name="month12endbalance" numFmtId="0">
      <sharedItems containsString="0" containsBlank="1" containsNumber="1" minValue="0" maxValue="196575823.25999999"/>
    </cacheField>
    <cacheField name="month12endreserve" numFmtId="0">
      <sharedItems containsString="0" containsBlank="1" containsNumber="1" minValue="-920380.36" maxValue="96173772.120000005"/>
    </cacheField>
    <cacheField name="month13" numFmtId="0">
      <sharedItems containsBlank="1"/>
    </cacheField>
    <cacheField name="month13endbalance" numFmtId="0">
      <sharedItems containsString="0" containsBlank="1" containsNumber="1" minValue="0" maxValue="205743200.33000001"/>
    </cacheField>
    <cacheField name="month13endreserve" numFmtId="0">
      <sharedItems containsString="0" containsBlank="1" containsNumber="1" minValue="-899837.18" maxValue="96208679.239999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mall, Jordan" refreshedDate="44581.383018865738" createdVersion="6" refreshedVersion="7" minRefreshableVersion="3" recordCount="6" xr:uid="{6C31F8BF-4DF4-4B03-B05A-94615993FA95}">
  <cacheSource type="worksheet">
    <worksheetSource ref="A1:AS1048576" sheet="13 Month ARO"/>
  </cacheSource>
  <cacheFields count="45">
    <cacheField name="company" numFmtId="0">
      <sharedItems containsBlank="1" count="2">
        <s v="00047-Cascade Natural Gas Co."/>
        <m/>
      </sharedItems>
    </cacheField>
    <cacheField name="summarydesc" numFmtId="0">
      <sharedItems containsBlank="1"/>
    </cacheField>
    <cacheField name="groupdesc" numFmtId="0">
      <sharedItems containsBlank="1" count="6">
        <s v="CNG-372-G-Aro Trans Plant"/>
        <s v="CNG-372-G-ARO-Trans Manual Adj"/>
        <s v="CNG-388-G-Aro Distrib Plant-OR"/>
        <s v="CNG-388-G-Aro Distrib Plant-WA"/>
        <s v="CNG-388-G-ARO-Dist Manual Adj"/>
        <m/>
      </sharedItems>
    </cacheField>
    <cacheField name="set_of_books_id" numFmtId="0">
      <sharedItems containsString="0" containsBlank="1" containsNumber="1" containsInteger="1" minValue="1" maxValue="1"/>
    </cacheField>
    <cacheField name="bookdesc" numFmtId="0">
      <sharedItems containsBlank="1"/>
    </cacheField>
    <cacheField name="funcdesc" numFmtId="0">
      <sharedItems containsBlank="1"/>
    </cacheField>
    <cacheField name="month1" numFmtId="0">
      <sharedItems containsBlank="1"/>
    </cacheField>
    <cacheField name="month1endbalance" numFmtId="0">
      <sharedItems containsString="0" containsBlank="1" containsNumber="1" minValue="0" maxValue="26251194.289999999"/>
    </cacheField>
    <cacheField name="month1endreserve" numFmtId="0">
      <sharedItems containsString="0" containsBlank="1" containsNumber="1" minValue="0" maxValue="5020557.8"/>
    </cacheField>
    <cacheField name="month2" numFmtId="0">
      <sharedItems containsBlank="1"/>
    </cacheField>
    <cacheField name="month2endbalance" numFmtId="0">
      <sharedItems containsString="0" containsBlank="1" containsNumber="1" minValue="-165.83" maxValue="26251194.289999999"/>
    </cacheField>
    <cacheField name="month2endreserve" numFmtId="0">
      <sharedItems containsString="0" containsBlank="1" containsNumber="1" minValue="-136.43" maxValue="5050867.24"/>
    </cacheField>
    <cacheField name="month3" numFmtId="0">
      <sharedItems containsBlank="1"/>
    </cacheField>
    <cacheField name="month3endbalance" numFmtId="0">
      <sharedItems containsString="0" containsBlank="1" containsNumber="1" minValue="-165.83" maxValue="26251194.289999999"/>
    </cacheField>
    <cacheField name="month3endreserve" numFmtId="0">
      <sharedItems containsString="0" containsBlank="1" containsNumber="1" minValue="-136.43" maxValue="5081176.7"/>
    </cacheField>
    <cacheField name="month4" numFmtId="0">
      <sharedItems containsBlank="1"/>
    </cacheField>
    <cacheField name="month4endbalance" numFmtId="0">
      <sharedItems containsString="0" containsBlank="1" containsNumber="1" minValue="0" maxValue="29112028.289999999"/>
    </cacheField>
    <cacheField name="month4endreserve" numFmtId="0">
      <sharedItems containsString="0" containsBlank="1" containsNumber="1" minValue="0" maxValue="5093022.4400000004"/>
    </cacheField>
    <cacheField name="month5" numFmtId="0">
      <sharedItems containsBlank="1"/>
    </cacheField>
    <cacheField name="month5endbalance" numFmtId="0">
      <sharedItems containsString="0" containsBlank="1" containsNumber="1" minValue="0" maxValue="29112028.289999999"/>
    </cacheField>
    <cacheField name="month5endreserve" numFmtId="0">
      <sharedItems containsString="0" containsBlank="1" containsNumber="1" minValue="0" maxValue="5126629.4400000004"/>
    </cacheField>
    <cacheField name="month6" numFmtId="0">
      <sharedItems containsBlank="1"/>
    </cacheField>
    <cacheField name="month6endbalance" numFmtId="0">
      <sharedItems containsString="0" containsBlank="1" containsNumber="1" minValue="0" maxValue="29112028.289999999"/>
    </cacheField>
    <cacheField name="month6endreserve" numFmtId="0">
      <sharedItems containsString="0" containsBlank="1" containsNumber="1" minValue="0" maxValue="5160236.46"/>
    </cacheField>
    <cacheField name="month7" numFmtId="0">
      <sharedItems containsBlank="1"/>
    </cacheField>
    <cacheField name="month7endbalance" numFmtId="0">
      <sharedItems containsString="0" containsBlank="1" containsNumber="1" minValue="0" maxValue="29112028.289999999"/>
    </cacheField>
    <cacheField name="month7endreserve" numFmtId="0">
      <sharedItems containsString="0" containsBlank="1" containsNumber="1" minValue="0" maxValue="5193843.4800000004"/>
    </cacheField>
    <cacheField name="month8" numFmtId="0">
      <sharedItems containsBlank="1"/>
    </cacheField>
    <cacheField name="month8endbalance" numFmtId="0">
      <sharedItems containsString="0" containsBlank="1" containsNumber="1" minValue="0" maxValue="29112028.289999999"/>
    </cacheField>
    <cacheField name="month8endreserve" numFmtId="0">
      <sharedItems containsString="0" containsBlank="1" containsNumber="1" minValue="0" maxValue="5227450.5"/>
    </cacheField>
    <cacheField name="month9" numFmtId="0">
      <sharedItems containsBlank="1"/>
    </cacheField>
    <cacheField name="month9endbalance" numFmtId="0">
      <sharedItems containsString="0" containsBlank="1" containsNumber="1" minValue="0" maxValue="29112028.289999999"/>
    </cacheField>
    <cacheField name="month9endreserve" numFmtId="0">
      <sharedItems containsString="0" containsBlank="1" containsNumber="1" minValue="0" maxValue="5261057.46"/>
    </cacheField>
    <cacheField name="month10" numFmtId="0">
      <sharedItems containsBlank="1"/>
    </cacheField>
    <cacheField name="month10endbalance" numFmtId="0">
      <sharedItems containsString="0" containsBlank="1" containsNumber="1" minValue="0" maxValue="29112028.289999999"/>
    </cacheField>
    <cacheField name="month10endreserve" numFmtId="0">
      <sharedItems containsString="0" containsBlank="1" containsNumber="1" minValue="0" maxValue="5294664.4400000004"/>
    </cacheField>
    <cacheField name="month11" numFmtId="0">
      <sharedItems containsBlank="1"/>
    </cacheField>
    <cacheField name="month11endbalance" numFmtId="0">
      <sharedItems containsString="0" containsBlank="1" containsNumber="1" minValue="0" maxValue="29112028.289999999"/>
    </cacheField>
    <cacheField name="month11endreserve" numFmtId="0">
      <sharedItems containsString="0" containsBlank="1" containsNumber="1" minValue="0" maxValue="5328271.47"/>
    </cacheField>
    <cacheField name="month12" numFmtId="0">
      <sharedItems containsBlank="1"/>
    </cacheField>
    <cacheField name="month12endbalance" numFmtId="0">
      <sharedItems containsString="0" containsBlank="1" containsNumber="1" minValue="0" maxValue="30545412.550000001"/>
    </cacheField>
    <cacheField name="month12endreserve" numFmtId="0">
      <sharedItems containsString="0" containsBlank="1" containsNumber="1" minValue="0" maxValue="5340684.51"/>
    </cacheField>
    <cacheField name="month13" numFmtId="0">
      <sharedItems containsBlank="1"/>
    </cacheField>
    <cacheField name="month13endbalance" numFmtId="0">
      <sharedItems containsString="0" containsBlank="1" containsNumber="1" minValue="0" maxValue="30545412.550000001"/>
    </cacheField>
    <cacheField name="month13endreserve" numFmtId="0">
      <sharedItems containsString="0" containsBlank="1" containsNumber="1" minValue="0" maxValue="5375902.19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3">
  <r>
    <x v="0"/>
    <s v="301-G-Organization"/>
    <x v="0"/>
    <x v="0"/>
    <n v="13"/>
    <s v="UO- Oregon Gas"/>
    <s v="Gas Intangible"/>
    <s v="12/01/2020"/>
    <n v="37940.49"/>
    <n v="0"/>
    <s v="01/01/2021"/>
    <n v="38183.79"/>
    <n v="0"/>
    <s v="02/01/2021"/>
    <n v="38183.79"/>
    <n v="0"/>
    <s v="03/01/2021"/>
    <n v="38183.79"/>
    <n v="0"/>
    <s v="04/01/2021"/>
    <n v="38183.79"/>
    <n v="0"/>
    <s v="05/01/2021"/>
    <n v="38183.79"/>
    <n v="0"/>
    <s v="06/01/2021"/>
    <n v="38183.79"/>
    <n v="0"/>
    <s v="07/01/2021"/>
    <n v="38183.79"/>
    <n v="0"/>
    <s v="08/01/2021"/>
    <n v="38183.79"/>
    <n v="0"/>
    <s v="09/01/2021"/>
    <n v="38183.79"/>
    <n v="0"/>
    <s v="10/01/2021"/>
    <n v="38183.79"/>
    <n v="0"/>
    <s v="11/01/2021"/>
    <n v="38183.79"/>
    <n v="0"/>
    <s v="12/01/2021"/>
    <n v="38183.79"/>
    <n v="0"/>
  </r>
  <r>
    <x v="0"/>
    <s v="301-G-Organization"/>
    <x v="0"/>
    <x v="0"/>
    <n v="14"/>
    <s v="UW- Washington Gas"/>
    <s v="Gas Intangible"/>
    <s v="12/01/2020"/>
    <n v="114125.59"/>
    <n v="0"/>
    <s v="01/01/2021"/>
    <n v="113882.29000000001"/>
    <n v="0"/>
    <s v="02/01/2021"/>
    <n v="113882.29000000001"/>
    <n v="0"/>
    <s v="03/01/2021"/>
    <n v="113882.29000000001"/>
    <n v="0"/>
    <s v="04/01/2021"/>
    <n v="113882.29000000001"/>
    <n v="0"/>
    <s v="05/01/2021"/>
    <n v="113882.29000000001"/>
    <n v="0"/>
    <s v="06/01/2021"/>
    <n v="113882.29000000001"/>
    <n v="0"/>
    <s v="07/01/2021"/>
    <n v="113882.29000000001"/>
    <n v="0"/>
    <s v="08/01/2021"/>
    <n v="113882.29000000001"/>
    <n v="0"/>
    <s v="09/01/2021"/>
    <n v="113882.29000000001"/>
    <n v="0"/>
    <s v="10/01/2021"/>
    <n v="113882.29000000001"/>
    <n v="0"/>
    <s v="11/01/2021"/>
    <n v="113882.29000000001"/>
    <n v="0"/>
    <s v="12/01/2021"/>
    <n v="113882.29000000001"/>
    <n v="0"/>
  </r>
  <r>
    <x v="0"/>
    <s v="302-G-Franchises"/>
    <x v="1"/>
    <x v="1"/>
    <n v="13"/>
    <s v="UO- Oregon Gas"/>
    <s v="Gas Intangible"/>
    <s v="12/01/2020"/>
    <n v="73666.720000000001"/>
    <n v="73666.720000000001"/>
    <s v="01/01/2021"/>
    <n v="73666.720000000001"/>
    <n v="73666.720000000001"/>
    <s v="02/01/2021"/>
    <n v="73666.720000000001"/>
    <n v="73666.720000000001"/>
    <s v="03/01/2021"/>
    <n v="73666.720000000001"/>
    <n v="73666.720000000001"/>
    <s v="04/01/2021"/>
    <n v="73666.720000000001"/>
    <n v="73666.720000000001"/>
    <s v="05/01/2021"/>
    <n v="73666.720000000001"/>
    <n v="73666.720000000001"/>
    <s v="06/01/2021"/>
    <n v="73666.720000000001"/>
    <n v="73666.720000000001"/>
    <s v="07/01/2021"/>
    <n v="73666.720000000001"/>
    <n v="73666.720000000001"/>
    <s v="08/01/2021"/>
    <n v="73666.720000000001"/>
    <n v="73666.720000000001"/>
    <s v="09/01/2021"/>
    <n v="73666.720000000001"/>
    <n v="73666.720000000001"/>
    <s v="10/01/2021"/>
    <n v="73666.720000000001"/>
    <n v="73666.720000000001"/>
    <s v="11/01/2021"/>
    <n v="73666.720000000001"/>
    <n v="73666.720000000001"/>
    <s v="12/01/2021"/>
    <n v="73666.720000000001"/>
    <n v="73666.720000000001"/>
  </r>
  <r>
    <x v="0"/>
    <s v="302-G-Franchises"/>
    <x v="1"/>
    <x v="1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2-G-Franchises"/>
    <x v="2"/>
    <x v="2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2-G-Franchises"/>
    <x v="2"/>
    <x v="2"/>
    <n v="14"/>
    <s v="UW- Washington Gas"/>
    <s v="Gas Intangible"/>
    <s v="12/01/2020"/>
    <n v="138157.95000000001"/>
    <n v="138157.95000000001"/>
    <s v="01/01/2021"/>
    <n v="138157.95000000001"/>
    <n v="138157.95000000001"/>
    <s v="02/01/2021"/>
    <n v="138157.95000000001"/>
    <n v="138157.95000000001"/>
    <s v="03/01/2021"/>
    <n v="138157.95000000001"/>
    <n v="138157.95000000001"/>
    <s v="04/01/2021"/>
    <n v="138157.95000000001"/>
    <n v="138157.95000000001"/>
    <s v="05/01/2021"/>
    <n v="138157.95000000001"/>
    <n v="138157.95000000001"/>
    <s v="06/01/2021"/>
    <n v="138157.95000000001"/>
    <n v="138157.95000000001"/>
    <s v="07/01/2021"/>
    <n v="138157.95000000001"/>
    <n v="138157.95000000001"/>
    <s v="08/01/2021"/>
    <n v="138157.95000000001"/>
    <n v="138157.95000000001"/>
    <s v="09/01/2021"/>
    <n v="138157.95000000001"/>
    <n v="138157.95000000001"/>
    <s v="10/01/2021"/>
    <n v="138157.95000000001"/>
    <n v="138157.95000000001"/>
    <s v="11/01/2021"/>
    <n v="138157.95000000001"/>
    <n v="138157.95000000001"/>
    <s v="12/01/2021"/>
    <n v="138157.95000000001"/>
    <n v="138157.95000000001"/>
  </r>
  <r>
    <x v="0"/>
    <s v="303-G-Misc. Intangible Plant"/>
    <x v="3"/>
    <x v="1"/>
    <n v="13"/>
    <s v="UO- Oregon Gas"/>
    <s v="Gas Intangible"/>
    <s v="12/01/2020"/>
    <n v="113374.44"/>
    <n v="18526.510000000002"/>
    <s v="01/01/2021"/>
    <n v="113374.44"/>
    <n v="18762.71"/>
    <s v="02/01/2021"/>
    <n v="113374.44"/>
    <n v="18998.91"/>
    <s v="03/01/2021"/>
    <n v="113374.44"/>
    <n v="19235.11"/>
    <s v="04/01/2021"/>
    <n v="113374.44"/>
    <n v="19471.310000000001"/>
    <s v="05/01/2021"/>
    <n v="113374.44"/>
    <n v="19707.510000000002"/>
    <s v="06/01/2021"/>
    <n v="113374.44"/>
    <n v="19943.71"/>
    <s v="07/01/2021"/>
    <n v="113374.44"/>
    <n v="20179.91"/>
    <s v="08/01/2021"/>
    <n v="113374.44"/>
    <n v="20416.11"/>
    <s v="09/01/2021"/>
    <n v="113374.44"/>
    <n v="20652.310000000001"/>
    <s v="10/01/2021"/>
    <n v="113374.44"/>
    <n v="20888.510000000002"/>
    <s v="11/01/2021"/>
    <n v="113374.44"/>
    <n v="21124.71"/>
    <s v="12/01/2021"/>
    <n v="113374.44"/>
    <n v="21360.91"/>
  </r>
  <r>
    <x v="0"/>
    <s v="303-G-Misc. Intangible Plant"/>
    <x v="3"/>
    <x v="1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4"/>
    <x v="1"/>
    <n v="13"/>
    <s v="UO- Oregon Gas"/>
    <s v="Gas Intangible"/>
    <s v="12/01/2020"/>
    <n v="1016861.1"/>
    <n v="84740"/>
    <s v="01/01/2021"/>
    <n v="1016861.1"/>
    <n v="86858.46"/>
    <s v="02/01/2021"/>
    <n v="1016861.1"/>
    <n v="88976.92"/>
    <s v="03/01/2021"/>
    <n v="1016861.1"/>
    <n v="91095.38"/>
    <s v="04/01/2021"/>
    <n v="1016861.1"/>
    <n v="93213.84"/>
    <s v="05/01/2021"/>
    <n v="1016861.1"/>
    <n v="95332.3"/>
    <s v="06/01/2021"/>
    <n v="1016861.1"/>
    <n v="97450.76"/>
    <s v="07/01/2021"/>
    <n v="1016861.1"/>
    <n v="99569.22"/>
    <s v="08/01/2021"/>
    <n v="1016861.1"/>
    <n v="101687.68000000001"/>
    <s v="09/01/2021"/>
    <n v="1016861.1"/>
    <n v="103806.14"/>
    <s v="10/01/2021"/>
    <n v="1016861.1"/>
    <n v="105924.6"/>
    <s v="11/01/2021"/>
    <n v="1016861.1"/>
    <n v="108043.06"/>
    <s v="12/01/2021"/>
    <n v="1016861.1"/>
    <n v="110161.52"/>
  </r>
  <r>
    <x v="0"/>
    <s v="303-G-Misc. Intangible Plant"/>
    <x v="4"/>
    <x v="1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5"/>
    <x v="1"/>
    <n v="13"/>
    <s v="UO- Oregon Gas"/>
    <s v="Gas Intangible"/>
    <s v="12/01/2020"/>
    <n v="1817585.2000000002"/>
    <n v="136319.04000000001"/>
    <s v="01/01/2021"/>
    <n v="1817585.2000000002"/>
    <n v="140105.68"/>
    <s v="02/01/2021"/>
    <n v="1817585.2000000002"/>
    <n v="143892.32"/>
    <s v="03/01/2021"/>
    <n v="1817585.2000000002"/>
    <n v="147678.96"/>
    <s v="04/01/2021"/>
    <n v="1817585.2000000002"/>
    <n v="151465.60000000001"/>
    <s v="05/01/2021"/>
    <n v="1817585.2000000002"/>
    <n v="155252.24"/>
    <s v="06/01/2021"/>
    <n v="1817585.2000000002"/>
    <n v="159038.88"/>
    <s v="07/01/2021"/>
    <n v="1817585.2000000002"/>
    <n v="162825.51999999999"/>
    <s v="08/01/2021"/>
    <n v="1817585.2000000002"/>
    <n v="166612.16"/>
    <s v="09/01/2021"/>
    <n v="1817585.2000000002"/>
    <n v="170398.80000000002"/>
    <s v="10/01/2021"/>
    <n v="1817585.2000000002"/>
    <n v="174185.44"/>
    <s v="11/01/2021"/>
    <n v="1817585.2000000002"/>
    <n v="177972.08000000002"/>
    <s v="12/01/2021"/>
    <n v="1817585.2000000002"/>
    <n v="181758.72"/>
  </r>
  <r>
    <x v="0"/>
    <s v="303-G-Misc. Intangible Plant"/>
    <x v="5"/>
    <x v="1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6"/>
    <x v="2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6"/>
    <x v="2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7"/>
    <x v="2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7"/>
    <x v="2"/>
    <n v="14"/>
    <s v="UW- Washington Gas"/>
    <s v="Gas Intangible"/>
    <s v="12/01/2020"/>
    <n v="12647.45"/>
    <n v="2262.11"/>
    <s v="01/01/2021"/>
    <n v="12647.45"/>
    <n v="2314.81"/>
    <s v="02/01/2021"/>
    <n v="12647.45"/>
    <n v="2367.5100000000002"/>
    <s v="03/01/2021"/>
    <n v="12647.45"/>
    <n v="2420.21"/>
    <s v="04/01/2021"/>
    <n v="12647.45"/>
    <n v="2472.91"/>
    <s v="05/01/2021"/>
    <n v="12647.45"/>
    <n v="2525.61"/>
    <s v="06/01/2021"/>
    <n v="12647.45"/>
    <n v="2578.31"/>
    <s v="07/01/2021"/>
    <n v="12647.45"/>
    <n v="2631.01"/>
    <s v="08/01/2021"/>
    <n v="12647.45"/>
    <n v="2683.71"/>
    <s v="09/01/2021"/>
    <n v="12647.45"/>
    <n v="2736.41"/>
    <s v="10/01/2021"/>
    <n v="12647.45"/>
    <n v="2789.11"/>
    <s v="11/01/2021"/>
    <n v="12647.45"/>
    <n v="2841.81"/>
    <s v="12/01/2021"/>
    <n v="12647.45"/>
    <n v="2894.51"/>
  </r>
  <r>
    <x v="0"/>
    <s v="303-G-Misc. Intangible Plant"/>
    <x v="8"/>
    <x v="2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8"/>
    <x v="2"/>
    <n v="14"/>
    <s v="UW- Washington Gas"/>
    <s v="Gas Intangible"/>
    <s v="12/01/2020"/>
    <n v="45037.37"/>
    <n v="6849.59"/>
    <s v="01/01/2021"/>
    <n v="45037.37"/>
    <n v="6943.42"/>
    <s v="02/01/2021"/>
    <n v="45037.37"/>
    <n v="7037.25"/>
    <s v="03/01/2021"/>
    <n v="45037.37"/>
    <n v="7131.08"/>
    <s v="04/01/2021"/>
    <n v="45037.37"/>
    <n v="7224.91"/>
    <s v="05/01/2021"/>
    <n v="45037.37"/>
    <n v="7318.74"/>
    <s v="06/01/2021"/>
    <n v="45037.37"/>
    <n v="7412.57"/>
    <s v="07/01/2021"/>
    <n v="45037.37"/>
    <n v="7506.4000000000005"/>
    <s v="08/01/2021"/>
    <n v="45037.37"/>
    <n v="7600.2300000000005"/>
    <s v="09/01/2021"/>
    <n v="45037.37"/>
    <n v="7694.06"/>
    <s v="10/01/2021"/>
    <n v="45037.37"/>
    <n v="7787.89"/>
    <s v="11/01/2021"/>
    <n v="45037.37"/>
    <n v="7881.72"/>
    <s v="12/01/2021"/>
    <n v="45037.37"/>
    <n v="7975.55"/>
  </r>
  <r>
    <x v="0"/>
    <s v="303-G-Misc. Intangible Plant"/>
    <x v="9"/>
    <x v="2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9"/>
    <x v="2"/>
    <n v="14"/>
    <s v="UW- Washington Gas"/>
    <s v="Gas Intangible"/>
    <s v="12/01/2020"/>
    <n v="1218966.19"/>
    <n v="156910.62"/>
    <s v="01/01/2021"/>
    <n v="1218966.19"/>
    <n v="159450.13"/>
    <s v="02/01/2021"/>
    <n v="1218966.19"/>
    <n v="161989.64000000001"/>
    <s v="03/01/2021"/>
    <n v="1218966.19"/>
    <n v="164529.15"/>
    <s v="04/01/2021"/>
    <n v="1218966.19"/>
    <n v="167068.66"/>
    <s v="05/01/2021"/>
    <n v="1218966.19"/>
    <n v="169608.17"/>
    <s v="06/01/2021"/>
    <n v="1218966.19"/>
    <n v="172147.68"/>
    <s v="07/01/2021"/>
    <n v="1218966.19"/>
    <n v="174687.19"/>
    <s v="08/01/2021"/>
    <n v="1218966.19"/>
    <n v="177226.7"/>
    <s v="09/01/2021"/>
    <n v="1218966.19"/>
    <n v="179766.21"/>
    <s v="10/01/2021"/>
    <n v="1218966.19"/>
    <n v="182305.72"/>
    <s v="11/01/2021"/>
    <n v="1218966.19"/>
    <n v="184845.23"/>
    <s v="12/01/2021"/>
    <n v="1218966.19"/>
    <n v="187384.74"/>
  </r>
  <r>
    <x v="0"/>
    <s v="303-G-Misc. Intangible Plant"/>
    <x v="10"/>
    <x v="2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10"/>
    <x v="2"/>
    <n v="14"/>
    <s v="UW- Washington Gas"/>
    <s v="Gas Intangible"/>
    <s v="12/01/2020"/>
    <n v="2333239.5300000003"/>
    <n v="173685.72"/>
    <s v="01/01/2021"/>
    <n v="2333239.5300000003"/>
    <n v="178546.64"/>
    <s v="02/01/2021"/>
    <n v="2333239.5300000003"/>
    <n v="183407.56"/>
    <s v="03/01/2021"/>
    <n v="2333239.5300000003"/>
    <n v="188268.48"/>
    <s v="04/01/2021"/>
    <n v="2333239.5300000003"/>
    <n v="193129.4"/>
    <s v="05/01/2021"/>
    <n v="2333239.5300000003"/>
    <n v="197990.32"/>
    <s v="06/01/2021"/>
    <n v="2333239.5300000003"/>
    <n v="202851.24"/>
    <s v="07/01/2021"/>
    <n v="2333239.5300000003"/>
    <n v="207712.16"/>
    <s v="08/01/2021"/>
    <n v="2333239.5300000003"/>
    <n v="212573.08000000002"/>
    <s v="09/01/2021"/>
    <n v="2333239.5300000003"/>
    <n v="217434"/>
    <s v="10/01/2021"/>
    <n v="2333239.5300000003"/>
    <n v="222294.92"/>
    <s v="11/01/2021"/>
    <n v="2333239.5300000003"/>
    <n v="227155.84"/>
    <s v="12/01/2021"/>
    <n v="2333239.5300000003"/>
    <n v="232016.76"/>
  </r>
  <r>
    <x v="0"/>
    <s v="303-G-Misc. Intangible Plant"/>
    <x v="11"/>
    <x v="2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11"/>
    <x v="2"/>
    <n v="14"/>
    <s v="UW- Washington Gas"/>
    <s v="Gas Intangible"/>
    <s v="12/01/2020"/>
    <n v="8000.9000000000005"/>
    <n v="466.76"/>
    <s v="01/01/2021"/>
    <n v="8000.9000000000005"/>
    <n v="483.43"/>
    <s v="02/01/2021"/>
    <n v="8000.9000000000005"/>
    <n v="500.1"/>
    <s v="03/01/2021"/>
    <n v="8000.9000000000005"/>
    <n v="516.77"/>
    <s v="04/01/2021"/>
    <n v="8000.9000000000005"/>
    <n v="533.44000000000005"/>
    <s v="05/01/2021"/>
    <n v="8000.9000000000005"/>
    <n v="550.11"/>
    <s v="06/01/2021"/>
    <n v="8000.9000000000005"/>
    <n v="566.78"/>
    <s v="07/01/2021"/>
    <n v="8000.9000000000005"/>
    <n v="583.45000000000005"/>
    <s v="08/01/2021"/>
    <n v="8000.9000000000005"/>
    <n v="600.12"/>
    <s v="09/01/2021"/>
    <n v="8000.9000000000005"/>
    <n v="616.79"/>
    <s v="10/01/2021"/>
    <n v="8000.9000000000005"/>
    <n v="633.46"/>
    <s v="11/01/2021"/>
    <n v="8000.9000000000005"/>
    <n v="650.13"/>
    <s v="12/01/2021"/>
    <n v="8000.9000000000005"/>
    <n v="666.80000000000007"/>
  </r>
  <r>
    <x v="0"/>
    <s v="303-G-Misc. Intangible Plant"/>
    <x v="12"/>
    <x v="2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12"/>
    <x v="2"/>
    <n v="14"/>
    <s v="UW- Washington Gas"/>
    <s v="Gas Intangible"/>
    <s v="12/01/2020"/>
    <n v="12780514.609999999"/>
    <n v="950.44"/>
    <s v="01/01/2021"/>
    <n v="12780514.609999999"/>
    <n v="27576.510000000002"/>
    <s v="02/01/2021"/>
    <n v="12780514.609999999"/>
    <n v="54202.58"/>
    <s v="03/01/2021"/>
    <n v="12780514.609999999"/>
    <n v="80828.650000000009"/>
    <s v="04/01/2021"/>
    <n v="12780514.609999999"/>
    <n v="107454.72"/>
    <s v="05/01/2021"/>
    <n v="12780514.609999999"/>
    <n v="134080.79"/>
    <s v="06/01/2021"/>
    <n v="12780514.609999999"/>
    <n v="160706.86000000002"/>
    <s v="07/01/2021"/>
    <n v="12719536.390000001"/>
    <n v="187332.93"/>
    <s v="08/01/2021"/>
    <n v="12729490.27"/>
    <n v="213831.96"/>
    <s v="09/01/2021"/>
    <n v="12989282"/>
    <n v="240351.73"/>
    <s v="10/01/2021"/>
    <n v="12989282.26"/>
    <n v="267412.73"/>
    <s v="11/01/2021"/>
    <n v="12452284.529999999"/>
    <n v="294473.73"/>
    <s v="12/01/2021"/>
    <n v="12452075.07"/>
    <n v="320415.99"/>
  </r>
  <r>
    <x v="0"/>
    <s v="303-G-Misc. Intangible Plant"/>
    <x v="13"/>
    <x v="2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13"/>
    <x v="2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2615760.9300000002"/>
    <n v="0"/>
  </r>
  <r>
    <x v="0"/>
    <s v="303-G-Misc. Intangible Plant"/>
    <x v="14"/>
    <x v="0"/>
    <n v="13"/>
    <s v="UO- Oregon Gas"/>
    <s v="Gas Intangible"/>
    <s v="12/01/2020"/>
    <n v="7065.88"/>
    <n v="0"/>
    <s v="01/01/2021"/>
    <n v="7111.1900000000005"/>
    <n v="592.6"/>
    <s v="02/01/2021"/>
    <n v="7118.03"/>
    <n v="1185.2"/>
    <s v="03/01/2021"/>
    <n v="7118.03"/>
    <n v="1778.3700000000001"/>
    <s v="04/01/2021"/>
    <n v="7118.03"/>
    <n v="2371.54"/>
    <s v="05/01/2021"/>
    <n v="7118.03"/>
    <n v="2964.71"/>
    <s v="06/01/2021"/>
    <n v="7118.03"/>
    <n v="3557.88"/>
    <s v="07/01/2021"/>
    <n v="7118.03"/>
    <n v="4151.05"/>
    <s v="08/01/2021"/>
    <n v="7118.03"/>
    <n v="4744.22"/>
    <s v="09/01/2021"/>
    <n v="7118.03"/>
    <n v="5337.39"/>
    <s v="10/01/2021"/>
    <n v="7118.03"/>
    <n v="5930.56"/>
    <s v="11/01/2021"/>
    <n v="7118.03"/>
    <n v="6523.7300000000005"/>
    <s v="12/01/2021"/>
    <n v="7118.03"/>
    <n v="7116.9000000000005"/>
  </r>
  <r>
    <x v="0"/>
    <s v="303-G-Misc. Intangible Plant"/>
    <x v="14"/>
    <x v="0"/>
    <n v="14"/>
    <s v="UW- Washington Gas"/>
    <s v="Gas Intangible"/>
    <s v="12/01/2020"/>
    <n v="21254.29"/>
    <n v="0"/>
    <s v="01/01/2021"/>
    <n v="21208.98"/>
    <n v="1767.41"/>
    <s v="02/01/2021"/>
    <n v="21229.350000000002"/>
    <n v="3534.82"/>
    <s v="03/01/2021"/>
    <n v="21229.350000000002"/>
    <n v="5303.93"/>
    <s v="04/01/2021"/>
    <n v="21229.350000000002"/>
    <n v="7073.04"/>
    <s v="05/01/2021"/>
    <n v="21229.350000000002"/>
    <n v="8842.15"/>
    <s v="06/01/2021"/>
    <n v="21229.350000000002"/>
    <n v="10611.26"/>
    <s v="07/01/2021"/>
    <n v="21229.350000000002"/>
    <n v="12380.37"/>
    <s v="08/01/2021"/>
    <n v="21229.350000000002"/>
    <n v="14149.48"/>
    <s v="09/01/2021"/>
    <n v="21229.350000000002"/>
    <n v="15918.59"/>
    <s v="10/01/2021"/>
    <n v="21229.350000000002"/>
    <n v="17687.7"/>
    <s v="11/01/2021"/>
    <n v="21229.350000000002"/>
    <n v="19456.810000000001"/>
    <s v="12/01/2021"/>
    <n v="21229.350000000002"/>
    <n v="21225.920000000002"/>
  </r>
  <r>
    <x v="0"/>
    <s v="303-G-Misc. Intangible Plant"/>
    <x v="15"/>
    <x v="0"/>
    <n v="13"/>
    <s v="UO- Oregon Gas"/>
    <s v="Gas Intangible"/>
    <s v="12/01/2020"/>
    <n v="0"/>
    <n v="0.11"/>
    <s v="01/01/2021"/>
    <n v="0"/>
    <n v="0.11"/>
    <s v="02/01/2021"/>
    <n v="0"/>
    <n v="0.11"/>
    <s v="03/01/2021"/>
    <n v="0"/>
    <n v="0.11"/>
    <s v="04/01/2021"/>
    <n v="0"/>
    <n v="0.11"/>
    <s v="05/01/2021"/>
    <n v="0"/>
    <n v="0.11"/>
    <s v="06/01/2021"/>
    <n v="0"/>
    <n v="0.11"/>
    <s v="07/01/2021"/>
    <n v="0"/>
    <n v="0.11"/>
    <s v="08/01/2021"/>
    <n v="0"/>
    <n v="0.11"/>
    <s v="09/01/2021"/>
    <n v="0"/>
    <n v="0.11"/>
    <s v="10/01/2021"/>
    <n v="0"/>
    <n v="0.11"/>
    <s v="11/01/2021"/>
    <n v="0"/>
    <n v="0.11"/>
    <s v="12/01/2021"/>
    <n v="0"/>
    <n v="0.11"/>
  </r>
  <r>
    <x v="0"/>
    <s v="303-G-Misc. Intangible Plant"/>
    <x v="15"/>
    <x v="0"/>
    <n v="14"/>
    <s v="UW- Washington Gas"/>
    <s v="Gas Intangible"/>
    <s v="12/01/2020"/>
    <n v="0"/>
    <n v="-0.11"/>
    <s v="01/01/2021"/>
    <n v="0"/>
    <n v="-0.11"/>
    <s v="02/01/2021"/>
    <n v="0"/>
    <n v="-0.11"/>
    <s v="03/01/2021"/>
    <n v="0"/>
    <n v="-0.11"/>
    <s v="04/01/2021"/>
    <n v="0"/>
    <n v="-0.11"/>
    <s v="05/01/2021"/>
    <n v="0"/>
    <n v="-0.11"/>
    <s v="06/01/2021"/>
    <n v="0"/>
    <n v="-0.11"/>
    <s v="07/01/2021"/>
    <n v="0"/>
    <n v="-0.11"/>
    <s v="08/01/2021"/>
    <n v="0"/>
    <n v="-0.11"/>
    <s v="09/01/2021"/>
    <n v="0"/>
    <n v="-0.11"/>
    <s v="10/01/2021"/>
    <n v="0"/>
    <n v="-0.11"/>
    <s v="11/01/2021"/>
    <n v="0"/>
    <n v="-0.11"/>
    <s v="12/01/2021"/>
    <n v="0"/>
    <n v="-0.11"/>
  </r>
  <r>
    <x v="0"/>
    <s v="303-G-Misc. Intangible Plant"/>
    <x v="16"/>
    <x v="0"/>
    <n v="13"/>
    <s v="UO- Oregon Gas"/>
    <s v="Gas Intangible"/>
    <s v="12/01/2020"/>
    <n v="517371.09"/>
    <n v="269782.03999999998"/>
    <s v="01/01/2021"/>
    <n v="520688.9"/>
    <n v="275851.17"/>
    <s v="02/01/2021"/>
    <n v="520688.9"/>
    <n v="280190.24"/>
    <s v="03/01/2021"/>
    <n v="520688.9"/>
    <n v="284529.31"/>
    <s v="04/01/2021"/>
    <n v="520688.9"/>
    <n v="288868.38"/>
    <s v="05/01/2021"/>
    <n v="520688.9"/>
    <n v="293207.45"/>
    <s v="06/01/2021"/>
    <n v="520688.9"/>
    <n v="297546.52"/>
    <s v="07/01/2021"/>
    <n v="520688.9"/>
    <n v="301885.59000000003"/>
    <s v="08/01/2021"/>
    <n v="520688.9"/>
    <n v="306224.66000000003"/>
    <s v="09/01/2021"/>
    <n v="520688.9"/>
    <n v="310563.73"/>
    <s v="10/01/2021"/>
    <n v="520688.9"/>
    <n v="314902.8"/>
    <s v="11/01/2021"/>
    <n v="520688.9"/>
    <n v="319241.87"/>
    <s v="12/01/2021"/>
    <n v="520688.9"/>
    <n v="323580.94"/>
  </r>
  <r>
    <x v="0"/>
    <s v="303-G-Misc. Intangible Plant"/>
    <x v="16"/>
    <x v="0"/>
    <n v="14"/>
    <s v="UW- Washington Gas"/>
    <s v="Gas Intangible"/>
    <s v="12/01/2020"/>
    <n v="1556260.54"/>
    <n v="811508.52"/>
    <s v="01/01/2021"/>
    <n v="1552942.73"/>
    <n v="822719.65"/>
    <s v="02/01/2021"/>
    <n v="1552942.73"/>
    <n v="835660.84"/>
    <s v="03/01/2021"/>
    <n v="1552942.73"/>
    <n v="848602.03"/>
    <s v="04/01/2021"/>
    <n v="1552942.73"/>
    <n v="861543.22"/>
    <s v="05/01/2021"/>
    <n v="1552942.73"/>
    <n v="874484.41"/>
    <s v="06/01/2021"/>
    <n v="1552942.73"/>
    <n v="887425.6"/>
    <s v="07/01/2021"/>
    <n v="1552942.73"/>
    <n v="900366.79"/>
    <s v="08/01/2021"/>
    <n v="1552942.73"/>
    <n v="913307.98"/>
    <s v="09/01/2021"/>
    <n v="1552942.73"/>
    <n v="926249.17"/>
    <s v="10/01/2021"/>
    <n v="1552942.73"/>
    <n v="939190.36"/>
    <s v="11/01/2021"/>
    <n v="1552942.73"/>
    <n v="952131.55"/>
    <s v="12/01/2021"/>
    <n v="1552942.73"/>
    <n v="965072.74"/>
  </r>
  <r>
    <x v="0"/>
    <s v="303-G-Misc. Intangible Plant"/>
    <x v="17"/>
    <x v="0"/>
    <n v="13"/>
    <s v="UO- Oregon Gas"/>
    <s v="Gas Intangible"/>
    <s v="12/01/2020"/>
    <n v="3658.6800000000003"/>
    <n v="1430.3"/>
    <s v="01/01/2021"/>
    <n v="3682.14"/>
    <n v="1470.15"/>
    <s v="02/01/2021"/>
    <n v="3682.14"/>
    <n v="1500.83"/>
    <s v="03/01/2021"/>
    <n v="3682.14"/>
    <n v="1531.51"/>
    <s v="04/01/2021"/>
    <n v="3682.14"/>
    <n v="1562.19"/>
    <s v="05/01/2021"/>
    <n v="3682.14"/>
    <n v="1592.8700000000001"/>
    <s v="06/01/2021"/>
    <n v="3682.14"/>
    <n v="1623.55"/>
    <s v="07/01/2021"/>
    <n v="3682.14"/>
    <n v="1654.23"/>
    <s v="08/01/2021"/>
    <n v="3682.14"/>
    <n v="1684.91"/>
    <s v="09/01/2021"/>
    <n v="3682.14"/>
    <n v="1715.5900000000001"/>
    <s v="10/01/2021"/>
    <n v="3682.14"/>
    <n v="1746.27"/>
    <s v="11/01/2021"/>
    <n v="3682.14"/>
    <n v="1776.95"/>
    <s v="12/01/2021"/>
    <n v="3682.14"/>
    <n v="1807.63"/>
  </r>
  <r>
    <x v="0"/>
    <s v="303-G-Misc. Intangible Plant"/>
    <x v="17"/>
    <x v="0"/>
    <n v="14"/>
    <s v="UW- Washington Gas"/>
    <s v="Gas Intangible"/>
    <s v="12/01/2020"/>
    <n v="11005.37"/>
    <n v="4302.24"/>
    <s v="01/01/2021"/>
    <n v="10981.91"/>
    <n v="4384.59"/>
    <s v="02/01/2021"/>
    <n v="10981.91"/>
    <n v="4476.1099999999997"/>
    <s v="03/01/2021"/>
    <n v="10981.91"/>
    <n v="4567.63"/>
    <s v="04/01/2021"/>
    <n v="10981.91"/>
    <n v="4659.1500000000005"/>
    <s v="05/01/2021"/>
    <n v="10981.91"/>
    <n v="4750.67"/>
    <s v="06/01/2021"/>
    <n v="10981.91"/>
    <n v="4842.1900000000005"/>
    <s v="07/01/2021"/>
    <n v="10981.91"/>
    <n v="4933.71"/>
    <s v="08/01/2021"/>
    <n v="10981.91"/>
    <n v="5025.2300000000005"/>
    <s v="09/01/2021"/>
    <n v="10981.91"/>
    <n v="5116.75"/>
    <s v="10/01/2021"/>
    <n v="10981.91"/>
    <n v="5208.2700000000004"/>
    <s v="11/01/2021"/>
    <n v="10981.91"/>
    <n v="5299.79"/>
    <s v="12/01/2021"/>
    <n v="10981.91"/>
    <n v="5391.31"/>
  </r>
  <r>
    <x v="0"/>
    <s v="303-G-Misc. Intangible Plant"/>
    <x v="18"/>
    <x v="0"/>
    <n v="13"/>
    <s v="UO- Oregon Gas"/>
    <s v="Gas Intangible"/>
    <s v="12/01/2020"/>
    <n v="107313.05"/>
    <n v="32193.87"/>
    <s v="01/01/2021"/>
    <n v="108001.23"/>
    <n v="33300.33"/>
    <s v="02/01/2021"/>
    <n v="108001.23"/>
    <n v="34200.340000000004"/>
    <s v="03/01/2021"/>
    <n v="108001.23"/>
    <n v="35100.35"/>
    <s v="04/01/2021"/>
    <n v="108001.23"/>
    <n v="36000.36"/>
    <s v="05/01/2021"/>
    <n v="108001.23"/>
    <n v="36900.370000000003"/>
    <s v="06/01/2021"/>
    <n v="108001.23"/>
    <n v="37800.379999999997"/>
    <s v="07/01/2021"/>
    <n v="108001.23"/>
    <n v="38700.39"/>
    <s v="08/01/2021"/>
    <n v="108001.23"/>
    <n v="39600.400000000001"/>
    <s v="09/01/2021"/>
    <n v="108001.23"/>
    <n v="40500.410000000003"/>
    <s v="10/01/2021"/>
    <n v="108001.23"/>
    <n v="41400.42"/>
    <s v="11/01/2021"/>
    <n v="108001.23"/>
    <n v="42300.43"/>
    <s v="12/01/2021"/>
    <n v="141616.87"/>
    <n v="51981.29"/>
  </r>
  <r>
    <x v="0"/>
    <s v="303-G-Misc. Intangible Plant"/>
    <x v="18"/>
    <x v="0"/>
    <n v="14"/>
    <s v="UW- Washington Gas"/>
    <s v="Gas Intangible"/>
    <s v="12/01/2020"/>
    <n v="322799.39"/>
    <n v="96839.85"/>
    <s v="01/01/2021"/>
    <n v="322111.21000000002"/>
    <n v="99317.66"/>
    <s v="02/01/2021"/>
    <n v="322111.21000000002"/>
    <n v="102001.92"/>
    <s v="03/01/2021"/>
    <n v="322111.21000000002"/>
    <n v="104686.18000000001"/>
    <s v="04/01/2021"/>
    <n v="322111.21000000002"/>
    <n v="107370.44"/>
    <s v="05/01/2021"/>
    <n v="322111.21000000002"/>
    <n v="110054.7"/>
    <s v="06/01/2021"/>
    <n v="322111.21000000002"/>
    <n v="112738.96"/>
    <s v="07/01/2021"/>
    <n v="322111.21000000002"/>
    <n v="115423.22"/>
    <s v="08/01/2021"/>
    <n v="322111.21000000002"/>
    <n v="118107.48"/>
    <s v="09/01/2021"/>
    <n v="322111.21000000002"/>
    <n v="120791.74"/>
    <s v="10/01/2021"/>
    <n v="322111.21000000002"/>
    <n v="123476"/>
    <s v="11/01/2021"/>
    <n v="322111.21000000002"/>
    <n v="126160.26000000001"/>
    <s v="12/01/2021"/>
    <n v="422369.06"/>
    <n v="155033.19"/>
  </r>
  <r>
    <x v="0"/>
    <s v="303-G-Misc. Intangible Plant"/>
    <x v="19"/>
    <x v="0"/>
    <n v="13"/>
    <s v="UO- Oregon Gas"/>
    <s v="Gas Intangible"/>
    <s v="12/01/2020"/>
    <n v="12664.76"/>
    <n v="1546.55"/>
    <s v="01/01/2021"/>
    <n v="12745.970000000001"/>
    <n v="1662.69"/>
    <s v="02/01/2021"/>
    <n v="12745.970000000001"/>
    <n v="1768.91"/>
    <s v="03/01/2021"/>
    <n v="12745.970000000001"/>
    <n v="1875.13"/>
    <s v="04/01/2021"/>
    <n v="12745.970000000001"/>
    <n v="1981.3500000000001"/>
    <s v="05/01/2021"/>
    <n v="12745.970000000001"/>
    <n v="2087.5700000000002"/>
    <s v="06/01/2021"/>
    <n v="12745.970000000001"/>
    <n v="2193.79"/>
    <s v="07/01/2021"/>
    <n v="12745.970000000001"/>
    <n v="2300.0100000000002"/>
    <s v="08/01/2021"/>
    <n v="12745.970000000001"/>
    <n v="2406.23"/>
    <s v="09/01/2021"/>
    <n v="12745.970000000001"/>
    <n v="2512.4500000000003"/>
    <s v="10/01/2021"/>
    <n v="12745.970000000001"/>
    <n v="2618.67"/>
    <s v="11/01/2021"/>
    <n v="12745.970000000001"/>
    <n v="2724.89"/>
    <s v="12/01/2021"/>
    <n v="12745.970000000001"/>
    <n v="2831.11"/>
  </r>
  <r>
    <x v="0"/>
    <s v="303-G-Misc. Intangible Plant"/>
    <x v="19"/>
    <x v="0"/>
    <n v="14"/>
    <s v="UW- Washington Gas"/>
    <s v="Gas Intangible"/>
    <s v="12/01/2020"/>
    <n v="38095.79"/>
    <n v="4651.9400000000005"/>
    <s v="01/01/2021"/>
    <n v="38014.58"/>
    <n v="4958.8"/>
    <s v="02/01/2021"/>
    <n v="38014.58"/>
    <n v="5275.58"/>
    <s v="03/01/2021"/>
    <n v="38014.58"/>
    <n v="5592.36"/>
    <s v="04/01/2021"/>
    <n v="38014.58"/>
    <n v="5909.14"/>
    <s v="05/01/2021"/>
    <n v="38014.58"/>
    <n v="6225.92"/>
    <s v="06/01/2021"/>
    <n v="38014.58"/>
    <n v="6542.7"/>
    <s v="07/01/2021"/>
    <n v="38014.58"/>
    <n v="6859.4800000000005"/>
    <s v="08/01/2021"/>
    <n v="38014.58"/>
    <n v="7176.26"/>
    <s v="09/01/2021"/>
    <n v="38014.58"/>
    <n v="7493.04"/>
    <s v="10/01/2021"/>
    <n v="38014.58"/>
    <n v="7809.82"/>
    <s v="11/01/2021"/>
    <n v="38014.58"/>
    <n v="8126.6"/>
    <s v="12/01/2021"/>
    <n v="38014.58"/>
    <n v="8443.380000000001"/>
  </r>
  <r>
    <x v="0"/>
    <s v="303-G-Misc. Intangible Plant"/>
    <x v="20"/>
    <x v="0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59850.55"/>
    <n v="0"/>
    <s v="09/01/2021"/>
    <n v="59850.55"/>
    <n v="498.75"/>
    <s v="10/01/2021"/>
    <n v="59850.55"/>
    <n v="997.5"/>
    <s v="11/01/2021"/>
    <n v="59850.55"/>
    <n v="1496.25"/>
    <s v="12/01/2021"/>
    <n v="84309.83"/>
    <n v="1995"/>
  </r>
  <r>
    <x v="0"/>
    <s v="303-G-Misc. Intangible Plant"/>
    <x v="20"/>
    <x v="0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178502.88"/>
    <n v="0"/>
    <s v="09/01/2021"/>
    <n v="178502.88"/>
    <n v="1487.53"/>
    <s v="10/01/2021"/>
    <n v="178502.88"/>
    <n v="2975.06"/>
    <s v="11/01/2021"/>
    <n v="178502.88"/>
    <n v="4462.59"/>
    <s v="12/01/2021"/>
    <n v="251452.13"/>
    <n v="5950.12"/>
  </r>
  <r>
    <x v="0"/>
    <s v="303-G-Misc. Intangible Plant"/>
    <x v="21"/>
    <x v="0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21"/>
    <x v="0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22"/>
    <x v="0"/>
    <n v="13"/>
    <s v="UO- Oregon Gas"/>
    <s v="Gas Intangible"/>
    <s v="12/01/2020"/>
    <n v="297217.64"/>
    <n v="27893.360000000001"/>
    <s v="01/01/2021"/>
    <n v="299123.65000000002"/>
    <n v="30148.65"/>
    <s v="02/01/2021"/>
    <n v="299123.65000000002"/>
    <n v="32225.07"/>
    <s v="03/01/2021"/>
    <n v="299123.65000000002"/>
    <n v="34301.49"/>
    <s v="04/01/2021"/>
    <n v="299123.65000000002"/>
    <n v="36377.910000000003"/>
    <s v="05/01/2021"/>
    <n v="299123.65000000002"/>
    <n v="38454.33"/>
    <s v="06/01/2021"/>
    <n v="299123.65000000002"/>
    <n v="40530.75"/>
    <s v="07/01/2021"/>
    <n v="299123.65000000002"/>
    <n v="42607.17"/>
    <s v="08/01/2021"/>
    <n v="299123.65000000002"/>
    <n v="44683.590000000004"/>
    <s v="09/01/2021"/>
    <n v="299123.65000000002"/>
    <n v="46760.01"/>
    <s v="10/01/2021"/>
    <n v="299123.65000000002"/>
    <n v="48836.43"/>
    <s v="11/01/2021"/>
    <n v="299123.65000000002"/>
    <n v="50912.85"/>
    <s v="12/01/2021"/>
    <n v="299123.65000000002"/>
    <n v="52989.270000000004"/>
  </r>
  <r>
    <x v="0"/>
    <s v="303-G-Misc. Intangible Plant"/>
    <x v="22"/>
    <x v="0"/>
    <n v="14"/>
    <s v="UW- Washington Gas"/>
    <s v="Gas Intangible"/>
    <s v="12/01/2020"/>
    <n v="894035.44000000006"/>
    <n v="83903.44"/>
    <s v="01/01/2021"/>
    <n v="892129.43"/>
    <n v="89917.430000000008"/>
    <s v="02/01/2021"/>
    <n v="892129.43"/>
    <n v="96110.290000000008"/>
    <s v="03/01/2021"/>
    <n v="892129.43"/>
    <n v="102303.15000000001"/>
    <s v="04/01/2021"/>
    <n v="892129.43"/>
    <n v="108496.01000000001"/>
    <s v="05/01/2021"/>
    <n v="892129.43"/>
    <n v="114688.87"/>
    <s v="06/01/2021"/>
    <n v="892129.43"/>
    <n v="120881.73"/>
    <s v="07/01/2021"/>
    <n v="892129.43"/>
    <n v="127074.59"/>
    <s v="08/01/2021"/>
    <n v="892129.43"/>
    <n v="133267.45000000001"/>
    <s v="09/01/2021"/>
    <n v="892129.43"/>
    <n v="139460.31"/>
    <s v="10/01/2021"/>
    <n v="892129.43"/>
    <n v="145653.17000000001"/>
    <s v="11/01/2021"/>
    <n v="892129.43"/>
    <n v="151846.03"/>
    <s v="12/01/2021"/>
    <n v="892129.43"/>
    <n v="158038.89000000001"/>
  </r>
  <r>
    <x v="0"/>
    <s v="303-G-Misc. Intangible Plant"/>
    <x v="23"/>
    <x v="0"/>
    <n v="13"/>
    <s v="UO- Oregon Gas"/>
    <s v="Gas Intangible"/>
    <s v="12/01/2020"/>
    <n v="217421.01"/>
    <n v="12436.720000000001"/>
    <s v="01/01/2021"/>
    <n v="218815.29"/>
    <n v="14035.41"/>
    <s v="02/01/2021"/>
    <n v="218815.29"/>
    <n v="15554.35"/>
    <s v="03/01/2021"/>
    <n v="218815.29"/>
    <n v="17073.29"/>
    <s v="04/01/2021"/>
    <n v="218815.29"/>
    <n v="18592.23"/>
    <s v="05/01/2021"/>
    <n v="218815.29"/>
    <n v="20111.170000000002"/>
    <s v="06/01/2021"/>
    <n v="218815.29"/>
    <n v="21630.11"/>
    <s v="07/01/2021"/>
    <n v="218815.29"/>
    <n v="23149.05"/>
    <s v="08/01/2021"/>
    <n v="218815.29"/>
    <n v="24667.99"/>
    <s v="09/01/2021"/>
    <n v="218815.29"/>
    <n v="26186.93"/>
    <s v="10/01/2021"/>
    <n v="218815.29"/>
    <n v="27705.87"/>
    <s v="11/01/2021"/>
    <n v="218815.29"/>
    <n v="29224.81"/>
    <s v="12/01/2021"/>
    <n v="218815.29"/>
    <n v="30743.75"/>
  </r>
  <r>
    <x v="0"/>
    <s v="303-G-Misc. Intangible Plant"/>
    <x v="23"/>
    <x v="0"/>
    <n v="14"/>
    <s v="UW- Washington Gas"/>
    <s v="Gas Intangible"/>
    <s v="12/01/2020"/>
    <n v="654005.88"/>
    <n v="37409.94"/>
    <s v="01/01/2021"/>
    <n v="652611.6"/>
    <n v="41860.400000000001"/>
    <s v="02/01/2021"/>
    <n v="652611.6"/>
    <n v="46390.61"/>
    <s v="03/01/2021"/>
    <n v="652611.6"/>
    <n v="50920.82"/>
    <s v="04/01/2021"/>
    <n v="652611.6"/>
    <n v="55451.03"/>
    <s v="05/01/2021"/>
    <n v="652611.6"/>
    <n v="59981.24"/>
    <s v="06/01/2021"/>
    <n v="652611.6"/>
    <n v="64511.450000000004"/>
    <s v="07/01/2021"/>
    <n v="652611.6"/>
    <n v="69041.66"/>
    <s v="08/01/2021"/>
    <n v="652611.6"/>
    <n v="73571.87"/>
    <s v="09/01/2021"/>
    <n v="652611.6"/>
    <n v="78102.080000000002"/>
    <s v="10/01/2021"/>
    <n v="652611.6"/>
    <n v="82632.290000000008"/>
    <s v="11/01/2021"/>
    <n v="652611.6"/>
    <n v="87162.5"/>
    <s v="12/01/2021"/>
    <n v="652611.6"/>
    <n v="91692.71"/>
  </r>
  <r>
    <x v="0"/>
    <s v="303-G-Misc. Intangible Plant"/>
    <x v="24"/>
    <x v="0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333863.65000000002"/>
    <n v="0"/>
    <s v="07/01/2021"/>
    <n v="333863.65000000002"/>
    <n v="2317.5700000000002"/>
    <s v="08/01/2021"/>
    <n v="333863.65000000002"/>
    <n v="4635.1400000000003"/>
    <s v="09/01/2021"/>
    <n v="333863.65000000002"/>
    <n v="6952.71"/>
    <s v="10/01/2021"/>
    <n v="333863.65000000002"/>
    <n v="9270.2800000000007"/>
    <s v="11/01/2021"/>
    <n v="333863.65000000002"/>
    <n v="11587.85"/>
    <s v="12/01/2021"/>
    <n v="333863.65000000002"/>
    <n v="13905.42"/>
  </r>
  <r>
    <x v="0"/>
    <s v="303-G-Misc. Intangible Plant"/>
    <x v="24"/>
    <x v="0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995740.71"/>
    <n v="0"/>
    <s v="07/01/2021"/>
    <n v="995740.71"/>
    <n v="6912.1"/>
    <s v="08/01/2021"/>
    <n v="995740.71"/>
    <n v="13824.2"/>
    <s v="09/01/2021"/>
    <n v="995740.71"/>
    <n v="20736.3"/>
    <s v="10/01/2021"/>
    <n v="995740.71"/>
    <n v="27648.400000000001"/>
    <s v="11/01/2021"/>
    <n v="995740.71"/>
    <n v="34560.5"/>
    <s v="12/01/2021"/>
    <n v="995740.71"/>
    <n v="41472.6"/>
  </r>
  <r>
    <x v="0"/>
    <s v="303-G-Misc. Intangible Plant"/>
    <x v="25"/>
    <x v="0"/>
    <n v="13"/>
    <s v="UO- Oregon Gas"/>
    <s v="Gas Intangible"/>
    <s v="12/01/2020"/>
    <n v="1044942.66"/>
    <n v="666109.35"/>
    <s v="01/01/2021"/>
    <n v="1051643.69"/>
    <n v="677120.27"/>
    <s v="02/01/2021"/>
    <n v="1051643.69"/>
    <n v="683859.55"/>
    <s v="03/01/2021"/>
    <n v="1051643.69"/>
    <n v="690598.83"/>
    <s v="04/01/2021"/>
    <n v="1051643.69"/>
    <n v="697338.11"/>
    <s v="05/01/2021"/>
    <n v="1051643.69"/>
    <n v="704077.39"/>
    <s v="06/01/2021"/>
    <n v="1051643.69"/>
    <n v="710816.67"/>
    <s v="07/01/2021"/>
    <n v="1051643.69"/>
    <n v="717555.95000000007"/>
    <s v="08/01/2021"/>
    <n v="1051643.69"/>
    <n v="724295.23"/>
    <s v="09/01/2021"/>
    <n v="1051643.69"/>
    <n v="731034.51"/>
    <s v="10/01/2021"/>
    <n v="1051643.69"/>
    <n v="737773.79"/>
    <s v="11/01/2021"/>
    <n v="1051643.69"/>
    <n v="744513.07000000007"/>
    <s v="12/01/2021"/>
    <n v="1051643.69"/>
    <n v="751252.35"/>
  </r>
  <r>
    <x v="0"/>
    <s v="303-G-Misc. Intangible Plant"/>
    <x v="25"/>
    <x v="0"/>
    <n v="14"/>
    <s v="UW- Washington Gas"/>
    <s v="Gas Intangible"/>
    <s v="12/01/2020"/>
    <n v="3143204.27"/>
    <n v="2003667.92"/>
    <s v="01/01/2021"/>
    <n v="3136503.24"/>
    <n v="2019496.04"/>
    <s v="02/01/2021"/>
    <n v="3136503.24"/>
    <n v="2039595.8"/>
    <s v="03/01/2021"/>
    <n v="3136503.24"/>
    <n v="2059695.56"/>
    <s v="04/01/2021"/>
    <n v="3136503.24"/>
    <n v="2079795.32"/>
    <s v="05/01/2021"/>
    <n v="3136503.24"/>
    <n v="2099895.08"/>
    <s v="06/01/2021"/>
    <n v="3136503.24"/>
    <n v="2119994.84"/>
    <s v="07/01/2021"/>
    <n v="3136503.24"/>
    <n v="2140094.6"/>
    <s v="08/01/2021"/>
    <n v="3136503.24"/>
    <n v="2160194.36"/>
    <s v="09/01/2021"/>
    <n v="3136503.24"/>
    <n v="2180294.12"/>
    <s v="10/01/2021"/>
    <n v="3136503.24"/>
    <n v="2200393.88"/>
    <s v="11/01/2021"/>
    <n v="3136503.24"/>
    <n v="2220493.64"/>
    <s v="12/01/2021"/>
    <n v="3136503.24"/>
    <n v="2240593.4"/>
  </r>
  <r>
    <x v="0"/>
    <s v="303-G-Misc. Intangible Plant"/>
    <x v="26"/>
    <x v="0"/>
    <n v="13"/>
    <s v="UO- Oregon Gas"/>
    <s v="Gas Intangible"/>
    <s v="12/01/2020"/>
    <n v="173445.71"/>
    <n v="121141.93000000001"/>
    <s v="01/01/2021"/>
    <n v="174557.98"/>
    <n v="122957.41"/>
    <s v="02/01/2021"/>
    <n v="174557.98"/>
    <n v="123996.03"/>
    <s v="03/01/2021"/>
    <n v="174557.98"/>
    <n v="125034.65000000001"/>
    <s v="04/01/2021"/>
    <n v="174557.98"/>
    <n v="126073.27"/>
    <s v="05/01/2021"/>
    <n v="174557.98"/>
    <n v="127111.89"/>
    <s v="06/01/2021"/>
    <n v="174557.98"/>
    <n v="128150.51000000001"/>
    <s v="07/01/2021"/>
    <n v="174557.98"/>
    <n v="129189.13"/>
    <s v="08/01/2021"/>
    <n v="174557.98"/>
    <n v="130227.75"/>
    <s v="09/01/2021"/>
    <n v="174557.98"/>
    <n v="131266.37"/>
    <s v="10/01/2021"/>
    <n v="174557.98"/>
    <n v="132304.99"/>
    <s v="11/01/2021"/>
    <n v="174557.98"/>
    <n v="133343.61000000002"/>
    <s v="12/01/2021"/>
    <n v="174557.98"/>
    <n v="134382.23000000001"/>
  </r>
  <r>
    <x v="0"/>
    <s v="303-G-Misc. Intangible Plant"/>
    <x v="26"/>
    <x v="0"/>
    <n v="14"/>
    <s v="UW- Washington Gas"/>
    <s v="Gas Intangible"/>
    <s v="12/01/2020"/>
    <n v="521727.46"/>
    <n v="364396.91000000003"/>
    <s v="01/01/2021"/>
    <n v="520615.19"/>
    <n v="366717.71"/>
    <s v="02/01/2021"/>
    <n v="520615.19"/>
    <n v="369815.37"/>
    <s v="03/01/2021"/>
    <n v="520615.19"/>
    <n v="372913.03"/>
    <s v="04/01/2021"/>
    <n v="520615.19"/>
    <n v="376010.69"/>
    <s v="05/01/2021"/>
    <n v="520615.19"/>
    <n v="379108.35000000003"/>
    <s v="06/01/2021"/>
    <n v="520615.19"/>
    <n v="382206.01"/>
    <s v="07/01/2021"/>
    <n v="520615.19"/>
    <n v="385303.67"/>
    <s v="08/01/2021"/>
    <n v="520615.19"/>
    <n v="388401.33"/>
    <s v="09/01/2021"/>
    <n v="520615.19"/>
    <n v="391498.99"/>
    <s v="10/01/2021"/>
    <n v="520615.19"/>
    <n v="394596.65"/>
    <s v="11/01/2021"/>
    <n v="520615.19"/>
    <n v="397694.31"/>
    <s v="12/01/2021"/>
    <n v="520615.19"/>
    <n v="400791.97000000003"/>
  </r>
  <r>
    <x v="0"/>
    <s v="303-G-Misc. Intangible Plant"/>
    <x v="27"/>
    <x v="0"/>
    <n v="13"/>
    <s v="UO- Oregon Gas"/>
    <s v="Gas Intangible"/>
    <s v="12/01/2020"/>
    <n v="508473.73000000004"/>
    <n v="336315.99"/>
    <s v="01/01/2021"/>
    <n v="511734.48000000004"/>
    <n v="341517.55"/>
    <s v="02/01/2021"/>
    <n v="511734.48000000004"/>
    <n v="344562.37"/>
    <s v="03/01/2021"/>
    <n v="511734.48000000004"/>
    <n v="347607.19"/>
    <s v="04/01/2021"/>
    <n v="511734.48000000004"/>
    <n v="350652.01"/>
    <s v="05/01/2021"/>
    <n v="511734.48000000004"/>
    <n v="353696.83"/>
    <s v="06/01/2021"/>
    <n v="511734.48000000004"/>
    <n v="356741.65"/>
    <s v="07/01/2021"/>
    <n v="511734.48000000004"/>
    <n v="359786.47000000003"/>
    <s v="08/01/2021"/>
    <n v="511734.48000000004"/>
    <n v="362831.29"/>
    <s v="09/01/2021"/>
    <n v="511734.48000000004"/>
    <n v="365876.11"/>
    <s v="10/01/2021"/>
    <n v="511734.48000000004"/>
    <n v="368920.93"/>
    <s v="11/01/2021"/>
    <n v="511734.48000000004"/>
    <n v="371965.75"/>
    <s v="12/01/2021"/>
    <n v="511734.48000000004"/>
    <n v="375010.57"/>
  </r>
  <r>
    <x v="0"/>
    <s v="303-G-Misc. Intangible Plant"/>
    <x v="27"/>
    <x v="0"/>
    <n v="14"/>
    <s v="UW- Washington Gas"/>
    <s v="Gas Intangible"/>
    <s v="12/01/2020"/>
    <n v="1529497.13"/>
    <n v="1011643.95"/>
    <s v="01/01/2021"/>
    <n v="1526236.38"/>
    <n v="1018568.32"/>
    <s v="02/01/2021"/>
    <n v="1526236.38"/>
    <n v="1027649.43"/>
    <s v="03/01/2021"/>
    <n v="1526236.38"/>
    <n v="1036730.54"/>
    <s v="04/01/2021"/>
    <n v="1526236.38"/>
    <n v="1045811.65"/>
    <s v="05/01/2021"/>
    <n v="1526236.38"/>
    <n v="1054892.76"/>
    <s v="06/01/2021"/>
    <n v="1526236.38"/>
    <n v="1063973.8700000001"/>
    <s v="07/01/2021"/>
    <n v="1526236.38"/>
    <n v="1073054.98"/>
    <s v="08/01/2021"/>
    <n v="1526236.38"/>
    <n v="1082136.0900000001"/>
    <s v="09/01/2021"/>
    <n v="1526236.38"/>
    <n v="1091217.2"/>
    <s v="10/01/2021"/>
    <n v="1526236.38"/>
    <n v="1100298.31"/>
    <s v="11/01/2021"/>
    <n v="1526236.38"/>
    <n v="1109379.42"/>
    <s v="12/01/2021"/>
    <n v="1526236.38"/>
    <n v="1118460.53"/>
  </r>
  <r>
    <x v="0"/>
    <s v="303-G-Misc. Intangible Plant"/>
    <x v="28"/>
    <x v="0"/>
    <n v="13"/>
    <s v="UO- Oregon Gas"/>
    <s v="Gas Intangible"/>
    <s v="12/01/2020"/>
    <n v="4257365.01"/>
    <n v="2529709.66"/>
    <s v="01/01/2021"/>
    <n v="4284666.75"/>
    <n v="2569747.86"/>
    <s v="02/01/2021"/>
    <n v="4284666.75"/>
    <n v="2593563.4699999997"/>
    <s v="03/01/2021"/>
    <n v="4284666.75"/>
    <n v="2617379.08"/>
    <s v="04/01/2021"/>
    <n v="4284666.75"/>
    <n v="2641194.69"/>
    <s v="05/01/2021"/>
    <n v="4284666.75"/>
    <n v="2665010.2999999998"/>
    <s v="06/01/2021"/>
    <n v="4284666.75"/>
    <n v="2688825.91"/>
    <s v="07/01/2021"/>
    <n v="4284666.75"/>
    <n v="2712641.52"/>
    <s v="08/01/2021"/>
    <n v="4284666.75"/>
    <n v="2736457.13"/>
    <s v="09/01/2021"/>
    <n v="4284666.75"/>
    <n v="2760272.74"/>
    <s v="10/01/2021"/>
    <n v="4284666.75"/>
    <n v="2784088.35"/>
    <s v="11/01/2021"/>
    <n v="4284666.75"/>
    <n v="2807903.96"/>
    <s v="12/01/2021"/>
    <n v="4284666.75"/>
    <n v="2831719.5700000003"/>
  </r>
  <r>
    <x v="0"/>
    <s v="303-G-Misc. Intangible Plant"/>
    <x v="28"/>
    <x v="0"/>
    <n v="14"/>
    <s v="UW- Washington Gas"/>
    <s v="Gas Intangible"/>
    <s v="12/01/2020"/>
    <n v="12806222.210000001"/>
    <n v="7609407.2300000004"/>
    <s v="01/01/2021"/>
    <n v="12778920.470000001"/>
    <n v="7664214.1399999997"/>
    <s v="02/01/2021"/>
    <n v="12778920.470000001"/>
    <n v="7735243.6399999997"/>
    <s v="03/01/2021"/>
    <n v="12778920.470000001"/>
    <n v="7806273.1399999997"/>
    <s v="04/01/2021"/>
    <n v="12778920.470000001"/>
    <n v="7877302.6399999997"/>
    <s v="05/01/2021"/>
    <n v="12778920.470000001"/>
    <n v="7948332.1399999997"/>
    <s v="06/01/2021"/>
    <n v="12778920.470000001"/>
    <n v="8019361.6399999997"/>
    <s v="07/01/2021"/>
    <n v="12778920.470000001"/>
    <n v="8090391.1399999997"/>
    <s v="08/01/2021"/>
    <n v="12778920.470000001"/>
    <n v="8161420.6399999997"/>
    <s v="09/01/2021"/>
    <n v="12778920.470000001"/>
    <n v="8232450.1399999997"/>
    <s v="10/01/2021"/>
    <n v="12778920.470000001"/>
    <n v="8303479.6399999997"/>
    <s v="11/01/2021"/>
    <n v="12778920.470000001"/>
    <n v="8374509.1399999997"/>
    <s v="12/01/2021"/>
    <n v="12778920.470000001"/>
    <n v="8445538.6400000006"/>
  </r>
  <r>
    <x v="0"/>
    <s v="303-G-Misc. Intangible Plant"/>
    <x v="29"/>
    <x v="0"/>
    <n v="13"/>
    <s v="UO- Oregon Gas"/>
    <s v="Gas Intangible"/>
    <s v="12/01/2020"/>
    <n v="135039.53"/>
    <n v="74203.23"/>
    <s v="01/01/2021"/>
    <n v="135905.51"/>
    <n v="75434.490000000005"/>
    <s v="02/01/2021"/>
    <n v="135905.51"/>
    <n v="76189.900000000009"/>
    <s v="03/01/2021"/>
    <n v="135905.51"/>
    <n v="76945.31"/>
    <s v="04/01/2021"/>
    <n v="135905.51"/>
    <n v="77700.72"/>
    <s v="05/01/2021"/>
    <n v="135905.51"/>
    <n v="78456.13"/>
    <s v="06/01/2021"/>
    <n v="135905.51"/>
    <n v="79211.540000000008"/>
    <s v="07/01/2021"/>
    <n v="135905.51"/>
    <n v="79966.95"/>
    <s v="08/01/2021"/>
    <n v="135905.51"/>
    <n v="80722.36"/>
    <s v="09/01/2021"/>
    <n v="135905.51"/>
    <n v="81477.77"/>
    <s v="10/01/2021"/>
    <n v="135905.51"/>
    <n v="82233.180000000008"/>
    <s v="11/01/2021"/>
    <n v="135905.51"/>
    <n v="82988.59"/>
    <s v="12/01/2021"/>
    <n v="135905.51"/>
    <n v="83744"/>
  </r>
  <r>
    <x v="0"/>
    <s v="303-G-Misc. Intangible Plant"/>
    <x v="29"/>
    <x v="0"/>
    <n v="14"/>
    <s v="UW- Washington Gas"/>
    <s v="Gas Intangible"/>
    <s v="12/01/2020"/>
    <n v="406201.06"/>
    <n v="223204.04"/>
    <s v="01/01/2021"/>
    <n v="405335.08"/>
    <n v="224981.18"/>
    <s v="02/01/2021"/>
    <n v="405335.08"/>
    <n v="227234.17"/>
    <s v="03/01/2021"/>
    <n v="405335.08"/>
    <n v="229487.16"/>
    <s v="04/01/2021"/>
    <n v="405335.08"/>
    <n v="231740.15"/>
    <s v="05/01/2021"/>
    <n v="405335.08"/>
    <n v="233993.14"/>
    <s v="06/01/2021"/>
    <n v="405335.08"/>
    <n v="236246.13"/>
    <s v="07/01/2021"/>
    <n v="405335.08"/>
    <n v="238499.12"/>
    <s v="08/01/2021"/>
    <n v="405335.08"/>
    <n v="240752.11000000002"/>
    <s v="09/01/2021"/>
    <n v="405335.08"/>
    <n v="243005.1"/>
    <s v="10/01/2021"/>
    <n v="405335.08"/>
    <n v="245258.09"/>
    <s v="11/01/2021"/>
    <n v="405335.08"/>
    <n v="247511.08000000002"/>
    <s v="12/01/2021"/>
    <n v="405335.08"/>
    <n v="249764.07"/>
  </r>
  <r>
    <x v="0"/>
    <s v="303-G-Misc. Intangible Plant"/>
    <x v="30"/>
    <x v="0"/>
    <n v="13"/>
    <s v="UO- Oregon Gas"/>
    <s v="Gas Intangible"/>
    <s v="12/01/2020"/>
    <n v="33401.440000000002"/>
    <n v="6682.7300000000005"/>
    <s v="01/01/2021"/>
    <n v="33615.629999999997"/>
    <n v="6912.43"/>
    <s v="02/01/2021"/>
    <n v="33615.629999999997"/>
    <n v="7099.28"/>
    <s v="03/01/2021"/>
    <n v="33615.629999999997"/>
    <n v="7286.13"/>
    <s v="04/01/2021"/>
    <n v="33615.629999999997"/>
    <n v="7472.9800000000005"/>
    <s v="05/01/2021"/>
    <n v="33615.629999999997"/>
    <n v="7659.83"/>
    <s v="06/01/2021"/>
    <n v="33615.629999999997"/>
    <n v="7846.68"/>
    <s v="07/01/2021"/>
    <n v="33615.629999999997"/>
    <n v="8033.53"/>
    <s v="08/01/2021"/>
    <n v="33615.629999999997"/>
    <n v="8220.380000000001"/>
    <s v="09/01/2021"/>
    <n v="33615.629999999997"/>
    <n v="8407.23"/>
    <s v="10/01/2021"/>
    <n v="33615.629999999997"/>
    <n v="8594.08"/>
    <s v="11/01/2021"/>
    <n v="33615.629999999997"/>
    <n v="8780.93"/>
    <s v="12/01/2021"/>
    <n v="0"/>
    <n v="0.08"/>
  </r>
  <r>
    <x v="0"/>
    <s v="303-G-Misc. Intangible Plant"/>
    <x v="30"/>
    <x v="0"/>
    <n v="14"/>
    <s v="UW- Washington Gas"/>
    <s v="Gas Intangible"/>
    <s v="12/01/2020"/>
    <n v="100472.05"/>
    <n v="20101.580000000002"/>
    <s v="01/01/2021"/>
    <n v="100257.86"/>
    <n v="20615.990000000002"/>
    <s v="02/01/2021"/>
    <n v="100257.86"/>
    <n v="21173.25"/>
    <s v="03/01/2021"/>
    <n v="100257.86"/>
    <n v="21730.510000000002"/>
    <s v="04/01/2021"/>
    <n v="100257.86"/>
    <n v="22287.77"/>
    <s v="05/01/2021"/>
    <n v="100257.86"/>
    <n v="22845.03"/>
    <s v="06/01/2021"/>
    <n v="100257.86"/>
    <n v="23402.29"/>
    <s v="07/01/2021"/>
    <n v="100257.86"/>
    <n v="23959.55"/>
    <s v="08/01/2021"/>
    <n v="100257.86"/>
    <n v="24516.81"/>
    <s v="09/01/2021"/>
    <n v="100257.86"/>
    <n v="25074.07"/>
    <s v="10/01/2021"/>
    <n v="100257.86"/>
    <n v="25631.33"/>
    <s v="11/01/2021"/>
    <n v="100257.86"/>
    <n v="26188.59"/>
    <s v="12/01/2021"/>
    <n v="0"/>
    <n v="-0.08"/>
  </r>
  <r>
    <x v="0"/>
    <s v="303-G-Misc. Intangible Plant"/>
    <x v="31"/>
    <x v="0"/>
    <n v="13"/>
    <s v="UO- Oregon Gas"/>
    <s v="Gas Intangible"/>
    <s v="12/01/2020"/>
    <n v="13863.36"/>
    <n v="1925.94"/>
    <s v="01/01/2021"/>
    <n v="13952.26"/>
    <n v="2015.8400000000001"/>
    <s v="02/01/2021"/>
    <n v="13952.26"/>
    <n v="2093.39"/>
    <s v="03/01/2021"/>
    <n v="13952.26"/>
    <n v="2170.94"/>
    <s v="04/01/2021"/>
    <n v="13952.26"/>
    <n v="2248.4900000000002"/>
    <s v="05/01/2021"/>
    <n v="13952.26"/>
    <n v="2326.04"/>
    <s v="06/01/2021"/>
    <n v="13952.26"/>
    <n v="2403.59"/>
    <s v="07/01/2021"/>
    <n v="13952.26"/>
    <n v="2481.14"/>
    <s v="08/01/2021"/>
    <n v="13952.26"/>
    <n v="2558.69"/>
    <s v="09/01/2021"/>
    <n v="13952.26"/>
    <n v="2636.2400000000002"/>
    <s v="10/01/2021"/>
    <n v="13952.26"/>
    <n v="2713.79"/>
    <s v="11/01/2021"/>
    <n v="13952.26"/>
    <n v="2791.34"/>
    <s v="12/01/2021"/>
    <n v="13952.26"/>
    <n v="2868.89"/>
  </r>
  <r>
    <x v="0"/>
    <s v="303-G-Misc. Intangible Plant"/>
    <x v="31"/>
    <x v="0"/>
    <n v="14"/>
    <s v="UW- Washington Gas"/>
    <s v="Gas Intangible"/>
    <s v="12/01/2020"/>
    <n v="41701.19"/>
    <n v="5793.02"/>
    <s v="01/01/2021"/>
    <n v="41612.29"/>
    <n v="6011.97"/>
    <s v="02/01/2021"/>
    <n v="41612.29"/>
    <n v="6243.27"/>
    <s v="03/01/2021"/>
    <n v="41612.29"/>
    <n v="6474.57"/>
    <s v="04/01/2021"/>
    <n v="41612.29"/>
    <n v="6705.87"/>
    <s v="05/01/2021"/>
    <n v="41612.29"/>
    <n v="6937.17"/>
    <s v="06/01/2021"/>
    <n v="41612.29"/>
    <n v="7168.47"/>
    <s v="07/01/2021"/>
    <n v="41612.29"/>
    <n v="7399.77"/>
    <s v="08/01/2021"/>
    <n v="41612.29"/>
    <n v="7631.07"/>
    <s v="09/01/2021"/>
    <n v="41612.29"/>
    <n v="7862.37"/>
    <s v="10/01/2021"/>
    <n v="41612.29"/>
    <n v="8093.67"/>
    <s v="11/01/2021"/>
    <n v="41612.29"/>
    <n v="8324.9699999999993"/>
    <s v="12/01/2021"/>
    <n v="41612.29"/>
    <n v="8556.27"/>
  </r>
  <r>
    <x v="0"/>
    <s v="303-G-Misc. Intangible Plant"/>
    <x v="32"/>
    <x v="0"/>
    <n v="13"/>
    <s v="UO- Oregon Gas"/>
    <s v="Gas Intangible"/>
    <s v="12/01/2020"/>
    <n v="1926.19"/>
    <n v="1926.2"/>
    <s v="01/01/2021"/>
    <n v="1938.55"/>
    <n v="1938.55"/>
    <s v="02/01/2021"/>
    <n v="1938.55"/>
    <n v="1938.55"/>
    <s v="03/01/2021"/>
    <n v="1938.55"/>
    <n v="1938.55"/>
    <s v="04/01/2021"/>
    <n v="1938.55"/>
    <n v="1938.55"/>
    <s v="05/01/2021"/>
    <n v="1938.55"/>
    <n v="1938.55"/>
    <s v="06/01/2021"/>
    <n v="1938.55"/>
    <n v="1938.55"/>
    <s v="07/01/2021"/>
    <n v="1938.55"/>
    <n v="1938.55"/>
    <s v="08/01/2021"/>
    <n v="1938.55"/>
    <n v="1938.55"/>
    <s v="09/01/2021"/>
    <n v="1938.55"/>
    <n v="1938.55"/>
    <s v="10/01/2021"/>
    <n v="1938.55"/>
    <n v="1938.55"/>
    <s v="11/01/2021"/>
    <n v="1938.55"/>
    <n v="1938.55"/>
    <s v="12/01/2021"/>
    <n v="1938.55"/>
    <n v="1938.55"/>
  </r>
  <r>
    <x v="0"/>
    <s v="303-G-Misc. Intangible Plant"/>
    <x v="32"/>
    <x v="0"/>
    <n v="14"/>
    <s v="UW- Washington Gas"/>
    <s v="Gas Intangible"/>
    <s v="12/01/2020"/>
    <n v="5794.03"/>
    <n v="5794.02"/>
    <s v="01/01/2021"/>
    <n v="5781.67"/>
    <n v="5781.67"/>
    <s v="02/01/2021"/>
    <n v="5781.67"/>
    <n v="5781.67"/>
    <s v="03/01/2021"/>
    <n v="5781.67"/>
    <n v="5781.67"/>
    <s v="04/01/2021"/>
    <n v="5781.67"/>
    <n v="5781.67"/>
    <s v="05/01/2021"/>
    <n v="5781.67"/>
    <n v="5781.67"/>
    <s v="06/01/2021"/>
    <n v="5781.67"/>
    <n v="5781.67"/>
    <s v="07/01/2021"/>
    <n v="5781.67"/>
    <n v="5781.67"/>
    <s v="08/01/2021"/>
    <n v="5781.67"/>
    <n v="5781.67"/>
    <s v="09/01/2021"/>
    <n v="5781.67"/>
    <n v="5781.67"/>
    <s v="10/01/2021"/>
    <n v="5781.67"/>
    <n v="5781.67"/>
    <s v="11/01/2021"/>
    <n v="5781.67"/>
    <n v="5781.67"/>
    <s v="12/01/2021"/>
    <n v="5781.67"/>
    <n v="5781.67"/>
  </r>
  <r>
    <x v="0"/>
    <s v="303-G-Misc. Intangible Plant"/>
    <x v="33"/>
    <x v="0"/>
    <n v="13"/>
    <s v="UO- Oregon Gas"/>
    <s v="Gas Intangible"/>
    <s v="12/01/2020"/>
    <n v="7641.63"/>
    <n v="7641.7"/>
    <s v="01/01/2021"/>
    <n v="7690.63"/>
    <n v="7690.7"/>
    <s v="02/01/2021"/>
    <n v="7690.63"/>
    <n v="7690.7"/>
    <s v="03/01/2021"/>
    <n v="7690.63"/>
    <n v="7690.7"/>
    <s v="04/01/2021"/>
    <n v="7690.63"/>
    <n v="7690.7"/>
    <s v="05/01/2021"/>
    <n v="7690.63"/>
    <n v="7690.7"/>
    <s v="06/01/2021"/>
    <n v="7690.63"/>
    <n v="7690.7"/>
    <s v="07/01/2021"/>
    <n v="7690.63"/>
    <n v="7690.7"/>
    <s v="08/01/2021"/>
    <n v="7690.63"/>
    <n v="7690.7"/>
    <s v="09/01/2021"/>
    <n v="7690.63"/>
    <n v="7690.7"/>
    <s v="10/01/2021"/>
    <n v="7690.63"/>
    <n v="7690.7"/>
    <s v="11/01/2021"/>
    <n v="7690.63"/>
    <n v="7690.7"/>
    <s v="12/01/2021"/>
    <n v="7690.63"/>
    <n v="7690.7"/>
  </r>
  <r>
    <x v="0"/>
    <s v="303-G-Misc. Intangible Plant"/>
    <x v="33"/>
    <x v="0"/>
    <n v="14"/>
    <s v="UW- Washington Gas"/>
    <s v="Gas Intangible"/>
    <s v="12/01/2020"/>
    <n v="22986.14"/>
    <n v="22986.07"/>
    <s v="01/01/2021"/>
    <n v="22937.14"/>
    <n v="22937.07"/>
    <s v="02/01/2021"/>
    <n v="22937.14"/>
    <n v="22937.07"/>
    <s v="03/01/2021"/>
    <n v="22937.14"/>
    <n v="22937.07"/>
    <s v="04/01/2021"/>
    <n v="22937.14"/>
    <n v="22937.07"/>
    <s v="05/01/2021"/>
    <n v="22937.14"/>
    <n v="22937.07"/>
    <s v="06/01/2021"/>
    <n v="22937.14"/>
    <n v="22937.07"/>
    <s v="07/01/2021"/>
    <n v="22937.14"/>
    <n v="22937.07"/>
    <s v="08/01/2021"/>
    <n v="22937.14"/>
    <n v="22937.07"/>
    <s v="09/01/2021"/>
    <n v="22937.14"/>
    <n v="22937.07"/>
    <s v="10/01/2021"/>
    <n v="22937.14"/>
    <n v="22937.07"/>
    <s v="11/01/2021"/>
    <n v="22937.14"/>
    <n v="22937.07"/>
    <s v="12/01/2021"/>
    <n v="22937.14"/>
    <n v="22937.07"/>
  </r>
  <r>
    <x v="0"/>
    <s v="303-G-Misc. Intangible Plant"/>
    <x v="34"/>
    <x v="0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34"/>
    <x v="0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03-G-Misc. Intangible Plant"/>
    <x v="35"/>
    <x v="0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3093.9300000000003"/>
    <n v="0"/>
  </r>
  <r>
    <x v="0"/>
    <s v="303-G-Misc. Intangible Plant"/>
    <x v="35"/>
    <x v="0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9227.58"/>
    <n v="0"/>
  </r>
  <r>
    <x v="0"/>
    <s v="303-G-Misc. Intangible Plant"/>
    <x v="36"/>
    <x v="0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14221.14"/>
    <n v="0"/>
    <s v="12/01/2021"/>
    <n v="14119.48"/>
    <n v="296.27"/>
  </r>
  <r>
    <x v="0"/>
    <s v="303-G-Misc. Intangible Plant"/>
    <x v="36"/>
    <x v="0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42414.23"/>
    <n v="0"/>
    <s v="12/01/2021"/>
    <n v="42111.040000000001"/>
    <n v="883.63"/>
  </r>
  <r>
    <x v="0"/>
    <s v="303-G-Misc. Intangible Plant"/>
    <x v="37"/>
    <x v="0"/>
    <n v="13"/>
    <s v="UO- Oregon Gas"/>
    <s v="Gas Intangible"/>
    <s v="12/01/2020"/>
    <n v="3560.7400000000002"/>
    <n v="3560.7400000000002"/>
    <s v="01/01/2021"/>
    <n v="3583.57"/>
    <n v="3583.57"/>
    <s v="02/01/2021"/>
    <n v="3583.57"/>
    <n v="3583.57"/>
    <s v="03/01/2021"/>
    <n v="3583.57"/>
    <n v="3583.57"/>
    <s v="04/01/2021"/>
    <n v="3583.57"/>
    <n v="3583.57"/>
    <s v="05/01/2021"/>
    <n v="3583.57"/>
    <n v="3583.57"/>
    <s v="06/01/2021"/>
    <n v="3583.57"/>
    <n v="3583.57"/>
    <s v="07/01/2021"/>
    <n v="3583.57"/>
    <n v="3583.57"/>
    <s v="08/01/2021"/>
    <n v="3583.57"/>
    <n v="3583.57"/>
    <s v="09/01/2021"/>
    <n v="3583.57"/>
    <n v="3583.57"/>
    <s v="10/01/2021"/>
    <n v="3583.57"/>
    <n v="3583.57"/>
    <s v="11/01/2021"/>
    <n v="3583.57"/>
    <n v="3583.57"/>
    <s v="12/01/2021"/>
    <n v="3583.57"/>
    <n v="3583.57"/>
  </r>
  <r>
    <x v="0"/>
    <s v="303-G-Misc. Intangible Plant"/>
    <x v="37"/>
    <x v="0"/>
    <n v="14"/>
    <s v="UW- Washington Gas"/>
    <s v="Gas Intangible"/>
    <s v="12/01/2020"/>
    <n v="10710.76"/>
    <n v="10710.76"/>
    <s v="01/01/2021"/>
    <n v="10687.93"/>
    <n v="10687.93"/>
    <s v="02/01/2021"/>
    <n v="10687.93"/>
    <n v="10687.93"/>
    <s v="03/01/2021"/>
    <n v="10687.93"/>
    <n v="10687.93"/>
    <s v="04/01/2021"/>
    <n v="10687.93"/>
    <n v="10687.93"/>
    <s v="05/01/2021"/>
    <n v="10687.93"/>
    <n v="10687.93"/>
    <s v="06/01/2021"/>
    <n v="10687.93"/>
    <n v="10687.93"/>
    <s v="07/01/2021"/>
    <n v="10687.93"/>
    <n v="10687.93"/>
    <s v="08/01/2021"/>
    <n v="10687.93"/>
    <n v="10687.93"/>
    <s v="09/01/2021"/>
    <n v="10687.93"/>
    <n v="10687.93"/>
    <s v="10/01/2021"/>
    <n v="10687.93"/>
    <n v="10687.93"/>
    <s v="11/01/2021"/>
    <n v="10687.93"/>
    <n v="10687.93"/>
    <s v="12/01/2021"/>
    <n v="10687.93"/>
    <n v="10687.93"/>
  </r>
  <r>
    <x v="0"/>
    <s v="303-G-Misc. Intangible Plant"/>
    <x v="38"/>
    <x v="0"/>
    <n v="13"/>
    <s v="UO- Oregon Gas"/>
    <s v="Gas Intangible"/>
    <s v="12/01/2020"/>
    <n v="29157.8"/>
    <n v="21868.89"/>
    <s v="01/01/2021"/>
    <n v="29344.79"/>
    <n v="22498.21"/>
    <s v="02/01/2021"/>
    <n v="29344.79"/>
    <n v="22987.29"/>
    <s v="03/01/2021"/>
    <n v="29344.79"/>
    <n v="23476.37"/>
    <s v="04/01/2021"/>
    <n v="29344.79"/>
    <n v="23965.45"/>
    <s v="05/01/2021"/>
    <n v="29344.79"/>
    <n v="24454.53"/>
    <s v="06/01/2021"/>
    <n v="29344.79"/>
    <n v="24943.61"/>
    <s v="07/01/2021"/>
    <n v="29344.79"/>
    <n v="25432.690000000002"/>
    <s v="08/01/2021"/>
    <n v="29344.79"/>
    <n v="25921.77"/>
    <s v="09/01/2021"/>
    <n v="29344.79"/>
    <n v="26410.850000000002"/>
    <s v="10/01/2021"/>
    <n v="29344.79"/>
    <n v="26899.93"/>
    <s v="11/01/2021"/>
    <n v="29344.79"/>
    <n v="27389.010000000002"/>
    <s v="12/01/2021"/>
    <n v="29344.79"/>
    <n v="27878.09"/>
  </r>
  <r>
    <x v="0"/>
    <s v="303-G-Misc. Intangible Plant"/>
    <x v="38"/>
    <x v="0"/>
    <n v="14"/>
    <s v="UW- Washington Gas"/>
    <s v="Gas Intangible"/>
    <s v="12/01/2020"/>
    <n v="87707.14"/>
    <n v="65782.02"/>
    <s v="01/01/2021"/>
    <n v="87520.150000000009"/>
    <n v="67100.45"/>
    <s v="02/01/2021"/>
    <n v="87520.150000000009"/>
    <n v="68559.12"/>
    <s v="03/01/2021"/>
    <n v="87520.150000000009"/>
    <n v="70017.790000000008"/>
    <s v="04/01/2021"/>
    <n v="87520.150000000009"/>
    <n v="71476.460000000006"/>
    <s v="05/01/2021"/>
    <n v="87520.150000000009"/>
    <n v="72935.13"/>
    <s v="06/01/2021"/>
    <n v="87520.150000000009"/>
    <n v="74393.8"/>
    <s v="07/01/2021"/>
    <n v="87520.150000000009"/>
    <n v="75852.47"/>
    <s v="08/01/2021"/>
    <n v="87520.150000000009"/>
    <n v="77311.14"/>
    <s v="09/01/2021"/>
    <n v="87520.150000000009"/>
    <n v="78769.81"/>
    <s v="10/01/2021"/>
    <n v="87520.150000000009"/>
    <n v="80228.479999999996"/>
    <s v="11/01/2021"/>
    <n v="87520.150000000009"/>
    <n v="81687.150000000009"/>
    <s v="12/01/2021"/>
    <n v="87520.150000000009"/>
    <n v="83145.820000000007"/>
  </r>
  <r>
    <x v="0"/>
    <s v="303-G-Misc. Intangible Plant"/>
    <x v="39"/>
    <x v="0"/>
    <n v="13"/>
    <s v="UO- Oregon Gas"/>
    <s v="Gas Intangible"/>
    <s v="12/01/2020"/>
    <n v="25548.38"/>
    <n v="15324.01"/>
    <s v="01/01/2021"/>
    <n v="25712.22"/>
    <n v="15850.82"/>
    <s v="02/01/2021"/>
    <n v="25712.22"/>
    <n v="16279.36"/>
    <s v="03/01/2021"/>
    <n v="25712.22"/>
    <n v="16707.900000000001"/>
    <s v="04/01/2021"/>
    <n v="25712.22"/>
    <n v="17136.439999999999"/>
    <s v="05/01/2021"/>
    <n v="25712.22"/>
    <n v="17564.98"/>
    <s v="06/01/2021"/>
    <n v="25712.22"/>
    <n v="17993.52"/>
    <s v="07/01/2021"/>
    <n v="25712.22"/>
    <n v="18422.060000000001"/>
    <s v="08/01/2021"/>
    <n v="25712.22"/>
    <n v="18850.600000000002"/>
    <s v="09/01/2021"/>
    <n v="25712.22"/>
    <n v="19279.14"/>
    <s v="10/01/2021"/>
    <n v="25712.22"/>
    <n v="19707.68"/>
    <s v="11/01/2021"/>
    <n v="25712.22"/>
    <n v="20136.22"/>
    <s v="12/01/2021"/>
    <n v="25712.22"/>
    <n v="20564.760000000002"/>
  </r>
  <r>
    <x v="0"/>
    <s v="303-G-Misc. Intangible Plant"/>
    <x v="39"/>
    <x v="0"/>
    <n v="14"/>
    <s v="UW- Washington Gas"/>
    <s v="Gas Intangible"/>
    <s v="12/01/2020"/>
    <n v="76849.94"/>
    <n v="46094.62"/>
    <s v="01/01/2021"/>
    <n v="76686.100000000006"/>
    <n v="47274.450000000004"/>
    <s v="02/01/2021"/>
    <n v="76686.100000000006"/>
    <n v="48552.55"/>
    <s v="03/01/2021"/>
    <n v="76686.100000000006"/>
    <n v="49830.65"/>
    <s v="04/01/2021"/>
    <n v="76686.100000000006"/>
    <n v="51108.75"/>
    <s v="05/01/2021"/>
    <n v="76686.100000000006"/>
    <n v="52386.85"/>
    <s v="06/01/2021"/>
    <n v="76686.100000000006"/>
    <n v="53664.950000000004"/>
    <s v="07/01/2021"/>
    <n v="76686.100000000006"/>
    <n v="54943.05"/>
    <s v="08/01/2021"/>
    <n v="76686.100000000006"/>
    <n v="56221.15"/>
    <s v="09/01/2021"/>
    <n v="76686.100000000006"/>
    <n v="57499.25"/>
    <s v="10/01/2021"/>
    <n v="76686.100000000006"/>
    <n v="58777.35"/>
    <s v="11/01/2021"/>
    <n v="76686.100000000006"/>
    <n v="60055.450000000004"/>
    <s v="12/01/2021"/>
    <n v="76686.100000000006"/>
    <n v="61333.55"/>
  </r>
  <r>
    <x v="0"/>
    <s v="303-G-Misc. Intangible Plant"/>
    <x v="40"/>
    <x v="0"/>
    <n v="13"/>
    <s v="UO- Oregon Gas"/>
    <s v="Gas Intangible"/>
    <s v="12/01/2020"/>
    <n v="223571.07"/>
    <n v="0"/>
    <s v="01/01/2021"/>
    <n v="225146.30000000002"/>
    <n v="67771.570000000007"/>
    <s v="02/01/2021"/>
    <n v="225341.4"/>
    <n v="67771.570000000007"/>
    <s v="03/01/2021"/>
    <n v="225003.24"/>
    <n v="67771.570000000007"/>
    <s v="04/01/2021"/>
    <n v="225003.24"/>
    <n v="67771.570000000007"/>
    <s v="05/01/2021"/>
    <n v="225003.24"/>
    <n v="82779.8"/>
    <s v="06/01/2021"/>
    <n v="225003.24"/>
    <n v="86529.85"/>
    <s v="07/01/2021"/>
    <n v="225003.24"/>
    <n v="90279.900000000009"/>
    <s v="08/01/2021"/>
    <n v="225003.24"/>
    <n v="94029.95"/>
    <s v="09/01/2021"/>
    <n v="225003.24"/>
    <n v="97780"/>
    <s v="10/01/2021"/>
    <n v="225003.24"/>
    <n v="101530.05"/>
    <s v="11/01/2021"/>
    <n v="225003.24"/>
    <n v="105280.1"/>
    <s v="12/01/2021"/>
    <n v="225003.24"/>
    <n v="109030.15000000001"/>
  </r>
  <r>
    <x v="0"/>
    <s v="303-G-Misc. Intangible Plant"/>
    <x v="40"/>
    <x v="0"/>
    <n v="14"/>
    <s v="UW- Washington Gas"/>
    <s v="Gas Intangible"/>
    <s v="12/01/2020"/>
    <n v="672505.36"/>
    <n v="0"/>
    <s v="01/01/2021"/>
    <n v="671493.70000000007"/>
    <n v="202127.17"/>
    <s v="02/01/2021"/>
    <n v="672075.57000000007"/>
    <n v="202127.17"/>
    <s v="03/01/2021"/>
    <n v="671067.03"/>
    <n v="202127.17"/>
    <s v="04/01/2021"/>
    <n v="671067.03"/>
    <n v="202127.17"/>
    <s v="05/01/2021"/>
    <n v="671067.03"/>
    <n v="246888.89"/>
    <s v="06/01/2021"/>
    <n v="671067.03"/>
    <n v="258073.34"/>
    <s v="07/01/2021"/>
    <n v="671067.03"/>
    <n v="269257.78999999998"/>
    <s v="08/01/2021"/>
    <n v="671067.03"/>
    <n v="280442.23999999999"/>
    <s v="09/01/2021"/>
    <n v="671067.03"/>
    <n v="291626.69"/>
    <s v="10/01/2021"/>
    <n v="671067.03"/>
    <n v="302811.14"/>
    <s v="11/01/2021"/>
    <n v="671067.03"/>
    <n v="313995.59000000003"/>
    <s v="12/01/2021"/>
    <n v="671067.03"/>
    <n v="325180.03999999998"/>
  </r>
  <r>
    <x v="0"/>
    <s v="303-G-Misc. Intangible Plant"/>
    <x v="41"/>
    <x v="0"/>
    <n v="13"/>
    <s v="UO- Oregon Gas"/>
    <s v="Gas Intangible"/>
    <s v="12/01/2020"/>
    <n v="4001.77"/>
    <n v="788.6"/>
    <s v="01/01/2021"/>
    <n v="4027.4300000000003"/>
    <n v="860.78"/>
    <s v="02/01/2021"/>
    <n v="4027.4300000000003"/>
    <n v="927.9"/>
    <s v="03/01/2021"/>
    <n v="4027.4300000000003"/>
    <n v="995.02"/>
    <s v="04/01/2021"/>
    <n v="4027.4300000000003"/>
    <n v="1062.1400000000001"/>
    <s v="05/01/2021"/>
    <n v="4027.4300000000003"/>
    <n v="1129.26"/>
    <s v="06/01/2021"/>
    <n v="4027.4300000000003"/>
    <n v="1196.3800000000001"/>
    <s v="07/01/2021"/>
    <n v="4027.4300000000003"/>
    <n v="1263.5"/>
    <s v="08/01/2021"/>
    <n v="4027.4300000000003"/>
    <n v="1330.6200000000001"/>
    <s v="09/01/2021"/>
    <n v="4027.4300000000003"/>
    <n v="1397.74"/>
    <s v="10/01/2021"/>
    <n v="4027.4300000000003"/>
    <n v="1464.8600000000001"/>
    <s v="11/01/2021"/>
    <n v="4027.4300000000003"/>
    <n v="1531.98"/>
    <s v="12/01/2021"/>
    <n v="4027.4300000000003"/>
    <n v="1599.1000000000001"/>
  </r>
  <r>
    <x v="0"/>
    <s v="303-G-Misc. Intangible Plant"/>
    <x v="41"/>
    <x v="0"/>
    <n v="14"/>
    <s v="UW- Washington Gas"/>
    <s v="Gas Intangible"/>
    <s v="12/01/2020"/>
    <n v="12037.380000000001"/>
    <n v="2372.2200000000003"/>
    <s v="01/01/2021"/>
    <n v="12011.72"/>
    <n v="2567.36"/>
    <s v="02/01/2021"/>
    <n v="12011.72"/>
    <n v="2767.56"/>
    <s v="03/01/2021"/>
    <n v="12011.72"/>
    <n v="2967.76"/>
    <s v="04/01/2021"/>
    <n v="12011.72"/>
    <n v="3167.96"/>
    <s v="05/01/2021"/>
    <n v="12011.72"/>
    <n v="3368.16"/>
    <s v="06/01/2021"/>
    <n v="12011.72"/>
    <n v="3568.36"/>
    <s v="07/01/2021"/>
    <n v="12011.72"/>
    <n v="3768.56"/>
    <s v="08/01/2021"/>
    <n v="12011.72"/>
    <n v="3968.76"/>
    <s v="09/01/2021"/>
    <n v="12011.72"/>
    <n v="4168.96"/>
    <s v="10/01/2021"/>
    <n v="12011.72"/>
    <n v="4369.16"/>
    <s v="11/01/2021"/>
    <n v="12011.72"/>
    <n v="4569.3599999999997"/>
    <s v="12/01/2021"/>
    <n v="12011.72"/>
    <n v="4769.5600000000004"/>
  </r>
  <r>
    <x v="0"/>
    <s v="303-G-Misc. Intangible Plant"/>
    <x v="42"/>
    <x v="0"/>
    <n v="13"/>
    <s v="UO- Oregon Gas"/>
    <s v="Gas Intangible"/>
    <s v="12/01/2020"/>
    <n v="295435.48"/>
    <n v="0"/>
    <s v="01/01/2021"/>
    <n v="300849.51"/>
    <n v="4955.5"/>
    <s v="02/01/2021"/>
    <n v="302252.53999999998"/>
    <n v="9969.66"/>
    <s v="03/01/2021"/>
    <n v="299086.87"/>
    <n v="15007.2"/>
    <s v="04/01/2021"/>
    <n v="305257.5"/>
    <n v="19991.98"/>
    <s v="05/01/2021"/>
    <n v="304961.77"/>
    <n v="25079.600000000002"/>
    <s v="06/01/2021"/>
    <n v="304961.77"/>
    <n v="30162.3"/>
    <s v="07/01/2021"/>
    <n v="304961.77"/>
    <n v="35245"/>
    <s v="08/01/2021"/>
    <n v="304961.77"/>
    <n v="40327.700000000004"/>
    <s v="09/01/2021"/>
    <n v="304961.77"/>
    <n v="45410.400000000001"/>
    <s v="10/01/2021"/>
    <n v="304961.77"/>
    <n v="50493.1"/>
    <s v="11/01/2021"/>
    <n v="304961.77"/>
    <n v="55575.8"/>
    <s v="12/01/2021"/>
    <n v="304949.67"/>
    <n v="60658.5"/>
  </r>
  <r>
    <x v="0"/>
    <s v="303-G-Misc. Intangible Plant"/>
    <x v="42"/>
    <x v="0"/>
    <n v="14"/>
    <s v="UW- Washington Gas"/>
    <s v="Gas Intangible"/>
    <s v="12/01/2020"/>
    <n v="888674.67"/>
    <n v="0"/>
    <s v="01/01/2021"/>
    <n v="897276.78"/>
    <n v="14779.67"/>
    <s v="02/01/2021"/>
    <n v="901461.28"/>
    <n v="29734.28"/>
    <s v="03/01/2021"/>
    <n v="892019.74"/>
    <n v="44758.64"/>
    <s v="04/01/2021"/>
    <n v="910423.49"/>
    <n v="59625.64"/>
    <s v="05/01/2021"/>
    <n v="909541.51"/>
    <n v="74799.37"/>
    <s v="06/01/2021"/>
    <n v="909541.51"/>
    <n v="89958.39"/>
    <s v="07/01/2021"/>
    <n v="909541.51"/>
    <n v="105117.41"/>
    <s v="08/01/2021"/>
    <n v="909541.51"/>
    <n v="120276.43000000001"/>
    <s v="09/01/2021"/>
    <n v="909541.51"/>
    <n v="135435.45000000001"/>
    <s v="10/01/2021"/>
    <n v="909541.51"/>
    <n v="150594.47"/>
    <s v="11/01/2021"/>
    <n v="909541.51"/>
    <n v="165753.49"/>
    <s v="12/01/2021"/>
    <n v="909505.41"/>
    <n v="180912.51"/>
  </r>
  <r>
    <x v="0"/>
    <s v="303-G-Misc. Intangible Plant"/>
    <x v="43"/>
    <x v="0"/>
    <n v="13"/>
    <s v="UO- Oregon Gas"/>
    <s v="Gas Intangible"/>
    <s v="12/01/2020"/>
    <n v="0"/>
    <n v="0"/>
    <s v="01/01/2021"/>
    <n v="0"/>
    <n v="0"/>
    <s v="02/01/2021"/>
    <n v="0"/>
    <n v="0"/>
    <s v="03/01/2021"/>
    <n v="5831.9800000000005"/>
    <n v="0"/>
    <s v="04/01/2021"/>
    <n v="5831.9800000000005"/>
    <n v="97.2"/>
    <s v="05/01/2021"/>
    <n v="5831.9800000000005"/>
    <n v="194.4"/>
    <s v="06/01/2021"/>
    <n v="5831.9800000000005"/>
    <n v="291.60000000000002"/>
    <s v="07/01/2021"/>
    <n v="5831.9800000000005"/>
    <n v="388.8"/>
    <s v="08/01/2021"/>
    <n v="5831.9800000000005"/>
    <n v="486"/>
    <s v="09/01/2021"/>
    <n v="5831.9800000000005"/>
    <n v="583.20000000000005"/>
    <s v="10/01/2021"/>
    <n v="5831.9800000000005"/>
    <n v="680.4"/>
    <s v="11/01/2021"/>
    <n v="57262.41"/>
    <n v="777.6"/>
    <s v="12/01/2021"/>
    <n v="57221.15"/>
    <n v="1731.97"/>
  </r>
  <r>
    <x v="0"/>
    <s v="303-G-Misc. Intangible Plant"/>
    <x v="43"/>
    <x v="0"/>
    <n v="14"/>
    <s v="UW- Washington Gas"/>
    <s v="Gas Intangible"/>
    <s v="12/01/2020"/>
    <n v="0"/>
    <n v="0"/>
    <s v="01/01/2021"/>
    <n v="0"/>
    <n v="0"/>
    <s v="02/01/2021"/>
    <n v="0"/>
    <n v="0"/>
    <s v="03/01/2021"/>
    <n v="17393.75"/>
    <n v="0"/>
    <s v="04/01/2021"/>
    <n v="17393.75"/>
    <n v="289.90000000000003"/>
    <s v="05/01/2021"/>
    <n v="17393.75"/>
    <n v="579.80000000000007"/>
    <s v="06/01/2021"/>
    <n v="17393.75"/>
    <n v="869.7"/>
    <s v="07/01/2021"/>
    <n v="17393.75"/>
    <n v="1159.6000000000001"/>
    <s v="08/01/2021"/>
    <n v="17393.75"/>
    <n v="1449.5"/>
    <s v="09/01/2021"/>
    <n v="17393.75"/>
    <n v="1739.4"/>
    <s v="10/01/2021"/>
    <n v="17393.75"/>
    <n v="2029.3"/>
    <s v="11/01/2021"/>
    <n v="170783.82"/>
    <n v="2319.2000000000003"/>
    <s v="12/01/2021"/>
    <n v="170660.75"/>
    <n v="5165.6000000000004"/>
  </r>
  <r>
    <x v="0"/>
    <s v="303-G-Misc. Intangible Plant"/>
    <x v="44"/>
    <x v="0"/>
    <n v="13"/>
    <s v="UO- Oregon Gas"/>
    <s v="Gas Intangible"/>
    <s v="12/01/2020"/>
    <n v="32726.54"/>
    <n v="32726.510000000002"/>
    <s v="01/01/2021"/>
    <n v="32936.410000000003"/>
    <n v="32936.379999999997"/>
    <s v="02/01/2021"/>
    <n v="32936.410000000003"/>
    <n v="32936.379999999997"/>
    <s v="03/01/2021"/>
    <n v="32936.410000000003"/>
    <n v="32936.379999999997"/>
    <s v="04/01/2021"/>
    <n v="32936.410000000003"/>
    <n v="32936.379999999997"/>
    <s v="05/01/2021"/>
    <n v="32936.410000000003"/>
    <n v="32936.379999999997"/>
    <s v="06/01/2021"/>
    <n v="32936.410000000003"/>
    <n v="32936.379999999997"/>
    <s v="07/01/2021"/>
    <n v="32936.410000000003"/>
    <n v="32936.379999999997"/>
    <s v="08/01/2021"/>
    <n v="32936.410000000003"/>
    <n v="32936.379999999997"/>
    <s v="09/01/2021"/>
    <n v="32936.410000000003"/>
    <n v="32936.379999999997"/>
    <s v="10/01/2021"/>
    <n v="32936.410000000003"/>
    <n v="32936.379999999997"/>
    <s v="11/01/2021"/>
    <n v="32936.410000000003"/>
    <n v="32936.379999999997"/>
    <s v="12/01/2021"/>
    <n v="32936.410000000003"/>
    <n v="32936.379999999997"/>
  </r>
  <r>
    <x v="0"/>
    <s v="303-G-Misc. Intangible Plant"/>
    <x v="44"/>
    <x v="0"/>
    <n v="14"/>
    <s v="UW- Washington Gas"/>
    <s v="Gas Intangible"/>
    <s v="12/01/2020"/>
    <n v="98441.95"/>
    <n v="98441.98"/>
    <s v="01/01/2021"/>
    <n v="98232.08"/>
    <n v="98232.11"/>
    <s v="02/01/2021"/>
    <n v="98232.08"/>
    <n v="98232.11"/>
    <s v="03/01/2021"/>
    <n v="98232.08"/>
    <n v="98232.11"/>
    <s v="04/01/2021"/>
    <n v="98232.08"/>
    <n v="98232.11"/>
    <s v="05/01/2021"/>
    <n v="98232.08"/>
    <n v="98232.11"/>
    <s v="06/01/2021"/>
    <n v="98232.08"/>
    <n v="98232.11"/>
    <s v="07/01/2021"/>
    <n v="98232.08"/>
    <n v="98232.11"/>
    <s v="08/01/2021"/>
    <n v="98232.08"/>
    <n v="98232.11"/>
    <s v="09/01/2021"/>
    <n v="98232.08"/>
    <n v="98232.11"/>
    <s v="10/01/2021"/>
    <n v="98232.08"/>
    <n v="98232.11"/>
    <s v="11/01/2021"/>
    <n v="98232.08"/>
    <n v="98232.11"/>
    <s v="12/01/2021"/>
    <n v="98232.08"/>
    <n v="98232.11"/>
  </r>
  <r>
    <x v="0"/>
    <s v="303-G-Misc. Intangible Plant"/>
    <x v="45"/>
    <x v="0"/>
    <n v="13"/>
    <s v="UO- Oregon Gas"/>
    <s v="Gas Intangible"/>
    <s v="12/01/2020"/>
    <n v="749736.86"/>
    <n v="749736.76"/>
    <s v="01/01/2021"/>
    <n v="754544.8"/>
    <n v="754544.69000000006"/>
    <s v="02/01/2021"/>
    <n v="754544.8"/>
    <n v="754544.69000000006"/>
    <s v="03/01/2021"/>
    <n v="754544.8"/>
    <n v="754544.69000000006"/>
    <s v="04/01/2021"/>
    <n v="754544.8"/>
    <n v="754544.69000000006"/>
    <s v="05/01/2021"/>
    <n v="754544.8"/>
    <n v="754544.69000000006"/>
    <s v="06/01/2021"/>
    <n v="754544.8"/>
    <n v="754544.69000000006"/>
    <s v="07/01/2021"/>
    <n v="754544.8"/>
    <n v="754544.69000000006"/>
    <s v="08/01/2021"/>
    <n v="754544.8"/>
    <n v="754544.69000000006"/>
    <s v="09/01/2021"/>
    <n v="754544.8"/>
    <n v="754544.69000000006"/>
    <s v="10/01/2021"/>
    <n v="754544.8"/>
    <n v="754544.69000000006"/>
    <s v="11/01/2021"/>
    <n v="754544.8"/>
    <n v="754544.69000000006"/>
    <s v="12/01/2021"/>
    <n v="632746.86"/>
    <n v="632746.75"/>
  </r>
  <r>
    <x v="0"/>
    <s v="303-G-Misc. Intangible Plant"/>
    <x v="45"/>
    <x v="0"/>
    <n v="14"/>
    <s v="UW- Washington Gas"/>
    <s v="Gas Intangible"/>
    <s v="12/01/2020"/>
    <n v="2255220.5099999998"/>
    <n v="2255220.61"/>
    <s v="01/01/2021"/>
    <n v="2250412.5699999998"/>
    <n v="2250412.6800000002"/>
    <s v="02/01/2021"/>
    <n v="2250412.5699999998"/>
    <n v="2250412.6800000002"/>
    <s v="03/01/2021"/>
    <n v="2250412.5699999998"/>
    <n v="2250412.6800000002"/>
    <s v="04/01/2021"/>
    <n v="2250412.5699999998"/>
    <n v="2250412.6800000002"/>
    <s v="05/01/2021"/>
    <n v="2250412.5699999998"/>
    <n v="2250412.6800000002"/>
    <s v="06/01/2021"/>
    <n v="2250412.5699999998"/>
    <n v="2250412.6800000002"/>
    <s v="07/01/2021"/>
    <n v="2250412.5699999998"/>
    <n v="2250412.6800000002"/>
    <s v="08/01/2021"/>
    <n v="2250412.5699999998"/>
    <n v="2250412.6800000002"/>
    <s v="09/01/2021"/>
    <n v="2250412.5699999998"/>
    <n v="2250412.6800000002"/>
    <s v="10/01/2021"/>
    <n v="2250412.5699999998"/>
    <n v="2250412.6800000002"/>
    <s v="11/01/2021"/>
    <n v="2250412.5699999998"/>
    <n v="2250412.6800000002"/>
    <s v="12/01/2021"/>
    <n v="1887153.02"/>
    <n v="1887153.13"/>
  </r>
  <r>
    <x v="0"/>
    <s v="303-G-Misc. Intangible Plant"/>
    <x v="46"/>
    <x v="0"/>
    <n v="13"/>
    <s v="UO- Oregon Gas"/>
    <s v="Gas Intangible"/>
    <s v="12/01/2020"/>
    <n v="145993.65"/>
    <n v="129901.07"/>
    <s v="01/01/2021"/>
    <n v="146929.88"/>
    <n v="132483.79"/>
    <s v="02/01/2021"/>
    <n v="146929.88"/>
    <n v="134233.48000000001"/>
    <s v="03/01/2021"/>
    <n v="146929.88"/>
    <n v="135983.17000000001"/>
    <s v="04/01/2021"/>
    <n v="146929.88"/>
    <n v="137732.86000000002"/>
    <s v="05/01/2021"/>
    <n v="146929.88"/>
    <n v="139482.54999999999"/>
    <s v="06/01/2021"/>
    <n v="146929.88"/>
    <n v="141232.24"/>
    <s v="07/01/2021"/>
    <n v="146929.88"/>
    <n v="142981.93"/>
    <s v="08/01/2021"/>
    <n v="146929.88"/>
    <n v="144731.62"/>
    <s v="09/01/2021"/>
    <n v="146929.88"/>
    <n v="146481.31"/>
    <s v="10/01/2021"/>
    <n v="146929.88"/>
    <n v="146929.93"/>
    <s v="11/01/2021"/>
    <n v="146929.88"/>
    <n v="146929.93"/>
    <s v="12/01/2021"/>
    <n v="146929.88"/>
    <n v="146929.93"/>
  </r>
  <r>
    <x v="0"/>
    <s v="303-G-Misc. Intangible Plant"/>
    <x v="46"/>
    <x v="0"/>
    <n v="14"/>
    <s v="UW- Washington Gas"/>
    <s v="Gas Intangible"/>
    <s v="12/01/2020"/>
    <n v="439151.24"/>
    <n v="390744.29"/>
    <s v="01/01/2021"/>
    <n v="438215.01"/>
    <n v="395129.67"/>
    <s v="02/01/2021"/>
    <n v="438215.01"/>
    <n v="400348.08"/>
    <s v="03/01/2021"/>
    <n v="438215.01"/>
    <n v="405566.49"/>
    <s v="04/01/2021"/>
    <n v="438215.01"/>
    <n v="410784.9"/>
    <s v="05/01/2021"/>
    <n v="438215.01"/>
    <n v="416003.31"/>
    <s v="06/01/2021"/>
    <n v="438215.01"/>
    <n v="421221.72000000003"/>
    <s v="07/01/2021"/>
    <n v="438215.01"/>
    <n v="426440.13"/>
    <s v="08/01/2021"/>
    <n v="438215.01"/>
    <n v="431658.54000000004"/>
    <s v="09/01/2021"/>
    <n v="438215.01"/>
    <n v="436876.95"/>
    <s v="10/01/2021"/>
    <n v="438215.01"/>
    <n v="438214.96"/>
    <s v="11/01/2021"/>
    <n v="438215.01"/>
    <n v="438214.96"/>
    <s v="12/01/2021"/>
    <n v="438215.01"/>
    <n v="438214.96"/>
  </r>
  <r>
    <x v="0"/>
    <s v="303-G-Misc. Intangible Plant"/>
    <x v="47"/>
    <x v="0"/>
    <n v="13"/>
    <s v="UO- Oregon Gas"/>
    <s v="Gas Intangible"/>
    <s v="12/01/2020"/>
    <n v="5129.88"/>
    <n v="4453.58"/>
    <s v="01/01/2021"/>
    <n v="5162.78"/>
    <n v="4543.62"/>
    <s v="02/01/2021"/>
    <n v="5162.78"/>
    <n v="4605.1000000000004"/>
    <s v="03/01/2021"/>
    <n v="5162.78"/>
    <n v="4666.58"/>
    <s v="04/01/2021"/>
    <n v="5162.78"/>
    <n v="4728.0600000000004"/>
    <s v="05/01/2021"/>
    <n v="5162.78"/>
    <n v="4789.54"/>
    <s v="06/01/2021"/>
    <n v="5162.78"/>
    <n v="4851.0200000000004"/>
    <s v="07/01/2021"/>
    <n v="5162.78"/>
    <n v="4912.5"/>
    <s v="08/01/2021"/>
    <n v="5162.78"/>
    <n v="4973.9800000000005"/>
    <s v="09/01/2021"/>
    <n v="5162.78"/>
    <n v="5035.46"/>
    <s v="10/01/2021"/>
    <n v="5162.78"/>
    <n v="5096.9400000000005"/>
    <s v="11/01/2021"/>
    <n v="5162.78"/>
    <n v="5158.42"/>
    <s v="12/01/2021"/>
    <n v="5162.78"/>
    <n v="5162.7700000000004"/>
  </r>
  <r>
    <x v="0"/>
    <s v="303-G-Misc. Intangible Plant"/>
    <x v="47"/>
    <x v="0"/>
    <n v="14"/>
    <s v="UW- Washington Gas"/>
    <s v="Gas Intangible"/>
    <s v="12/01/2020"/>
    <n v="15430.77"/>
    <n v="13396.51"/>
    <s v="01/01/2021"/>
    <n v="15397.87"/>
    <n v="13551.31"/>
    <s v="02/01/2021"/>
    <n v="15397.87"/>
    <n v="13734.67"/>
    <s v="03/01/2021"/>
    <n v="15397.87"/>
    <n v="13918.03"/>
    <s v="04/01/2021"/>
    <n v="15397.87"/>
    <n v="14101.39"/>
    <s v="05/01/2021"/>
    <n v="15397.87"/>
    <n v="14284.75"/>
    <s v="06/01/2021"/>
    <n v="15397.87"/>
    <n v="14468.11"/>
    <s v="07/01/2021"/>
    <n v="15397.87"/>
    <n v="14651.470000000001"/>
    <s v="08/01/2021"/>
    <n v="15397.87"/>
    <n v="14834.83"/>
    <s v="09/01/2021"/>
    <n v="15397.87"/>
    <n v="15018.19"/>
    <s v="10/01/2021"/>
    <n v="15397.87"/>
    <n v="15201.550000000001"/>
    <s v="11/01/2021"/>
    <n v="15397.87"/>
    <n v="15384.91"/>
    <s v="12/01/2021"/>
    <n v="15397.87"/>
    <n v="15397.880000000001"/>
  </r>
  <r>
    <x v="0"/>
    <s v="303-G-Misc. Intangible Plant"/>
    <x v="48"/>
    <x v="0"/>
    <n v="13"/>
    <s v="UO- Oregon Gas"/>
    <s v="Gas Intangible"/>
    <s v="12/01/2020"/>
    <n v="578026.72"/>
    <n v="312862.12"/>
    <s v="01/01/2021"/>
    <n v="581733.51"/>
    <n v="321795.93"/>
    <s v="02/01/2021"/>
    <n v="581733.51"/>
    <n v="328723.41000000003"/>
    <s v="03/01/2021"/>
    <n v="581733.51"/>
    <n v="335650.89"/>
    <s v="04/01/2021"/>
    <n v="581733.51"/>
    <n v="342578.37"/>
    <s v="05/01/2021"/>
    <n v="581733.51"/>
    <n v="349505.85000000003"/>
    <s v="06/01/2021"/>
    <n v="581733.51"/>
    <n v="356433.33"/>
    <s v="07/01/2021"/>
    <n v="581733.51"/>
    <n v="363360.81"/>
    <s v="08/01/2021"/>
    <n v="581733.51"/>
    <n v="370288.29"/>
    <s v="09/01/2021"/>
    <n v="581733.51"/>
    <n v="377215.77"/>
    <s v="10/01/2021"/>
    <n v="581733.51"/>
    <n v="384143.25"/>
    <s v="11/01/2021"/>
    <n v="581733.51"/>
    <n v="391070.73"/>
    <s v="12/01/2021"/>
    <n v="581733.51"/>
    <n v="397998.21"/>
  </r>
  <r>
    <x v="0"/>
    <s v="303-G-Misc. Intangible Plant"/>
    <x v="48"/>
    <x v="0"/>
    <n v="14"/>
    <s v="UW- Washington Gas"/>
    <s v="Gas Intangible"/>
    <s v="12/01/2020"/>
    <n v="1738713.65"/>
    <n v="941093.97"/>
    <s v="01/01/2021"/>
    <n v="1735006.8599999999"/>
    <n v="959748.68"/>
    <s v="02/01/2021"/>
    <n v="1735006.8599999999"/>
    <n v="980409.72"/>
    <s v="03/01/2021"/>
    <n v="1735006.8599999999"/>
    <n v="1001070.76"/>
    <s v="04/01/2021"/>
    <n v="1735006.8599999999"/>
    <n v="1021731.8"/>
    <s v="05/01/2021"/>
    <n v="1735006.8599999999"/>
    <n v="1042392.84"/>
    <s v="06/01/2021"/>
    <n v="1735006.8599999999"/>
    <n v="1063053.8799999999"/>
    <s v="07/01/2021"/>
    <n v="1735006.8599999999"/>
    <n v="1083714.92"/>
    <s v="08/01/2021"/>
    <n v="1735006.8599999999"/>
    <n v="1104375.96"/>
    <s v="09/01/2021"/>
    <n v="1735006.8599999999"/>
    <n v="1125037"/>
    <s v="10/01/2021"/>
    <n v="1735006.8599999999"/>
    <n v="1145698.04"/>
    <s v="11/01/2021"/>
    <n v="1735006.8599999999"/>
    <n v="1166359.08"/>
    <s v="12/01/2021"/>
    <n v="1735006.8599999999"/>
    <n v="1187020.1200000001"/>
  </r>
  <r>
    <x v="0"/>
    <s v="303-G-Misc. Intangible Plant"/>
    <x v="49"/>
    <x v="0"/>
    <n v="13"/>
    <s v="UO- Oregon Gas"/>
    <s v="Gas Intangible"/>
    <s v="12/01/2020"/>
    <n v="163210.61000000002"/>
    <n v="70085.440000000002"/>
    <s v="01/01/2021"/>
    <n v="164257.25"/>
    <n v="72490.92"/>
    <s v="02/01/2021"/>
    <n v="164257.25"/>
    <n v="74446.95"/>
    <s v="03/01/2021"/>
    <n v="164257.25"/>
    <n v="76402.98"/>
    <s v="04/01/2021"/>
    <n v="164257.25"/>
    <n v="78359.009999999995"/>
    <s v="05/01/2021"/>
    <n v="164257.25"/>
    <n v="80315.040000000008"/>
    <s v="06/01/2021"/>
    <n v="164257.25"/>
    <n v="82271.070000000007"/>
    <s v="07/01/2021"/>
    <n v="164257.25"/>
    <n v="84227.1"/>
    <s v="08/01/2021"/>
    <n v="164257.25"/>
    <n v="86183.13"/>
    <s v="09/01/2021"/>
    <n v="164257.25"/>
    <n v="88139.16"/>
    <s v="10/01/2021"/>
    <n v="164257.25"/>
    <n v="90095.19"/>
    <s v="11/01/2021"/>
    <n v="164257.25"/>
    <n v="92051.22"/>
    <s v="12/01/2021"/>
    <n v="164257.25"/>
    <n v="94007.25"/>
  </r>
  <r>
    <x v="0"/>
    <s v="303-G-Misc. Intangible Plant"/>
    <x v="49"/>
    <x v="0"/>
    <n v="14"/>
    <s v="UW- Washington Gas"/>
    <s v="Gas Intangible"/>
    <s v="12/01/2020"/>
    <n v="490940.13"/>
    <n v="210817.97"/>
    <s v="01/01/2021"/>
    <n v="489893.49"/>
    <n v="216202.34"/>
    <s v="02/01/2021"/>
    <n v="489893.49"/>
    <n v="222036.16"/>
    <s v="03/01/2021"/>
    <n v="489893.49"/>
    <n v="227869.98"/>
    <s v="04/01/2021"/>
    <n v="489893.49"/>
    <n v="233703.80000000002"/>
    <s v="05/01/2021"/>
    <n v="489893.49"/>
    <n v="239537.62"/>
    <s v="06/01/2021"/>
    <n v="489893.49"/>
    <n v="245371.44"/>
    <s v="07/01/2021"/>
    <n v="489893.49"/>
    <n v="251205.26"/>
    <s v="08/01/2021"/>
    <n v="489893.49"/>
    <n v="257039.08000000002"/>
    <s v="09/01/2021"/>
    <n v="489893.49"/>
    <n v="262872.90000000002"/>
    <s v="10/01/2021"/>
    <n v="489893.49"/>
    <n v="268706.72000000003"/>
    <s v="11/01/2021"/>
    <n v="489893.49"/>
    <n v="274540.53999999998"/>
    <s v="12/01/2021"/>
    <n v="489893.49"/>
    <n v="280374.36"/>
  </r>
  <r>
    <x v="0"/>
    <s v="303-G-Misc. Intangible Plant"/>
    <x v="50"/>
    <x v="0"/>
    <n v="13"/>
    <s v="UO- Oregon Gas"/>
    <s v="Gas Intangible"/>
    <s v="12/01/2020"/>
    <n v="30830.98"/>
    <n v="8811.5500000000011"/>
    <s v="01/01/2021"/>
    <n v="31028.690000000002"/>
    <n v="9237.56"/>
    <s v="02/01/2021"/>
    <n v="31028.690000000002"/>
    <n v="9607.06"/>
    <s v="03/01/2021"/>
    <n v="31028.690000000002"/>
    <n v="9976.56"/>
    <s v="04/01/2021"/>
    <n v="31028.690000000002"/>
    <n v="10346.06"/>
    <s v="05/01/2021"/>
    <n v="31028.690000000002"/>
    <n v="10715.56"/>
    <s v="06/01/2021"/>
    <n v="31028.690000000002"/>
    <n v="11085.06"/>
    <s v="07/01/2021"/>
    <n v="31028.690000000002"/>
    <n v="11454.56"/>
    <s v="08/01/2021"/>
    <n v="31028.690000000002"/>
    <n v="11824.06"/>
    <s v="09/01/2021"/>
    <n v="31028.690000000002"/>
    <n v="12193.56"/>
    <s v="10/01/2021"/>
    <n v="31028.690000000002"/>
    <n v="12563.06"/>
    <s v="11/01/2021"/>
    <n v="31028.690000000002"/>
    <n v="12932.56"/>
    <s v="12/01/2021"/>
    <n v="31028.690000000002"/>
    <n v="13302.06"/>
  </r>
  <r>
    <x v="0"/>
    <s v="303-G-Misc. Intangible Plant"/>
    <x v="50"/>
    <x v="0"/>
    <n v="14"/>
    <s v="UW- Washington Gas"/>
    <s v="Gas Intangible"/>
    <s v="12/01/2020"/>
    <n v="92740.08"/>
    <n v="26505.170000000002"/>
    <s v="01/01/2021"/>
    <n v="92542.37"/>
    <n v="27550.690000000002"/>
    <s v="02/01/2021"/>
    <n v="92542.37"/>
    <n v="28652.720000000001"/>
    <s v="03/01/2021"/>
    <n v="92542.37"/>
    <n v="29754.75"/>
    <s v="04/01/2021"/>
    <n v="92542.37"/>
    <n v="30856.78"/>
    <s v="05/01/2021"/>
    <n v="92542.37"/>
    <n v="31958.81"/>
    <s v="06/01/2021"/>
    <n v="92542.37"/>
    <n v="33060.840000000004"/>
    <s v="07/01/2021"/>
    <n v="92542.37"/>
    <n v="34162.870000000003"/>
    <s v="08/01/2021"/>
    <n v="92542.37"/>
    <n v="35264.9"/>
    <s v="09/01/2021"/>
    <n v="92542.37"/>
    <n v="36366.93"/>
    <s v="10/01/2021"/>
    <n v="92542.37"/>
    <n v="37468.959999999999"/>
    <s v="11/01/2021"/>
    <n v="92542.37"/>
    <n v="38570.99"/>
    <s v="12/01/2021"/>
    <n v="92542.37"/>
    <n v="39673.020000000004"/>
  </r>
  <r>
    <x v="0"/>
    <s v="303-G-Misc. Intangible Plant"/>
    <x v="51"/>
    <x v="0"/>
    <n v="13"/>
    <s v="UO- Oregon Gas"/>
    <s v="Gas Intangible"/>
    <s v="12/01/2020"/>
    <n v="56073.16"/>
    <n v="8758.0300000000007"/>
    <s v="01/01/2021"/>
    <n v="56432.74"/>
    <n v="9486.2100000000009"/>
    <s v="02/01/2021"/>
    <n v="56432.74"/>
    <n v="10158.23"/>
    <s v="03/01/2021"/>
    <n v="56432.74"/>
    <n v="10830.25"/>
    <s v="04/01/2021"/>
    <n v="56432.74"/>
    <n v="11502.27"/>
    <s v="05/01/2021"/>
    <n v="56432.74"/>
    <n v="12174.29"/>
    <s v="06/01/2021"/>
    <n v="56432.74"/>
    <n v="12846.31"/>
    <s v="07/01/2021"/>
    <n v="56432.74"/>
    <n v="13518.33"/>
    <s v="08/01/2021"/>
    <n v="56432.74"/>
    <n v="14190.35"/>
    <s v="09/01/2021"/>
    <n v="56432.74"/>
    <n v="14862.37"/>
    <s v="10/01/2021"/>
    <n v="56432.74"/>
    <n v="15534.39"/>
    <s v="11/01/2021"/>
    <n v="56432.74"/>
    <n v="16206.41"/>
    <s v="12/01/2021"/>
    <n v="98204.47"/>
    <n v="27324.850000000002"/>
  </r>
  <r>
    <x v="0"/>
    <s v="303-G-Misc. Intangible Plant"/>
    <x v="51"/>
    <x v="0"/>
    <n v="14"/>
    <s v="UW- Washington Gas"/>
    <s v="Gas Intangible"/>
    <s v="12/01/2020"/>
    <n v="168668.95"/>
    <n v="26344.32"/>
    <s v="01/01/2021"/>
    <n v="168309.37"/>
    <n v="28292.440000000002"/>
    <s v="02/01/2021"/>
    <n v="168309.37"/>
    <n v="30296.720000000001"/>
    <s v="03/01/2021"/>
    <n v="168309.37"/>
    <n v="32301"/>
    <s v="04/01/2021"/>
    <n v="168309.37"/>
    <n v="34305.279999999999"/>
    <s v="05/01/2021"/>
    <n v="168309.37"/>
    <n v="36309.56"/>
    <s v="06/01/2021"/>
    <n v="168309.37"/>
    <n v="38313.840000000004"/>
    <s v="07/01/2021"/>
    <n v="168309.37"/>
    <n v="40318.120000000003"/>
    <s v="08/01/2021"/>
    <n v="168309.37"/>
    <n v="42322.400000000001"/>
    <s v="09/01/2021"/>
    <n v="168309.37"/>
    <n v="44326.68"/>
    <s v="10/01/2021"/>
    <n v="168309.37"/>
    <n v="46330.96"/>
    <s v="11/01/2021"/>
    <n v="168309.37"/>
    <n v="48335.24"/>
    <s v="12/01/2021"/>
    <n v="292892.60000000003"/>
    <n v="81495.740000000005"/>
  </r>
  <r>
    <x v="0"/>
    <s v="303-G-Misc. Intangible Plant"/>
    <x v="52"/>
    <x v="0"/>
    <n v="13"/>
    <s v="UO- Oregon Gas"/>
    <s v="Gas Intangible"/>
    <s v="12/01/2020"/>
    <n v="80285.16"/>
    <n v="102.84"/>
    <s v="01/01/2021"/>
    <n v="84030.27"/>
    <n v="1065.69"/>
    <s v="02/01/2021"/>
    <n v="84330.290000000008"/>
    <n v="2066.35"/>
    <s v="03/01/2021"/>
    <n v="84578.03"/>
    <n v="3070.58"/>
    <s v="04/01/2021"/>
    <n v="85047.94"/>
    <n v="4077.76"/>
    <s v="05/01/2021"/>
    <n v="80800.02"/>
    <n v="5090.54"/>
    <s v="06/01/2021"/>
    <n v="80800.02"/>
    <n v="6052.7300000000005"/>
    <s v="07/01/2021"/>
    <n v="80800.02"/>
    <n v="7014.92"/>
    <s v="08/01/2021"/>
    <n v="80800.02"/>
    <n v="7977.1100000000006"/>
    <s v="09/01/2021"/>
    <n v="80800.02"/>
    <n v="8939.3000000000011"/>
    <s v="10/01/2021"/>
    <n v="80800.02"/>
    <n v="9901.49"/>
    <s v="11/01/2021"/>
    <n v="80800.02"/>
    <n v="10863.68"/>
    <s v="12/01/2021"/>
    <n v="80800.02"/>
    <n v="11825.87"/>
  </r>
  <r>
    <x v="0"/>
    <s v="303-G-Misc. Intangible Plant"/>
    <x v="52"/>
    <x v="0"/>
    <n v="14"/>
    <s v="UW- Washington Gas"/>
    <s v="Gas Intangible"/>
    <s v="12/01/2020"/>
    <n v="241499.06"/>
    <n v="309.34000000000003"/>
    <s v="01/01/2021"/>
    <n v="250618.34"/>
    <n v="3178.4"/>
    <s v="02/01/2021"/>
    <n v="251513.15"/>
    <n v="6162.85"/>
    <s v="03/01/2021"/>
    <n v="252252.04"/>
    <n v="9157.9600000000009"/>
    <s v="04/01/2021"/>
    <n v="253653.54"/>
    <n v="12161.86"/>
    <s v="05/01/2021"/>
    <n v="240984.2"/>
    <n v="15182.45"/>
    <s v="06/01/2021"/>
    <n v="240984.2"/>
    <n v="18052.170000000002"/>
    <s v="07/01/2021"/>
    <n v="240984.2"/>
    <n v="20921.89"/>
    <s v="08/01/2021"/>
    <n v="240984.2"/>
    <n v="23791.61"/>
    <s v="09/01/2021"/>
    <n v="240984.2"/>
    <n v="26661.33"/>
    <s v="10/01/2021"/>
    <n v="240984.2"/>
    <n v="29531.05"/>
    <s v="11/01/2021"/>
    <n v="240984.2"/>
    <n v="32400.77"/>
    <s v="12/01/2021"/>
    <n v="240984.2"/>
    <n v="35270.49"/>
  </r>
  <r>
    <x v="0"/>
    <s v="303-G-Misc. Intangible Plant"/>
    <x v="53"/>
    <x v="0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78467.87"/>
    <n v="0"/>
  </r>
  <r>
    <x v="0"/>
    <s v="303-G-Misc. Intangible Plant"/>
    <x v="53"/>
    <x v="0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234028.63"/>
    <n v="0"/>
  </r>
  <r>
    <x v="0"/>
    <s v="303-G-Misc. Intangible Plant"/>
    <x v="54"/>
    <x v="0"/>
    <n v="13"/>
    <s v="UO- Oregon Gas"/>
    <s v="Gas Intangible"/>
    <s v="12/01/2020"/>
    <n v="41505.56"/>
    <n v="5624.05"/>
    <s v="01/01/2021"/>
    <n v="41771.730000000003"/>
    <n v="6095.24"/>
    <s v="02/01/2021"/>
    <n v="41771.730000000003"/>
    <n v="6530.3600000000006"/>
    <s v="03/01/2021"/>
    <n v="41771.730000000003"/>
    <n v="6965.4800000000005"/>
    <s v="04/01/2021"/>
    <n v="41771.730000000003"/>
    <n v="7400.6"/>
    <s v="05/01/2021"/>
    <n v="41771.730000000003"/>
    <n v="7835.72"/>
    <s v="06/01/2021"/>
    <n v="41771.730000000003"/>
    <n v="8270.84"/>
    <s v="07/01/2021"/>
    <n v="41771.730000000003"/>
    <n v="8705.9600000000009"/>
    <s v="08/01/2021"/>
    <n v="41771.730000000003"/>
    <n v="9141.08"/>
    <s v="09/01/2021"/>
    <n v="41771.730000000003"/>
    <n v="9576.2000000000007"/>
    <s v="10/01/2021"/>
    <n v="41771.730000000003"/>
    <n v="10011.32"/>
    <s v="11/01/2021"/>
    <n v="41771.730000000003"/>
    <n v="10446.44"/>
    <s v="12/01/2021"/>
    <n v="0"/>
    <n v="0.02"/>
  </r>
  <r>
    <x v="0"/>
    <s v="303-G-Misc. Intangible Plant"/>
    <x v="54"/>
    <x v="0"/>
    <n v="14"/>
    <s v="UW- Washington Gas"/>
    <s v="Gas Intangible"/>
    <s v="12/01/2020"/>
    <n v="124849.40000000001"/>
    <n v="16917.13"/>
    <s v="01/01/2021"/>
    <n v="124583.23"/>
    <n v="18178.8"/>
    <s v="02/01/2021"/>
    <n v="124583.23"/>
    <n v="19476.54"/>
    <s v="03/01/2021"/>
    <n v="124583.23"/>
    <n v="20774.28"/>
    <s v="04/01/2021"/>
    <n v="124583.23"/>
    <n v="22072.02"/>
    <s v="05/01/2021"/>
    <n v="124583.23"/>
    <n v="23369.760000000002"/>
    <s v="06/01/2021"/>
    <n v="124583.23"/>
    <n v="24667.5"/>
    <s v="07/01/2021"/>
    <n v="124583.23"/>
    <n v="25965.24"/>
    <s v="08/01/2021"/>
    <n v="124583.23"/>
    <n v="27262.98"/>
    <s v="09/01/2021"/>
    <n v="124583.23"/>
    <n v="28560.720000000001"/>
    <s v="10/01/2021"/>
    <n v="124583.23"/>
    <n v="29858.46"/>
    <s v="11/01/2021"/>
    <n v="124583.23"/>
    <n v="31156.2"/>
    <s v="12/01/2021"/>
    <n v="0"/>
    <n v="-0.02"/>
  </r>
  <r>
    <x v="0"/>
    <s v="303-G-Misc. Intangible Plant"/>
    <x v="55"/>
    <x v="0"/>
    <n v="13"/>
    <s v="UO- Oreg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751896.25"/>
    <n v="750814.78"/>
    <s v="10/01/2021"/>
    <n v="751896.25"/>
    <n v="750814.78"/>
    <s v="11/01/2021"/>
    <n v="751896.25"/>
    <n v="750814.78"/>
    <s v="12/01/2021"/>
    <n v="751896.25"/>
    <n v="750814.78"/>
  </r>
  <r>
    <x v="0"/>
    <s v="303-G-Misc. Intangible Plant"/>
    <x v="55"/>
    <x v="0"/>
    <n v="14"/>
    <s v="UW- Washington Gas"/>
    <s v="Gas Intangible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2242513.36"/>
    <n v="2243594.81"/>
    <s v="10/01/2021"/>
    <n v="2242513.36"/>
    <n v="2243594.81"/>
    <s v="11/01/2021"/>
    <n v="2242513.36"/>
    <n v="2243594.81"/>
    <s v="12/01/2021"/>
    <n v="2242513.36"/>
    <n v="2243594.81"/>
  </r>
  <r>
    <x v="0"/>
    <s v="303-G-Misc. Intangible Plant"/>
    <x v="56"/>
    <x v="0"/>
    <n v="13"/>
    <s v="UO- Oregon Gas"/>
    <s v="Gas Intangible"/>
    <s v="12/01/2020"/>
    <n v="695153.55"/>
    <n v="434684.65"/>
    <s v="01/01/2021"/>
    <n v="699611.45000000007"/>
    <n v="442917.52"/>
    <s v="02/01/2021"/>
    <n v="699611.45000000007"/>
    <n v="448362.83"/>
    <s v="03/01/2021"/>
    <n v="699611.45000000007"/>
    <n v="453808.14"/>
    <s v="04/01/2021"/>
    <n v="699611.45000000007"/>
    <n v="459253.45"/>
    <s v="05/01/2021"/>
    <n v="699611.45000000007"/>
    <n v="464698.76"/>
    <s v="06/01/2021"/>
    <n v="699611.45000000007"/>
    <n v="470144.07"/>
    <s v="07/01/2021"/>
    <n v="699611.45000000007"/>
    <n v="475589.38"/>
    <s v="08/01/2021"/>
    <n v="699611.45000000007"/>
    <n v="481034.69"/>
    <s v="09/01/2021"/>
    <n v="699611.45000000007"/>
    <n v="486480"/>
    <s v="10/01/2021"/>
    <n v="699611.45000000007"/>
    <n v="491925.31"/>
    <s v="11/01/2021"/>
    <n v="699611.45000000007"/>
    <n v="497370.62"/>
    <s v="12/01/2021"/>
    <n v="699611.45000000007"/>
    <n v="502815.93"/>
  </r>
  <r>
    <x v="0"/>
    <s v="303-G-Misc. Intangible Plant"/>
    <x v="56"/>
    <x v="0"/>
    <n v="14"/>
    <s v="UW- Washington Gas"/>
    <s v="Gas Intangible"/>
    <s v="12/01/2020"/>
    <n v="2091033.02"/>
    <n v="1307538.3999999999"/>
    <s v="01/01/2021"/>
    <n v="2086575.12"/>
    <n v="1320991.3500000001"/>
    <s v="02/01/2021"/>
    <n v="2086575.12"/>
    <n v="1337231.8599999999"/>
    <s v="03/01/2021"/>
    <n v="2086575.12"/>
    <n v="1353472.37"/>
    <s v="04/01/2021"/>
    <n v="2086575.12"/>
    <n v="1369712.88"/>
    <s v="05/01/2021"/>
    <n v="2086575.12"/>
    <n v="1385953.3900000001"/>
    <s v="06/01/2021"/>
    <n v="2086575.12"/>
    <n v="1402193.9"/>
    <s v="07/01/2021"/>
    <n v="2086575.12"/>
    <n v="1418434.4100000001"/>
    <s v="08/01/2021"/>
    <n v="2086575.12"/>
    <n v="1434674.92"/>
    <s v="09/01/2021"/>
    <n v="2086575.12"/>
    <n v="1450915.43"/>
    <s v="10/01/2021"/>
    <n v="2086575.12"/>
    <n v="1467155.94"/>
    <s v="11/01/2021"/>
    <n v="2086575.12"/>
    <n v="1483396.45"/>
    <s v="12/01/2021"/>
    <n v="2086575.12"/>
    <n v="1499636.96"/>
  </r>
  <r>
    <x v="0"/>
    <s v="365-G-Land and Land Rights"/>
    <x v="57"/>
    <x v="1"/>
    <n v="13"/>
    <s v="UO- Oregon Gas"/>
    <s v="Gas Transmission"/>
    <s v="12/01/2020"/>
    <n v="13130.54"/>
    <n v="0"/>
    <s v="01/01/2021"/>
    <n v="13130.54"/>
    <n v="0"/>
    <s v="02/01/2021"/>
    <n v="13130.54"/>
    <n v="0"/>
    <s v="03/01/2021"/>
    <n v="13130.54"/>
    <n v="0"/>
    <s v="04/01/2021"/>
    <n v="13130.54"/>
    <n v="0"/>
    <s v="05/01/2021"/>
    <n v="13130.54"/>
    <n v="0"/>
    <s v="06/01/2021"/>
    <n v="13130.54"/>
    <n v="0"/>
    <s v="07/01/2021"/>
    <n v="13130.54"/>
    <n v="0"/>
    <s v="08/01/2021"/>
    <n v="13130.54"/>
    <n v="0"/>
    <s v="09/01/2021"/>
    <n v="13130.54"/>
    <n v="0"/>
    <s v="10/01/2021"/>
    <n v="13130.54"/>
    <n v="0"/>
    <s v="11/01/2021"/>
    <n v="13130.54"/>
    <n v="0"/>
    <s v="12/01/2021"/>
    <n v="13130.54"/>
    <n v="0"/>
  </r>
  <r>
    <x v="0"/>
    <s v="365-G-Land and Land Rights"/>
    <x v="57"/>
    <x v="1"/>
    <n v="14"/>
    <s v="UW- Washington Gas"/>
    <s v="Gas Transmiss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65-G-Land and Land Rights"/>
    <x v="58"/>
    <x v="2"/>
    <n v="13"/>
    <s v="UO- Oregon Gas"/>
    <s v="Gas Transmiss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65-G-Land and Land Rights"/>
    <x v="58"/>
    <x v="2"/>
    <n v="14"/>
    <s v="UW- Washington Gas"/>
    <s v="Gas Transmission"/>
    <s v="12/01/2020"/>
    <n v="211404.97"/>
    <n v="0"/>
    <s v="01/01/2021"/>
    <n v="211404.97"/>
    <n v="0"/>
    <s v="02/01/2021"/>
    <n v="211404.97"/>
    <n v="0"/>
    <s v="03/01/2021"/>
    <n v="338215.79"/>
    <n v="7432.35"/>
    <s v="04/01/2021"/>
    <n v="338215.79"/>
    <n v="7432.35"/>
    <s v="05/01/2021"/>
    <n v="338215.79"/>
    <n v="0"/>
    <s v="06/01/2021"/>
    <n v="338215.79"/>
    <n v="0"/>
    <s v="07/01/2021"/>
    <n v="338215.79"/>
    <n v="0"/>
    <s v="08/01/2021"/>
    <n v="338215.79"/>
    <n v="0"/>
    <s v="09/01/2021"/>
    <n v="338215.79"/>
    <n v="0"/>
    <s v="10/01/2021"/>
    <n v="338215.79"/>
    <n v="0"/>
    <s v="11/01/2021"/>
    <n v="338215.79"/>
    <n v="0"/>
    <s v="12/01/2021"/>
    <n v="338215.79"/>
    <n v="0"/>
  </r>
  <r>
    <x v="0"/>
    <s v="365-G-Rights-of-Way"/>
    <x v="59"/>
    <x v="1"/>
    <n v="13"/>
    <s v="UO- Oregon Gas"/>
    <s v="Gas Transmission"/>
    <s v="12/01/2020"/>
    <n v="7692.66"/>
    <n v="6813.4800000000005"/>
    <s v="01/01/2021"/>
    <n v="7692.66"/>
    <n v="6817.6500000000005"/>
    <s v="02/01/2021"/>
    <n v="7692.66"/>
    <n v="6821.82"/>
    <s v="03/01/2021"/>
    <n v="7692.66"/>
    <n v="6825.99"/>
    <s v="04/01/2021"/>
    <n v="7692.66"/>
    <n v="6830.16"/>
    <s v="05/01/2021"/>
    <n v="7692.66"/>
    <n v="6834.33"/>
    <s v="06/01/2021"/>
    <n v="7692.66"/>
    <n v="6838.5"/>
    <s v="07/01/2021"/>
    <n v="7692.66"/>
    <n v="6842.67"/>
    <s v="08/01/2021"/>
    <n v="7692.66"/>
    <n v="6846.84"/>
    <s v="09/01/2021"/>
    <n v="7692.66"/>
    <n v="6851.01"/>
    <s v="10/01/2021"/>
    <n v="7692.66"/>
    <n v="6855.18"/>
    <s v="11/01/2021"/>
    <n v="7692.66"/>
    <n v="6859.35"/>
    <s v="12/01/2021"/>
    <n v="7692.66"/>
    <n v="6863.52"/>
  </r>
  <r>
    <x v="0"/>
    <s v="365-G-Rights-of-Way"/>
    <x v="59"/>
    <x v="1"/>
    <n v="14"/>
    <s v="UW- Washington Gas"/>
    <s v="Gas Transmiss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65-G-Rights-of-Way"/>
    <x v="60"/>
    <x v="2"/>
    <n v="13"/>
    <s v="UO- Oregon Gas"/>
    <s v="Gas Transmiss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65-G-Rights-of-Way"/>
    <x v="60"/>
    <x v="2"/>
    <n v="14"/>
    <s v="UW- Washington Gas"/>
    <s v="Gas Transmission"/>
    <s v="12/01/2020"/>
    <n v="1145207.57"/>
    <n v="832994.31"/>
    <s v="01/01/2021"/>
    <n v="1145207.57"/>
    <n v="833614.63"/>
    <s v="02/01/2021"/>
    <n v="1145207.57"/>
    <n v="834234.95000000007"/>
    <s v="03/01/2021"/>
    <n v="1018396.75"/>
    <n v="827422.92"/>
    <s v="04/01/2021"/>
    <n v="1018396.75"/>
    <n v="827974.55"/>
    <s v="05/01/2021"/>
    <n v="1018396.75"/>
    <n v="835958.53"/>
    <s v="06/01/2021"/>
    <n v="1018396.75"/>
    <n v="836510.16"/>
    <s v="07/01/2021"/>
    <n v="1018396.75"/>
    <n v="837061.79"/>
    <s v="08/01/2021"/>
    <n v="1018396.75"/>
    <n v="837613.42"/>
    <s v="09/01/2021"/>
    <n v="1018396.75"/>
    <n v="838165.05"/>
    <s v="10/01/2021"/>
    <n v="1018396.75"/>
    <n v="838716.68"/>
    <s v="11/01/2021"/>
    <n v="1018396.75"/>
    <n v="839268.31"/>
    <s v="12/01/2021"/>
    <n v="1018396.75"/>
    <n v="839819.94000000006"/>
  </r>
  <r>
    <x v="0"/>
    <s v="367-G-Mains"/>
    <x v="61"/>
    <x v="1"/>
    <n v="13"/>
    <s v="UO- Oregon Gas"/>
    <s v="Gas Transmission"/>
    <s v="12/01/2020"/>
    <n v="6203474.7999999998"/>
    <n v="3843157.73"/>
    <s v="01/01/2021"/>
    <n v="6203474.7999999998"/>
    <n v="3850912.0700000003"/>
    <s v="02/01/2021"/>
    <n v="6203474.7999999998"/>
    <n v="3858666.41"/>
    <s v="03/01/2021"/>
    <n v="6203474.7999999998"/>
    <n v="3866420.75"/>
    <s v="04/01/2021"/>
    <n v="6203474.7999999998"/>
    <n v="3874175.09"/>
    <s v="05/01/2021"/>
    <n v="6203474.7999999998"/>
    <n v="3881929.43"/>
    <s v="06/01/2021"/>
    <n v="6203474.7999999998"/>
    <n v="3889683.77"/>
    <s v="07/01/2021"/>
    <n v="6203474.7999999998"/>
    <n v="3897438.11"/>
    <s v="08/01/2021"/>
    <n v="6203474.7999999998"/>
    <n v="3905192.45"/>
    <s v="09/01/2021"/>
    <n v="6203474.7999999998"/>
    <n v="3912946.79"/>
    <s v="10/01/2021"/>
    <n v="6203474.7999999998"/>
    <n v="3920701.13"/>
    <s v="11/01/2021"/>
    <n v="6203474.7999999998"/>
    <n v="3928455.4699999997"/>
    <s v="12/01/2021"/>
    <n v="5818920.9000000004"/>
    <n v="3519489.18"/>
  </r>
  <r>
    <x v="0"/>
    <s v="367-G-Mains"/>
    <x v="61"/>
    <x v="1"/>
    <n v="14"/>
    <s v="UW- Washington Gas"/>
    <s v="Gas Transmiss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67-G-Mains"/>
    <x v="62"/>
    <x v="2"/>
    <n v="13"/>
    <s v="UO- Oregon Gas"/>
    <s v="Gas Transmiss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67-G-Mains"/>
    <x v="62"/>
    <x v="2"/>
    <n v="14"/>
    <s v="UW- Washington Gas"/>
    <s v="Gas Transmission"/>
    <s v="12/01/2020"/>
    <n v="15943654.369999999"/>
    <n v="11547733.48"/>
    <s v="01/01/2021"/>
    <n v="15943654.369999999"/>
    <n v="11567663.050000001"/>
    <s v="02/01/2021"/>
    <n v="15859469.189999999"/>
    <n v="11503407.439999999"/>
    <s v="03/01/2021"/>
    <n v="15859469.189999999"/>
    <n v="11523231.77"/>
    <s v="04/01/2021"/>
    <n v="15859318.210000001"/>
    <n v="11542905.119999999"/>
    <s v="05/01/2021"/>
    <n v="15859318.210000001"/>
    <n v="11562729.27"/>
    <s v="06/01/2021"/>
    <n v="15859095.710000001"/>
    <n v="11574489.51"/>
    <s v="07/01/2021"/>
    <n v="15859095.710000001"/>
    <n v="11594313.380000001"/>
    <s v="08/01/2021"/>
    <n v="15859095.710000001"/>
    <n v="11614137.25"/>
    <s v="09/01/2021"/>
    <n v="18177764.140000001"/>
    <n v="11633961.119999999"/>
    <s v="10/01/2021"/>
    <n v="18376893.460000001"/>
    <n v="11656683.33"/>
    <s v="11/01/2021"/>
    <n v="18418835"/>
    <n v="11679654.439999999"/>
    <s v="12/01/2021"/>
    <n v="18786705.920000002"/>
    <n v="12049018.41"/>
  </r>
  <r>
    <x v="0"/>
    <s v="369-G-Measuring/Regulating Equipmen"/>
    <x v="63"/>
    <x v="1"/>
    <n v="13"/>
    <s v="UO- Oregon Gas"/>
    <s v="Gas Transmission"/>
    <s v="12/01/2020"/>
    <n v="36161.700000000004"/>
    <n v="-3823.4"/>
    <s v="01/01/2021"/>
    <n v="36161.700000000004"/>
    <n v="-3684.78"/>
    <s v="02/01/2021"/>
    <n v="36161.700000000004"/>
    <n v="-3546.16"/>
    <s v="03/01/2021"/>
    <n v="36161.700000000004"/>
    <n v="-3407.54"/>
    <s v="04/01/2021"/>
    <n v="36161.700000000004"/>
    <n v="-3268.92"/>
    <s v="05/01/2021"/>
    <n v="36161.700000000004"/>
    <n v="-3130.3"/>
    <s v="06/01/2021"/>
    <n v="36161.700000000004"/>
    <n v="-2991.68"/>
    <s v="07/01/2021"/>
    <n v="36161.700000000004"/>
    <n v="-2853.06"/>
    <s v="08/01/2021"/>
    <n v="36161.700000000004"/>
    <n v="-2714.44"/>
    <s v="09/01/2021"/>
    <n v="36161.700000000004"/>
    <n v="-2575.8200000000002"/>
    <s v="10/01/2021"/>
    <n v="36161.700000000004"/>
    <n v="-2437.2000000000003"/>
    <s v="11/01/2021"/>
    <n v="36161.700000000004"/>
    <n v="-2298.58"/>
    <s v="12/01/2021"/>
    <n v="36161.700000000004"/>
    <n v="-2159.96"/>
  </r>
  <r>
    <x v="0"/>
    <s v="369-G-Measuring/Regulating Equipmen"/>
    <x v="63"/>
    <x v="1"/>
    <n v="14"/>
    <s v="UW- Washington Gas"/>
    <s v="Gas Transmiss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69-G-Measuring/Regulating Equipmen"/>
    <x v="64"/>
    <x v="2"/>
    <n v="13"/>
    <s v="UO- Oregon Gas"/>
    <s v="Gas Transmiss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69-G-Measuring/Regulating Equipmen"/>
    <x v="64"/>
    <x v="2"/>
    <n v="14"/>
    <s v="UW- Washington Gas"/>
    <s v="Gas Transmission"/>
    <s v="12/01/2020"/>
    <n v="135338.4"/>
    <n v="141563.11000000002"/>
    <s v="01/01/2021"/>
    <n v="135338.4"/>
    <n v="142081.91"/>
    <s v="02/01/2021"/>
    <n v="135338.4"/>
    <n v="142600.71"/>
    <s v="03/01/2021"/>
    <n v="135338.4"/>
    <n v="143119.51"/>
    <s v="04/01/2021"/>
    <n v="135338.4"/>
    <n v="143638.31"/>
    <s v="05/01/2021"/>
    <n v="135338.4"/>
    <n v="144157.11000000002"/>
    <s v="06/01/2021"/>
    <n v="135338.4"/>
    <n v="144675.91"/>
    <s v="07/01/2021"/>
    <n v="135338.4"/>
    <n v="145194.71"/>
    <s v="08/01/2021"/>
    <n v="135338.4"/>
    <n v="145713.51"/>
    <s v="09/01/2021"/>
    <n v="135338.4"/>
    <n v="146232.31"/>
    <s v="10/01/2021"/>
    <n v="135338.4"/>
    <n v="146751.11000000002"/>
    <s v="11/01/2021"/>
    <n v="135338.4"/>
    <n v="147269.91"/>
    <s v="12/01/2021"/>
    <n v="135338.4"/>
    <n v="147788.71"/>
  </r>
  <r>
    <x v="0"/>
    <s v="374-G-Land"/>
    <x v="65"/>
    <x v="1"/>
    <n v="13"/>
    <s v="UO- Oregon Gas"/>
    <s v="Gas Distribution"/>
    <s v="12/01/2020"/>
    <n v="141860.15"/>
    <n v="0"/>
    <s v="01/01/2021"/>
    <n v="141860.15"/>
    <n v="0"/>
    <s v="02/01/2021"/>
    <n v="141860.15"/>
    <n v="0"/>
    <s v="03/01/2021"/>
    <n v="141860.15"/>
    <n v="0"/>
    <s v="04/01/2021"/>
    <n v="141860.15"/>
    <n v="0"/>
    <s v="05/01/2021"/>
    <n v="141860.15"/>
    <n v="0"/>
    <s v="06/01/2021"/>
    <n v="141860.15"/>
    <n v="0"/>
    <s v="07/01/2021"/>
    <n v="141860.15"/>
    <n v="0"/>
    <s v="08/01/2021"/>
    <n v="141860.15"/>
    <n v="0"/>
    <s v="09/01/2021"/>
    <n v="141860.15"/>
    <n v="0"/>
    <s v="10/01/2021"/>
    <n v="141860.15"/>
    <n v="0"/>
    <s v="11/01/2021"/>
    <n v="141860.15"/>
    <n v="0"/>
    <s v="12/01/2021"/>
    <n v="141860.15"/>
    <n v="0"/>
  </r>
  <r>
    <x v="0"/>
    <s v="374-G-Land"/>
    <x v="65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4-G-Land"/>
    <x v="66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4-G-Land"/>
    <x v="66"/>
    <x v="2"/>
    <n v="14"/>
    <s v="UW- Washington Gas"/>
    <s v="Gas Distribution"/>
    <s v="12/01/2020"/>
    <n v="316965.8"/>
    <n v="613.48"/>
    <s v="01/01/2021"/>
    <n v="316965.8"/>
    <n v="613.48"/>
    <s v="02/01/2021"/>
    <n v="316965.8"/>
    <n v="613.48"/>
    <s v="03/01/2021"/>
    <n v="316965.8"/>
    <n v="613.48"/>
    <s v="04/01/2021"/>
    <n v="316965.8"/>
    <n v="613.48"/>
    <s v="05/01/2021"/>
    <n v="316965.8"/>
    <n v="613.48"/>
    <s v="06/01/2021"/>
    <n v="316965.8"/>
    <n v="613.48"/>
    <s v="07/01/2021"/>
    <n v="316965.8"/>
    <n v="613.48"/>
    <s v="08/01/2021"/>
    <n v="316965.8"/>
    <n v="613.48"/>
    <s v="09/01/2021"/>
    <n v="316965.8"/>
    <n v="613.48"/>
    <s v="10/01/2021"/>
    <n v="316965.8"/>
    <n v="613.48"/>
    <s v="11/01/2021"/>
    <n v="316965.8"/>
    <n v="613.48"/>
    <s v="12/01/2021"/>
    <n v="316965.8"/>
    <n v="0"/>
  </r>
  <r>
    <x v="0"/>
    <s v="374-G-Land"/>
    <x v="67"/>
    <x v="0"/>
    <n v="13"/>
    <s v="UO- Oregon Gas"/>
    <s v="Gas Distribution"/>
    <s v="12/01/2020"/>
    <n v="23677.49"/>
    <n v="0"/>
    <s v="01/01/2021"/>
    <n v="23829.33"/>
    <n v="0"/>
    <s v="02/01/2021"/>
    <n v="23829.33"/>
    <n v="0"/>
    <s v="03/01/2021"/>
    <n v="23829.33"/>
    <n v="0"/>
    <s v="04/01/2021"/>
    <n v="23829.33"/>
    <n v="0"/>
    <s v="05/01/2021"/>
    <n v="23829.33"/>
    <n v="0"/>
    <s v="06/01/2021"/>
    <n v="23829.33"/>
    <n v="0"/>
    <s v="07/01/2021"/>
    <n v="23829.33"/>
    <n v="0"/>
    <s v="08/01/2021"/>
    <n v="23829.33"/>
    <n v="0"/>
    <s v="09/01/2021"/>
    <n v="23829.33"/>
    <n v="0"/>
    <s v="10/01/2021"/>
    <n v="23829.33"/>
    <n v="0"/>
    <s v="11/01/2021"/>
    <n v="23829.33"/>
    <n v="0"/>
    <s v="12/01/2021"/>
    <n v="23829.33"/>
    <n v="0"/>
  </r>
  <r>
    <x v="0"/>
    <s v="374-G-Land"/>
    <x v="67"/>
    <x v="0"/>
    <n v="14"/>
    <s v="UW- Washington Gas"/>
    <s v="Gas Distribution"/>
    <s v="12/01/2020"/>
    <n v="71222.27"/>
    <n v="0"/>
    <s v="01/01/2021"/>
    <n v="71070.430000000008"/>
    <n v="0"/>
    <s v="02/01/2021"/>
    <n v="71070.430000000008"/>
    <n v="0"/>
    <s v="03/01/2021"/>
    <n v="71070.430000000008"/>
    <n v="0"/>
    <s v="04/01/2021"/>
    <n v="71070.430000000008"/>
    <n v="0"/>
    <s v="05/01/2021"/>
    <n v="71070.430000000008"/>
    <n v="0"/>
    <s v="06/01/2021"/>
    <n v="71070.430000000008"/>
    <n v="0"/>
    <s v="07/01/2021"/>
    <n v="71070.430000000008"/>
    <n v="0"/>
    <s v="08/01/2021"/>
    <n v="71070.430000000008"/>
    <n v="0"/>
    <s v="09/01/2021"/>
    <n v="71070.430000000008"/>
    <n v="0"/>
    <s v="10/01/2021"/>
    <n v="71070.430000000008"/>
    <n v="0"/>
    <s v="11/01/2021"/>
    <n v="71070.430000000008"/>
    <n v="0"/>
    <s v="12/01/2021"/>
    <n v="71070.430000000008"/>
    <n v="0"/>
  </r>
  <r>
    <x v="0"/>
    <s v="374-G-Land and Land Rights"/>
    <x v="68"/>
    <x v="1"/>
    <n v="13"/>
    <s v="UO- Oregon Gas"/>
    <s v="Gas Distribution"/>
    <s v="12/01/2020"/>
    <n v="235020"/>
    <n v="15571.41"/>
    <s v="01/01/2021"/>
    <n v="235020"/>
    <n v="15892.6"/>
    <s v="02/01/2021"/>
    <n v="235020"/>
    <n v="16213.79"/>
    <s v="03/01/2021"/>
    <n v="235020"/>
    <n v="16534.98"/>
    <s v="04/01/2021"/>
    <n v="235020"/>
    <n v="16856.170000000002"/>
    <s v="05/01/2021"/>
    <n v="235020"/>
    <n v="17177.36"/>
    <s v="06/01/2021"/>
    <n v="235020"/>
    <n v="17498.55"/>
    <s v="07/01/2021"/>
    <n v="235020"/>
    <n v="17819.740000000002"/>
    <s v="08/01/2021"/>
    <n v="235020"/>
    <n v="18140.93"/>
    <s v="09/01/2021"/>
    <n v="235020"/>
    <n v="18462.12"/>
    <s v="10/01/2021"/>
    <n v="235020"/>
    <n v="18783.310000000001"/>
    <s v="11/01/2021"/>
    <n v="235020"/>
    <n v="19104.5"/>
    <s v="12/01/2021"/>
    <n v="235020"/>
    <n v="19425.689999999999"/>
  </r>
  <r>
    <x v="0"/>
    <s v="374-G-Land and Land Rights"/>
    <x v="68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4-G-Land and Land Rights"/>
    <x v="69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4-G-Land and Land Rights"/>
    <x v="69"/>
    <x v="2"/>
    <n v="14"/>
    <s v="UW- Washington Gas"/>
    <s v="Gas Distribution"/>
    <s v="12/01/2020"/>
    <n v="2139322.66"/>
    <n v="798028.36"/>
    <s v="01/01/2021"/>
    <n v="2139322.66"/>
    <n v="800952.1"/>
    <s v="02/01/2021"/>
    <n v="2139322.66"/>
    <n v="803875.83999999997"/>
    <s v="03/01/2021"/>
    <n v="2139322.66"/>
    <n v="806799.58000000007"/>
    <s v="04/01/2021"/>
    <n v="2139322.66"/>
    <n v="809723.32000000007"/>
    <s v="05/01/2021"/>
    <n v="2139322.66"/>
    <n v="812647.06"/>
    <s v="06/01/2021"/>
    <n v="2139322.66"/>
    <n v="815570.8"/>
    <s v="07/01/2021"/>
    <n v="2139322.66"/>
    <n v="818494.54"/>
    <s v="08/01/2021"/>
    <n v="2139322.66"/>
    <n v="821418.28"/>
    <s v="09/01/2021"/>
    <n v="2139322.66"/>
    <n v="824342.02"/>
    <s v="10/01/2021"/>
    <n v="2139322.66"/>
    <n v="827265.76"/>
    <s v="11/01/2021"/>
    <n v="2139322.66"/>
    <n v="830189.5"/>
    <s v="12/01/2021"/>
    <n v="2139322.66"/>
    <n v="833113.24"/>
  </r>
  <r>
    <x v="0"/>
    <s v="375-G-Lease Hold Improvements"/>
    <x v="70"/>
    <x v="1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5-G-Lease Hold Improvements"/>
    <x v="70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5-G-Structures &amp; Improvements"/>
    <x v="71"/>
    <x v="1"/>
    <n v="13"/>
    <s v="UO- Oregon Gas"/>
    <s v="Gas Distribution"/>
    <s v="12/01/2020"/>
    <n v="363784.97000000003"/>
    <n v="267942.49"/>
    <s v="01/01/2021"/>
    <n v="363784.97000000003"/>
    <n v="268197.13"/>
    <s v="02/01/2021"/>
    <n v="363784.97000000003"/>
    <n v="268451.77"/>
    <s v="03/01/2021"/>
    <n v="363784.97000000003"/>
    <n v="268706.41000000003"/>
    <s v="04/01/2021"/>
    <n v="363784.97000000003"/>
    <n v="268961.05"/>
    <s v="05/01/2021"/>
    <n v="363784.97000000003"/>
    <n v="269215.69"/>
    <s v="06/01/2021"/>
    <n v="363784.97000000003"/>
    <n v="269470.33"/>
    <s v="07/01/2021"/>
    <n v="363784.97000000003"/>
    <n v="269724.97000000003"/>
    <s v="08/01/2021"/>
    <n v="363784.97000000003"/>
    <n v="269979.61"/>
    <s v="09/01/2021"/>
    <n v="363784.97000000003"/>
    <n v="270234.25"/>
    <s v="10/01/2021"/>
    <n v="363784.97000000003"/>
    <n v="270488.89"/>
    <s v="11/01/2021"/>
    <n v="363784.97000000003"/>
    <n v="270743.53000000003"/>
    <s v="12/01/2021"/>
    <n v="401672.47000000003"/>
    <n v="270998.17"/>
  </r>
  <r>
    <x v="0"/>
    <s v="375-G-Structures &amp; Improvements"/>
    <x v="71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5-G-Structures &amp; Improvements"/>
    <x v="72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5-G-Structures &amp; Improvements"/>
    <x v="72"/>
    <x v="2"/>
    <n v="14"/>
    <s v="UW- Washington Gas"/>
    <s v="Gas Distribution"/>
    <s v="12/01/2020"/>
    <n v="698513.05"/>
    <n v="677079.3"/>
    <s v="01/01/2021"/>
    <n v="698513.05"/>
    <n v="677568.26"/>
    <s v="02/01/2021"/>
    <n v="698513.05"/>
    <n v="678057.22"/>
    <s v="03/01/2021"/>
    <n v="698513.05"/>
    <n v="678546.18"/>
    <s v="04/01/2021"/>
    <n v="698513.05"/>
    <n v="679035.14"/>
    <s v="05/01/2021"/>
    <n v="698513.05"/>
    <n v="679524.1"/>
    <s v="06/01/2021"/>
    <n v="698513.05"/>
    <n v="680013.06"/>
    <s v="07/01/2021"/>
    <n v="698513.05"/>
    <n v="680502.02"/>
    <s v="08/01/2021"/>
    <n v="698513.05"/>
    <n v="680990.98"/>
    <s v="09/01/2021"/>
    <n v="698513.05"/>
    <n v="681479.94000000006"/>
    <s v="10/01/2021"/>
    <n v="698513.05"/>
    <n v="681968.9"/>
    <s v="11/01/2021"/>
    <n v="698513.05"/>
    <n v="682457.86"/>
    <s v="12/01/2021"/>
    <n v="698513.05"/>
    <n v="682946.82000000007"/>
  </r>
  <r>
    <x v="0"/>
    <s v="375-G-Structures &amp; Improvements"/>
    <x v="73"/>
    <x v="0"/>
    <n v="13"/>
    <s v="UO- Oregon Gas"/>
    <s v="Gas Distribution"/>
    <s v="12/01/2020"/>
    <n v="111400.02"/>
    <n v="105575.81"/>
    <s v="01/01/2021"/>
    <n v="112114.41"/>
    <n v="106306.43000000001"/>
    <s v="02/01/2021"/>
    <n v="112114.41"/>
    <n v="106384.91"/>
    <s v="03/01/2021"/>
    <n v="110274.37"/>
    <n v="104623.35"/>
    <s v="04/01/2021"/>
    <n v="102907.69"/>
    <n v="103064.34"/>
    <s v="05/01/2021"/>
    <n v="102907.69"/>
    <n v="103136.38"/>
    <s v="06/01/2021"/>
    <n v="103674.63"/>
    <n v="103208.42"/>
    <s v="07/01/2021"/>
    <n v="103674.63"/>
    <n v="103280.99"/>
    <s v="08/01/2021"/>
    <n v="103674.63"/>
    <n v="103353.56"/>
    <s v="09/01/2021"/>
    <n v="103674.63"/>
    <n v="103426.13"/>
    <s v="10/01/2021"/>
    <n v="103674.63"/>
    <n v="103498.7"/>
    <s v="11/01/2021"/>
    <n v="103674.63"/>
    <n v="103571.27"/>
    <s v="12/01/2021"/>
    <n v="103674.63"/>
    <n v="103643.84"/>
  </r>
  <r>
    <x v="0"/>
    <s v="375-G-Structures &amp; Improvements"/>
    <x v="73"/>
    <x v="0"/>
    <n v="14"/>
    <s v="UW- Washington Gas"/>
    <s v="Gas Distribution"/>
    <s v="12/01/2020"/>
    <n v="335093.03999999998"/>
    <n v="317791.45"/>
    <s v="01/01/2021"/>
    <n v="334378.65000000002"/>
    <n v="317373.37"/>
    <s v="02/01/2021"/>
    <n v="334378.65000000002"/>
    <n v="317607.43"/>
    <s v="03/01/2021"/>
    <n v="328890.78000000003"/>
    <n v="312353.62"/>
    <s v="04/01/2021"/>
    <n v="306919.81"/>
    <n v="307703.91000000003"/>
    <s v="05/01/2021"/>
    <n v="306919.81"/>
    <n v="307918.75"/>
    <s v="06/01/2021"/>
    <n v="309207.22000000003"/>
    <n v="308133.59000000003"/>
    <s v="07/01/2021"/>
    <n v="309207.22000000003"/>
    <n v="308350.03999999998"/>
    <s v="08/01/2021"/>
    <n v="309207.22000000003"/>
    <n v="308566.49"/>
    <s v="09/01/2021"/>
    <n v="309207.22000000003"/>
    <n v="308782.94"/>
    <s v="10/01/2021"/>
    <n v="309207.22000000003"/>
    <n v="308999.39"/>
    <s v="11/01/2021"/>
    <n v="309207.22000000003"/>
    <n v="309215.84000000003"/>
    <s v="12/01/2021"/>
    <n v="309207.22000000003"/>
    <n v="309432.28999999998"/>
  </r>
  <r>
    <x v="0"/>
    <s v="376-G-Mains-High Pressure Steel"/>
    <x v="74"/>
    <x v="1"/>
    <n v="13"/>
    <s v="UO- Oregon Gas"/>
    <s v="Gas Distribution"/>
    <s v="12/01/2020"/>
    <n v="29144560.640000001"/>
    <n v="5645523.1900000004"/>
    <s v="01/01/2021"/>
    <n v="29144560.640000001"/>
    <n v="5682439.6399999997"/>
    <s v="02/01/2021"/>
    <n v="28515938.510000002"/>
    <n v="5670753.0600000005"/>
    <s v="03/01/2021"/>
    <n v="28516635.010000002"/>
    <n v="5706869.75"/>
    <s v="04/01/2021"/>
    <n v="28622599.59"/>
    <n v="5742990.8200000003"/>
    <s v="05/01/2021"/>
    <n v="28622599.59"/>
    <n v="5779246.1100000003"/>
    <s v="06/01/2021"/>
    <n v="28634105.120000001"/>
    <n v="5815443.5899999999"/>
    <s v="07/01/2021"/>
    <n v="28634236.75"/>
    <n v="5848815.21"/>
    <s v="08/01/2021"/>
    <n v="28766052.539999999"/>
    <n v="5885073.5999999996"/>
    <s v="09/01/2021"/>
    <n v="28812081.850000001"/>
    <n v="5921510.5999999996"/>
    <s v="10/01/2021"/>
    <n v="28812977.52"/>
    <n v="5958005.9000000004"/>
    <s v="11/01/2021"/>
    <n v="28812977.52"/>
    <n v="5994375.3499999996"/>
    <s v="12/01/2021"/>
    <n v="28938132.739999998"/>
    <n v="6019202.3499999996"/>
  </r>
  <r>
    <x v="0"/>
    <s v="376-G-Mains-High Pressure Steel"/>
    <x v="74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6-G-Mains-High Pressure Steel"/>
    <x v="75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6-G-Mains-High Pressure Steel"/>
    <x v="75"/>
    <x v="2"/>
    <n v="14"/>
    <s v="UW- Washington Gas"/>
    <s v="Gas Distribution"/>
    <s v="12/01/2020"/>
    <n v="190353613.15000001"/>
    <n v="38341696.140000001"/>
    <s v="01/01/2021"/>
    <n v="191885363.47"/>
    <n v="38582810.710000001"/>
    <s v="02/01/2021"/>
    <n v="193006900.34"/>
    <n v="38820040.530000001"/>
    <s v="03/01/2021"/>
    <n v="193145199.94999999"/>
    <n v="39049423.219999999"/>
    <s v="04/01/2021"/>
    <n v="193314274.34"/>
    <n v="39276946.850000001"/>
    <s v="05/01/2021"/>
    <n v="193463116.61000001"/>
    <n v="39519621.310000002"/>
    <s v="06/01/2021"/>
    <n v="193847883.71000001"/>
    <n v="39709718.509999998"/>
    <s v="07/01/2021"/>
    <n v="191565583.65000001"/>
    <n v="39929196.859999999"/>
    <s v="08/01/2021"/>
    <n v="191014064.50999999"/>
    <n v="40123530.950000003"/>
    <s v="09/01/2021"/>
    <n v="191041363.09999999"/>
    <n v="40355192.899999999"/>
    <s v="10/01/2021"/>
    <n v="194419516.21000001"/>
    <n v="40573706.170000002"/>
    <s v="11/01/2021"/>
    <n v="196575823.25999999"/>
    <n v="40791859.18"/>
    <s v="12/01/2021"/>
    <n v="205743200.33000001"/>
    <n v="40724447.579999998"/>
  </r>
  <r>
    <x v="0"/>
    <s v="376-G-Mains-High Pressure Steel"/>
    <x v="76"/>
    <x v="1"/>
    <n v="13"/>
    <s v="UO- Oregon Gas"/>
    <s v="Gas Distribution"/>
    <s v="12/01/2020"/>
    <n v="0"/>
    <n v="0"/>
    <s v="01/01/2021"/>
    <n v="0"/>
    <n v="0"/>
    <s v="02/01/2021"/>
    <n v="628622.13"/>
    <n v="47806.770000000004"/>
    <s v="03/01/2021"/>
    <n v="628622.13"/>
    <n v="47806.770000000004"/>
    <s v="04/01/2021"/>
    <n v="628622.13"/>
    <n v="47806.770000000004"/>
    <s v="05/01/2021"/>
    <n v="628622.13"/>
    <n v="47806.770000000004"/>
    <s v="06/01/2021"/>
    <n v="628622.13"/>
    <n v="47806.770000000004"/>
    <s v="07/01/2021"/>
    <n v="628622.13"/>
    <n v="47806.770000000004"/>
    <s v="08/01/2021"/>
    <n v="628622.13"/>
    <n v="47806.770000000004"/>
    <s v="09/01/2021"/>
    <n v="628622.13"/>
    <n v="47806.770000000004"/>
    <s v="10/01/2021"/>
    <n v="628622.13"/>
    <n v="47806.770000000004"/>
    <s v="11/01/2021"/>
    <n v="628622.13"/>
    <n v="47806.770000000004"/>
    <s v="12/01/2021"/>
    <n v="628622.13"/>
    <n v="47806.770000000004"/>
  </r>
  <r>
    <x v="0"/>
    <s v="376-G-Mains-High Pressure Steel"/>
    <x v="76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6-G-Mains-Plastic"/>
    <x v="77"/>
    <x v="1"/>
    <n v="13"/>
    <s v="UO- Oregon Gas"/>
    <s v="Gas Distribution"/>
    <s v="12/01/2020"/>
    <n v="52636123.609999999"/>
    <n v="17763361"/>
    <s v="01/01/2021"/>
    <n v="52955812.100000001"/>
    <n v="17886617.25"/>
    <s v="02/01/2021"/>
    <n v="52681573.280000001"/>
    <n v="17928906.079999998"/>
    <s v="03/01/2021"/>
    <n v="52892149.710000001"/>
    <n v="18050203.48"/>
    <s v="04/01/2021"/>
    <n v="53019947.140000001"/>
    <n v="18165643.379999999"/>
    <s v="05/01/2021"/>
    <n v="53085536.270000003"/>
    <n v="18288845.059999999"/>
    <s v="06/01/2021"/>
    <n v="53339184.899999999"/>
    <n v="18413153.690000001"/>
    <s v="07/01/2021"/>
    <n v="53601118.399999999"/>
    <n v="18538056.280000001"/>
    <s v="08/01/2021"/>
    <n v="53938580.759999998"/>
    <n v="18655192.420000002"/>
    <s v="09/01/2021"/>
    <n v="54020450.009999998"/>
    <n v="18781498.600000001"/>
    <s v="10/01/2021"/>
    <n v="54347194.200000003"/>
    <n v="18907996.489999998"/>
    <s v="11/01/2021"/>
    <n v="54531162.039999999"/>
    <n v="19025541.379999999"/>
    <s v="12/01/2021"/>
    <n v="55126091.240000002"/>
    <n v="19116460.670000002"/>
  </r>
  <r>
    <x v="0"/>
    <s v="376-G-Mains-Plastic"/>
    <x v="77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6-G-Mains-Plastic"/>
    <x v="78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6-G-Mains-Plastic"/>
    <x v="78"/>
    <x v="2"/>
    <n v="14"/>
    <s v="UW- Washington Gas"/>
    <s v="Gas Distribution"/>
    <s v="12/01/2020"/>
    <n v="166934963.66999999"/>
    <n v="50523593.890000001"/>
    <s v="01/01/2021"/>
    <n v="167382162.66"/>
    <n v="50910143.460000001"/>
    <s v="02/01/2021"/>
    <n v="168124325.97999999"/>
    <n v="51294101.630000003"/>
    <s v="03/01/2021"/>
    <n v="168470060.74000001"/>
    <n v="51574009.079999998"/>
    <s v="04/01/2021"/>
    <n v="170081860.16999999"/>
    <n v="51968304.57"/>
    <s v="05/01/2021"/>
    <n v="170922569.91999999"/>
    <n v="52342784.789999999"/>
    <s v="06/01/2021"/>
    <n v="171959014.15000001"/>
    <n v="52741633.579999998"/>
    <s v="07/01/2021"/>
    <n v="175491062.49000001"/>
    <n v="53144146.079999998"/>
    <s v="08/01/2021"/>
    <n v="177322312.44"/>
    <n v="53551816.82"/>
    <s v="09/01/2021"/>
    <n v="177693985.56"/>
    <n v="53960889.310000002"/>
    <s v="10/01/2021"/>
    <n v="177659768.16"/>
    <n v="54330287.130000003"/>
    <s v="11/01/2021"/>
    <n v="178332096.40000001"/>
    <n v="54736738.25"/>
    <s v="12/01/2021"/>
    <n v="180199666.47999999"/>
    <n v="55146663.770000003"/>
  </r>
  <r>
    <x v="0"/>
    <s v="376-G-Mains-Plastic"/>
    <x v="79"/>
    <x v="1"/>
    <n v="13"/>
    <s v="UO- Oregon Gas"/>
    <s v="Gas Distribution"/>
    <s v="12/01/2020"/>
    <n v="0"/>
    <n v="0"/>
    <s v="01/01/2021"/>
    <n v="0"/>
    <n v="0"/>
    <s v="02/01/2021"/>
    <n v="436664.55"/>
    <n v="79411.759999999995"/>
    <s v="03/01/2021"/>
    <n v="436664.55"/>
    <n v="79411.759999999995"/>
    <s v="04/01/2021"/>
    <n v="436664.55"/>
    <n v="79411.759999999995"/>
    <s v="05/01/2021"/>
    <n v="436664.55"/>
    <n v="79411.759999999995"/>
    <s v="06/01/2021"/>
    <n v="436664.55"/>
    <n v="79411.759999999995"/>
    <s v="07/01/2021"/>
    <n v="436664.55"/>
    <n v="79411.759999999995"/>
    <s v="08/01/2021"/>
    <n v="436664.55"/>
    <n v="79411.759999999995"/>
    <s v="09/01/2021"/>
    <n v="436664.55"/>
    <n v="79411.759999999995"/>
    <s v="10/01/2021"/>
    <n v="436664.55"/>
    <n v="79411.759999999995"/>
    <s v="11/01/2021"/>
    <n v="436664.55"/>
    <n v="79411.759999999995"/>
    <s v="12/01/2021"/>
    <n v="436664.55"/>
    <n v="79411.759999999995"/>
  </r>
  <r>
    <x v="0"/>
    <s v="376-G-Mains-Plastic"/>
    <x v="79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6-G-Mains-Steel"/>
    <x v="80"/>
    <x v="1"/>
    <n v="13"/>
    <s v="UO- Oregon Gas"/>
    <s v="Gas Distribution"/>
    <s v="12/01/2020"/>
    <n v="41965369.340000004"/>
    <n v="24925130.149999999"/>
    <s v="01/01/2021"/>
    <n v="41759873.799999997"/>
    <n v="24938767.510000002"/>
    <s v="02/01/2021"/>
    <n v="41459064.450000003"/>
    <n v="25006734.5"/>
    <s v="03/01/2021"/>
    <n v="41489976.359999999"/>
    <n v="25068369.449999999"/>
    <s v="04/01/2021"/>
    <n v="41599381.359999999"/>
    <n v="25185842.719999999"/>
    <s v="05/01/2021"/>
    <n v="41606527.200000003"/>
    <n v="25300316.010000002"/>
    <s v="06/01/2021"/>
    <n v="41628723.030000001"/>
    <n v="25424167.43"/>
    <s v="07/01/2021"/>
    <n v="41658241.68"/>
    <n v="25547437.260000002"/>
    <s v="08/01/2021"/>
    <n v="41615333.18"/>
    <n v="25564193.550000001"/>
    <s v="09/01/2021"/>
    <n v="41617616.590000004"/>
    <n v="25687652.370000001"/>
    <s v="10/01/2021"/>
    <n v="41658890.520000003"/>
    <n v="25811117.969999999"/>
    <s v="11/01/2021"/>
    <n v="41697043.049999997"/>
    <n v="25888773.93"/>
    <s v="12/01/2021"/>
    <n v="42169362.350000001"/>
    <n v="25981455.780000001"/>
  </r>
  <r>
    <x v="0"/>
    <s v="376-G-Mains-Steel"/>
    <x v="80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6-G-Mains-Steel"/>
    <x v="81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6-G-Mains-Steel"/>
    <x v="81"/>
    <x v="2"/>
    <n v="14"/>
    <s v="UW- Washington Gas"/>
    <s v="Gas Distribution"/>
    <s v="12/01/2020"/>
    <n v="121354809.52"/>
    <n v="86054896.680000007"/>
    <s v="01/01/2021"/>
    <n v="121466856.09"/>
    <n v="86411472.459999993"/>
    <s v="02/01/2021"/>
    <n v="121530517.61"/>
    <n v="86763355.349999994"/>
    <s v="03/01/2021"/>
    <n v="122642997.14"/>
    <n v="87055530.030000001"/>
    <s v="04/01/2021"/>
    <n v="122773982.09999999"/>
    <n v="87343164.609999999"/>
    <s v="05/01/2021"/>
    <n v="122772830.73999999"/>
    <n v="87623778.480000004"/>
    <s v="06/01/2021"/>
    <n v="122801820.93000001"/>
    <n v="87961607.420000002"/>
    <s v="07/01/2021"/>
    <n v="122833393.51000001"/>
    <n v="88296467.230000004"/>
    <s v="08/01/2021"/>
    <n v="123027096.68000001"/>
    <n v="88590820.760000005"/>
    <s v="09/01/2021"/>
    <n v="123032552.11"/>
    <n v="88951327.239999995"/>
    <s v="10/01/2021"/>
    <n v="123059114.59"/>
    <n v="89311533.319999993"/>
    <s v="11/01/2021"/>
    <n v="122085803.38"/>
    <n v="89581593.239999995"/>
    <s v="12/01/2021"/>
    <n v="122495127.8"/>
    <n v="89672549.640000001"/>
  </r>
  <r>
    <x v="0"/>
    <s v="376-G-Mains-Steel"/>
    <x v="82"/>
    <x v="1"/>
    <n v="13"/>
    <s v="UO- Oregon Gas"/>
    <s v="Gas Distribution"/>
    <s v="12/01/2020"/>
    <n v="0"/>
    <n v="0"/>
    <s v="01/01/2021"/>
    <n v="0"/>
    <n v="0"/>
    <s v="02/01/2021"/>
    <n v="308300.12"/>
    <n v="53852.08"/>
    <s v="03/01/2021"/>
    <n v="308300.12"/>
    <n v="53852.08"/>
    <s v="04/01/2021"/>
    <n v="308300.12"/>
    <n v="53852.08"/>
    <s v="05/01/2021"/>
    <n v="308300.12"/>
    <n v="53852.08"/>
    <s v="06/01/2021"/>
    <n v="308300.12"/>
    <n v="53852.08"/>
    <s v="07/01/2021"/>
    <n v="308300.12"/>
    <n v="53852.08"/>
    <s v="08/01/2021"/>
    <n v="308300.12"/>
    <n v="53852.08"/>
    <s v="09/01/2021"/>
    <n v="308300.12"/>
    <n v="53852.08"/>
    <s v="10/01/2021"/>
    <n v="308300.12"/>
    <n v="53852.08"/>
    <s v="11/01/2021"/>
    <n v="308300.12"/>
    <n v="53852.08"/>
    <s v="12/01/2021"/>
    <n v="308300.12"/>
    <n v="53852.08"/>
  </r>
  <r>
    <x v="0"/>
    <s v="376-G-Mains-Steel"/>
    <x v="82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7-G-Compressor Station"/>
    <x v="83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7-G-Compressor Station"/>
    <x v="83"/>
    <x v="2"/>
    <n v="14"/>
    <s v="UW- Washington Gas"/>
    <s v="Gas Distribution"/>
    <s v="12/01/2020"/>
    <n v="2097766.77"/>
    <n v="1538527.5"/>
    <s v="01/01/2021"/>
    <n v="2097766.77"/>
    <n v="1541534.3"/>
    <s v="02/01/2021"/>
    <n v="2097766.77"/>
    <n v="1544541.1"/>
    <s v="03/01/2021"/>
    <n v="2097766.77"/>
    <n v="1547547.9"/>
    <s v="04/01/2021"/>
    <n v="2097766.77"/>
    <n v="1550554.7"/>
    <s v="05/01/2021"/>
    <n v="2097766.77"/>
    <n v="1553561.5"/>
    <s v="06/01/2021"/>
    <n v="2118205.37"/>
    <n v="1556568.3"/>
    <s v="07/01/2021"/>
    <n v="2121504.89"/>
    <n v="1559604.4"/>
    <s v="08/01/2021"/>
    <n v="2120718.79"/>
    <n v="1562645.22"/>
    <s v="09/01/2021"/>
    <n v="2120718.79"/>
    <n v="1565684.92"/>
    <s v="10/01/2021"/>
    <n v="2120718.79"/>
    <n v="1568724.62"/>
    <s v="11/01/2021"/>
    <n v="2122143.1800000002"/>
    <n v="1571764.32"/>
    <s v="12/01/2021"/>
    <n v="2608328.4900000002"/>
    <n v="1564138.99"/>
  </r>
  <r>
    <x v="0"/>
    <s v="378-G-Measure/Regulation"/>
    <x v="84"/>
    <x v="1"/>
    <n v="13"/>
    <s v="UO- Oregon Gas"/>
    <s v="Gas Distribution"/>
    <s v="12/01/2020"/>
    <n v="11480917.42"/>
    <n v="3647209.39"/>
    <s v="01/01/2021"/>
    <n v="11256711.9"/>
    <n v="3417401.71"/>
    <s v="02/01/2021"/>
    <n v="11267183.93"/>
    <n v="3435881.48"/>
    <s v="03/01/2021"/>
    <n v="11269226.84"/>
    <n v="3453771.8"/>
    <s v="04/01/2021"/>
    <n v="11265914.84"/>
    <n v="3466153.9"/>
    <s v="05/01/2021"/>
    <n v="11265914.84"/>
    <n v="3484648.7800000003"/>
    <s v="06/01/2021"/>
    <n v="11265914.84"/>
    <n v="3501878.59"/>
    <s v="07/01/2021"/>
    <n v="11265914.84"/>
    <n v="3520373.47"/>
    <s v="08/01/2021"/>
    <n v="11276046.289999999"/>
    <n v="3538868.35"/>
    <s v="09/01/2021"/>
    <n v="11276046.289999999"/>
    <n v="3557379.86"/>
    <s v="10/01/2021"/>
    <n v="11280550.880000001"/>
    <n v="3575891.37"/>
    <s v="11/01/2021"/>
    <n v="11280550.880000001"/>
    <n v="3593624.8"/>
    <s v="12/01/2021"/>
    <n v="11492681.6"/>
    <n v="3612143.7"/>
  </r>
  <r>
    <x v="0"/>
    <s v="378-G-Measure/Regulation"/>
    <x v="84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8-G-Measure/Regulation"/>
    <x v="85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8-G-Measure/Regulation"/>
    <x v="85"/>
    <x v="2"/>
    <n v="14"/>
    <s v="UW- Washington Gas"/>
    <s v="Gas Distribution"/>
    <s v="12/01/2020"/>
    <n v="32275101.82"/>
    <n v="6111795.1399999997"/>
    <s v="01/01/2021"/>
    <n v="32363119.710000001"/>
    <n v="6164780.0999999996"/>
    <s v="02/01/2021"/>
    <n v="32528909.890000001"/>
    <n v="6217827.5"/>
    <s v="03/01/2021"/>
    <n v="32629486.739999998"/>
    <n v="6257481.0899999999"/>
    <s v="04/01/2021"/>
    <n v="32837427.920000002"/>
    <n v="6270644.4199999999"/>
    <s v="05/01/2021"/>
    <n v="33013768.449999999"/>
    <n v="6309409.2999999998"/>
    <s v="06/01/2021"/>
    <n v="33135031.309999999"/>
    <n v="6363606.9000000004"/>
    <s v="07/01/2021"/>
    <n v="33263114.829999998"/>
    <n v="6414855.7400000002"/>
    <s v="08/01/2021"/>
    <n v="33321768.129999999"/>
    <n v="6426041.3300000001"/>
    <s v="09/01/2021"/>
    <n v="33331276.149999999"/>
    <n v="6466359.7199999997"/>
    <s v="10/01/2021"/>
    <n v="33662765.259999998"/>
    <n v="6439758.54"/>
    <s v="11/01/2021"/>
    <n v="33562985.390000001"/>
    <n v="6493393.8499999996"/>
    <s v="12/01/2021"/>
    <n v="33715861.719999999"/>
    <n v="6016545.2000000002"/>
  </r>
  <r>
    <x v="0"/>
    <s v="379-G-Measure/Regulation City Gate"/>
    <x v="86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79-G-Measure/Regulation City Gate"/>
    <x v="86"/>
    <x v="2"/>
    <n v="14"/>
    <s v="UW- Washington Gas"/>
    <s v="Gas Distribution"/>
    <s v="12/01/2020"/>
    <n v="504955.57"/>
    <n v="-3840"/>
    <s v="01/01/2021"/>
    <n v="507634.94"/>
    <n v="-3031.9"/>
    <s v="02/01/2021"/>
    <n v="539788.94000000006"/>
    <n v="-2449.21"/>
    <s v="03/01/2021"/>
    <n v="707960.13"/>
    <n v="-1563.28"/>
    <s v="04/01/2021"/>
    <n v="763626.28"/>
    <n v="-401.04"/>
    <s v="05/01/2021"/>
    <n v="764059.34"/>
    <n v="852.58"/>
    <s v="06/01/2021"/>
    <n v="766994.6"/>
    <n v="2106.91"/>
    <s v="07/01/2021"/>
    <n v="767044.43"/>
    <n v="3366.06"/>
    <s v="08/01/2021"/>
    <n v="767044.43"/>
    <n v="4625.29"/>
    <s v="09/01/2021"/>
    <n v="849067.46"/>
    <n v="5884.52"/>
    <s v="10/01/2021"/>
    <n v="849067.95000000007"/>
    <n v="7278.41"/>
    <s v="11/01/2021"/>
    <n v="1167848.43"/>
    <n v="8672.2999999999993"/>
    <s v="12/01/2021"/>
    <n v="1419216.4100000001"/>
    <n v="10589.52"/>
  </r>
  <r>
    <x v="0"/>
    <s v="380-G-Services-Plastc"/>
    <x v="87"/>
    <x v="1"/>
    <n v="13"/>
    <s v="UO- Oregon Gas"/>
    <s v="Gas Distribution"/>
    <s v="12/01/2020"/>
    <n v="53054904.340000004"/>
    <n v="19392851.329999998"/>
    <s v="01/01/2021"/>
    <n v="53363414.229999997"/>
    <n v="19541405.059999999"/>
    <s v="02/01/2021"/>
    <n v="53573401.409999996"/>
    <n v="19675248.129999999"/>
    <s v="03/01/2021"/>
    <n v="53850654.159999996"/>
    <n v="19825133.640000001"/>
    <s v="04/01/2021"/>
    <n v="54117695.350000001"/>
    <n v="19967586.27"/>
    <s v="05/01/2021"/>
    <n v="54349695.609999999"/>
    <n v="20108551.559999999"/>
    <s v="06/01/2021"/>
    <n v="54600923.539999999"/>
    <n v="20259156.879999999"/>
    <s v="07/01/2021"/>
    <n v="54917437.899999999"/>
    <n v="20410683.039999999"/>
    <s v="08/01/2021"/>
    <n v="55230376.140000001"/>
    <n v="20558928.059999999"/>
    <s v="09/01/2021"/>
    <n v="55443803.229999997"/>
    <n v="20711377.800000001"/>
    <s v="10/01/2021"/>
    <n v="55742739.640000001"/>
    <n v="20866620.449999999"/>
    <s v="11/01/2021"/>
    <n v="56118141.210000001"/>
    <n v="21014410.18"/>
    <s v="12/01/2021"/>
    <n v="56618240.75"/>
    <n v="21153007.010000002"/>
  </r>
  <r>
    <x v="0"/>
    <s v="380-G-Services-Plastc"/>
    <x v="87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0-G-Services-Plastc"/>
    <x v="88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0-G-Services-Plastc"/>
    <x v="88"/>
    <x v="2"/>
    <n v="14"/>
    <s v="UW- Washington Gas"/>
    <s v="Gas Distribution"/>
    <s v="12/01/2020"/>
    <n v="159001002.13"/>
    <n v="60360022.140000001"/>
    <s v="01/01/2021"/>
    <n v="159886165.65000001"/>
    <n v="60800035.579999998"/>
    <s v="02/01/2021"/>
    <n v="160396148.22999999"/>
    <n v="61227512.350000001"/>
    <s v="03/01/2021"/>
    <n v="161448860.56"/>
    <n v="61679720.759999998"/>
    <s v="04/01/2021"/>
    <n v="162200806.31999999"/>
    <n v="62119464.049999997"/>
    <s v="05/01/2021"/>
    <n v="163035003.46000001"/>
    <n v="62565458.869999997"/>
    <s v="06/01/2021"/>
    <n v="163662923.72"/>
    <n v="63012080.719999999"/>
    <s v="07/01/2021"/>
    <n v="164157949.27000001"/>
    <n v="63466008.68"/>
    <s v="08/01/2021"/>
    <n v="165065867.62"/>
    <n v="63904731.630000003"/>
    <s v="09/01/2021"/>
    <n v="165910906.41"/>
    <n v="64360388.560000002"/>
    <s v="10/01/2021"/>
    <n v="166540282.34999999"/>
    <n v="64823519.25"/>
    <s v="11/01/2021"/>
    <n v="167120794.28"/>
    <n v="65251232.93"/>
    <s v="12/01/2021"/>
    <n v="168309670.06"/>
    <n v="65669691.460000001"/>
  </r>
  <r>
    <x v="0"/>
    <s v="380-G-Services-Plastc"/>
    <x v="89"/>
    <x v="1"/>
    <n v="13"/>
    <s v="UO- Oregon Gas"/>
    <s v="Gas Distribution"/>
    <s v="12/01/2020"/>
    <n v="0"/>
    <n v="0"/>
    <s v="01/01/2021"/>
    <n v="0"/>
    <n v="0"/>
    <s v="02/01/2021"/>
    <n v="50320.47"/>
    <n v="11101.78"/>
    <s v="03/01/2021"/>
    <n v="50320.47"/>
    <n v="11101.78"/>
    <s v="04/01/2021"/>
    <n v="50320.47"/>
    <n v="11101.78"/>
    <s v="05/01/2021"/>
    <n v="50320.47"/>
    <n v="11101.78"/>
    <s v="06/01/2021"/>
    <n v="50320.47"/>
    <n v="11101.78"/>
    <s v="07/01/2021"/>
    <n v="50320.47"/>
    <n v="11101.78"/>
    <s v="08/01/2021"/>
    <n v="50320.47"/>
    <n v="11101.78"/>
    <s v="09/01/2021"/>
    <n v="50320.47"/>
    <n v="11101.78"/>
    <s v="10/01/2021"/>
    <n v="50320.47"/>
    <n v="11101.78"/>
    <s v="11/01/2021"/>
    <n v="50320.47"/>
    <n v="11101.78"/>
    <s v="12/01/2021"/>
    <n v="50320.47"/>
    <n v="11101.78"/>
  </r>
  <r>
    <x v="0"/>
    <s v="380-G-Services-Plastc"/>
    <x v="89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0-G-Services-Steel"/>
    <x v="90"/>
    <x v="1"/>
    <n v="13"/>
    <s v="UO- Oregon Gas"/>
    <s v="Gas Distribution"/>
    <s v="12/01/2020"/>
    <n v="12795561.15"/>
    <n v="19698070.18"/>
    <s v="01/01/2021"/>
    <n v="12795389.199999999"/>
    <n v="19734376.440000001"/>
    <s v="02/01/2021"/>
    <n v="12794005.42"/>
    <n v="19742181.18"/>
    <s v="03/01/2021"/>
    <n v="12792334.800000001"/>
    <n v="19712072.190000001"/>
    <s v="04/01/2021"/>
    <n v="12790154.52"/>
    <n v="19742867.370000001"/>
    <s v="05/01/2021"/>
    <n v="12789554.15"/>
    <n v="19765535.32"/>
    <s v="06/01/2021"/>
    <n v="12789243.869999999"/>
    <n v="19793132.68"/>
    <s v="07/01/2021"/>
    <n v="12789243.869999999"/>
    <n v="19803834.41"/>
    <s v="08/01/2021"/>
    <n v="12782269.949999999"/>
    <n v="19824866.77"/>
    <s v="09/01/2021"/>
    <n v="12782269.949999999"/>
    <n v="19854775.289999999"/>
    <s v="10/01/2021"/>
    <n v="12782269.949999999"/>
    <n v="19891737.359999999"/>
    <s v="11/01/2021"/>
    <n v="12778063.109999999"/>
    <n v="19865188.489999998"/>
    <s v="12/01/2021"/>
    <n v="12770744.710000001"/>
    <n v="19884927.73"/>
  </r>
  <r>
    <x v="0"/>
    <s v="380-G-Services-Steel"/>
    <x v="90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0-G-Services-Steel"/>
    <x v="91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0-G-Services-Steel"/>
    <x v="91"/>
    <x v="2"/>
    <n v="14"/>
    <s v="UW- Washington Gas"/>
    <s v="Gas Distribution"/>
    <s v="12/01/2020"/>
    <n v="61669284.18"/>
    <n v="94878624.439999998"/>
    <s v="01/01/2021"/>
    <n v="61666751.07"/>
    <n v="95048759.269999996"/>
    <s v="02/01/2021"/>
    <n v="61655903.299999997"/>
    <n v="95149319.040000007"/>
    <s v="03/01/2021"/>
    <n v="61639054.200000003"/>
    <n v="95260169.049999997"/>
    <s v="04/01/2021"/>
    <n v="61644747.990000002"/>
    <n v="95399072.689999998"/>
    <s v="05/01/2021"/>
    <n v="61639578.420000002"/>
    <n v="95488317.379999995"/>
    <s v="06/01/2021"/>
    <n v="61638294.770000003"/>
    <n v="95613104.629999995"/>
    <s v="07/01/2021"/>
    <n v="61639052.579999998"/>
    <n v="95743275.579999998"/>
    <s v="08/01/2021"/>
    <n v="61644456.189999998"/>
    <n v="95859192.480000004"/>
    <s v="09/01/2021"/>
    <n v="61644456.189999998"/>
    <n v="96004192.280000001"/>
    <s v="10/01/2021"/>
    <n v="61642616.619999997"/>
    <n v="96180447.930000007"/>
    <s v="11/01/2021"/>
    <n v="61579312.039999999"/>
    <n v="96173772.120000005"/>
    <s v="12/01/2021"/>
    <n v="61551992.810000002"/>
    <n v="96208679.239999995"/>
  </r>
  <r>
    <x v="0"/>
    <s v="381-G-ERT Units"/>
    <x v="92"/>
    <x v="3"/>
    <n v="13"/>
    <s v="UO- Oregon Gas"/>
    <s v="Gas Distribution"/>
    <s v="12/01/2020"/>
    <n v="5531290.9900000002"/>
    <n v="-2103882.37"/>
    <s v="01/01/2021"/>
    <n v="5555198.5300000003"/>
    <n v="-2102616.41"/>
    <s v="02/01/2021"/>
    <n v="5552225.2199999997"/>
    <n v="-2088977.49"/>
    <s v="03/01/2021"/>
    <n v="5552166.8100000005"/>
    <n v="-2079296.25"/>
    <s v="04/01/2021"/>
    <n v="5494048.0700000003"/>
    <n v="-2128049.0099999998"/>
    <s v="05/01/2021"/>
    <n v="5491882.0899999999"/>
    <n v="-2118265.44"/>
    <s v="06/01/2021"/>
    <n v="5507729.5"/>
    <n v="-2107498.13"/>
    <s v="07/01/2021"/>
    <n v="5506987.5199999996"/>
    <n v="-2102216.38"/>
    <s v="08/01/2021"/>
    <n v="5506669.5499999998"/>
    <n v="-2090556.64"/>
    <s v="09/01/2021"/>
    <n v="5505548.0599999996"/>
    <n v="-2079701.12"/>
    <s v="10/01/2021"/>
    <n v="19724.990000000002"/>
    <n v="10256.39"/>
    <s v="11/01/2021"/>
    <n v="20004.900000000001"/>
    <n v="10284.86"/>
    <s v="12/01/2021"/>
    <n v="18113.98"/>
    <n v="10328.370000000001"/>
  </r>
  <r>
    <x v="0"/>
    <s v="381-G-ERT Units"/>
    <x v="92"/>
    <x v="3"/>
    <n v="14"/>
    <s v="UW- Washington Gas"/>
    <s v="Gas Distribution"/>
    <s v="12/01/2020"/>
    <n v="15882921.119999999"/>
    <n v="-6043418.2000000002"/>
    <s v="01/01/2021"/>
    <n v="15860370.189999999"/>
    <n v="-6014429.3700000001"/>
    <s v="02/01/2021"/>
    <n v="15851881.26"/>
    <n v="-5975489.5899999999"/>
    <s v="03/01/2021"/>
    <n v="15851714.5"/>
    <n v="-5947849.1799999997"/>
    <s v="04/01/2021"/>
    <n v="15685782.57"/>
    <n v="-6087040.75"/>
    <s v="05/01/2021"/>
    <n v="15679598.58"/>
    <n v="-6059108.1600000001"/>
    <s v="06/01/2021"/>
    <n v="15724843.75"/>
    <n v="-6028366.9199999999"/>
    <s v="07/01/2021"/>
    <n v="15722725.34"/>
    <n v="-6013287.2800000003"/>
    <s v="08/01/2021"/>
    <n v="15721817.550000001"/>
    <n v="-5979998.1500000004"/>
    <s v="09/01/2021"/>
    <n v="15718615.640000001"/>
    <n v="-5949005.1100000003"/>
    <s v="10/01/2021"/>
    <n v="56315.82"/>
    <n v="17928.170000000002"/>
    <s v="11/01/2021"/>
    <n v="57115"/>
    <n v="18009.48"/>
    <s v="12/01/2021"/>
    <n v="51716.32"/>
    <n v="18133.71"/>
  </r>
  <r>
    <x v="0"/>
    <s v="381-G-Meters"/>
    <x v="93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1-G-Meters"/>
    <x v="93"/>
    <x v="2"/>
    <n v="14"/>
    <s v="UW- Washington Gas"/>
    <s v="Gas Distribution"/>
    <s v="12/01/2020"/>
    <n v="0"/>
    <n v="0.01"/>
    <s v="01/01/2021"/>
    <n v="0"/>
    <n v="0.01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1-G-Meters"/>
    <x v="94"/>
    <x v="3"/>
    <n v="13"/>
    <s v="UO- Oregon Gas"/>
    <s v="Gas Distribution"/>
    <s v="12/01/2020"/>
    <n v="11718963.449999999"/>
    <n v="2900658.06"/>
    <s v="01/01/2021"/>
    <n v="11781962.050000001"/>
    <n v="2930556.39"/>
    <s v="02/01/2021"/>
    <n v="11782227.310000001"/>
    <n v="2948631.51"/>
    <s v="03/01/2021"/>
    <n v="11789417.939999999"/>
    <n v="2956079.0300000003"/>
    <s v="04/01/2021"/>
    <n v="11799013.48"/>
    <n v="2966819.75"/>
    <s v="05/01/2021"/>
    <n v="11799131.779999999"/>
    <n v="2971299.4699999997"/>
    <s v="06/01/2021"/>
    <n v="11811494.109999999"/>
    <n v="2982581.83"/>
    <s v="07/01/2021"/>
    <n v="11822954"/>
    <n v="2993219.38"/>
    <s v="08/01/2021"/>
    <n v="11847047.210000001"/>
    <n v="3011025.31"/>
    <s v="09/01/2021"/>
    <n v="11877015.33"/>
    <n v="3028927.78"/>
    <s v="10/01/2021"/>
    <n v="27048975.18"/>
    <n v="5335771.2300000004"/>
    <s v="11/01/2021"/>
    <n v="27139422.210000001"/>
    <n v="5388159.54"/>
    <s v="12/01/2021"/>
    <n v="27475856.199999999"/>
    <n v="5440847.3099999996"/>
  </r>
  <r>
    <x v="0"/>
    <s v="381-G-Meters"/>
    <x v="94"/>
    <x v="3"/>
    <n v="14"/>
    <s v="UW- Washington Gas"/>
    <s v="Gas Distribution"/>
    <s v="12/01/2020"/>
    <n v="33650620.18"/>
    <n v="8316061.0899999999"/>
    <s v="01/01/2021"/>
    <n v="33638092.100000001"/>
    <n v="8351906.7599999998"/>
    <s v="02/01/2021"/>
    <n v="33638849.43"/>
    <n v="8403512.1199999992"/>
    <s v="03/01/2021"/>
    <n v="33659379.060000002"/>
    <n v="8424775.1699999999"/>
    <s v="04/01/2021"/>
    <n v="33686774.810000002"/>
    <n v="8455440.4800000004"/>
    <s v="05/01/2021"/>
    <n v="33687112.560000002"/>
    <n v="8468230.3100000005"/>
    <s v="06/01/2021"/>
    <n v="33722407.630000003"/>
    <n v="8500442"/>
    <s v="07/01/2021"/>
    <n v="33755126.170000002"/>
    <n v="8530812.75"/>
    <s v="08/01/2021"/>
    <n v="33823913.5"/>
    <n v="8581649.5800000001"/>
    <s v="09/01/2021"/>
    <n v="33909474.009999998"/>
    <n v="8632762.0099999998"/>
    <s v="10/01/2021"/>
    <n v="77226179.719999999"/>
    <n v="15218915.859999999"/>
    <s v="11/01/2021"/>
    <n v="77484410.519999996"/>
    <n v="15368487.130000001"/>
    <s v="12/01/2021"/>
    <n v="78444946.439999998"/>
    <n v="15518913.390000001"/>
  </r>
  <r>
    <x v="0"/>
    <s v="382-G-Meter Set Installation"/>
    <x v="95"/>
    <x v="1"/>
    <n v="13"/>
    <s v="UO- Oregon Gas"/>
    <s v="Gas Distribution"/>
    <s v="12/01/2020"/>
    <n v="9699259.6099999994"/>
    <n v="4134684.31"/>
    <s v="01/01/2021"/>
    <n v="9699259.6099999994"/>
    <n v="4155780.2"/>
    <s v="02/01/2021"/>
    <n v="9699245.8800000008"/>
    <n v="4176862.36"/>
    <s v="03/01/2021"/>
    <n v="9699245.8800000008"/>
    <n v="4197958.22"/>
    <s v="04/01/2021"/>
    <n v="9698173.2400000002"/>
    <n v="4217981.4400000004"/>
    <s v="05/01/2021"/>
    <n v="9698173.2400000002"/>
    <n v="4239074.97"/>
    <s v="06/01/2021"/>
    <n v="9698173.2400000002"/>
    <n v="4260168.5"/>
    <s v="07/01/2021"/>
    <n v="9698173.2400000002"/>
    <n v="4281262.03"/>
    <s v="08/01/2021"/>
    <n v="9697500.4000000004"/>
    <n v="4301682.72"/>
    <s v="09/01/2021"/>
    <n v="9697500.4000000004"/>
    <n v="4322774.78"/>
    <s v="10/01/2021"/>
    <n v="0"/>
    <n v="0"/>
    <s v="11/01/2021"/>
    <n v="0"/>
    <n v="0"/>
    <s v="12/01/2021"/>
    <n v="0"/>
    <n v="0"/>
  </r>
  <r>
    <x v="0"/>
    <s v="382-G-Meter Set Installation"/>
    <x v="95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2-G-Meter Set Installation"/>
    <x v="96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2-G-Meter Set Installation"/>
    <x v="96"/>
    <x v="2"/>
    <n v="14"/>
    <s v="UW- Washington Gas"/>
    <s v="Gas Distribution"/>
    <s v="12/01/2020"/>
    <n v="24053552.829999998"/>
    <n v="12004398.15"/>
    <s v="01/01/2021"/>
    <n v="24053580.379999999"/>
    <n v="12055574.630000001"/>
    <s v="02/01/2021"/>
    <n v="24057865.440000001"/>
    <n v="12107891.17"/>
    <s v="03/01/2021"/>
    <n v="24057945.960000001"/>
    <n v="12160217.029999999"/>
    <s v="04/01/2021"/>
    <n v="24057947.469999999"/>
    <n v="12212542.18"/>
    <s v="05/01/2021"/>
    <n v="24058163.91"/>
    <n v="12264868.220000001"/>
    <s v="06/01/2021"/>
    <n v="24054879.620000001"/>
    <n v="12317194.73"/>
    <s v="07/01/2021"/>
    <n v="24055182.84"/>
    <n v="12369514.09"/>
    <s v="08/01/2021"/>
    <n v="24054971.129999999"/>
    <n v="12421134.59"/>
    <s v="09/01/2021"/>
    <n v="24055422.719999999"/>
    <n v="12473454.15"/>
    <s v="10/01/2021"/>
    <n v="3052.68"/>
    <n v="3020.55"/>
    <s v="11/01/2021"/>
    <n v="3054.4"/>
    <n v="3027.19"/>
    <s v="12/01/2021"/>
    <n v="0"/>
    <n v="0"/>
  </r>
  <r>
    <x v="0"/>
    <s v="382-G-Meter Set Installation"/>
    <x v="97"/>
    <x v="3"/>
    <n v="13"/>
    <s v="UO- Oregon Gas"/>
    <s v="Gas Distribution"/>
    <s v="12/01/2020"/>
    <n v="897826.95000000007"/>
    <n v="-7328.62"/>
    <s v="01/01/2021"/>
    <n v="923285.79"/>
    <n v="-5398.74"/>
    <s v="02/01/2021"/>
    <n v="931157.62"/>
    <n v="-3390.59"/>
    <s v="03/01/2021"/>
    <n v="958863.51"/>
    <n v="-1365.32"/>
    <s v="04/01/2021"/>
    <n v="986070.27"/>
    <n v="720.21"/>
    <s v="05/01/2021"/>
    <n v="1007371.69"/>
    <n v="2864.91"/>
    <s v="06/01/2021"/>
    <n v="1034170.69"/>
    <n v="5055.9400000000005"/>
    <s v="07/01/2021"/>
    <n v="1066391.78"/>
    <n v="7305.26"/>
    <s v="08/01/2021"/>
    <n v="1098393.96"/>
    <n v="9624.66"/>
    <s v="09/01/2021"/>
    <n v="1122471.48"/>
    <n v="12013.67"/>
    <s v="10/01/2021"/>
    <n v="235016.88"/>
    <n v="6429.68"/>
    <s v="11/01/2021"/>
    <n v="235016.88"/>
    <n v="6940.84"/>
    <s v="12/01/2021"/>
    <n v="0"/>
    <n v="-0.28000000000000003"/>
  </r>
  <r>
    <x v="0"/>
    <s v="382-G-Meter Set Installation"/>
    <x v="97"/>
    <x v="3"/>
    <n v="14"/>
    <s v="UW- Washington Gas"/>
    <s v="Gas Distribution"/>
    <s v="12/01/2020"/>
    <n v="2578080.7199999997"/>
    <n v="-21043.89"/>
    <s v="01/01/2021"/>
    <n v="2636027.2000000002"/>
    <n v="-15413.67"/>
    <s v="02/01/2021"/>
    <n v="2658501.67"/>
    <n v="-9680.31"/>
    <s v="03/01/2021"/>
    <n v="2737603.36"/>
    <n v="-3898.07"/>
    <s v="04/01/2021"/>
    <n v="2815280.02"/>
    <n v="2056.2200000000003"/>
    <s v="05/01/2021"/>
    <n v="2876096.66"/>
    <n v="8179.46"/>
    <s v="06/01/2021"/>
    <n v="2952609.13"/>
    <n v="14434.970000000001"/>
    <s v="07/01/2021"/>
    <n v="3044601.97"/>
    <n v="20856.900000000001"/>
    <s v="08/01/2021"/>
    <n v="3135969.79"/>
    <n v="27478.91"/>
    <s v="09/01/2021"/>
    <n v="3204712.32"/>
    <n v="34299.64"/>
    <s v="10/01/2021"/>
    <n v="670984.98"/>
    <n v="18358.05"/>
    <s v="11/01/2021"/>
    <n v="670984.98"/>
    <n v="19817.439999999999"/>
    <s v="12/01/2021"/>
    <n v="0"/>
    <n v="0.2"/>
  </r>
  <r>
    <x v="0"/>
    <s v="383-G-Service Regulators"/>
    <x v="98"/>
    <x v="3"/>
    <n v="13"/>
    <s v="UO- Oregon Gas"/>
    <s v="Gas Distribution"/>
    <s v="12/01/2020"/>
    <n v="3072013.87"/>
    <n v="954766.4"/>
    <s v="01/01/2021"/>
    <n v="3093212.6"/>
    <n v="964444.22"/>
    <s v="02/01/2021"/>
    <n v="3111666.26"/>
    <n v="970012"/>
    <s v="03/01/2021"/>
    <n v="3124550.63"/>
    <n v="975613"/>
    <s v="04/01/2021"/>
    <n v="3150367.25"/>
    <n v="981233.37"/>
    <s v="05/01/2021"/>
    <n v="3162017.72"/>
    <n v="986891.20000000007"/>
    <s v="06/01/2021"/>
    <n v="3178649.28"/>
    <n v="992026.5"/>
    <s v="07/01/2021"/>
    <n v="3184474.19"/>
    <n v="997120.55"/>
    <s v="08/01/2021"/>
    <n v="3194581.75"/>
    <n v="1002260.47"/>
    <s v="09/01/2021"/>
    <n v="3201488.42"/>
    <n v="1007415.56"/>
    <s v="10/01/2021"/>
    <n v="3212121.19"/>
    <n v="1012715.66"/>
    <s v="11/01/2021"/>
    <n v="3233082.15"/>
    <n v="1018191.48"/>
    <s v="12/01/2021"/>
    <n v="3240480.95"/>
    <n v="1019097.16"/>
  </r>
  <r>
    <x v="0"/>
    <s v="383-G-Service Regulators"/>
    <x v="98"/>
    <x v="3"/>
    <n v="14"/>
    <s v="UW- Washington Gas"/>
    <s v="Gas Distribution"/>
    <s v="12/01/2020"/>
    <n v="8821187.3200000003"/>
    <n v="2741925.31"/>
    <s v="01/01/2021"/>
    <n v="8831277"/>
    <n v="2753655.25"/>
    <s v="02/01/2021"/>
    <n v="8883963.1099999994"/>
    <n v="2769551.55"/>
    <s v="03/01/2021"/>
    <n v="8920748.6300000008"/>
    <n v="2785542.68"/>
    <s v="04/01/2021"/>
    <n v="8994456.3699999992"/>
    <n v="2801589.13"/>
    <s v="05/01/2021"/>
    <n v="9027719.0399999991"/>
    <n v="2817742.52"/>
    <s v="06/01/2021"/>
    <n v="9075202.9800000004"/>
    <n v="2832404.06"/>
    <s v="07/01/2021"/>
    <n v="9091833.4000000004"/>
    <n v="2846947.8"/>
    <s v="08/01/2021"/>
    <n v="9120691.0099999998"/>
    <n v="2861622.52"/>
    <s v="09/01/2021"/>
    <n v="9140409.8900000006"/>
    <n v="2876340.55"/>
    <s v="10/01/2021"/>
    <n v="9170766.9700000007"/>
    <n v="2891472.62"/>
    <s v="11/01/2021"/>
    <n v="9230611.5600000005"/>
    <n v="2907106.37"/>
    <s v="12/01/2021"/>
    <n v="9251735.5199999996"/>
    <n v="2909692.13"/>
  </r>
  <r>
    <x v="0"/>
    <s v="385-G-Industrial Meas. &amp; Reg Stn Eq"/>
    <x v="99"/>
    <x v="1"/>
    <n v="13"/>
    <s v="UO- Oregon Gas"/>
    <s v="Gas Distribution"/>
    <s v="12/01/2020"/>
    <n v="2911298.2199999997"/>
    <n v="852516.06"/>
    <s v="01/01/2021"/>
    <n v="2911298.2199999997"/>
    <n v="856640.4"/>
    <s v="02/01/2021"/>
    <n v="2911298.2199999997"/>
    <n v="860451.59"/>
    <s v="03/01/2021"/>
    <n v="2911298.2199999997"/>
    <n v="863949.97"/>
    <s v="04/01/2021"/>
    <n v="2911298.2199999997"/>
    <n v="862116.79"/>
    <s v="05/01/2021"/>
    <n v="2915410.8200000003"/>
    <n v="866241.13"/>
    <s v="06/01/2021"/>
    <n v="2915410.8200000003"/>
    <n v="870371.3"/>
    <s v="07/01/2021"/>
    <n v="2915410.8200000003"/>
    <n v="874501.47"/>
    <s v="08/01/2021"/>
    <n v="2915410.8200000003"/>
    <n v="878443.53"/>
    <s v="09/01/2021"/>
    <n v="2915410.8200000003"/>
    <n v="882573.70000000007"/>
    <s v="10/01/2021"/>
    <n v="2915410.8200000003"/>
    <n v="886703.87"/>
    <s v="11/01/2021"/>
    <n v="2915410.8200000003"/>
    <n v="890834.04"/>
    <s v="12/01/2021"/>
    <n v="2915410.8200000003"/>
    <n v="894964.21"/>
  </r>
  <r>
    <x v="0"/>
    <s v="385-G-Industrial Meas. &amp; Reg Stn Eq"/>
    <x v="99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5-G-Industrial Meas. &amp; Reg Stn Eq"/>
    <x v="100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5-G-Industrial Meas. &amp; Reg Stn Eq"/>
    <x v="100"/>
    <x v="2"/>
    <n v="14"/>
    <s v="UW- Washington Gas"/>
    <s v="Gas Distribution"/>
    <s v="12/01/2020"/>
    <n v="9834732.0999999996"/>
    <n v="4251611.74"/>
    <s v="01/01/2021"/>
    <n v="9868167.4100000001"/>
    <n v="4265544.28"/>
    <s v="02/01/2021"/>
    <n v="9869302.8499999996"/>
    <n v="4279524.18"/>
    <s v="03/01/2021"/>
    <n v="9871513.8699999992"/>
    <n v="4293505.6900000004"/>
    <s v="04/01/2021"/>
    <n v="9871736.9900000002"/>
    <n v="4307384.67"/>
    <s v="05/01/2021"/>
    <n v="9873854.7799999993"/>
    <n v="4321369.63"/>
    <s v="06/01/2021"/>
    <n v="9873854.7799999993"/>
    <n v="4335357.59"/>
    <s v="07/01/2021"/>
    <n v="9873055.9800000004"/>
    <n v="4349345.55"/>
    <s v="08/01/2021"/>
    <n v="9882468.6799999997"/>
    <n v="4363332.38"/>
    <s v="09/01/2021"/>
    <n v="9882468.6799999997"/>
    <n v="4377332.54"/>
    <s v="10/01/2021"/>
    <n v="9885344.2400000002"/>
    <n v="4391332.7"/>
    <s v="11/01/2021"/>
    <n v="9885344.2400000002"/>
    <n v="4405336.9400000004"/>
    <s v="12/01/2021"/>
    <n v="9886838.9800000004"/>
    <n v="4419341.18"/>
  </r>
  <r>
    <x v="0"/>
    <s v="386-G-CNG Refueling Stations"/>
    <x v="101"/>
    <x v="1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6-G-CNG Refueling Stations"/>
    <x v="101"/>
    <x v="1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6-G-CNG Refueling Stations"/>
    <x v="102"/>
    <x v="2"/>
    <n v="13"/>
    <s v="UO- Oreg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6-G-CNG Refueling Stations"/>
    <x v="102"/>
    <x v="2"/>
    <n v="14"/>
    <s v="UW- Washington Gas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9-G-Land &amp; Land Rights"/>
    <x v="103"/>
    <x v="1"/>
    <n v="13"/>
    <s v="UO- Oregon Gas"/>
    <s v="Gas General"/>
    <s v="12/01/2020"/>
    <n v="493301.43"/>
    <n v="309237.99"/>
    <s v="01/01/2021"/>
    <n v="493301.43"/>
    <n v="309237.99"/>
    <s v="02/01/2021"/>
    <n v="493301.43"/>
    <n v="309237.99"/>
    <s v="03/01/2021"/>
    <n v="493301.43"/>
    <n v="309237.99"/>
    <s v="04/01/2021"/>
    <n v="493301.43"/>
    <n v="309237.99"/>
    <s v="05/01/2021"/>
    <n v="493301.43"/>
    <n v="309237.99"/>
    <s v="06/01/2021"/>
    <n v="493301.43"/>
    <n v="309237.99"/>
    <s v="07/01/2021"/>
    <n v="493301.43"/>
    <n v="309237.99"/>
    <s v="08/01/2021"/>
    <n v="493301.43"/>
    <n v="309237.99"/>
    <s v="09/01/2021"/>
    <n v="493301.43"/>
    <n v="309237.99"/>
    <s v="10/01/2021"/>
    <n v="493301.43"/>
    <n v="309237.99"/>
    <s v="11/01/2021"/>
    <n v="493301.43"/>
    <n v="0"/>
    <s v="12/01/2021"/>
    <n v="493301.43"/>
    <n v="0"/>
  </r>
  <r>
    <x v="0"/>
    <s v="389-G-Land &amp; Land Rights"/>
    <x v="103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9-G-Land &amp; Land Rights"/>
    <x v="104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9-G-Land &amp; Land Rights"/>
    <x v="104"/>
    <x v="2"/>
    <n v="14"/>
    <s v="UW- Washington Gas"/>
    <s v="Gas General"/>
    <s v="12/01/2020"/>
    <n v="2508056.1800000002"/>
    <n v="0"/>
    <s v="01/01/2021"/>
    <n v="2508056.1800000002"/>
    <n v="0"/>
    <s v="02/01/2021"/>
    <n v="2508056.1800000002"/>
    <n v="0"/>
    <s v="03/01/2021"/>
    <n v="2508056.1800000002"/>
    <n v="0"/>
    <s v="04/01/2021"/>
    <n v="2508056.1800000002"/>
    <n v="0"/>
    <s v="05/01/2021"/>
    <n v="2508056.1800000002"/>
    <n v="0"/>
    <s v="06/01/2021"/>
    <n v="2508056.1800000002"/>
    <n v="0"/>
    <s v="07/01/2021"/>
    <n v="2508056.1800000002"/>
    <n v="0"/>
    <s v="08/01/2021"/>
    <n v="2508056.1800000002"/>
    <n v="0"/>
    <s v="09/01/2021"/>
    <n v="2508056.1800000002"/>
    <n v="0"/>
    <s v="10/01/2021"/>
    <n v="2508056.1800000002"/>
    <n v="0"/>
    <s v="11/01/2021"/>
    <n v="2508056.1800000002"/>
    <n v="0"/>
    <s v="12/01/2021"/>
    <n v="2508056.1800000002"/>
    <n v="0"/>
  </r>
  <r>
    <x v="0"/>
    <s v="389-G-Land &amp; Land Rights"/>
    <x v="105"/>
    <x v="0"/>
    <n v="13"/>
    <s v="UO- Oregon Gas"/>
    <s v="Gas General"/>
    <s v="12/01/2020"/>
    <n v="238200.92"/>
    <n v="173711.63"/>
    <s v="01/01/2021"/>
    <n v="239728.46"/>
    <n v="174826.76"/>
    <s v="02/01/2021"/>
    <n v="239728.46"/>
    <n v="174826.76"/>
    <s v="03/01/2021"/>
    <n v="239728.46"/>
    <n v="174826.76"/>
    <s v="04/01/2021"/>
    <n v="239728.46"/>
    <n v="174826.76"/>
    <s v="05/01/2021"/>
    <n v="239728.46"/>
    <n v="174826.76"/>
    <s v="06/01/2021"/>
    <n v="239728.46"/>
    <n v="174826.76"/>
    <s v="07/01/2021"/>
    <n v="239728.46"/>
    <n v="174826.76"/>
    <s v="08/01/2021"/>
    <n v="239728.46"/>
    <n v="174826.76"/>
    <s v="09/01/2021"/>
    <n v="239728.46"/>
    <n v="174826.76"/>
    <s v="10/01/2021"/>
    <n v="239728.46"/>
    <n v="174826.76"/>
    <s v="11/01/2021"/>
    <n v="239728.46"/>
    <n v="-133.94"/>
    <s v="12/01/2021"/>
    <n v="239728.46"/>
    <n v="-133.94"/>
  </r>
  <r>
    <x v="0"/>
    <s v="389-G-Land &amp; Land Rights"/>
    <x v="105"/>
    <x v="0"/>
    <n v="14"/>
    <s v="UW- Washington Gas"/>
    <s v="Gas General"/>
    <s v="12/01/2020"/>
    <n v="716512.19000000006"/>
    <n v="523065.33"/>
    <s v="01/01/2021"/>
    <n v="714984.65"/>
    <n v="521950.2"/>
    <s v="02/01/2021"/>
    <n v="714984.65"/>
    <n v="521950.2"/>
    <s v="03/01/2021"/>
    <n v="714984.65"/>
    <n v="521950.2"/>
    <s v="04/01/2021"/>
    <n v="714984.65"/>
    <n v="521950.2"/>
    <s v="05/01/2021"/>
    <n v="714984.65"/>
    <n v="521950.2"/>
    <s v="06/01/2021"/>
    <n v="714984.65"/>
    <n v="521950.2"/>
    <s v="07/01/2021"/>
    <n v="714984.65"/>
    <n v="521950.2"/>
    <s v="08/01/2021"/>
    <n v="714984.65"/>
    <n v="521950.2"/>
    <s v="09/01/2021"/>
    <n v="714984.65"/>
    <n v="521950.2"/>
    <s v="10/01/2021"/>
    <n v="714984.65"/>
    <n v="521950.2"/>
    <s v="11/01/2021"/>
    <n v="714984.65"/>
    <n v="133.93"/>
    <s v="12/01/2021"/>
    <n v="714984.65"/>
    <n v="133.93"/>
  </r>
  <r>
    <x v="0"/>
    <s v="389-N-Land &amp; Land Rights"/>
    <x v="106"/>
    <x v="4"/>
    <n v="13"/>
    <s v="UO- Oregon Gas"/>
    <s v="Non-Utility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9-N-Land &amp; Land Rights"/>
    <x v="106"/>
    <x v="4"/>
    <n v="14"/>
    <s v="UW- Washington Gas"/>
    <s v="Non-Utility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0-G-Leasehold Improvement"/>
    <x v="107"/>
    <x v="1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0-G-Leasehold Improvement"/>
    <x v="107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0-G-Leasehold Improvement"/>
    <x v="108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0-G-Leasehold Improvement"/>
    <x v="108"/>
    <x v="2"/>
    <n v="14"/>
    <s v="UW- Washington Gas"/>
    <s v="Gas General"/>
    <s v="12/01/2020"/>
    <n v="7933.28"/>
    <n v="4703.88"/>
    <s v="01/01/2021"/>
    <n v="7933.28"/>
    <n v="4703.88"/>
    <s v="02/01/2021"/>
    <n v="7933.28"/>
    <n v="4703.88"/>
    <s v="03/01/2021"/>
    <n v="7933.28"/>
    <n v="4703.88"/>
    <s v="04/01/2021"/>
    <n v="7933.28"/>
    <n v="4703.88"/>
    <s v="05/01/2021"/>
    <n v="7933.28"/>
    <n v="4703.88"/>
    <s v="06/01/2021"/>
    <n v="7933.28"/>
    <n v="4703.88"/>
    <s v="07/01/2021"/>
    <n v="7933.28"/>
    <n v="4703.88"/>
    <s v="08/01/2021"/>
    <n v="7933.28"/>
    <n v="4703.88"/>
    <s v="09/01/2021"/>
    <n v="7933.28"/>
    <n v="4703.88"/>
    <s v="10/01/2021"/>
    <n v="7933.28"/>
    <n v="4703.88"/>
    <s v="11/01/2021"/>
    <n v="7933.28"/>
    <n v="4703.88"/>
    <s v="12/01/2021"/>
    <n v="7933.28"/>
    <n v="4703.88"/>
  </r>
  <r>
    <x v="0"/>
    <s v="390-G-Structures &amp; Improvements"/>
    <x v="109"/>
    <x v="1"/>
    <n v="13"/>
    <s v="UO- Oregon Gas"/>
    <s v="Gas General"/>
    <s v="12/01/2020"/>
    <n v="4526954.33"/>
    <n v="1287087.27"/>
    <s v="01/01/2021"/>
    <n v="4526954.33"/>
    <n v="1292519.6099999999"/>
    <s v="02/01/2021"/>
    <n v="4526954.33"/>
    <n v="1297951.95"/>
    <s v="03/01/2021"/>
    <n v="4526954.33"/>
    <n v="1303384.29"/>
    <s v="04/01/2021"/>
    <n v="4539290.07"/>
    <n v="1308816.6299999999"/>
    <s v="05/01/2021"/>
    <n v="4528737.07"/>
    <n v="1303710.78"/>
    <s v="06/01/2021"/>
    <n v="4528737.07"/>
    <n v="1309145.26"/>
    <s v="07/01/2021"/>
    <n v="4528737.07"/>
    <n v="1314579.74"/>
    <s v="08/01/2021"/>
    <n v="4528737.07"/>
    <n v="1318785.92"/>
    <s v="09/01/2021"/>
    <n v="4528737.07"/>
    <n v="1324220.3999999999"/>
    <s v="10/01/2021"/>
    <n v="4533502.1900000004"/>
    <n v="1329654.8799999999"/>
    <s v="11/01/2021"/>
    <n v="4533502.1900000004"/>
    <n v="1644333.07"/>
    <s v="12/01/2021"/>
    <n v="4533360.53"/>
    <n v="1649773.27"/>
  </r>
  <r>
    <x v="0"/>
    <s v="390-G-Structures &amp; Improvements"/>
    <x v="109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0-G-Structures &amp; Improvements"/>
    <x v="110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0-G-Structures &amp; Improvements"/>
    <x v="110"/>
    <x v="2"/>
    <n v="14"/>
    <s v="UW- Washington Gas"/>
    <s v="Gas General"/>
    <s v="12/01/2020"/>
    <n v="13364010.369999999"/>
    <n v="5243967.9400000004"/>
    <s v="01/01/2021"/>
    <n v="13364010.369999999"/>
    <n v="5260004.75"/>
    <s v="02/01/2021"/>
    <n v="13364010.369999999"/>
    <n v="5276041.5599999996"/>
    <s v="03/01/2021"/>
    <n v="13360292.73"/>
    <n v="5288360.7300000004"/>
    <s v="04/01/2021"/>
    <n v="13360292.73"/>
    <n v="5304393.08"/>
    <s v="05/01/2021"/>
    <n v="13360292.73"/>
    <n v="5320425.43"/>
    <s v="06/01/2021"/>
    <n v="13360292.73"/>
    <n v="5336457.78"/>
    <s v="07/01/2021"/>
    <n v="13360292.73"/>
    <n v="5352490.13"/>
    <s v="08/01/2021"/>
    <n v="13360292.720000001"/>
    <n v="5368522.4800000004"/>
    <s v="09/01/2021"/>
    <n v="13360292.720000001"/>
    <n v="5384554.8300000001"/>
    <s v="10/01/2021"/>
    <n v="13360292.720000001"/>
    <n v="5400587.1799999997"/>
    <s v="11/01/2021"/>
    <n v="13375536.41"/>
    <n v="5416619.5300000003"/>
    <s v="12/01/2021"/>
    <n v="17142531.120000001"/>
    <n v="5432670.1699999999"/>
  </r>
  <r>
    <x v="0"/>
    <s v="390-G-Structures &amp; Improvements"/>
    <x v="111"/>
    <x v="0"/>
    <n v="13"/>
    <s v="UO- Oregon Gas"/>
    <s v="Gas General"/>
    <s v="12/01/2020"/>
    <n v="1522094.57"/>
    <n v="1418328.1400000001"/>
    <s v="01/01/2021"/>
    <n v="1531855.49"/>
    <n v="1429067.51"/>
    <s v="02/01/2021"/>
    <n v="1531855.49"/>
    <n v="1430905.74"/>
    <s v="03/01/2021"/>
    <n v="1531855.49"/>
    <n v="1432743.97"/>
    <s v="04/01/2021"/>
    <n v="1538098.22"/>
    <n v="1433624.35"/>
    <s v="05/01/2021"/>
    <n v="1538661.1400000001"/>
    <n v="1435470.07"/>
    <s v="06/01/2021"/>
    <n v="1537926.1"/>
    <n v="1437316.46"/>
    <s v="07/01/2021"/>
    <n v="1537926.1"/>
    <n v="1439161.98"/>
    <s v="08/01/2021"/>
    <n v="1537926.1"/>
    <n v="1441007.5"/>
    <s v="09/01/2021"/>
    <n v="1542938.4100000001"/>
    <n v="1442853.02"/>
    <s v="10/01/2021"/>
    <n v="1544715.3900000001"/>
    <n v="1444704.55"/>
    <s v="11/01/2021"/>
    <n v="1544715.3900000001"/>
    <n v="1619665.25"/>
    <s v="12/01/2021"/>
    <n v="1544654.23"/>
    <n v="1619665.25"/>
  </r>
  <r>
    <x v="0"/>
    <s v="390-G-Structures &amp; Improvements"/>
    <x v="111"/>
    <x v="0"/>
    <n v="14"/>
    <s v="UW- Washington Gas"/>
    <s v="Gas General"/>
    <s v="12/01/2020"/>
    <n v="4578484.8600000003"/>
    <n v="4271339.2"/>
    <s v="01/01/2021"/>
    <n v="4568723.9400000004"/>
    <n v="4267920.53"/>
    <s v="02/01/2021"/>
    <n v="4568723.9400000004"/>
    <n v="4273403"/>
    <s v="03/01/2021"/>
    <n v="4568723.9400000004"/>
    <n v="4278885.47"/>
    <s v="04/01/2021"/>
    <n v="4587342.7300000004"/>
    <n v="4281511.1900000004"/>
    <s v="05/01/2021"/>
    <n v="4589021.63"/>
    <n v="4287016"/>
    <s v="06/01/2021"/>
    <n v="4586829.3899999997"/>
    <n v="4292522.83"/>
    <s v="07/01/2021"/>
    <n v="4586829.3899999997"/>
    <n v="4298027.0199999996"/>
    <s v="08/01/2021"/>
    <n v="4586829.3899999997"/>
    <n v="4303531.21"/>
    <s v="09/01/2021"/>
    <n v="4601778.46"/>
    <n v="4309035.4000000004"/>
    <s v="10/01/2021"/>
    <n v="4607078.29"/>
    <n v="4314557.53"/>
    <s v="11/01/2021"/>
    <n v="4607078.29"/>
    <n v="4836373.8"/>
    <s v="12/01/2021"/>
    <n v="4606895.8600000003"/>
    <n v="4836373.8"/>
  </r>
  <r>
    <x v="0"/>
    <s v="391-G-Comp Equip-Server &amp; Workstati"/>
    <x v="112"/>
    <x v="0"/>
    <n v="13"/>
    <s v="UO- Oregon Gas"/>
    <s v="Gas General"/>
    <s v="12/01/2020"/>
    <n v="912441.05"/>
    <n v="506885.21"/>
    <s v="01/01/2021"/>
    <n v="367275.89"/>
    <n v="-7191.76"/>
    <s v="02/01/2021"/>
    <n v="366500.64"/>
    <n v="5505.89"/>
    <s v="03/01/2021"/>
    <n v="366500.64"/>
    <n v="18950.350000000002"/>
    <s v="04/01/2021"/>
    <n v="353771.43"/>
    <n v="19665.600000000002"/>
    <s v="05/01/2021"/>
    <n v="357342.41000000003"/>
    <n v="32643.119999999999"/>
    <s v="06/01/2021"/>
    <n v="356742.77"/>
    <n v="45152"/>
    <s v="07/01/2021"/>
    <n v="356742.77"/>
    <n v="58238.51"/>
    <s v="08/01/2021"/>
    <n v="357208.35000000003"/>
    <n v="71325.02"/>
    <s v="09/01/2021"/>
    <n v="357208.35000000003"/>
    <n v="84428.61"/>
    <s v="10/01/2021"/>
    <n v="357208.35000000003"/>
    <n v="97532.2"/>
    <s v="11/01/2021"/>
    <n v="362003.62"/>
    <n v="110635.79000000001"/>
    <s v="12/01/2021"/>
    <n v="410298.31"/>
    <n v="119319.17"/>
  </r>
  <r>
    <x v="0"/>
    <s v="391-G-Comp Equip-Server &amp; Workstati"/>
    <x v="112"/>
    <x v="0"/>
    <n v="14"/>
    <s v="UW- Washington Gas"/>
    <s v="Gas General"/>
    <s v="12/01/2020"/>
    <n v="2744637.3200000003"/>
    <n v="1526090.03"/>
    <s v="01/01/2021"/>
    <n v="1095391.93"/>
    <n v="-20089.73"/>
    <s v="02/01/2021"/>
    <n v="1093079.77"/>
    <n v="17780.740000000002"/>
    <s v="03/01/2021"/>
    <n v="1093079.77"/>
    <n v="57878.55"/>
    <s v="04/01/2021"/>
    <n v="1055115.2"/>
    <n v="60011.79"/>
    <s v="05/01/2021"/>
    <n v="1065765.54"/>
    <n v="98716.930000000008"/>
    <s v="06/01/2021"/>
    <n v="1063977.1599999999"/>
    <n v="136024.37"/>
    <s v="07/01/2021"/>
    <n v="1063977.1599999999"/>
    <n v="175054.6"/>
    <s v="08/01/2021"/>
    <n v="1065365.73"/>
    <n v="214084.83000000002"/>
    <s v="09/01/2021"/>
    <n v="1065365.73"/>
    <n v="253166"/>
    <s v="10/01/2021"/>
    <n v="1065365.73"/>
    <n v="292247.17"/>
    <s v="11/01/2021"/>
    <n v="1079667.52"/>
    <n v="331328.34000000003"/>
    <s v="12/01/2021"/>
    <n v="1223705.33"/>
    <n v="357226.33"/>
  </r>
  <r>
    <x v="0"/>
    <s v="391-G-Office Equipment"/>
    <x v="113"/>
    <x v="1"/>
    <n v="13"/>
    <s v="UO- Oregon Gas"/>
    <s v="Gas General"/>
    <s v="12/01/2020"/>
    <n v="65041.020000000004"/>
    <n v="53285.5"/>
    <s v="01/01/2021"/>
    <n v="65041.020000000004"/>
    <n v="54714.78"/>
    <s v="02/01/2021"/>
    <n v="65041.020000000004"/>
    <n v="56144.06"/>
    <s v="03/01/2021"/>
    <n v="65041.020000000004"/>
    <n v="57573.340000000004"/>
    <s v="04/01/2021"/>
    <n v="65041.020000000004"/>
    <n v="59002.62"/>
    <s v="05/01/2021"/>
    <n v="65041.020000000004"/>
    <n v="60431.9"/>
    <s v="06/01/2021"/>
    <n v="65041.020000000004"/>
    <n v="61861.18"/>
    <s v="07/01/2021"/>
    <n v="65041.020000000004"/>
    <n v="63290.46"/>
    <s v="08/01/2021"/>
    <n v="65041.020000000004"/>
    <n v="64719.74"/>
    <s v="09/01/2021"/>
    <n v="65041.020000000004"/>
    <n v="65041.020000000004"/>
    <s v="10/01/2021"/>
    <n v="65041.020000000004"/>
    <n v="65041.020000000004"/>
    <s v="11/01/2021"/>
    <n v="65041.020000000004"/>
    <n v="65041.020000000004"/>
    <s v="12/01/2021"/>
    <n v="65041.020000000004"/>
    <n v="65041.020000000004"/>
  </r>
  <r>
    <x v="0"/>
    <s v="391-G-Office Equipment"/>
    <x v="113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1-G-Office Equipment"/>
    <x v="114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1-G-Office Equipment"/>
    <x v="114"/>
    <x v="2"/>
    <n v="14"/>
    <s v="UW- Washington Gas"/>
    <s v="Gas General"/>
    <s v="12/01/2020"/>
    <n v="103026.39"/>
    <n v="66115.61"/>
    <s v="01/01/2021"/>
    <n v="103026.39"/>
    <n v="68379.61"/>
    <s v="02/01/2021"/>
    <n v="103026.39"/>
    <n v="70643.61"/>
    <s v="03/01/2021"/>
    <n v="103026.39"/>
    <n v="72907.61"/>
    <s v="04/01/2021"/>
    <n v="103026.39"/>
    <n v="75171.61"/>
    <s v="05/01/2021"/>
    <n v="103026.39"/>
    <n v="77435.61"/>
    <s v="06/01/2021"/>
    <n v="103026.39"/>
    <n v="79699.61"/>
    <s v="07/01/2021"/>
    <n v="103026.39"/>
    <n v="81963.61"/>
    <s v="08/01/2021"/>
    <n v="103026.39"/>
    <n v="84227.61"/>
    <s v="09/01/2021"/>
    <n v="103026.39"/>
    <n v="86491.61"/>
    <s v="10/01/2021"/>
    <n v="103026.39"/>
    <n v="88755.61"/>
    <s v="11/01/2021"/>
    <n v="101727.32"/>
    <n v="89720.540000000008"/>
    <s v="12/01/2021"/>
    <n v="101727.32"/>
    <n v="91956"/>
  </r>
  <r>
    <x v="0"/>
    <s v="391-G-Office Equipment"/>
    <x v="115"/>
    <x v="0"/>
    <n v="13"/>
    <s v="UO- Oregon Gas"/>
    <s v="Gas General"/>
    <s v="12/01/2020"/>
    <n v="39498.43"/>
    <n v="-34531.51"/>
    <s v="01/01/2021"/>
    <n v="39751.730000000003"/>
    <n v="-33879.230000000003"/>
    <s v="02/01/2021"/>
    <n v="39751.730000000003"/>
    <n v="-33005.69"/>
    <s v="03/01/2021"/>
    <n v="39324.68"/>
    <n v="-32559.200000000001"/>
    <s v="04/01/2021"/>
    <n v="39324.68"/>
    <n v="-31695.040000000001"/>
    <s v="05/01/2021"/>
    <n v="39324.68"/>
    <n v="-30830.880000000001"/>
    <s v="06/01/2021"/>
    <n v="39324.68"/>
    <n v="-29966.720000000001"/>
    <s v="07/01/2021"/>
    <n v="39324.68"/>
    <n v="-29102.560000000001"/>
    <s v="08/01/2021"/>
    <n v="39324.68"/>
    <n v="-28238.400000000001"/>
    <s v="09/01/2021"/>
    <n v="39324.68"/>
    <n v="-27374.240000000002"/>
    <s v="10/01/2021"/>
    <n v="39324.68"/>
    <n v="-26510.080000000002"/>
    <s v="11/01/2021"/>
    <n v="39324.68"/>
    <n v="-25645.920000000002"/>
    <s v="12/01/2021"/>
    <n v="39324.68"/>
    <n v="-24781.760000000002"/>
  </r>
  <r>
    <x v="0"/>
    <s v="391-G-Office Equipment"/>
    <x v="115"/>
    <x v="0"/>
    <n v="14"/>
    <s v="UW- Washington Gas"/>
    <s v="Gas General"/>
    <s v="12/01/2020"/>
    <n v="118811.92"/>
    <n v="-103787.90000000001"/>
    <s v="01/01/2021"/>
    <n v="118558.62"/>
    <n v="-100961.31"/>
    <s v="02/01/2021"/>
    <n v="118558.62"/>
    <n v="-98355.98"/>
    <s v="03/01/2021"/>
    <n v="117284.97"/>
    <n v="-97024.3"/>
    <s v="04/01/2021"/>
    <n v="117284.97"/>
    <n v="-94446.96"/>
    <s v="05/01/2021"/>
    <n v="117284.97"/>
    <n v="-91869.62"/>
    <s v="06/01/2021"/>
    <n v="117284.97"/>
    <n v="-89292.28"/>
    <s v="07/01/2021"/>
    <n v="117284.97"/>
    <n v="-86714.94"/>
    <s v="08/01/2021"/>
    <n v="117284.97"/>
    <n v="-84137.600000000006"/>
    <s v="09/01/2021"/>
    <n v="117284.97"/>
    <n v="-81560.259999999995"/>
    <s v="10/01/2021"/>
    <n v="117284.97"/>
    <n v="-78982.92"/>
    <s v="11/01/2021"/>
    <n v="117284.97"/>
    <n v="-76405.58"/>
    <s v="12/01/2021"/>
    <n v="117284.97"/>
    <n v="-73828.240000000005"/>
  </r>
  <r>
    <x v="0"/>
    <s v="391-G-Office Furniture &amp; Fixtures"/>
    <x v="116"/>
    <x v="1"/>
    <n v="13"/>
    <s v="UO- Oregon Gas"/>
    <s v="Gas General"/>
    <s v="12/01/2020"/>
    <n v="106237.48"/>
    <n v="41008.75"/>
    <s v="01/01/2021"/>
    <n v="68608.84"/>
    <n v="5062.2"/>
    <s v="02/01/2021"/>
    <n v="68608.84"/>
    <n v="6148.51"/>
    <s v="03/01/2021"/>
    <n v="68608.84"/>
    <n v="7234.82"/>
    <s v="04/01/2021"/>
    <n v="68608.84"/>
    <n v="8321.130000000001"/>
    <s v="05/01/2021"/>
    <n v="68608.84"/>
    <n v="9407.44"/>
    <s v="06/01/2021"/>
    <n v="68608.84"/>
    <n v="10493.75"/>
    <s v="07/01/2021"/>
    <n v="68608.84"/>
    <n v="11580.06"/>
    <s v="08/01/2021"/>
    <n v="68608.84"/>
    <n v="12666.37"/>
    <s v="09/01/2021"/>
    <n v="68608.84"/>
    <n v="13752.68"/>
    <s v="10/01/2021"/>
    <n v="68608.84"/>
    <n v="14838.99"/>
    <s v="11/01/2021"/>
    <n v="68608.84"/>
    <n v="15925.300000000001"/>
    <s v="12/01/2021"/>
    <n v="73629.509999999995"/>
    <n v="17011.61"/>
  </r>
  <r>
    <x v="0"/>
    <s v="391-G-Office Furniture &amp; Fixtures"/>
    <x v="116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1-G-Office Furniture &amp; Fixtures"/>
    <x v="117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1-G-Office Furniture &amp; Fixtures"/>
    <x v="117"/>
    <x v="2"/>
    <n v="14"/>
    <s v="UW- Washington Gas"/>
    <s v="Gas General"/>
    <s v="12/01/2020"/>
    <n v="461221.36"/>
    <n v="168393.63"/>
    <s v="01/01/2021"/>
    <n v="265511.78000000003"/>
    <n v="-20013.28"/>
    <s v="02/01/2021"/>
    <n v="265511.78000000003"/>
    <n v="-15809.34"/>
    <s v="03/01/2021"/>
    <n v="265511.78000000003"/>
    <n v="-11605.4"/>
    <s v="04/01/2021"/>
    <n v="265511.78000000003"/>
    <n v="-7401.46"/>
    <s v="05/01/2021"/>
    <n v="283813.97000000003"/>
    <n v="-3197.52"/>
    <s v="06/01/2021"/>
    <n v="283813.97000000003"/>
    <n v="1296.2"/>
    <s v="07/01/2021"/>
    <n v="283813.97000000003"/>
    <n v="5789.92"/>
    <s v="08/01/2021"/>
    <n v="283813.97000000003"/>
    <n v="10283.64"/>
    <s v="09/01/2021"/>
    <n v="283813.97000000003"/>
    <n v="14777.36"/>
    <s v="10/01/2021"/>
    <n v="283813.97000000003"/>
    <n v="19271.080000000002"/>
    <s v="11/01/2021"/>
    <n v="283813.97000000003"/>
    <n v="23764.799999999999"/>
    <s v="12/01/2021"/>
    <n v="361833.28"/>
    <n v="28258.52"/>
  </r>
  <r>
    <x v="0"/>
    <s v="391-G-Office Furniture &amp; Fixtures"/>
    <x v="118"/>
    <x v="0"/>
    <n v="13"/>
    <s v="UO- Oregon Gas"/>
    <s v="Gas General"/>
    <s v="12/01/2020"/>
    <n v="330644.2"/>
    <n v="47060.47"/>
    <s v="01/01/2021"/>
    <n v="332764.56"/>
    <n v="52631.15"/>
    <s v="02/01/2021"/>
    <n v="332764.56"/>
    <n v="57899.92"/>
    <s v="03/01/2021"/>
    <n v="332764.56"/>
    <n v="63168.69"/>
    <s v="04/01/2021"/>
    <n v="332764.56"/>
    <n v="68437.460000000006"/>
    <s v="05/01/2021"/>
    <n v="332764.56"/>
    <n v="73706.23"/>
    <s v="06/01/2021"/>
    <n v="332764.56"/>
    <n v="78975"/>
    <s v="07/01/2021"/>
    <n v="332764.56"/>
    <n v="84243.77"/>
    <s v="08/01/2021"/>
    <n v="332764.56"/>
    <n v="89512.540000000008"/>
    <s v="09/01/2021"/>
    <n v="332764.56"/>
    <n v="94781.31"/>
    <s v="10/01/2021"/>
    <n v="332764.56"/>
    <n v="100050.08"/>
    <s v="11/01/2021"/>
    <n v="332764.56"/>
    <n v="105318.85"/>
    <s v="12/01/2021"/>
    <n v="332764.56"/>
    <n v="110587.62"/>
  </r>
  <r>
    <x v="0"/>
    <s v="391-G-Office Furniture &amp; Fixtures"/>
    <x v="118"/>
    <x v="0"/>
    <n v="14"/>
    <s v="UW- Washington Gas"/>
    <s v="Gas General"/>
    <s v="12/01/2020"/>
    <n v="994583.06"/>
    <n v="141612.76999999999"/>
    <s v="01/01/2021"/>
    <n v="992462.70000000007"/>
    <n v="157024.85"/>
    <s v="02/01/2021"/>
    <n v="992462.70000000007"/>
    <n v="172738.84"/>
    <s v="03/01/2021"/>
    <n v="992462.70000000007"/>
    <n v="188452.83000000002"/>
    <s v="04/01/2021"/>
    <n v="992462.70000000007"/>
    <n v="204166.82"/>
    <s v="05/01/2021"/>
    <n v="992462.70000000007"/>
    <n v="219880.81"/>
    <s v="06/01/2021"/>
    <n v="992462.70000000007"/>
    <n v="235594.80000000002"/>
    <s v="07/01/2021"/>
    <n v="992462.70000000007"/>
    <n v="251308.79"/>
    <s v="08/01/2021"/>
    <n v="992462.70000000007"/>
    <n v="267022.78000000003"/>
    <s v="09/01/2021"/>
    <n v="992462.70000000007"/>
    <n v="282736.77"/>
    <s v="10/01/2021"/>
    <n v="992462.70000000007"/>
    <n v="298450.76"/>
    <s v="11/01/2021"/>
    <n v="992462.70000000007"/>
    <n v="314164.75"/>
    <s v="12/01/2021"/>
    <n v="992462.70000000007"/>
    <n v="329878.74"/>
  </r>
  <r>
    <x v="0"/>
    <s v="391-G-Software"/>
    <x v="119"/>
    <x v="0"/>
    <n v="13"/>
    <s v="UO- Oregon Gas"/>
    <s v="Gas General"/>
    <s v="12/01/2020"/>
    <n v="747105.20000000007"/>
    <n v="746021.42"/>
    <s v="01/01/2021"/>
    <n v="751896.25"/>
    <n v="750814.79"/>
    <s v="02/01/2021"/>
    <n v="751896.25"/>
    <n v="750814.79"/>
    <s v="03/01/2021"/>
    <n v="751896.25"/>
    <n v="750814.79"/>
    <s v="04/01/2021"/>
    <n v="751896.25"/>
    <n v="750814.79"/>
    <s v="05/01/2021"/>
    <n v="751896.25"/>
    <n v="750814.79"/>
    <s v="06/01/2021"/>
    <n v="751896.25"/>
    <n v="750814.79"/>
    <s v="07/01/2021"/>
    <n v="751896.25"/>
    <n v="750814.79"/>
    <s v="08/01/2021"/>
    <n v="751896.25"/>
    <n v="750814.79"/>
    <s v="09/01/2021"/>
    <n v="0"/>
    <n v="0.01"/>
    <s v="10/01/2021"/>
    <n v="0"/>
    <n v="0.01"/>
    <s v="11/01/2021"/>
    <n v="0"/>
    <n v="0.01"/>
    <s v="12/01/2021"/>
    <n v="0"/>
    <n v="0.01"/>
  </r>
  <r>
    <x v="0"/>
    <s v="391-G-Software"/>
    <x v="119"/>
    <x v="0"/>
    <n v="14"/>
    <s v="UW- Washington Gas"/>
    <s v="Gas General"/>
    <s v="12/01/2020"/>
    <n v="2247304.41"/>
    <n v="2248388.19"/>
    <s v="01/01/2021"/>
    <n v="2242513.36"/>
    <n v="2243594.8199999998"/>
    <s v="02/01/2021"/>
    <n v="2242513.36"/>
    <n v="2243594.8199999998"/>
    <s v="03/01/2021"/>
    <n v="2242513.36"/>
    <n v="2243594.8199999998"/>
    <s v="04/01/2021"/>
    <n v="2242513.36"/>
    <n v="2243594.8199999998"/>
    <s v="05/01/2021"/>
    <n v="2242513.36"/>
    <n v="2243594.8199999998"/>
    <s v="06/01/2021"/>
    <n v="2242513.36"/>
    <n v="2243594.8199999998"/>
    <s v="07/01/2021"/>
    <n v="2242513.36"/>
    <n v="2243594.8199999998"/>
    <s v="08/01/2021"/>
    <n v="2242513.36"/>
    <n v="2243594.8199999998"/>
    <s v="09/01/2021"/>
    <n v="0"/>
    <n v="0.01"/>
    <s v="10/01/2021"/>
    <n v="0"/>
    <n v="0.01"/>
    <s v="11/01/2021"/>
    <n v="0"/>
    <n v="0.01"/>
    <s v="12/01/2021"/>
    <n v="0"/>
    <n v="0.01"/>
  </r>
  <r>
    <x v="0"/>
    <s v="392-G-Trailers"/>
    <x v="120"/>
    <x v="1"/>
    <n v="13"/>
    <s v="UO- Oregon Gas"/>
    <s v="Gas General"/>
    <s v="12/01/2020"/>
    <n v="67111.78"/>
    <n v="46996.450000000004"/>
    <s v="01/01/2021"/>
    <n v="67111.78"/>
    <n v="47146.89"/>
    <s v="02/01/2021"/>
    <n v="67111.78"/>
    <n v="47297.33"/>
    <s v="03/01/2021"/>
    <n v="67111.78"/>
    <n v="47447.770000000004"/>
    <s v="04/01/2021"/>
    <n v="67111.78"/>
    <n v="47598.21"/>
    <s v="05/01/2021"/>
    <n v="67111.78"/>
    <n v="47748.65"/>
    <s v="06/01/2021"/>
    <n v="67111.78"/>
    <n v="47899.090000000004"/>
    <s v="07/01/2021"/>
    <n v="67111.78"/>
    <n v="48049.53"/>
    <s v="08/01/2021"/>
    <n v="67111.78"/>
    <n v="48199.97"/>
    <s v="09/01/2021"/>
    <n v="67111.78"/>
    <n v="48350.41"/>
    <s v="10/01/2021"/>
    <n v="67111.78"/>
    <n v="48500.85"/>
    <s v="11/01/2021"/>
    <n v="67111.78"/>
    <n v="48651.29"/>
    <s v="12/01/2021"/>
    <n v="67111.78"/>
    <n v="48801.73"/>
  </r>
  <r>
    <x v="0"/>
    <s v="392-G-Trailers"/>
    <x v="120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2-G-Trailers"/>
    <x v="121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2-G-Trailers"/>
    <x v="121"/>
    <x v="2"/>
    <n v="14"/>
    <s v="UW- Washington Gas"/>
    <s v="Gas General"/>
    <s v="12/01/2020"/>
    <n v="203549.89"/>
    <n v="105736.32000000001"/>
    <s v="01/01/2021"/>
    <n v="203549.89"/>
    <n v="106192.61"/>
    <s v="02/01/2021"/>
    <n v="203549.89"/>
    <n v="106648.90000000001"/>
    <s v="03/01/2021"/>
    <n v="203549.89"/>
    <n v="107105.19"/>
    <s v="04/01/2021"/>
    <n v="203549.89"/>
    <n v="107561.48"/>
    <s v="05/01/2021"/>
    <n v="203549.89"/>
    <n v="108017.77"/>
    <s v="06/01/2021"/>
    <n v="203549.89"/>
    <n v="108474.06"/>
    <s v="07/01/2021"/>
    <n v="203549.89"/>
    <n v="108930.35"/>
    <s v="08/01/2021"/>
    <n v="203549.89"/>
    <n v="109386.64"/>
    <s v="09/01/2021"/>
    <n v="203549.89"/>
    <n v="109842.93000000001"/>
    <s v="10/01/2021"/>
    <n v="203549.89"/>
    <n v="110299.22"/>
    <s v="11/01/2021"/>
    <n v="203549.89"/>
    <n v="110755.51000000001"/>
    <s v="12/01/2021"/>
    <n v="203549.89"/>
    <n v="111211.8"/>
  </r>
  <r>
    <x v="0"/>
    <s v="392-G-Trailers"/>
    <x v="122"/>
    <x v="0"/>
    <n v="13"/>
    <s v="UO- Oregon Gas"/>
    <s v="Gas General"/>
    <s v="12/01/2020"/>
    <n v="1927.1200000000001"/>
    <n v="1610.64"/>
    <s v="01/01/2021"/>
    <n v="1939.48"/>
    <n v="1625.52"/>
    <s v="02/01/2021"/>
    <n v="1939.48"/>
    <n v="1629.8600000000001"/>
    <s v="03/01/2021"/>
    <n v="1939.48"/>
    <n v="1634.2"/>
    <s v="04/01/2021"/>
    <n v="1939.48"/>
    <n v="1638.54"/>
    <s v="05/01/2021"/>
    <n v="1939.48"/>
    <n v="1642.88"/>
    <s v="06/01/2021"/>
    <n v="1939.48"/>
    <n v="1647.22"/>
    <s v="07/01/2021"/>
    <n v="1939.48"/>
    <n v="1651.56"/>
    <s v="08/01/2021"/>
    <n v="1939.48"/>
    <n v="1655.9"/>
    <s v="09/01/2021"/>
    <n v="1939.48"/>
    <n v="1660.24"/>
    <s v="10/01/2021"/>
    <n v="1939.48"/>
    <n v="1664.58"/>
    <s v="11/01/2021"/>
    <n v="1939.48"/>
    <n v="1668.92"/>
    <s v="12/01/2021"/>
    <n v="1939.48"/>
    <n v="1673.26"/>
  </r>
  <r>
    <x v="0"/>
    <s v="392-G-Trailers"/>
    <x v="122"/>
    <x v="0"/>
    <n v="14"/>
    <s v="UW- Washington Gas"/>
    <s v="Gas General"/>
    <s v="12/01/2020"/>
    <n v="5796.8"/>
    <n v="4942.72"/>
    <s v="01/01/2021"/>
    <n v="5784.4400000000005"/>
    <n v="4945.1500000000005"/>
    <s v="02/01/2021"/>
    <n v="5784.4400000000005"/>
    <n v="4958.12"/>
    <s v="03/01/2021"/>
    <n v="5784.4400000000005"/>
    <n v="4971.09"/>
    <s v="04/01/2021"/>
    <n v="5784.4400000000005"/>
    <n v="4984.0600000000004"/>
    <s v="05/01/2021"/>
    <n v="5784.4400000000005"/>
    <n v="4997.03"/>
    <s v="06/01/2021"/>
    <n v="5784.4400000000005"/>
    <n v="5010"/>
    <s v="07/01/2021"/>
    <n v="5784.4400000000005"/>
    <n v="5022.97"/>
    <s v="08/01/2021"/>
    <n v="5784.4400000000005"/>
    <n v="5035.9400000000005"/>
    <s v="09/01/2021"/>
    <n v="5784.4400000000005"/>
    <n v="5048.91"/>
    <s v="10/01/2021"/>
    <n v="5784.4400000000005"/>
    <n v="5061.88"/>
    <s v="11/01/2021"/>
    <n v="5784.4400000000005"/>
    <n v="5074.8500000000004"/>
    <s v="12/01/2021"/>
    <n v="5784.4400000000005"/>
    <n v="5087.82"/>
  </r>
  <r>
    <x v="0"/>
    <s v="392-G-Transportation Equipment"/>
    <x v="123"/>
    <x v="1"/>
    <n v="13"/>
    <s v="UO- Oregon Gas"/>
    <s v="Gas General"/>
    <s v="12/01/2020"/>
    <n v="4418849.2300000004"/>
    <n v="1570700.83"/>
    <s v="01/01/2021"/>
    <n v="4330142.88"/>
    <n v="1503060.8900000001"/>
    <s v="02/01/2021"/>
    <n v="4330047.38"/>
    <n v="1542314.6800000002"/>
    <s v="03/01/2021"/>
    <n v="4329685.47"/>
    <n v="1563567.99"/>
    <s v="04/01/2021"/>
    <n v="4272319.8899999997"/>
    <n v="1549677.31"/>
    <s v="05/01/2021"/>
    <n v="4230012.5199999996"/>
    <n v="1542999.9100000001"/>
    <s v="06/01/2021"/>
    <n v="4230431.2300000004"/>
    <n v="1563762.22"/>
    <s v="07/01/2021"/>
    <n v="4203840.88"/>
    <n v="1574836.24"/>
    <s v="08/01/2021"/>
    <n v="4203840.88"/>
    <n v="1595470.0899999999"/>
    <s v="09/01/2021"/>
    <n v="4081301.66"/>
    <n v="1493564.72"/>
    <s v="10/01/2021"/>
    <n v="4048240.89"/>
    <n v="1541358.3399999999"/>
    <s v="11/01/2021"/>
    <n v="4161786.06"/>
    <n v="1563744.49"/>
    <s v="12/01/2021"/>
    <n v="4329365.87"/>
    <n v="1584171.92"/>
  </r>
  <r>
    <x v="0"/>
    <s v="392-G-Transportation Equipment"/>
    <x v="123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2-G-Transportation Equipment"/>
    <x v="124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2-G-Transportation Equipment"/>
    <x v="124"/>
    <x v="2"/>
    <n v="14"/>
    <s v="UW- Washington Gas"/>
    <s v="Gas General"/>
    <s v="12/01/2020"/>
    <n v="12453243.65"/>
    <n v="3722055.76"/>
    <s v="01/01/2021"/>
    <n v="12489486.369999999"/>
    <n v="3783180.43"/>
    <s v="02/01/2021"/>
    <n v="12489486.369999999"/>
    <n v="3844482.99"/>
    <s v="03/01/2021"/>
    <n v="12385842.890000001"/>
    <n v="3814992.61"/>
    <s v="04/01/2021"/>
    <n v="12327353.720000001"/>
    <n v="3848782.29"/>
    <s v="05/01/2021"/>
    <n v="12300424.85"/>
    <n v="3878347.3"/>
    <s v="06/01/2021"/>
    <n v="12300424.85"/>
    <n v="3938721.88"/>
    <s v="07/01/2021"/>
    <n v="12243425.92"/>
    <n v="3958427.5300000003"/>
    <s v="08/01/2021"/>
    <n v="12300859.529999999"/>
    <n v="4018522.34"/>
    <s v="09/01/2021"/>
    <n v="12204709.029999999"/>
    <n v="3982748.56"/>
    <s v="10/01/2021"/>
    <n v="12264930.68"/>
    <n v="4071513.34"/>
    <s v="11/01/2021"/>
    <n v="12670365.960000001"/>
    <n v="4148077.35"/>
    <s v="12/01/2021"/>
    <n v="12762500.77"/>
    <n v="4210267.7300000004"/>
  </r>
  <r>
    <x v="0"/>
    <s v="392-G-Transportation Equipment"/>
    <x v="125"/>
    <x v="0"/>
    <n v="13"/>
    <s v="UO- Oregon Gas"/>
    <s v="Gas General"/>
    <s v="12/01/2020"/>
    <n v="517899.72000000003"/>
    <n v="170906.19"/>
    <s v="01/01/2021"/>
    <n v="521220.93"/>
    <n v="174566.04"/>
    <s v="02/01/2021"/>
    <n v="530569.93000000005"/>
    <n v="177124.36000000002"/>
    <s v="03/01/2021"/>
    <n v="530265.25"/>
    <n v="179728.58000000002"/>
    <s v="04/01/2021"/>
    <n v="531129.73"/>
    <n v="182331.30000000002"/>
    <s v="05/01/2021"/>
    <n v="531129.73"/>
    <n v="184938.26"/>
    <s v="06/01/2021"/>
    <n v="531768.35"/>
    <n v="187545.22"/>
    <s v="07/01/2021"/>
    <n v="531768.35"/>
    <n v="190155.31"/>
    <s v="08/01/2021"/>
    <n v="531768.35"/>
    <n v="192765.4"/>
    <s v="09/01/2021"/>
    <n v="531768.35"/>
    <n v="195375.49"/>
    <s v="10/01/2021"/>
    <n v="531768.35"/>
    <n v="197985.58000000002"/>
    <s v="11/01/2021"/>
    <n v="546855.14"/>
    <n v="199538.96"/>
    <s v="12/01/2021"/>
    <n v="546615.97"/>
    <n v="202223.11000000002"/>
  </r>
  <r>
    <x v="0"/>
    <s v="392-G-Transportation Equipment"/>
    <x v="125"/>
    <x v="0"/>
    <n v="14"/>
    <s v="UW- Washington Gas"/>
    <s v="Gas General"/>
    <s v="12/01/2020"/>
    <n v="1557850.6800000002"/>
    <n v="516544.91000000003"/>
    <s v="01/01/2021"/>
    <n v="1554529.47"/>
    <n v="523073.53"/>
    <s v="02/01/2021"/>
    <n v="1582412.67"/>
    <n v="530703.68000000005"/>
    <s v="03/01/2021"/>
    <n v="1581503.96"/>
    <n v="538470.68000000005"/>
    <s v="04/01/2021"/>
    <n v="1584082.26"/>
    <n v="546233.23"/>
    <s v="05/01/2021"/>
    <n v="1584082.26"/>
    <n v="554008.44000000006"/>
    <s v="06/01/2021"/>
    <n v="1585986.92"/>
    <n v="561783.65"/>
    <s v="07/01/2021"/>
    <n v="1585986.92"/>
    <n v="569568.21"/>
    <s v="08/01/2021"/>
    <n v="1585986.92"/>
    <n v="577352.77"/>
    <s v="09/01/2021"/>
    <n v="1585986.92"/>
    <n v="585137.32999999996"/>
    <s v="10/01/2021"/>
    <n v="1585986.92"/>
    <n v="592921.89"/>
    <s v="11/01/2021"/>
    <n v="1630982.9500000002"/>
    <n v="597554.55000000005"/>
    <s v="12/01/2021"/>
    <n v="1630269.6"/>
    <n v="605559.95000000007"/>
  </r>
  <r>
    <x v="0"/>
    <s v="393-G-Stores Equipment"/>
    <x v="126"/>
    <x v="1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4539.99"/>
    <n v="0"/>
    <s v="05/01/2021"/>
    <n v="4539.99"/>
    <n v="31.78"/>
    <s v="06/01/2021"/>
    <n v="4539.99"/>
    <n v="63.56"/>
    <s v="07/01/2021"/>
    <n v="4539.99"/>
    <n v="95.34"/>
    <s v="08/01/2021"/>
    <n v="8776.630000000001"/>
    <n v="127.12"/>
    <s v="09/01/2021"/>
    <n v="8776.630000000001"/>
    <n v="188.56"/>
    <s v="10/01/2021"/>
    <n v="8776.630000000001"/>
    <n v="250"/>
    <s v="11/01/2021"/>
    <n v="8776.630000000001"/>
    <n v="311.44"/>
    <s v="12/01/2021"/>
    <n v="8703.92"/>
    <n v="372.88"/>
  </r>
  <r>
    <x v="0"/>
    <s v="393-G-Stores Equipment"/>
    <x v="126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3-G-Stores Equipment"/>
    <x v="127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3-G-Stores Equipment"/>
    <x v="127"/>
    <x v="2"/>
    <n v="14"/>
    <s v="UW- Washington Gas"/>
    <s v="Gas General"/>
    <s v="12/01/2020"/>
    <n v="24910.57"/>
    <n v="14247.130000000001"/>
    <s v="01/01/2021"/>
    <n v="21149.260000000002"/>
    <n v="10660.19"/>
    <s v="02/01/2021"/>
    <n v="21149.260000000002"/>
    <n v="10808.23"/>
    <s v="03/01/2021"/>
    <n v="21149.260000000002"/>
    <n v="10956.27"/>
    <s v="04/01/2021"/>
    <n v="21149.260000000002"/>
    <n v="11104.31"/>
    <s v="05/01/2021"/>
    <n v="21149.260000000002"/>
    <n v="11252.35"/>
    <s v="06/01/2021"/>
    <n v="21149.260000000002"/>
    <n v="11400.39"/>
    <s v="07/01/2021"/>
    <n v="21149.260000000002"/>
    <n v="11548.43"/>
    <s v="08/01/2021"/>
    <n v="21149.260000000002"/>
    <n v="11696.47"/>
    <s v="09/01/2021"/>
    <n v="21149.260000000002"/>
    <n v="11844.51"/>
    <s v="10/01/2021"/>
    <n v="21149.260000000002"/>
    <n v="11992.550000000001"/>
    <s v="11/01/2021"/>
    <n v="21149.260000000002"/>
    <n v="12140.59"/>
    <s v="12/01/2021"/>
    <n v="21149.260000000002"/>
    <n v="12288.630000000001"/>
  </r>
  <r>
    <x v="0"/>
    <s v="393-G-Stores Equipment"/>
    <x v="128"/>
    <x v="0"/>
    <n v="13"/>
    <s v="UO- Oregon Gas"/>
    <s v="Gas General"/>
    <s v="12/01/2020"/>
    <n v="13065.04"/>
    <n v="10845.550000000001"/>
    <s v="01/01/2021"/>
    <n v="12961.09"/>
    <n v="10819.42"/>
    <s v="02/01/2021"/>
    <n v="12961.09"/>
    <n v="11412.35"/>
    <s v="03/01/2021"/>
    <n v="12675.23"/>
    <n v="11217.22"/>
    <s v="04/01/2021"/>
    <n v="12675.23"/>
    <n v="11305.95"/>
    <s v="05/01/2021"/>
    <n v="12675.23"/>
    <n v="11394.68"/>
    <s v="06/01/2021"/>
    <n v="12675.23"/>
    <n v="11483.41"/>
    <s v="07/01/2021"/>
    <n v="12675.23"/>
    <n v="11572.14"/>
    <s v="08/01/2021"/>
    <n v="12675.23"/>
    <n v="11660.87"/>
    <s v="09/01/2021"/>
    <n v="12675.23"/>
    <n v="11749.6"/>
    <s v="10/01/2021"/>
    <n v="12675.23"/>
    <n v="11838.33"/>
    <s v="11/01/2021"/>
    <n v="12675.23"/>
    <n v="11927.06"/>
    <s v="12/01/2021"/>
    <n v="12675.23"/>
    <n v="12015.79"/>
  </r>
  <r>
    <x v="0"/>
    <s v="393-G-Stores Equipment"/>
    <x v="128"/>
    <x v="0"/>
    <n v="14"/>
    <s v="UW- Washington Gas"/>
    <s v="Gas General"/>
    <s v="12/01/2020"/>
    <n v="39299.83"/>
    <n v="32629.48"/>
    <s v="01/01/2021"/>
    <n v="38656.14"/>
    <n v="32274.52"/>
    <s v="02/01/2021"/>
    <n v="38656.14"/>
    <n v="34042.910000000003"/>
    <s v="03/01/2021"/>
    <n v="37803.57"/>
    <n v="33460.93"/>
    <s v="04/01/2021"/>
    <n v="37803.57"/>
    <n v="33725.550000000003"/>
    <s v="05/01/2021"/>
    <n v="37803.57"/>
    <n v="33990.17"/>
    <s v="06/01/2021"/>
    <n v="37803.57"/>
    <n v="34254.79"/>
    <s v="07/01/2021"/>
    <n v="37803.57"/>
    <n v="34519.410000000003"/>
    <s v="08/01/2021"/>
    <n v="37803.57"/>
    <n v="34784.03"/>
    <s v="09/01/2021"/>
    <n v="37803.57"/>
    <n v="35048.65"/>
    <s v="10/01/2021"/>
    <n v="37803.57"/>
    <n v="35313.270000000004"/>
    <s v="11/01/2021"/>
    <n v="37803.57"/>
    <n v="35577.89"/>
    <s v="12/01/2021"/>
    <n v="37803.57"/>
    <n v="35842.51"/>
  </r>
  <r>
    <x v="0"/>
    <s v="394-G-Tools,Shop,Garage Equip"/>
    <x v="129"/>
    <x v="1"/>
    <n v="13"/>
    <s v="UO- Oregon Gas"/>
    <s v="Gas General"/>
    <s v="12/01/2020"/>
    <n v="1608810.73"/>
    <n v="457956.48"/>
    <s v="01/01/2021"/>
    <n v="1412469.97"/>
    <n v="275777.45"/>
    <s v="02/01/2021"/>
    <n v="1412469.97"/>
    <n v="288324.89"/>
    <s v="03/01/2021"/>
    <n v="1421765.59"/>
    <n v="284767.17"/>
    <s v="04/01/2021"/>
    <n v="1422499.46"/>
    <n v="297397.19"/>
    <s v="05/01/2021"/>
    <n v="1422499.46"/>
    <n v="310033.73"/>
    <s v="06/01/2021"/>
    <n v="1428865.84"/>
    <n v="322670.27"/>
    <s v="07/01/2021"/>
    <n v="1441785.3"/>
    <n v="335363.36"/>
    <s v="08/01/2021"/>
    <n v="1527089.08"/>
    <n v="348171.22000000003"/>
    <s v="09/01/2021"/>
    <n v="1534677.1"/>
    <n v="361736.86"/>
    <s v="10/01/2021"/>
    <n v="1547484.75"/>
    <n v="377365.86"/>
    <s v="11/01/2021"/>
    <n v="1547537.3599999999"/>
    <n v="391112.68"/>
    <s v="12/01/2021"/>
    <n v="1554669.15"/>
    <n v="404859.97000000003"/>
  </r>
  <r>
    <x v="0"/>
    <s v="394-G-Tools,Shop,Garage Equip"/>
    <x v="129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4-G-Tools,Shop,Garage Equip"/>
    <x v="130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4-G-Tools,Shop,Garage Equip"/>
    <x v="130"/>
    <x v="2"/>
    <n v="14"/>
    <s v="UW- Washington Gas"/>
    <s v="Gas General"/>
    <s v="12/01/2020"/>
    <n v="5086989.76"/>
    <n v="1514688.25"/>
    <s v="01/01/2021"/>
    <n v="4338675.1399999997"/>
    <n v="806636.07000000007"/>
    <s v="02/01/2021"/>
    <n v="4345775.5"/>
    <n v="845177.97"/>
    <s v="03/01/2021"/>
    <n v="4282944.25"/>
    <n v="802187.11"/>
    <s v="04/01/2021"/>
    <n v="4299353.45"/>
    <n v="840233.93"/>
    <s v="05/01/2021"/>
    <n v="4351723.22"/>
    <n v="878426.52"/>
    <s v="06/01/2021"/>
    <n v="4408690.6399999997"/>
    <n v="917084.33000000007"/>
    <s v="07/01/2021"/>
    <n v="4435631.58"/>
    <n v="956248.20000000007"/>
    <s v="08/01/2021"/>
    <n v="4569397.82"/>
    <n v="995651.4"/>
    <s v="09/01/2021"/>
    <n v="4566333.08"/>
    <n v="1036242.89"/>
    <s v="10/01/2021"/>
    <n v="4613356.66"/>
    <n v="1078531.95"/>
    <s v="11/01/2021"/>
    <n v="4615794.01"/>
    <n v="1119513.94"/>
    <s v="12/01/2021"/>
    <n v="4664872.43"/>
    <n v="1160517.58"/>
  </r>
  <r>
    <x v="0"/>
    <s v="394-G-Tools,Shop,Garage Equip"/>
    <x v="131"/>
    <x v="0"/>
    <n v="13"/>
    <s v="UO- Oregon Gas"/>
    <s v="Gas General"/>
    <s v="12/01/2020"/>
    <n v="731355.55"/>
    <n v="177496.68"/>
    <s v="01/01/2021"/>
    <n v="712002.34"/>
    <n v="161133.01999999999"/>
    <s v="02/01/2021"/>
    <n v="713578.02"/>
    <n v="167457.98000000001"/>
    <s v="03/01/2021"/>
    <n v="711714.98"/>
    <n v="171655.87"/>
    <s v="04/01/2021"/>
    <n v="715423.97"/>
    <n v="177978.27"/>
    <s v="05/01/2021"/>
    <n v="720432.72"/>
    <n v="184333.62"/>
    <s v="06/01/2021"/>
    <n v="726465"/>
    <n v="190733.47"/>
    <s v="07/01/2021"/>
    <n v="731531.94000000006"/>
    <n v="197186.9"/>
    <s v="08/01/2021"/>
    <n v="737824.79"/>
    <n v="203685.34"/>
    <s v="09/01/2021"/>
    <n v="761195.12"/>
    <n v="210239.69"/>
    <s v="10/01/2021"/>
    <n v="761363.52"/>
    <n v="217170.04"/>
    <s v="11/01/2021"/>
    <n v="755003.99"/>
    <n v="223933.49"/>
    <s v="12/01/2021"/>
    <n v="765148.84"/>
    <n v="240289.71"/>
  </r>
  <r>
    <x v="0"/>
    <s v="394-G-Tools,Shop,Garage Equip"/>
    <x v="131"/>
    <x v="0"/>
    <n v="14"/>
    <s v="UW- Washington Gas"/>
    <s v="Gas General"/>
    <s v="12/01/2020"/>
    <n v="2199929.2200000002"/>
    <n v="534115.86"/>
    <s v="01/01/2021"/>
    <n v="2123530.67"/>
    <n v="480767.33"/>
    <s v="02/01/2021"/>
    <n v="2128230.1"/>
    <n v="499631.35999999999"/>
    <s v="03/01/2021"/>
    <n v="2122673.65"/>
    <n v="512151.47000000003"/>
    <s v="04/01/2021"/>
    <n v="2133735.59"/>
    <n v="531007.89"/>
    <s v="05/01/2021"/>
    <n v="2148674.1"/>
    <n v="549962.57999999996"/>
    <s v="06/01/2021"/>
    <n v="2166665.23"/>
    <n v="569049.96"/>
    <s v="07/01/2021"/>
    <n v="2181777.2400000002"/>
    <n v="588297.17000000004"/>
    <s v="08/01/2021"/>
    <n v="2200545.5499999998"/>
    <n v="607678.63"/>
    <s v="09/01/2021"/>
    <n v="2270247.02"/>
    <n v="627226.80000000005"/>
    <s v="10/01/2021"/>
    <n v="2270749.27"/>
    <n v="647896.41"/>
    <s v="11/01/2021"/>
    <n v="2251782.1"/>
    <n v="668068.23"/>
    <s v="12/01/2021"/>
    <n v="2282038.88"/>
    <n v="716850.29"/>
  </r>
  <r>
    <x v="0"/>
    <s v="394-G-Vehicle CNG Equipment"/>
    <x v="132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4-G-Vehicle CNG Equipment"/>
    <x v="132"/>
    <x v="2"/>
    <n v="14"/>
    <s v="UW- Washington Gas"/>
    <s v="Gas General"/>
    <s v="12/01/2020"/>
    <n v="131231.01999999999"/>
    <n v="125817.7"/>
    <s v="01/01/2021"/>
    <n v="131231.01999999999"/>
    <n v="125983.93000000001"/>
    <s v="02/01/2021"/>
    <n v="131231.01999999999"/>
    <n v="126150.16"/>
    <s v="03/01/2021"/>
    <n v="131231.01999999999"/>
    <n v="126316.39"/>
    <s v="04/01/2021"/>
    <n v="131231.01999999999"/>
    <n v="126482.62000000001"/>
    <s v="05/01/2021"/>
    <n v="131231.01999999999"/>
    <n v="126648.85"/>
    <s v="06/01/2021"/>
    <n v="131231.01999999999"/>
    <n v="126815.08"/>
    <s v="07/01/2021"/>
    <n v="131231.01999999999"/>
    <n v="126981.31"/>
    <s v="08/01/2021"/>
    <n v="131231.01999999999"/>
    <n v="127147.54000000001"/>
    <s v="09/01/2021"/>
    <n v="131231.01999999999"/>
    <n v="127313.77"/>
    <s v="10/01/2021"/>
    <n v="131231.01999999999"/>
    <n v="127480"/>
    <s v="11/01/2021"/>
    <n v="131231.01999999999"/>
    <n v="127646.23"/>
    <s v="12/01/2021"/>
    <n v="131231.01999999999"/>
    <n v="127812.46"/>
  </r>
  <r>
    <x v="0"/>
    <s v="395-G-Laboratory Equipment"/>
    <x v="133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5-G-Laboratory Equipment"/>
    <x v="133"/>
    <x v="2"/>
    <n v="14"/>
    <s v="UW- Washington Gas"/>
    <s v="Gas General"/>
    <s v="12/01/2020"/>
    <n v="4017.58"/>
    <n v="-2729.25"/>
    <s v="01/01/2021"/>
    <n v="0"/>
    <n v="-6698.12"/>
    <s v="02/01/2021"/>
    <n v="0"/>
    <n v="-6698.12"/>
    <s v="03/01/2021"/>
    <n v="0"/>
    <n v="-6698.12"/>
    <s v="04/01/2021"/>
    <n v="0"/>
    <n v="-6698.12"/>
    <s v="05/01/2021"/>
    <n v="0"/>
    <n v="-6698.12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5-G-Laboratory Equipment"/>
    <x v="134"/>
    <x v="0"/>
    <n v="13"/>
    <s v="UO- Oregon Gas"/>
    <s v="Gas General"/>
    <s v="12/01/2020"/>
    <n v="21075.9"/>
    <n v="11082.83"/>
    <s v="01/01/2021"/>
    <n v="19836.61"/>
    <n v="10036.710000000001"/>
    <s v="02/01/2021"/>
    <n v="19836.61"/>
    <n v="10277.23"/>
    <s v="03/01/2021"/>
    <n v="19836.61"/>
    <n v="10517.75"/>
    <s v="04/01/2021"/>
    <n v="19836.61"/>
    <n v="10758.27"/>
    <s v="05/01/2021"/>
    <n v="19836.61"/>
    <n v="10998.79"/>
    <s v="06/01/2021"/>
    <n v="19836.61"/>
    <n v="9557.41"/>
    <s v="07/01/2021"/>
    <n v="19836.61"/>
    <n v="9797.93"/>
    <s v="08/01/2021"/>
    <n v="19836.61"/>
    <n v="10038.450000000001"/>
    <s v="09/01/2021"/>
    <n v="19836.61"/>
    <n v="10278.969999999999"/>
    <s v="10/01/2021"/>
    <n v="19836.61"/>
    <n v="10519.49"/>
    <s v="11/01/2021"/>
    <n v="19836.61"/>
    <n v="10760.01"/>
    <s v="12/01/2021"/>
    <n v="19836.61"/>
    <n v="11000.53"/>
  </r>
  <r>
    <x v="0"/>
    <s v="395-G-Laboratory Equipment"/>
    <x v="134"/>
    <x v="0"/>
    <n v="14"/>
    <s v="UW- Washington Gas"/>
    <s v="Gas General"/>
    <s v="12/01/2020"/>
    <n v="63396.639999999999"/>
    <n v="33367.870000000003"/>
    <s v="01/01/2021"/>
    <n v="59162.23"/>
    <n v="29964.52"/>
    <s v="02/01/2021"/>
    <n v="59162.23"/>
    <n v="30681.86"/>
    <s v="03/01/2021"/>
    <n v="59162.23"/>
    <n v="31399.200000000001"/>
    <s v="04/01/2021"/>
    <n v="59162.23"/>
    <n v="32116.54"/>
    <s v="05/01/2021"/>
    <n v="59162.23"/>
    <n v="32833.879999999997"/>
    <s v="06/01/2021"/>
    <n v="59162.23"/>
    <n v="28535"/>
    <s v="07/01/2021"/>
    <n v="59162.23"/>
    <n v="29252.34"/>
    <s v="08/01/2021"/>
    <n v="59162.23"/>
    <n v="29969.68"/>
    <s v="09/01/2021"/>
    <n v="59162.23"/>
    <n v="30687.02"/>
    <s v="10/01/2021"/>
    <n v="59162.23"/>
    <n v="31404.36"/>
    <s v="11/01/2021"/>
    <n v="59162.23"/>
    <n v="32121.7"/>
    <s v="12/01/2021"/>
    <n v="59162.23"/>
    <n v="32839.040000000001"/>
  </r>
  <r>
    <x v="0"/>
    <s v="396-G-Power Operated Equipment"/>
    <x v="135"/>
    <x v="1"/>
    <n v="13"/>
    <s v="UO- Oregon Gas"/>
    <s v="Gas General"/>
    <s v="12/01/2020"/>
    <n v="1010066.18"/>
    <n v="-359276.13"/>
    <s v="01/01/2021"/>
    <n v="1010066.18"/>
    <n v="-351170.35000000003"/>
    <s v="02/01/2021"/>
    <n v="1010066.18"/>
    <n v="-343064.57"/>
    <s v="03/01/2021"/>
    <n v="1005123.14"/>
    <n v="-337001.83"/>
    <s v="04/01/2021"/>
    <n v="1005123.14"/>
    <n v="-328935.72000000003"/>
    <s v="05/01/2021"/>
    <n v="848978.78"/>
    <n v="-411497.71"/>
    <s v="06/01/2021"/>
    <n v="848978.78"/>
    <n v="-404684.66000000003"/>
    <s v="07/01/2021"/>
    <n v="848970.82000000007"/>
    <n v="-397871.61"/>
    <s v="08/01/2021"/>
    <n v="857521.72"/>
    <n v="-391058.62"/>
    <s v="09/01/2021"/>
    <n v="857521.72"/>
    <n v="-384177.01"/>
    <s v="10/01/2021"/>
    <n v="979131.47"/>
    <n v="-368955.79"/>
    <s v="11/01/2021"/>
    <n v="1011329.95"/>
    <n v="-288157.76"/>
    <s v="12/01/2021"/>
    <n v="1038616.35"/>
    <n v="-268126.73"/>
  </r>
  <r>
    <x v="0"/>
    <s v="396-G-Power Operated Equipment"/>
    <x v="135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6-G-Power Operated Equipment"/>
    <x v="136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6-G-Power Operated Equipment"/>
    <x v="136"/>
    <x v="2"/>
    <n v="14"/>
    <s v="UW- Washington Gas"/>
    <s v="Gas General"/>
    <s v="12/01/2020"/>
    <n v="2548130.61"/>
    <n v="-1104065.8899999999"/>
    <s v="01/01/2021"/>
    <n v="1859112.81"/>
    <n v="-1252151.48"/>
    <s v="02/01/2021"/>
    <n v="1868108.4100000001"/>
    <n v="-1130303.8999999999"/>
    <s v="03/01/2021"/>
    <n v="1868108.4100000001"/>
    <n v="-1115312.33"/>
    <s v="04/01/2021"/>
    <n v="1886041.83"/>
    <n v="-1100320.76"/>
    <s v="05/01/2021"/>
    <n v="1827060"/>
    <n v="-1085185.27"/>
    <s v="06/01/2021"/>
    <n v="1947808.94"/>
    <n v="-1070523.1100000001"/>
    <s v="07/01/2021"/>
    <n v="1935861.4100000001"/>
    <n v="-1062639.48"/>
    <s v="08/01/2021"/>
    <n v="1935861.4100000001"/>
    <n v="-1047104.19"/>
    <s v="09/01/2021"/>
    <n v="1935861.4100000001"/>
    <n v="-1031568.9"/>
    <s v="10/01/2021"/>
    <n v="1848773.53"/>
    <n v="-1114875.54"/>
    <s v="11/01/2021"/>
    <n v="1895682.79"/>
    <n v="-920380.36"/>
    <s v="12/01/2021"/>
    <n v="1976722.24"/>
    <n v="-899837.18"/>
  </r>
  <r>
    <x v="0"/>
    <s v="396-G-Power Operated Equipment"/>
    <x v="137"/>
    <x v="0"/>
    <n v="13"/>
    <s v="UO- Oregon Gas"/>
    <s v="Gas General"/>
    <s v="12/01/2020"/>
    <n v="-23621.05"/>
    <n v="-13627.74"/>
    <s v="01/01/2021"/>
    <n v="-23772.53"/>
    <n v="-13905.5"/>
    <s v="02/01/2021"/>
    <n v="-23772.53"/>
    <n v="-14096.27"/>
    <s v="03/01/2021"/>
    <n v="-23772.53"/>
    <n v="-14287.04"/>
    <s v="04/01/2021"/>
    <n v="-23772.53"/>
    <n v="-14477.81"/>
    <s v="05/01/2021"/>
    <n v="-23772.53"/>
    <n v="-14668.58"/>
    <s v="06/01/2021"/>
    <n v="-23772.53"/>
    <n v="-14859.35"/>
    <s v="07/01/2021"/>
    <n v="-23772.53"/>
    <n v="-15050.12"/>
    <s v="08/01/2021"/>
    <n v="-23772.53"/>
    <n v="-15240.89"/>
    <s v="09/01/2021"/>
    <n v="-23772.53"/>
    <n v="-15431.66"/>
    <s v="10/01/2021"/>
    <n v="-25228.84"/>
    <n v="-16887.97"/>
    <s v="11/01/2021"/>
    <n v="8436.31"/>
    <n v="16574.71"/>
    <s v="12/01/2021"/>
    <n v="8436.31"/>
    <n v="16574.71"/>
  </r>
  <r>
    <x v="0"/>
    <s v="396-G-Power Operated Equipment"/>
    <x v="137"/>
    <x v="0"/>
    <n v="14"/>
    <s v="UW- Washington Gas"/>
    <s v="Gas General"/>
    <s v="12/01/2020"/>
    <n v="-71052.490000000005"/>
    <n v="-40802.160000000003"/>
    <s v="01/01/2021"/>
    <n v="-70901.009999999995"/>
    <n v="-41284.15"/>
    <s v="02/01/2021"/>
    <n v="-70901.009999999995"/>
    <n v="-41853.129999999997"/>
    <s v="03/01/2021"/>
    <n v="-70901.009999999995"/>
    <n v="-42422.11"/>
    <s v="04/01/2021"/>
    <n v="-70901.009999999995"/>
    <n v="-42991.090000000004"/>
    <s v="05/01/2021"/>
    <n v="-70901.009999999995"/>
    <n v="-43560.07"/>
    <s v="06/01/2021"/>
    <n v="-70901.009999999995"/>
    <n v="-44129.05"/>
    <s v="07/01/2021"/>
    <n v="-70901.009999999995"/>
    <n v="-44698.03"/>
    <s v="08/01/2021"/>
    <n v="-70901.009999999995"/>
    <n v="-45267.01"/>
    <s v="09/01/2021"/>
    <n v="-70901.009999999995"/>
    <n v="-45835.99"/>
    <s v="10/01/2021"/>
    <n v="-75244.430000000008"/>
    <n v="-50179.41"/>
    <s v="11/01/2021"/>
    <n v="25161.100000000002"/>
    <n v="49622.29"/>
    <s v="12/01/2021"/>
    <n v="25161.100000000002"/>
    <n v="49622.29"/>
  </r>
  <r>
    <x v="0"/>
    <s v="396-G-Trailers-Work Equipment"/>
    <x v="138"/>
    <x v="1"/>
    <n v="13"/>
    <s v="UO- Oregon Gas"/>
    <s v="Gas General"/>
    <s v="12/01/2020"/>
    <n v="341685.37"/>
    <n v="81400.040000000008"/>
    <s v="01/01/2021"/>
    <n v="341685.37"/>
    <n v="82143.199999999997"/>
    <s v="02/01/2021"/>
    <n v="341685.37"/>
    <n v="82886.36"/>
    <s v="03/01/2021"/>
    <n v="339097.87"/>
    <n v="81292.02"/>
    <s v="04/01/2021"/>
    <n v="339097.87"/>
    <n v="82029.56"/>
    <s v="05/01/2021"/>
    <n v="339097.87"/>
    <n v="82767.100000000006"/>
    <s v="06/01/2021"/>
    <n v="339097.87"/>
    <n v="83504.639999999999"/>
    <s v="07/01/2021"/>
    <n v="339097.87"/>
    <n v="84242.180000000008"/>
    <s v="08/01/2021"/>
    <n v="339097.87"/>
    <n v="84979.72"/>
    <s v="09/01/2021"/>
    <n v="364877.34"/>
    <n v="85717.26"/>
    <s v="10/01/2021"/>
    <n v="364877.34"/>
    <n v="86510.86"/>
    <s v="11/01/2021"/>
    <n v="364877.34"/>
    <n v="87304.46"/>
    <s v="12/01/2021"/>
    <n v="364663.8"/>
    <n v="88098.06"/>
  </r>
  <r>
    <x v="0"/>
    <s v="396-G-Trailers-Work Equipment"/>
    <x v="138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6-G-Trailers-Work Equipment"/>
    <x v="139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6-G-Trailers-Work Equipment"/>
    <x v="139"/>
    <x v="2"/>
    <n v="14"/>
    <s v="UW- Washington Gas"/>
    <s v="Gas General"/>
    <s v="12/01/2020"/>
    <n v="550713.39"/>
    <n v="175992.19"/>
    <s v="01/01/2021"/>
    <n v="550713.39"/>
    <n v="177190"/>
    <s v="02/01/2021"/>
    <n v="550713.39"/>
    <n v="178387.81"/>
    <s v="03/01/2021"/>
    <n v="550713.39"/>
    <n v="179585.62"/>
    <s v="04/01/2021"/>
    <n v="550713.39"/>
    <n v="180783.43"/>
    <s v="05/01/2021"/>
    <n v="550713.39"/>
    <n v="181981.24"/>
    <s v="06/01/2021"/>
    <n v="550713.39"/>
    <n v="183179.05000000002"/>
    <s v="07/01/2021"/>
    <n v="550713.39"/>
    <n v="184376.86000000002"/>
    <s v="08/01/2021"/>
    <n v="550713.39"/>
    <n v="185574.67"/>
    <s v="09/01/2021"/>
    <n v="550713.39"/>
    <n v="186772.48000000001"/>
    <s v="10/01/2021"/>
    <n v="550713.39"/>
    <n v="187970.29"/>
    <s v="11/01/2021"/>
    <n v="550713.39"/>
    <n v="189168.1"/>
    <s v="12/01/2021"/>
    <n v="550713.39"/>
    <n v="190365.91"/>
  </r>
  <r>
    <x v="0"/>
    <s v="396-G-Trailers-Work Equipment"/>
    <x v="140"/>
    <x v="0"/>
    <n v="13"/>
    <s v="UO- Oregon Gas"/>
    <s v="Gas General"/>
    <s v="12/01/2020"/>
    <n v="0"/>
    <n v="-48.9"/>
    <s v="01/01/2021"/>
    <n v="0"/>
    <n v="-48.9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6-G-Trailers-Work Equipment"/>
    <x v="140"/>
    <x v="0"/>
    <n v="14"/>
    <s v="UW- Washington Gas"/>
    <s v="Gas General"/>
    <s v="12/01/2020"/>
    <n v="0"/>
    <n v="48.910000000000004"/>
    <s v="01/01/2021"/>
    <n v="0"/>
    <n v="48.910000000000004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7-G-Radio Comm Equip-Fixed"/>
    <x v="141"/>
    <x v="1"/>
    <n v="13"/>
    <s v="UO- Oregon Gas"/>
    <s v="Gas General"/>
    <s v="12/01/2020"/>
    <n v="190417.76"/>
    <n v="131533.78"/>
    <s v="01/01/2021"/>
    <n v="122427.24"/>
    <n v="64392.21"/>
    <s v="02/01/2021"/>
    <n v="122427.24"/>
    <n v="64938.03"/>
    <s v="03/01/2021"/>
    <n v="122427.24"/>
    <n v="65483.85"/>
    <s v="04/01/2021"/>
    <n v="122427.24"/>
    <n v="66029.67"/>
    <s v="05/01/2021"/>
    <n v="122427.24"/>
    <n v="66575.490000000005"/>
    <s v="06/01/2021"/>
    <n v="122427.24"/>
    <n v="67121.31"/>
    <s v="07/01/2021"/>
    <n v="122427.24"/>
    <n v="67667.13"/>
    <s v="08/01/2021"/>
    <n v="122427.24"/>
    <n v="68212.95"/>
    <s v="09/01/2021"/>
    <n v="122427.24"/>
    <n v="68758.77"/>
    <s v="10/01/2021"/>
    <n v="122427.24"/>
    <n v="69304.59"/>
    <s v="11/01/2021"/>
    <n v="122427.24"/>
    <n v="69850.41"/>
    <s v="12/01/2021"/>
    <n v="122427.24"/>
    <n v="70396.23"/>
  </r>
  <r>
    <x v="0"/>
    <s v="397-G-Radio Comm Equip-Fixed"/>
    <x v="141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7-G-Radio Comm Equip-Fixed"/>
    <x v="142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7-G-Radio Comm Equip-Fixed"/>
    <x v="142"/>
    <x v="2"/>
    <n v="14"/>
    <s v="UW- Washington Gas"/>
    <s v="Gas General"/>
    <s v="12/01/2020"/>
    <n v="194717.30000000002"/>
    <n v="139948.01999999999"/>
    <s v="01/01/2021"/>
    <n v="114246.94"/>
    <n v="60345.770000000004"/>
    <s v="02/01/2021"/>
    <n v="114246.94"/>
    <n v="60855.12"/>
    <s v="03/01/2021"/>
    <n v="114246.94"/>
    <n v="61364.47"/>
    <s v="04/01/2021"/>
    <n v="114246.94"/>
    <n v="61873.82"/>
    <s v="05/01/2021"/>
    <n v="114246.94"/>
    <n v="62383.17"/>
    <s v="06/01/2021"/>
    <n v="114246.94"/>
    <n v="62892.520000000004"/>
    <s v="07/01/2021"/>
    <n v="114246.94"/>
    <n v="63401.87"/>
    <s v="08/01/2021"/>
    <n v="114246.94"/>
    <n v="63911.22"/>
    <s v="09/01/2021"/>
    <n v="114246.94"/>
    <n v="64420.57"/>
    <s v="10/01/2021"/>
    <n v="114246.94"/>
    <n v="64929.919999999998"/>
    <s v="11/01/2021"/>
    <n v="114246.94"/>
    <n v="65439.270000000004"/>
    <s v="12/01/2021"/>
    <n v="114246.94"/>
    <n v="65948.62"/>
  </r>
  <r>
    <x v="0"/>
    <s v="397-G-Radio Comm Equip-Fixed"/>
    <x v="143"/>
    <x v="0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93024.08"/>
    <n v="0"/>
  </r>
  <r>
    <x v="0"/>
    <s v="397-G-Radio Comm Equip-Fixed"/>
    <x v="143"/>
    <x v="0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277442.2"/>
    <n v="0"/>
  </r>
  <r>
    <x v="0"/>
    <s v="397-G-Radio Comm Equip-Mobile"/>
    <x v="144"/>
    <x v="1"/>
    <n v="13"/>
    <s v="UO- Oregon Gas"/>
    <s v="Gas General"/>
    <s v="12/01/2020"/>
    <n v="295285.8"/>
    <n v="151809.26"/>
    <s v="01/01/2021"/>
    <n v="295285.8"/>
    <n v="153529.30000000002"/>
    <s v="02/01/2021"/>
    <n v="295285.8"/>
    <n v="155249.34"/>
    <s v="03/01/2021"/>
    <n v="295285.8"/>
    <n v="156969.38"/>
    <s v="04/01/2021"/>
    <n v="295285.8"/>
    <n v="158689.42000000001"/>
    <s v="05/01/2021"/>
    <n v="295285.8"/>
    <n v="160409.46"/>
    <s v="06/01/2021"/>
    <n v="295285.8"/>
    <n v="162129.5"/>
    <s v="07/01/2021"/>
    <n v="295285.8"/>
    <n v="163849.54"/>
    <s v="08/01/2021"/>
    <n v="295285.8"/>
    <n v="165569.58000000002"/>
    <s v="09/01/2021"/>
    <n v="295285.8"/>
    <n v="167289.62"/>
    <s v="10/01/2021"/>
    <n v="295285.8"/>
    <n v="169009.66"/>
    <s v="11/01/2021"/>
    <n v="295285.8"/>
    <n v="170729.7"/>
    <s v="12/01/2021"/>
    <n v="295285.8"/>
    <n v="172449.74"/>
  </r>
  <r>
    <x v="0"/>
    <s v="397-G-Radio Comm Equip-Mobile"/>
    <x v="144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7-G-Radio Comm Equip-Mobile"/>
    <x v="145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7-G-Radio Comm Equip-Mobile"/>
    <x v="145"/>
    <x v="2"/>
    <n v="14"/>
    <s v="UW- Washington Gas"/>
    <s v="Gas General"/>
    <s v="12/01/2020"/>
    <n v="918826.45000000007"/>
    <n v="451607.47000000003"/>
    <s v="01/01/2021"/>
    <n v="918826.45000000007"/>
    <n v="456959.63"/>
    <s v="02/01/2021"/>
    <n v="918826.45000000007"/>
    <n v="462311.79000000004"/>
    <s v="03/01/2021"/>
    <n v="918826.45000000007"/>
    <n v="467663.95"/>
    <s v="04/01/2021"/>
    <n v="918826.45000000007"/>
    <n v="473016.11"/>
    <s v="05/01/2021"/>
    <n v="918826.45000000007"/>
    <n v="478368.27"/>
    <s v="06/01/2021"/>
    <n v="918826.45000000007"/>
    <n v="483720.43"/>
    <s v="07/01/2021"/>
    <n v="918826.45000000007"/>
    <n v="489072.59"/>
    <s v="08/01/2021"/>
    <n v="918826.45000000007"/>
    <n v="494424.75"/>
    <s v="09/01/2021"/>
    <n v="918826.45000000007"/>
    <n v="499776.91000000003"/>
    <s v="10/01/2021"/>
    <n v="918826.45000000007"/>
    <n v="505129.07"/>
    <s v="11/01/2021"/>
    <n v="918826.45000000007"/>
    <n v="510481.23000000004"/>
    <s v="12/01/2021"/>
    <n v="918826.45000000007"/>
    <n v="515833.39"/>
  </r>
  <r>
    <x v="0"/>
    <s v="397-G-Radio Comm Equip-Mobile"/>
    <x v="146"/>
    <x v="0"/>
    <n v="13"/>
    <s v="UO- Oregon Gas"/>
    <s v="Gas General"/>
    <s v="12/01/2020"/>
    <n v="4035.82"/>
    <n v="1286.3500000000001"/>
    <s v="01/01/2021"/>
    <n v="4061.7000000000003"/>
    <n v="1318.26"/>
    <s v="02/01/2021"/>
    <n v="4061.7000000000003"/>
    <n v="1341.92"/>
    <s v="03/01/2021"/>
    <n v="5035.2300000000005"/>
    <n v="1365.58"/>
    <s v="04/01/2021"/>
    <n v="5035.2300000000005"/>
    <n v="1394.91"/>
    <s v="05/01/2021"/>
    <n v="5035.2300000000005"/>
    <n v="1424.24"/>
    <s v="06/01/2021"/>
    <n v="5035.2300000000005"/>
    <n v="1453.57"/>
    <s v="07/01/2021"/>
    <n v="5035.2300000000005"/>
    <n v="1482.9"/>
    <s v="08/01/2021"/>
    <n v="5035.2300000000005"/>
    <n v="1512.23"/>
    <s v="09/01/2021"/>
    <n v="5035.2300000000005"/>
    <n v="1541.56"/>
    <s v="10/01/2021"/>
    <n v="5035.2300000000005"/>
    <n v="1570.89"/>
    <s v="11/01/2021"/>
    <n v="5035.2300000000005"/>
    <n v="1600.22"/>
    <s v="12/01/2021"/>
    <n v="5027.16"/>
    <n v="1629.55"/>
  </r>
  <r>
    <x v="0"/>
    <s v="397-G-Radio Comm Equip-Mobile"/>
    <x v="146"/>
    <x v="0"/>
    <n v="14"/>
    <s v="UW- Washington Gas"/>
    <s v="Gas General"/>
    <s v="12/01/2020"/>
    <n v="12139.82"/>
    <n v="3875.82"/>
    <s v="01/01/2021"/>
    <n v="12113.94"/>
    <n v="3938.13"/>
    <s v="02/01/2021"/>
    <n v="12113.94"/>
    <n v="4008.69"/>
    <s v="03/01/2021"/>
    <n v="15017.44"/>
    <n v="4079.25"/>
    <s v="04/01/2021"/>
    <n v="15017.44"/>
    <n v="4166.7300000000005"/>
    <s v="05/01/2021"/>
    <n v="15017.44"/>
    <n v="4254.21"/>
    <s v="06/01/2021"/>
    <n v="15017.44"/>
    <n v="4341.6900000000005"/>
    <s v="07/01/2021"/>
    <n v="15017.44"/>
    <n v="4429.17"/>
    <s v="08/01/2021"/>
    <n v="15017.44"/>
    <n v="4516.6500000000005"/>
    <s v="09/01/2021"/>
    <n v="15017.44"/>
    <n v="4604.13"/>
    <s v="10/01/2021"/>
    <n v="15017.44"/>
    <n v="4691.6099999999997"/>
    <s v="11/01/2021"/>
    <n v="15017.44"/>
    <n v="4779.09"/>
    <s v="12/01/2021"/>
    <n v="14993.39"/>
    <n v="4866.57"/>
  </r>
  <r>
    <x v="0"/>
    <s v="397-G-Supervisory &amp; Telemeter Equip"/>
    <x v="147"/>
    <x v="1"/>
    <n v="13"/>
    <s v="UO- Oregon Gas"/>
    <s v="Gas General"/>
    <s v="12/01/2020"/>
    <n v="1040813.32"/>
    <n v="613491.39"/>
    <s v="01/01/2021"/>
    <n v="493202"/>
    <n v="70676.479999999996"/>
    <s v="02/01/2021"/>
    <n v="493202"/>
    <n v="72949.320000000007"/>
    <s v="03/01/2021"/>
    <n v="493202"/>
    <n v="75222.16"/>
    <s v="04/01/2021"/>
    <n v="493202"/>
    <n v="77495"/>
    <s v="05/01/2021"/>
    <n v="493202"/>
    <n v="79767.839999999997"/>
    <s v="06/01/2021"/>
    <n v="482852"/>
    <n v="71690.680000000008"/>
    <s v="07/01/2021"/>
    <n v="482852"/>
    <n v="73915.83"/>
    <s v="08/01/2021"/>
    <n v="482852"/>
    <n v="76140.98"/>
    <s v="09/01/2021"/>
    <n v="482852"/>
    <n v="78366.13"/>
    <s v="10/01/2021"/>
    <n v="482852"/>
    <n v="80591.28"/>
    <s v="11/01/2021"/>
    <n v="482852"/>
    <n v="82816.430000000008"/>
    <s v="12/01/2021"/>
    <n v="479058.24"/>
    <n v="81247.820000000007"/>
  </r>
  <r>
    <x v="0"/>
    <s v="397-G-Supervisory &amp; Telemeter Equip"/>
    <x v="147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7-G-Supervisory &amp; Telemeter Equip"/>
    <x v="148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7-G-Supervisory &amp; Telemeter Equip"/>
    <x v="148"/>
    <x v="2"/>
    <n v="14"/>
    <s v="UW- Washington Gas"/>
    <s v="Gas General"/>
    <s v="12/01/2020"/>
    <n v="3238371.54"/>
    <n v="2495026.12"/>
    <s v="01/01/2021"/>
    <n v="1181890.79"/>
    <n v="453468.87"/>
    <s v="02/01/2021"/>
    <n v="1181641.53"/>
    <n v="458666.15"/>
    <s v="03/01/2021"/>
    <n v="1159179.48"/>
    <n v="441649.5"/>
    <s v="04/01/2021"/>
    <n v="1138101.3600000001"/>
    <n v="425913.27"/>
    <s v="05/01/2021"/>
    <n v="1106053.49"/>
    <n v="399110.15"/>
    <s v="06/01/2021"/>
    <n v="1064653.49"/>
    <n v="362807.21"/>
    <s v="07/01/2021"/>
    <n v="1045509.97"/>
    <n v="348569.96"/>
    <s v="08/01/2021"/>
    <n v="1041668.76"/>
    <n v="349546.81"/>
    <s v="09/01/2021"/>
    <n v="1041668.76"/>
    <n v="354347.16000000003"/>
    <s v="10/01/2021"/>
    <n v="1038420.69"/>
    <n v="355899.44"/>
    <s v="11/01/2021"/>
    <n v="1038420.69"/>
    <n v="360684.82"/>
    <s v="12/01/2021"/>
    <n v="1034683.38"/>
    <n v="361732.89"/>
  </r>
  <r>
    <x v="0"/>
    <s v="397-G-Supervisory &amp; Telemeter Equip"/>
    <x v="149"/>
    <x v="0"/>
    <n v="13"/>
    <s v="UO- Oregon Gas"/>
    <s v="Gas General"/>
    <s v="12/01/2020"/>
    <n v="311452.44"/>
    <n v="165502.51"/>
    <s v="01/01/2021"/>
    <n v="159933.80000000002"/>
    <n v="14493.37"/>
    <s v="02/01/2021"/>
    <n v="159798.07"/>
    <n v="15094.67"/>
    <s v="03/01/2021"/>
    <n v="159798.07"/>
    <n v="15831.07"/>
    <s v="04/01/2021"/>
    <n v="159798.07"/>
    <n v="16567.47"/>
    <s v="05/01/2021"/>
    <n v="159798.07"/>
    <n v="17303.87"/>
    <s v="06/01/2021"/>
    <n v="159798.07"/>
    <n v="18040.27"/>
    <s v="07/01/2021"/>
    <n v="159798.07"/>
    <n v="18776.670000000002"/>
    <s v="08/01/2021"/>
    <n v="159798.07"/>
    <n v="19513.07"/>
    <s v="09/01/2021"/>
    <n v="181201.01"/>
    <n v="20249.47"/>
    <s v="10/01/2021"/>
    <n v="181201.01"/>
    <n v="21084.5"/>
    <s v="11/01/2021"/>
    <n v="181201.01"/>
    <n v="21919.53"/>
    <s v="12/01/2021"/>
    <n v="181023.72"/>
    <n v="22754.560000000001"/>
  </r>
  <r>
    <x v="0"/>
    <s v="397-G-Supervisory &amp; Telemeter Equip"/>
    <x v="149"/>
    <x v="0"/>
    <n v="14"/>
    <s v="UW- Washington Gas"/>
    <s v="Gas General"/>
    <s v="12/01/2020"/>
    <n v="936853.95000000007"/>
    <n v="498287.23"/>
    <s v="01/01/2021"/>
    <n v="476998.91000000003"/>
    <n v="43675.3"/>
    <s v="02/01/2021"/>
    <n v="476594.10000000003"/>
    <n v="45468.65"/>
    <s v="03/01/2021"/>
    <n v="476594.10000000003"/>
    <n v="47664.950000000004"/>
    <s v="04/01/2021"/>
    <n v="476594.10000000003"/>
    <n v="49861.25"/>
    <s v="05/01/2021"/>
    <n v="476594.10000000003"/>
    <n v="52057.55"/>
    <s v="06/01/2021"/>
    <n v="476594.10000000003"/>
    <n v="54253.85"/>
    <s v="07/01/2021"/>
    <n v="476594.10000000003"/>
    <n v="56450.15"/>
    <s v="08/01/2021"/>
    <n v="476594.10000000003"/>
    <n v="58646.450000000004"/>
    <s v="09/01/2021"/>
    <n v="540427.86"/>
    <n v="60842.75"/>
    <s v="10/01/2021"/>
    <n v="540427.86"/>
    <n v="63333.23"/>
    <s v="11/01/2021"/>
    <n v="540427.86"/>
    <n v="65823.710000000006"/>
    <s v="12/01/2021"/>
    <n v="539899.11"/>
    <n v="68314.19"/>
  </r>
  <r>
    <x v="0"/>
    <s v="397-G-Telephone &amp; Telex Equip"/>
    <x v="150"/>
    <x v="1"/>
    <n v="13"/>
    <s v="UO- Oregon Gas"/>
    <s v="Gas General"/>
    <s v="12/01/2020"/>
    <n v="79223.14"/>
    <n v="73261.509999999995"/>
    <s v="01/01/2021"/>
    <n v="79223.14"/>
    <n v="74688.850000000006"/>
    <s v="02/01/2021"/>
    <n v="79223.14"/>
    <n v="76116.19"/>
    <s v="03/01/2021"/>
    <n v="79223.14"/>
    <n v="77543.53"/>
    <s v="04/01/2021"/>
    <n v="79223.14"/>
    <n v="78970.87"/>
    <s v="05/01/2021"/>
    <n v="79223.14"/>
    <n v="79223.14"/>
    <s v="06/01/2021"/>
    <n v="59150.91"/>
    <n v="25114.920000000002"/>
    <s v="07/01/2021"/>
    <n v="59150.91"/>
    <n v="26180.62"/>
    <s v="08/01/2021"/>
    <n v="59150.91"/>
    <n v="27246.32"/>
    <s v="09/01/2021"/>
    <n v="59150.91"/>
    <n v="28312.02"/>
    <s v="10/01/2021"/>
    <n v="59150.91"/>
    <n v="29377.72"/>
    <s v="11/01/2021"/>
    <n v="39484.76"/>
    <n v="10777.27"/>
    <s v="12/01/2021"/>
    <n v="39484.76"/>
    <n v="11488.65"/>
  </r>
  <r>
    <x v="0"/>
    <s v="397-G-Telephone &amp; Telex Equip"/>
    <x v="150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7-G-Telephone &amp; Telex Equip"/>
    <x v="151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7-G-Telephone &amp; Telex Equip"/>
    <x v="151"/>
    <x v="2"/>
    <n v="14"/>
    <s v="UW- Washington Gas"/>
    <s v="Gas General"/>
    <s v="12/01/2020"/>
    <n v="321462.03000000003"/>
    <n v="278267.03000000003"/>
    <s v="01/01/2021"/>
    <n v="321462.03000000003"/>
    <n v="284058.7"/>
    <s v="02/01/2021"/>
    <n v="321462.03000000003"/>
    <n v="289850.37"/>
    <s v="03/01/2021"/>
    <n v="321462.03000000003"/>
    <n v="295642.03999999998"/>
    <s v="04/01/2021"/>
    <n v="264991.44"/>
    <n v="244963.12"/>
    <s v="05/01/2021"/>
    <n v="264991.44"/>
    <n v="249737.38"/>
    <s v="06/01/2021"/>
    <n v="264991.44"/>
    <n v="148743.08000000002"/>
    <s v="07/01/2021"/>
    <n v="264991.44"/>
    <n v="153517.34"/>
    <s v="08/01/2021"/>
    <n v="236750.03"/>
    <n v="130050.19"/>
    <s v="09/01/2021"/>
    <n v="236750.03"/>
    <n v="134315.64000000001"/>
    <s v="10/01/2021"/>
    <n v="207795.05000000002"/>
    <n v="109626.11"/>
    <s v="11/01/2021"/>
    <n v="207795.05000000002"/>
    <n v="113369.88"/>
    <s v="12/01/2021"/>
    <n v="207795.05000000002"/>
    <n v="117113.65000000001"/>
  </r>
  <r>
    <x v="0"/>
    <s v="397-G-Telephone &amp; Telex Equip"/>
    <x v="152"/>
    <x v="0"/>
    <n v="13"/>
    <s v="UO- Oregon Gas"/>
    <s v="Gas General"/>
    <s v="12/01/2020"/>
    <n v="33509.230000000003"/>
    <n v="-2313.25"/>
    <s v="01/01/2021"/>
    <n v="0"/>
    <n v="-35444.76"/>
    <s v="02/01/2021"/>
    <n v="0"/>
    <n v="-35444.76"/>
    <s v="03/01/2021"/>
    <n v="0"/>
    <n v="-35444.76"/>
    <s v="04/01/2021"/>
    <n v="0"/>
    <n v="-35444.76"/>
    <s v="05/01/2021"/>
    <n v="0"/>
    <n v="-35444.76"/>
    <s v="06/01/2021"/>
    <n v="0"/>
    <n v="18.57"/>
    <s v="07/01/2021"/>
    <n v="0"/>
    <n v="18.57"/>
    <s v="08/01/2021"/>
    <n v="0"/>
    <n v="18.57"/>
    <s v="09/01/2021"/>
    <n v="0"/>
    <n v="18.57"/>
    <s v="10/01/2021"/>
    <n v="0"/>
    <n v="18.57"/>
    <s v="11/01/2021"/>
    <n v="0"/>
    <n v="18.57"/>
    <s v="12/01/2021"/>
    <n v="0"/>
    <n v="18.57"/>
  </r>
  <r>
    <x v="0"/>
    <s v="397-G-Telephone &amp; Telex Equip"/>
    <x v="152"/>
    <x v="0"/>
    <n v="14"/>
    <s v="UW- Washington Gas"/>
    <s v="Gas General"/>
    <s v="12/01/2020"/>
    <n v="100796.31"/>
    <n v="-7032.84"/>
    <s v="01/01/2021"/>
    <n v="0"/>
    <n v="-105787.13"/>
    <s v="02/01/2021"/>
    <n v="0"/>
    <n v="-105787.13"/>
    <s v="03/01/2021"/>
    <n v="0"/>
    <n v="-105787.13"/>
    <s v="04/01/2021"/>
    <n v="0"/>
    <n v="-105787.13"/>
    <s v="05/01/2021"/>
    <n v="0"/>
    <n v="-105787.13"/>
    <s v="06/01/2021"/>
    <n v="0"/>
    <n v="-18.57"/>
    <s v="07/01/2021"/>
    <n v="0"/>
    <n v="-18.57"/>
    <s v="08/01/2021"/>
    <n v="0"/>
    <n v="-18.57"/>
    <s v="09/01/2021"/>
    <n v="0"/>
    <n v="-18.57"/>
    <s v="10/01/2021"/>
    <n v="0"/>
    <n v="-18.57"/>
    <s v="11/01/2021"/>
    <n v="0"/>
    <n v="-18.57"/>
    <s v="12/01/2021"/>
    <n v="0"/>
    <n v="-18.57"/>
  </r>
  <r>
    <x v="0"/>
    <s v="398-G-Miscellaneous Equipment"/>
    <x v="153"/>
    <x v="1"/>
    <n v="13"/>
    <s v="UO- Oregon Gas"/>
    <s v="Gas General"/>
    <s v="12/01/2020"/>
    <n v="7208.81"/>
    <n v="871.04"/>
    <s v="01/01/2021"/>
    <n v="7208.81"/>
    <n v="897.17000000000007"/>
    <s v="02/01/2021"/>
    <n v="7208.81"/>
    <n v="923.30000000000007"/>
    <s v="03/01/2021"/>
    <n v="7208.81"/>
    <n v="949.43000000000006"/>
    <s v="04/01/2021"/>
    <n v="7208.81"/>
    <n v="975.56000000000006"/>
    <s v="05/01/2021"/>
    <n v="7208.81"/>
    <n v="1001.69"/>
    <s v="06/01/2021"/>
    <n v="7208.81"/>
    <n v="1027.82"/>
    <s v="07/01/2021"/>
    <n v="7208.81"/>
    <n v="1053.95"/>
    <s v="08/01/2021"/>
    <n v="7208.81"/>
    <n v="1080.08"/>
    <s v="09/01/2021"/>
    <n v="7208.81"/>
    <n v="1106.21"/>
    <s v="10/01/2021"/>
    <n v="7208.81"/>
    <n v="1132.3399999999999"/>
    <s v="11/01/2021"/>
    <n v="7208.81"/>
    <n v="1158.47"/>
    <s v="12/01/2021"/>
    <n v="7208.81"/>
    <n v="1184.6000000000001"/>
  </r>
  <r>
    <x v="0"/>
    <s v="398-G-Miscellaneous Equipment"/>
    <x v="153"/>
    <x v="1"/>
    <n v="14"/>
    <s v="UW- Washingt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8-G-Miscellaneous Equipment"/>
    <x v="154"/>
    <x v="2"/>
    <n v="13"/>
    <s v="UO- Oregon Gas"/>
    <s v="Gas General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98-G-Miscellaneous Equipment"/>
    <x v="154"/>
    <x v="2"/>
    <n v="14"/>
    <s v="UW- Washington Gas"/>
    <s v="Gas General"/>
    <s v="12/01/2020"/>
    <n v="14274.33"/>
    <n v="2640.75"/>
    <s v="01/01/2021"/>
    <n v="14274.33"/>
    <n v="2692.4900000000002"/>
    <s v="02/01/2021"/>
    <n v="14274.33"/>
    <n v="2744.23"/>
    <s v="03/01/2021"/>
    <n v="14274.33"/>
    <n v="2795.9700000000003"/>
    <s v="04/01/2021"/>
    <n v="14274.33"/>
    <n v="2847.71"/>
    <s v="05/01/2021"/>
    <n v="14274.33"/>
    <n v="2899.4500000000003"/>
    <s v="06/01/2021"/>
    <n v="14274.33"/>
    <n v="2951.19"/>
    <s v="07/01/2021"/>
    <n v="14274.33"/>
    <n v="3002.93"/>
    <s v="08/01/2021"/>
    <n v="14274.33"/>
    <n v="3054.67"/>
    <s v="09/01/2021"/>
    <n v="14274.33"/>
    <n v="3106.41"/>
    <s v="10/01/2021"/>
    <n v="14274.33"/>
    <n v="3158.15"/>
    <s v="11/01/2021"/>
    <n v="14274.33"/>
    <n v="3209.89"/>
    <s v="12/01/2021"/>
    <n v="14274.33"/>
    <n v="3261.63"/>
  </r>
  <r>
    <x v="0"/>
    <s v="398-G-Miscellaneous Equipment"/>
    <x v="155"/>
    <x v="0"/>
    <n v="13"/>
    <s v="UO- Oregon Gas"/>
    <s v="Gas General"/>
    <s v="12/01/2020"/>
    <n v="14841.39"/>
    <n v="7613.09"/>
    <s v="01/01/2021"/>
    <n v="14936.57"/>
    <n v="7716.04"/>
    <s v="02/01/2021"/>
    <n v="14936.57"/>
    <n v="7770.18"/>
    <s v="03/01/2021"/>
    <n v="14936.57"/>
    <n v="7824.32"/>
    <s v="04/01/2021"/>
    <n v="14936.57"/>
    <n v="7878.46"/>
    <s v="05/01/2021"/>
    <n v="14936.57"/>
    <n v="7932.6"/>
    <s v="06/01/2021"/>
    <n v="14936.57"/>
    <n v="7986.74"/>
    <s v="07/01/2021"/>
    <n v="14936.57"/>
    <n v="8040.88"/>
    <s v="08/01/2021"/>
    <n v="15665.64"/>
    <n v="8095.02"/>
    <s v="09/01/2021"/>
    <n v="15665.64"/>
    <n v="8151.81"/>
    <s v="10/01/2021"/>
    <n v="15665.64"/>
    <n v="8208.6"/>
    <s v="11/01/2021"/>
    <n v="15665.64"/>
    <n v="8265.39"/>
    <s v="12/01/2021"/>
    <n v="15659.6"/>
    <n v="8322.18"/>
  </r>
  <r>
    <x v="0"/>
    <s v="398-G-Miscellaneous Equipment"/>
    <x v="155"/>
    <x v="0"/>
    <n v="14"/>
    <s v="UW- Washington Gas"/>
    <s v="Gas General"/>
    <s v="12/01/2020"/>
    <n v="44643.14"/>
    <n v="22896.920000000002"/>
    <s v="01/01/2021"/>
    <n v="44547.96"/>
    <n v="23009.600000000002"/>
    <s v="02/01/2021"/>
    <n v="44547.96"/>
    <n v="23171.09"/>
    <s v="03/01/2021"/>
    <n v="44547.96"/>
    <n v="23332.58"/>
    <s v="04/01/2021"/>
    <n v="44547.96"/>
    <n v="23494.07"/>
    <s v="05/01/2021"/>
    <n v="44547.96"/>
    <n v="23655.56"/>
    <s v="06/01/2021"/>
    <n v="44547.96"/>
    <n v="23817.05"/>
    <s v="07/01/2021"/>
    <n v="44547.96"/>
    <n v="23978.54"/>
    <s v="08/01/2021"/>
    <n v="46722.42"/>
    <n v="24140.03"/>
    <s v="09/01/2021"/>
    <n v="46722.42"/>
    <n v="24309.4"/>
    <s v="10/01/2021"/>
    <n v="46722.42"/>
    <n v="24478.77"/>
    <s v="11/01/2021"/>
    <n v="46722.42"/>
    <n v="24648.14"/>
    <s v="12/01/2021"/>
    <n v="46704.41"/>
    <n v="24817.510000000002"/>
  </r>
  <r>
    <x v="1"/>
    <m/>
    <x v="156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s v="372-G-Aro Transmission Plant"/>
    <x v="0"/>
    <n v="1"/>
    <s v="AA-Financial"/>
    <s v="Gas Regulatory ARO"/>
    <s v="12/01/2020"/>
    <n v="86636.74"/>
    <n v="33201.020000000004"/>
    <s v="01/01/2021"/>
    <n v="86636.74"/>
    <n v="33270.959999999999"/>
    <s v="02/01/2021"/>
    <n v="86636.74"/>
    <n v="33340.910000000003"/>
    <s v="03/01/2021"/>
    <n v="86470.89"/>
    <n v="33315"/>
    <s v="04/01/2021"/>
    <n v="86470.89"/>
    <n v="33384.79"/>
    <s v="05/01/2021"/>
    <n v="86470.89"/>
    <n v="33454.58"/>
    <s v="06/01/2021"/>
    <n v="86470.89"/>
    <n v="33524.379999999997"/>
    <s v="07/01/2021"/>
    <n v="86470.89"/>
    <n v="33594.17"/>
    <s v="08/01/2021"/>
    <n v="86470.89"/>
    <n v="33663.96"/>
    <s v="09/01/2021"/>
    <n v="86470.89"/>
    <n v="33733.760000000002"/>
    <s v="10/01/2021"/>
    <n v="86470.89"/>
    <n v="33803.56"/>
    <s v="11/01/2021"/>
    <n v="85968.48"/>
    <n v="33636.480000000003"/>
    <s v="12/01/2021"/>
    <n v="85968.48"/>
    <n v="33705.840000000004"/>
  </r>
  <r>
    <x v="0"/>
    <s v="372-G-Aro Transmission Plant"/>
    <x v="1"/>
    <n v="1"/>
    <s v="AA-Financial"/>
    <s v="Gas Regulatory ARO"/>
    <s v="12/01/2020"/>
    <n v="106117.22"/>
    <n v="40482.200000000004"/>
    <s v="01/01/2021"/>
    <n v="-165.83"/>
    <n v="-136.43"/>
    <s v="02/01/2021"/>
    <n v="-165.83"/>
    <n v="-136.43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8-G-Aro Distribution Plant"/>
    <x v="2"/>
    <n v="1"/>
    <s v="AA-Financial"/>
    <s v="Gas Distribution"/>
    <s v="12/01/2020"/>
    <n v="0"/>
    <n v="0"/>
    <s v="01/01/2021"/>
    <n v="0"/>
    <n v="0"/>
    <s v="02/01/2021"/>
    <n v="0"/>
    <n v="0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0"/>
    <s v="388-G-Aro Distribution Plant"/>
    <x v="3"/>
    <n v="1"/>
    <s v="AA-Financial"/>
    <s v="Gas Distribution"/>
    <s v="12/01/2020"/>
    <n v="26251194.289999999"/>
    <n v="5020557.8"/>
    <s v="01/01/2021"/>
    <n v="26251194.289999999"/>
    <n v="5050867.24"/>
    <s v="02/01/2021"/>
    <n v="26251194.289999999"/>
    <n v="5081176.7"/>
    <s v="03/01/2021"/>
    <n v="29112028.289999999"/>
    <n v="5093022.4400000004"/>
    <s v="04/01/2021"/>
    <n v="29112028.289999999"/>
    <n v="5126629.4400000004"/>
    <s v="05/01/2021"/>
    <n v="29112028.289999999"/>
    <n v="5160236.46"/>
    <s v="06/01/2021"/>
    <n v="29112028.289999999"/>
    <n v="5193843.4800000004"/>
    <s v="07/01/2021"/>
    <n v="29112028.289999999"/>
    <n v="5227450.5"/>
    <s v="08/01/2021"/>
    <n v="29112028.289999999"/>
    <n v="5261057.46"/>
    <s v="09/01/2021"/>
    <n v="29112028.289999999"/>
    <n v="5294664.4400000004"/>
    <s v="10/01/2021"/>
    <n v="29112028.289999999"/>
    <n v="5328271.47"/>
    <s v="11/01/2021"/>
    <n v="30545412.550000001"/>
    <n v="5340684.51"/>
    <s v="12/01/2021"/>
    <n v="30545412.550000001"/>
    <n v="5375902.1900000004"/>
  </r>
  <r>
    <x v="0"/>
    <s v="388-G-Aro Distribution Plant"/>
    <x v="4"/>
    <n v="1"/>
    <s v="AA-Financial"/>
    <s v="Gas Regulatory ARO"/>
    <s v="12/01/2020"/>
    <n v="15076023.68"/>
    <n v="3397088.43"/>
    <s v="01/01/2021"/>
    <n v="2860834.29"/>
    <n v="14576.64"/>
    <s v="02/01/2021"/>
    <n v="2860834.29"/>
    <n v="14576.64"/>
    <s v="03/01/2021"/>
    <n v="0"/>
    <n v="0"/>
    <s v="04/01/2021"/>
    <n v="0"/>
    <n v="0"/>
    <s v="05/01/2021"/>
    <n v="0"/>
    <n v="0"/>
    <s v="06/01/2021"/>
    <n v="0"/>
    <n v="0"/>
    <s v="07/01/2021"/>
    <n v="0"/>
    <n v="0"/>
    <s v="08/01/2021"/>
    <n v="0"/>
    <n v="0"/>
    <s v="09/01/2021"/>
    <n v="0"/>
    <n v="0"/>
    <s v="10/01/2021"/>
    <n v="0"/>
    <n v="0"/>
    <s v="11/01/2021"/>
    <n v="0"/>
    <n v="0"/>
    <s v="12/01/2021"/>
    <n v="0"/>
    <n v="0"/>
  </r>
  <r>
    <x v="1"/>
    <m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081007-7D03-428F-A452-9D3A04032E10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AA164" firstHeaderRow="0" firstDataRow="1" firstDataCol="1"/>
  <pivotFields count="46">
    <pivotField axis="axisRow" showAll="0">
      <items count="3">
        <item x="0"/>
        <item x="1"/>
        <item t="default"/>
      </items>
    </pivotField>
    <pivotField showAll="0"/>
    <pivotField axis="axisRow" showAll="0" sortType="ascending">
      <items count="1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8"/>
        <item x="69"/>
        <item x="65"/>
        <item x="66"/>
        <item x="67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0"/>
        <item x="91"/>
        <item x="89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t="default"/>
      </items>
    </pivotField>
    <pivotField axis="axisRow" showAll="0">
      <items count="8">
        <item h="1" x="5"/>
        <item x="0"/>
        <item x="1"/>
        <item x="2"/>
        <item x="3"/>
        <item m="1" x="6"/>
        <item h="1" x="4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</pivotFields>
  <rowFields count="3">
    <field x="0"/>
    <field x="3"/>
    <field x="2"/>
  </rowFields>
  <rowItems count="161">
    <i>
      <x/>
    </i>
    <i r="1">
      <x v="1"/>
    </i>
    <i r="2">
      <x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69"/>
    </i>
    <i r="2">
      <x v="73"/>
    </i>
    <i r="2">
      <x v="105"/>
    </i>
    <i r="2">
      <x v="111"/>
    </i>
    <i r="2">
      <x v="112"/>
    </i>
    <i r="2">
      <x v="115"/>
    </i>
    <i r="2">
      <x v="118"/>
    </i>
    <i r="2">
      <x v="119"/>
    </i>
    <i r="2">
      <x v="122"/>
    </i>
    <i r="2">
      <x v="125"/>
    </i>
    <i r="2">
      <x v="128"/>
    </i>
    <i r="2">
      <x v="131"/>
    </i>
    <i r="2">
      <x v="134"/>
    </i>
    <i r="2">
      <x v="137"/>
    </i>
    <i r="2">
      <x v="140"/>
    </i>
    <i r="2">
      <x v="143"/>
    </i>
    <i r="2">
      <x v="146"/>
    </i>
    <i r="2">
      <x v="149"/>
    </i>
    <i r="2">
      <x v="152"/>
    </i>
    <i r="2">
      <x v="155"/>
    </i>
    <i r="1">
      <x v="2"/>
    </i>
    <i r="2">
      <x v="1"/>
    </i>
    <i r="2">
      <x v="3"/>
    </i>
    <i r="2">
      <x v="4"/>
    </i>
    <i r="2">
      <x v="5"/>
    </i>
    <i r="2">
      <x v="57"/>
    </i>
    <i r="2">
      <x v="59"/>
    </i>
    <i r="2">
      <x v="61"/>
    </i>
    <i r="2">
      <x v="63"/>
    </i>
    <i r="2">
      <x v="65"/>
    </i>
    <i r="2">
      <x v="67"/>
    </i>
    <i r="2">
      <x v="70"/>
    </i>
    <i r="2">
      <x v="71"/>
    </i>
    <i r="2">
      <x v="74"/>
    </i>
    <i r="2">
      <x v="76"/>
    </i>
    <i r="2">
      <x v="77"/>
    </i>
    <i r="2">
      <x v="79"/>
    </i>
    <i r="2">
      <x v="80"/>
    </i>
    <i r="2">
      <x v="82"/>
    </i>
    <i r="2">
      <x v="84"/>
    </i>
    <i r="2">
      <x v="87"/>
    </i>
    <i r="2">
      <x v="89"/>
    </i>
    <i r="2">
      <x v="91"/>
    </i>
    <i r="2">
      <x v="95"/>
    </i>
    <i r="2">
      <x v="99"/>
    </i>
    <i r="2">
      <x v="101"/>
    </i>
    <i r="2">
      <x v="103"/>
    </i>
    <i r="2">
      <x v="107"/>
    </i>
    <i r="2">
      <x v="109"/>
    </i>
    <i r="2">
      <x v="113"/>
    </i>
    <i r="2">
      <x v="116"/>
    </i>
    <i r="2">
      <x v="120"/>
    </i>
    <i r="2">
      <x v="123"/>
    </i>
    <i r="2">
      <x v="126"/>
    </i>
    <i r="2">
      <x v="129"/>
    </i>
    <i r="2">
      <x v="135"/>
    </i>
    <i r="2">
      <x v="138"/>
    </i>
    <i r="2">
      <x v="141"/>
    </i>
    <i r="2">
      <x v="144"/>
    </i>
    <i r="2">
      <x v="147"/>
    </i>
    <i r="2">
      <x v="150"/>
    </i>
    <i r="2">
      <x v="153"/>
    </i>
    <i r="1">
      <x v="3"/>
    </i>
    <i r="2">
      <x v="2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58"/>
    </i>
    <i r="2">
      <x v="60"/>
    </i>
    <i r="2">
      <x v="62"/>
    </i>
    <i r="2">
      <x v="64"/>
    </i>
    <i r="2">
      <x v="66"/>
    </i>
    <i r="2">
      <x v="68"/>
    </i>
    <i r="2">
      <x v="72"/>
    </i>
    <i r="2">
      <x v="75"/>
    </i>
    <i r="2">
      <x v="78"/>
    </i>
    <i r="2">
      <x v="81"/>
    </i>
    <i r="2">
      <x v="83"/>
    </i>
    <i r="2">
      <x v="85"/>
    </i>
    <i r="2">
      <x v="86"/>
    </i>
    <i r="2">
      <x v="88"/>
    </i>
    <i r="2">
      <x v="90"/>
    </i>
    <i r="2">
      <x v="93"/>
    </i>
    <i r="2">
      <x v="96"/>
    </i>
    <i r="2">
      <x v="100"/>
    </i>
    <i r="2">
      <x v="102"/>
    </i>
    <i r="2">
      <x v="104"/>
    </i>
    <i r="2">
      <x v="108"/>
    </i>
    <i r="2">
      <x v="110"/>
    </i>
    <i r="2">
      <x v="114"/>
    </i>
    <i r="2">
      <x v="117"/>
    </i>
    <i r="2">
      <x v="121"/>
    </i>
    <i r="2">
      <x v="124"/>
    </i>
    <i r="2">
      <x v="127"/>
    </i>
    <i r="2">
      <x v="130"/>
    </i>
    <i r="2">
      <x v="132"/>
    </i>
    <i r="2">
      <x v="133"/>
    </i>
    <i r="2">
      <x v="136"/>
    </i>
    <i r="2">
      <x v="139"/>
    </i>
    <i r="2">
      <x v="142"/>
    </i>
    <i r="2">
      <x v="145"/>
    </i>
    <i r="2">
      <x v="148"/>
    </i>
    <i r="2">
      <x v="151"/>
    </i>
    <i r="2">
      <x v="154"/>
    </i>
    <i r="1">
      <x v="4"/>
    </i>
    <i r="2">
      <x v="92"/>
    </i>
    <i r="2">
      <x v="94"/>
    </i>
    <i r="2">
      <x v="97"/>
    </i>
    <i r="2">
      <x v="98"/>
    </i>
    <i t="grand">
      <x/>
    </i>
  </rowItems>
  <colFields count="1">
    <field x="-2"/>
  </colFields>
  <colItems count="2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</colItems>
  <dataFields count="26">
    <dataField name="Sum of month1endbalance" fld="8" baseField="0" baseItem="0"/>
    <dataField name="Sum of month1endreserve" fld="9" baseField="0" baseItem="0"/>
    <dataField name="Sum of month2endbalance" fld="11" baseField="0" baseItem="0"/>
    <dataField name="Sum of month2endreserve" fld="12" baseField="0" baseItem="0"/>
    <dataField name="Sum of month3endbalance" fld="14" baseField="0" baseItem="0"/>
    <dataField name="Sum of month3endreserve" fld="15" baseField="0" baseItem="0"/>
    <dataField name="Sum of month4endbalance" fld="17" baseField="0" baseItem="0"/>
    <dataField name="Sum of month4endreserve" fld="18" baseField="0" baseItem="0"/>
    <dataField name="Sum of month5endbalance" fld="20" baseField="0" baseItem="0"/>
    <dataField name="Sum of month5endreserve" fld="21" baseField="0" baseItem="0"/>
    <dataField name="Sum of month6endbalance" fld="23" baseField="0" baseItem="0"/>
    <dataField name="Sum of month6endreserve" fld="24" baseField="0" baseItem="0"/>
    <dataField name="Sum of month7endbalance" fld="26" baseField="0" baseItem="0"/>
    <dataField name="Sum of month7endreserve" fld="27" baseField="0" baseItem="0"/>
    <dataField name="Sum of month8endbalance" fld="29" baseField="0" baseItem="0"/>
    <dataField name="Sum of month8endreserve" fld="30" baseField="0" baseItem="0"/>
    <dataField name="Sum of month9endbalance" fld="32" baseField="0" baseItem="0"/>
    <dataField name="Sum of month9endreserve" fld="33" baseField="0" baseItem="0"/>
    <dataField name="Sum of month10endbalance" fld="35" baseField="0" baseItem="0"/>
    <dataField name="Sum of month10endreserve" fld="36" baseField="0" baseItem="0"/>
    <dataField name="Sum of month11endbalance" fld="38" baseField="0" baseItem="0"/>
    <dataField name="Sum of month11endreserve" fld="39" baseField="0" baseItem="0"/>
    <dataField name="Sum of month12endbalance" fld="41" baseField="0" baseItem="0"/>
    <dataField name="Sum of month12endreserve" fld="42" baseField="0" baseItem="0"/>
    <dataField name="Sum of month13endbalance" fld="44" baseField="0" baseItem="0"/>
    <dataField name="Sum of month13endreserve" fld="4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D804D0-714E-47F1-AA88-DCB006CE9392}" name="PivotTable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AA10" firstHeaderRow="0" firstDataRow="1" firstDataCol="1"/>
  <pivotFields count="45">
    <pivotField axis="axisRow" showAll="0">
      <items count="3">
        <item x="0"/>
        <item x="1"/>
        <item t="default"/>
      </items>
    </pivotField>
    <pivotField showAll="0"/>
    <pivotField axis="axisRow" showAll="0">
      <items count="7">
        <item x="0"/>
        <item x="2"/>
        <item x="3"/>
        <item x="1"/>
        <item x="4"/>
        <item h="1" x="5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</pivotFields>
  <rowFields count="2">
    <field x="0"/>
    <field x="2"/>
  </rowFields>
  <rowItems count="7">
    <i>
      <x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-2"/>
  </colFields>
  <colItems count="2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</colItems>
  <dataFields count="26">
    <dataField name="Sum of month1endbalance" fld="7" baseField="0" baseItem="0"/>
    <dataField name="Sum of month1endreserve" fld="8" baseField="0" baseItem="0"/>
    <dataField name="Sum of month2endbalance" fld="10" baseField="0" baseItem="0"/>
    <dataField name="Sum of month2endreserve" fld="11" baseField="0" baseItem="0"/>
    <dataField name="Sum of month3endbalance" fld="13" baseField="0" baseItem="0"/>
    <dataField name="Sum of month3endreserve" fld="14" baseField="0" baseItem="0"/>
    <dataField name="Sum of month4endbalance" fld="16" baseField="0" baseItem="0"/>
    <dataField name="Sum of month4endreserve" fld="17" baseField="0" baseItem="0"/>
    <dataField name="Sum of month5endbalance" fld="19" baseField="0" baseItem="0"/>
    <dataField name="Sum of month5endreserve" fld="20" baseField="0" baseItem="0"/>
    <dataField name="Sum of month6endbalance" fld="22" baseField="0" baseItem="0"/>
    <dataField name="Sum of month6endreserve" fld="23" baseField="0" baseItem="0"/>
    <dataField name="Sum of month7endbalance" fld="25" baseField="0" baseItem="0"/>
    <dataField name="Sum of month7endreserve" fld="26" baseField="0" baseItem="0"/>
    <dataField name="Sum of month8endbalance" fld="28" baseField="0" baseItem="0"/>
    <dataField name="Sum of month8endreserve" fld="29" baseField="0" baseItem="0"/>
    <dataField name="Sum of month9endbalance" fld="31" baseField="0" baseItem="0"/>
    <dataField name="Sum of month9endreserve" fld="32" baseField="0" baseItem="0"/>
    <dataField name="Sum of month10endbalance" fld="34" baseField="0" baseItem="0"/>
    <dataField name="Sum of month10endreserve" fld="35" baseField="0" baseItem="0"/>
    <dataField name="Sum of month11endbalance" fld="37" baseField="0" baseItem="0"/>
    <dataField name="Sum of month11endreserve" fld="38" baseField="0" baseItem="0"/>
    <dataField name="Sum of month12endbalance" fld="40" baseField="0" baseItem="0"/>
    <dataField name="Sum of month12endreserve" fld="41" baseField="0" baseItem="0"/>
    <dataField name="Sum of month13endbalance" fld="43" baseField="0" baseItem="0"/>
    <dataField name="Sum of month13endreserve" fld="4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08CA8-D11F-4FA5-B27C-B8C866A50CA8}">
  <dimension ref="A1:AI193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RowHeight="15.75" x14ac:dyDescent="0.25"/>
  <cols>
    <col min="1" max="1" width="9.28515625" style="17" bestFit="1" customWidth="1"/>
    <col min="2" max="2" width="17.7109375" style="7" customWidth="1"/>
    <col min="3" max="3" width="44.28515625" style="7" bestFit="1" customWidth="1"/>
    <col min="4" max="4" width="21" style="7" customWidth="1"/>
    <col min="5" max="5" width="27" style="7" bestFit="1" customWidth="1"/>
    <col min="6" max="6" width="20.140625" style="7" bestFit="1" customWidth="1"/>
    <col min="7" max="7" width="27.7109375" style="7" bestFit="1" customWidth="1"/>
    <col min="8" max="11" width="28.28515625" style="7" bestFit="1" customWidth="1"/>
    <col min="12" max="12" width="27" style="7" bestFit="1" customWidth="1"/>
    <col min="13" max="13" width="27.7109375" style="7" bestFit="1" customWidth="1"/>
    <col min="14" max="15" width="28.28515625" style="7" bestFit="1" customWidth="1"/>
    <col min="16" max="16" width="27.7109375" style="7" bestFit="1" customWidth="1"/>
    <col min="17" max="18" width="28.28515625" style="7" bestFit="1" customWidth="1"/>
    <col min="19" max="20" width="27.7109375" style="7" bestFit="1" customWidth="1"/>
    <col min="21" max="21" width="28.28515625" style="7" bestFit="1" customWidth="1"/>
    <col min="22" max="22" width="27.7109375" style="7" bestFit="1" customWidth="1"/>
    <col min="23" max="25" width="28.28515625" style="7" bestFit="1" customWidth="1"/>
    <col min="26" max="26" width="27" style="7" bestFit="1" customWidth="1"/>
    <col min="27" max="28" width="28.28515625" style="7" bestFit="1" customWidth="1"/>
    <col min="29" max="29" width="27.7109375" style="7" bestFit="1" customWidth="1"/>
    <col min="30" max="30" width="28.28515625" style="7" bestFit="1" customWidth="1"/>
    <col min="31" max="31" width="35.7109375" style="7" bestFit="1" customWidth="1"/>
    <col min="32" max="32" width="36.28515625" style="7" bestFit="1" customWidth="1"/>
    <col min="33" max="16384" width="9.140625" style="7"/>
  </cols>
  <sheetData>
    <row r="1" spans="1:35" x14ac:dyDescent="0.25">
      <c r="A1" s="12" t="s">
        <v>264</v>
      </c>
      <c r="B1" s="12"/>
      <c r="C1" s="12"/>
      <c r="D1" s="12"/>
      <c r="E1" s="12"/>
      <c r="F1" s="12"/>
      <c r="G1" s="12"/>
      <c r="J1" s="54"/>
      <c r="K1" s="54"/>
      <c r="L1" s="54"/>
      <c r="M1" s="12"/>
      <c r="N1" s="12"/>
      <c r="O1" s="12"/>
      <c r="R1" s="54"/>
      <c r="S1" s="54"/>
      <c r="T1" s="12"/>
      <c r="U1" s="12"/>
      <c r="V1" s="12"/>
      <c r="W1" s="12"/>
      <c r="Y1" s="54"/>
      <c r="Z1" s="54"/>
      <c r="AA1" s="54"/>
      <c r="AB1" s="12"/>
      <c r="AC1" s="12"/>
      <c r="AD1" s="12"/>
      <c r="AE1" s="42"/>
      <c r="AF1" s="12"/>
      <c r="AG1" s="12"/>
      <c r="AH1" s="12"/>
      <c r="AI1" s="12"/>
    </row>
    <row r="2" spans="1:35" x14ac:dyDescent="0.25">
      <c r="A2" s="12" t="s">
        <v>265</v>
      </c>
      <c r="B2" s="12"/>
      <c r="C2" s="12"/>
      <c r="D2" s="12"/>
      <c r="E2" s="12"/>
      <c r="F2" s="12"/>
      <c r="G2" s="12"/>
      <c r="J2" s="54"/>
      <c r="K2" s="54"/>
      <c r="L2" s="54"/>
      <c r="M2" s="12"/>
      <c r="N2" s="12"/>
      <c r="O2" s="12"/>
      <c r="R2" s="54"/>
      <c r="S2" s="54"/>
      <c r="T2" s="12"/>
      <c r="U2" s="12"/>
      <c r="V2" s="12"/>
      <c r="W2" s="12"/>
      <c r="X2" s="14"/>
      <c r="Y2" s="54"/>
      <c r="Z2" s="54"/>
      <c r="AA2" s="54"/>
      <c r="AB2" s="12"/>
      <c r="AC2" s="12"/>
      <c r="AD2" s="14"/>
      <c r="AE2" s="42"/>
      <c r="AF2" s="12"/>
      <c r="AG2" s="12"/>
      <c r="AH2" s="12"/>
      <c r="AI2" s="12"/>
    </row>
    <row r="3" spans="1:35" x14ac:dyDescent="0.25">
      <c r="A3" s="12" t="s">
        <v>266</v>
      </c>
      <c r="B3" s="12"/>
      <c r="C3" s="12"/>
      <c r="D3" s="12"/>
      <c r="E3" s="12"/>
      <c r="F3" s="12"/>
      <c r="G3" s="12"/>
      <c r="J3" s="54"/>
      <c r="K3" s="54"/>
      <c r="L3" s="54"/>
      <c r="M3" s="12"/>
      <c r="N3" s="12"/>
      <c r="O3" s="12"/>
      <c r="R3" s="54"/>
      <c r="S3" s="54"/>
      <c r="T3" s="12"/>
      <c r="U3" s="12"/>
      <c r="V3" s="12"/>
      <c r="W3" s="12"/>
      <c r="X3" s="14"/>
      <c r="Y3" s="54"/>
      <c r="Z3" s="54"/>
      <c r="AA3" s="54"/>
      <c r="AB3" s="12"/>
      <c r="AC3" s="12"/>
      <c r="AD3" s="14"/>
      <c r="AE3" s="42"/>
      <c r="AF3" s="12"/>
      <c r="AG3" s="12"/>
      <c r="AH3" s="12"/>
      <c r="AI3" s="12"/>
    </row>
    <row r="4" spans="1:35" x14ac:dyDescent="0.25">
      <c r="A4" s="12" t="s">
        <v>267</v>
      </c>
      <c r="B4" s="12"/>
      <c r="C4" s="12"/>
      <c r="D4" s="12"/>
      <c r="E4" s="12"/>
      <c r="F4" s="12"/>
      <c r="G4" s="12"/>
      <c r="J4" s="54"/>
      <c r="K4" s="54"/>
      <c r="L4" s="54"/>
      <c r="M4" s="12"/>
      <c r="N4" s="12"/>
      <c r="O4" s="12"/>
      <c r="R4" s="54"/>
      <c r="S4" s="54"/>
      <c r="T4" s="12"/>
      <c r="U4" s="12"/>
      <c r="V4" s="12"/>
      <c r="W4" s="12"/>
      <c r="Y4" s="54"/>
      <c r="Z4" s="54"/>
      <c r="AA4" s="54"/>
      <c r="AB4" s="12"/>
      <c r="AC4" s="12"/>
      <c r="AD4" s="12"/>
      <c r="AE4" s="42"/>
      <c r="AF4" s="12"/>
      <c r="AG4" s="12"/>
      <c r="AH4" s="12"/>
      <c r="AI4" s="12"/>
    </row>
    <row r="5" spans="1:35" x14ac:dyDescent="0.25">
      <c r="A5" s="12" t="s">
        <v>354</v>
      </c>
      <c r="B5" s="12"/>
      <c r="C5" s="12"/>
      <c r="D5" s="12"/>
      <c r="E5" s="12"/>
      <c r="F5" s="12"/>
      <c r="G5" s="12"/>
      <c r="J5" s="54"/>
      <c r="K5" s="54"/>
      <c r="L5" s="54"/>
      <c r="M5" s="12"/>
      <c r="N5" s="12"/>
      <c r="O5" s="12"/>
      <c r="R5" s="54"/>
      <c r="S5" s="54"/>
      <c r="T5" s="12"/>
      <c r="U5" s="12"/>
      <c r="V5" s="12"/>
      <c r="W5" s="12"/>
      <c r="Y5" s="54"/>
      <c r="Z5" s="54"/>
      <c r="AA5" s="54"/>
      <c r="AB5" s="12"/>
      <c r="AC5" s="12"/>
      <c r="AE5" s="42"/>
      <c r="AF5" s="12"/>
      <c r="AG5" s="12"/>
      <c r="AH5" s="12"/>
      <c r="AI5" s="12"/>
    </row>
    <row r="6" spans="1:35" x14ac:dyDescent="0.25">
      <c r="A6" s="15"/>
      <c r="B6" s="16"/>
      <c r="C6" s="16"/>
      <c r="D6" s="16"/>
      <c r="E6" s="16"/>
      <c r="F6" s="16"/>
      <c r="G6" s="16"/>
    </row>
    <row r="7" spans="1:35" s="17" customFormat="1" x14ac:dyDescent="0.25">
      <c r="B7" s="17" t="s">
        <v>268</v>
      </c>
      <c r="C7" s="17" t="s">
        <v>269</v>
      </c>
      <c r="D7" s="17" t="s">
        <v>270</v>
      </c>
      <c r="E7" s="17" t="s">
        <v>271</v>
      </c>
      <c r="F7" s="17" t="s">
        <v>272</v>
      </c>
      <c r="G7" s="17" t="s">
        <v>273</v>
      </c>
      <c r="H7" s="17" t="s">
        <v>235</v>
      </c>
      <c r="I7" s="17" t="s">
        <v>274</v>
      </c>
      <c r="J7" s="17" t="s">
        <v>275</v>
      </c>
      <c r="K7" s="17" t="s">
        <v>276</v>
      </c>
      <c r="L7" s="17" t="s">
        <v>277</v>
      </c>
      <c r="M7" s="17" t="s">
        <v>278</v>
      </c>
      <c r="N7" s="17" t="s">
        <v>279</v>
      </c>
      <c r="O7" s="17" t="s">
        <v>236</v>
      </c>
      <c r="P7" s="17" t="s">
        <v>280</v>
      </c>
      <c r="Q7" s="17" t="s">
        <v>281</v>
      </c>
      <c r="R7" s="17" t="s">
        <v>282</v>
      </c>
      <c r="S7" s="17" t="s">
        <v>283</v>
      </c>
      <c r="T7" s="17" t="s">
        <v>284</v>
      </c>
      <c r="U7" s="17" t="s">
        <v>285</v>
      </c>
      <c r="V7" s="17" t="s">
        <v>286</v>
      </c>
      <c r="W7" s="17" t="s">
        <v>287</v>
      </c>
      <c r="X7" s="17" t="s">
        <v>288</v>
      </c>
      <c r="Y7" s="17" t="s">
        <v>289</v>
      </c>
      <c r="Z7" s="17" t="s">
        <v>290</v>
      </c>
      <c r="AA7" s="17" t="s">
        <v>291</v>
      </c>
      <c r="AB7" s="17" t="s">
        <v>292</v>
      </c>
      <c r="AC7" s="17" t="s">
        <v>293</v>
      </c>
      <c r="AD7" s="17" t="s">
        <v>294</v>
      </c>
      <c r="AE7" s="17" t="s">
        <v>295</v>
      </c>
      <c r="AF7" s="17" t="s">
        <v>296</v>
      </c>
    </row>
    <row r="8" spans="1:35" x14ac:dyDescent="0.25">
      <c r="A8" s="17" t="s">
        <v>297</v>
      </c>
      <c r="B8" s="18" t="s">
        <v>298</v>
      </c>
      <c r="C8" s="18" t="s">
        <v>299</v>
      </c>
      <c r="D8" s="18" t="s">
        <v>237</v>
      </c>
      <c r="E8" s="18" t="s">
        <v>347</v>
      </c>
      <c r="F8" s="18" t="s">
        <v>348</v>
      </c>
      <c r="G8" s="18" t="s">
        <v>380</v>
      </c>
      <c r="H8" s="18" t="s">
        <v>381</v>
      </c>
      <c r="I8" s="18" t="s">
        <v>382</v>
      </c>
      <c r="J8" s="18" t="s">
        <v>383</v>
      </c>
      <c r="K8" s="18" t="s">
        <v>384</v>
      </c>
      <c r="L8" s="18" t="s">
        <v>385</v>
      </c>
      <c r="M8" s="18" t="s">
        <v>386</v>
      </c>
      <c r="N8" s="18" t="s">
        <v>387</v>
      </c>
      <c r="O8" s="18" t="s">
        <v>388</v>
      </c>
      <c r="P8" s="18" t="s">
        <v>389</v>
      </c>
      <c r="Q8" s="18" t="s">
        <v>390</v>
      </c>
      <c r="R8" s="18" t="s">
        <v>391</v>
      </c>
      <c r="S8" s="18" t="s">
        <v>392</v>
      </c>
      <c r="T8" s="18" t="s">
        <v>393</v>
      </c>
      <c r="U8" s="18" t="s">
        <v>394</v>
      </c>
      <c r="V8" s="18" t="s">
        <v>395</v>
      </c>
      <c r="W8" s="18" t="s">
        <v>396</v>
      </c>
      <c r="X8" s="18" t="s">
        <v>397</v>
      </c>
      <c r="Y8" s="18" t="s">
        <v>398</v>
      </c>
      <c r="Z8" s="18" t="s">
        <v>399</v>
      </c>
      <c r="AA8" s="18" t="s">
        <v>400</v>
      </c>
      <c r="AB8" s="18" t="s">
        <v>401</v>
      </c>
      <c r="AC8" s="18" t="s">
        <v>402</v>
      </c>
      <c r="AD8" s="18" t="s">
        <v>403</v>
      </c>
      <c r="AE8" s="18" t="s">
        <v>300</v>
      </c>
      <c r="AF8" s="18" t="s">
        <v>301</v>
      </c>
    </row>
    <row r="9" spans="1:35" x14ac:dyDescent="0.25">
      <c r="A9" s="17">
        <v>1</v>
      </c>
      <c r="B9" s="19" t="s">
        <v>302</v>
      </c>
      <c r="C9" s="19" t="s">
        <v>303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1:35" x14ac:dyDescent="0.25">
      <c r="A10" s="17">
        <v>2</v>
      </c>
      <c r="C10" s="20" t="s">
        <v>52</v>
      </c>
      <c r="D10" s="21" t="s">
        <v>304</v>
      </c>
      <c r="E10" s="11">
        <v>73666.720000000001</v>
      </c>
      <c r="F10" s="11">
        <v>73666.720000000001</v>
      </c>
      <c r="G10" s="11">
        <v>73666.720000000001</v>
      </c>
      <c r="H10" s="11">
        <v>73666.720000000001</v>
      </c>
      <c r="I10" s="11">
        <v>73666.720000000001</v>
      </c>
      <c r="J10" s="11">
        <v>73666.720000000001</v>
      </c>
      <c r="K10" s="11">
        <v>73666.720000000001</v>
      </c>
      <c r="L10" s="11">
        <v>73666.720000000001</v>
      </c>
      <c r="M10" s="11">
        <v>73666.720000000001</v>
      </c>
      <c r="N10" s="11">
        <v>73666.720000000001</v>
      </c>
      <c r="O10" s="11">
        <v>73666.720000000001</v>
      </c>
      <c r="P10" s="11">
        <v>73666.720000000001</v>
      </c>
      <c r="Q10" s="11">
        <v>73666.720000000001</v>
      </c>
      <c r="R10" s="11">
        <v>73666.720000000001</v>
      </c>
      <c r="S10" s="11">
        <v>73666.720000000001</v>
      </c>
      <c r="T10" s="11">
        <v>73666.720000000001</v>
      </c>
      <c r="U10" s="11">
        <v>73666.720000000001</v>
      </c>
      <c r="V10" s="11">
        <v>73666.720000000001</v>
      </c>
      <c r="W10" s="11">
        <v>73666.720000000001</v>
      </c>
      <c r="X10" s="11">
        <v>73666.720000000001</v>
      </c>
      <c r="Y10" s="11">
        <v>73666.720000000001</v>
      </c>
      <c r="Z10" s="11">
        <v>73666.720000000001</v>
      </c>
      <c r="AA10" s="11">
        <v>73666.720000000001</v>
      </c>
      <c r="AB10" s="11">
        <v>73666.720000000001</v>
      </c>
      <c r="AC10" s="11">
        <v>73666.720000000001</v>
      </c>
      <c r="AD10" s="11">
        <v>73666.720000000001</v>
      </c>
      <c r="AE10" s="11">
        <f>+(E10+AC10+(+G10+I10+K10+M10+O10+Q10+S10+U10+W10+Y10+AA10)*2)/24</f>
        <v>73666.719999999987</v>
      </c>
      <c r="AF10" s="11">
        <f>+(F10+AD10+(+H10+J10+L10+N10+P10+R10+T10+V10+X10+Z10+AB10)*2)/24</f>
        <v>73666.719999999987</v>
      </c>
    </row>
    <row r="11" spans="1:35" x14ac:dyDescent="0.25">
      <c r="A11" s="17">
        <v>3</v>
      </c>
      <c r="C11" s="20" t="s">
        <v>55</v>
      </c>
      <c r="D11" s="21" t="s">
        <v>304</v>
      </c>
      <c r="E11" s="11">
        <v>113374.44</v>
      </c>
      <c r="F11" s="11">
        <v>18526.510000000002</v>
      </c>
      <c r="G11" s="11">
        <v>113374.44</v>
      </c>
      <c r="H11" s="11">
        <v>18762.71</v>
      </c>
      <c r="I11" s="11">
        <v>113374.44</v>
      </c>
      <c r="J11" s="11">
        <v>18998.91</v>
      </c>
      <c r="K11" s="11">
        <v>113374.44</v>
      </c>
      <c r="L11" s="11">
        <v>19235.11</v>
      </c>
      <c r="M11" s="11">
        <v>113374.44</v>
      </c>
      <c r="N11" s="11">
        <v>19471.310000000001</v>
      </c>
      <c r="O11" s="11">
        <v>113374.44</v>
      </c>
      <c r="P11" s="11">
        <v>19707.510000000002</v>
      </c>
      <c r="Q11" s="11">
        <v>113374.44</v>
      </c>
      <c r="R11" s="11">
        <v>19943.71</v>
      </c>
      <c r="S11" s="11">
        <v>113374.44</v>
      </c>
      <c r="T11" s="11">
        <v>20179.91</v>
      </c>
      <c r="U11" s="11">
        <v>113374.44</v>
      </c>
      <c r="V11" s="11">
        <v>20416.11</v>
      </c>
      <c r="W11" s="11">
        <v>113374.44</v>
      </c>
      <c r="X11" s="11">
        <v>20652.310000000001</v>
      </c>
      <c r="Y11" s="11">
        <v>113374.44</v>
      </c>
      <c r="Z11" s="11">
        <v>20888.510000000002</v>
      </c>
      <c r="AA11" s="11">
        <v>113374.44</v>
      </c>
      <c r="AB11" s="11">
        <v>21124.71</v>
      </c>
      <c r="AC11" s="11">
        <v>113374.44</v>
      </c>
      <c r="AD11" s="11">
        <v>21360.91</v>
      </c>
      <c r="AE11" s="11">
        <f>+(E11+AC11+(+G11+I11+K11+M11+O11+Q11+S11+U11+W11+Y11+AA11)*2)/24</f>
        <v>113374.43999999996</v>
      </c>
      <c r="AF11" s="11">
        <f t="shared" ref="AF11:AF43" si="0">+(F11+AD11+(+H11+J11+L11+N11+P11+R11+T11+V11+X11+Z11+AB11)*2)/24</f>
        <v>19943.709999999995</v>
      </c>
    </row>
    <row r="12" spans="1:35" x14ac:dyDescent="0.25">
      <c r="A12" s="17">
        <v>4</v>
      </c>
      <c r="C12" s="20" t="s">
        <v>56</v>
      </c>
      <c r="D12" s="21" t="s">
        <v>304</v>
      </c>
      <c r="E12" s="11">
        <v>1016861.1</v>
      </c>
      <c r="F12" s="11">
        <v>84740</v>
      </c>
      <c r="G12" s="11">
        <v>1016861.1</v>
      </c>
      <c r="H12" s="11">
        <v>86858.46</v>
      </c>
      <c r="I12" s="11">
        <v>1016861.1</v>
      </c>
      <c r="J12" s="11">
        <v>88976.92</v>
      </c>
      <c r="K12" s="11">
        <v>1016861.1</v>
      </c>
      <c r="L12" s="11">
        <v>91095.38</v>
      </c>
      <c r="M12" s="11">
        <v>1016861.1</v>
      </c>
      <c r="N12" s="11">
        <v>93213.84</v>
      </c>
      <c r="O12" s="11">
        <v>1016861.1</v>
      </c>
      <c r="P12" s="11">
        <v>95332.3</v>
      </c>
      <c r="Q12" s="11">
        <v>1016861.1</v>
      </c>
      <c r="R12" s="11">
        <v>97450.76</v>
      </c>
      <c r="S12" s="11">
        <v>1016861.1</v>
      </c>
      <c r="T12" s="11">
        <v>99569.22</v>
      </c>
      <c r="U12" s="11">
        <v>1016861.1</v>
      </c>
      <c r="V12" s="11">
        <v>101687.68000000001</v>
      </c>
      <c r="W12" s="11">
        <v>1016861.1</v>
      </c>
      <c r="X12" s="11">
        <v>103806.14</v>
      </c>
      <c r="Y12" s="11">
        <v>1016861.1</v>
      </c>
      <c r="Z12" s="11">
        <v>105924.6</v>
      </c>
      <c r="AA12" s="11">
        <v>1016861.1</v>
      </c>
      <c r="AB12" s="11">
        <v>108043.06</v>
      </c>
      <c r="AC12" s="11">
        <v>1016861.1</v>
      </c>
      <c r="AD12" s="11">
        <v>110161.52</v>
      </c>
      <c r="AE12" s="11">
        <f t="shared" ref="AE12:AE43" si="1">+(E12+AC12+(+G12+I12+K12+M12+O12+Q12+S12+U12+W12+Y12+AA12)*2)/24</f>
        <v>1016861.0999999997</v>
      </c>
      <c r="AF12" s="11">
        <f t="shared" si="0"/>
        <v>97450.76</v>
      </c>
    </row>
    <row r="13" spans="1:35" x14ac:dyDescent="0.25">
      <c r="A13" s="17">
        <v>5</v>
      </c>
      <c r="C13" s="20" t="s">
        <v>57</v>
      </c>
      <c r="D13" s="21" t="s">
        <v>304</v>
      </c>
      <c r="E13" s="11">
        <v>1817585.2000000002</v>
      </c>
      <c r="F13" s="11">
        <v>136319.04000000001</v>
      </c>
      <c r="G13" s="11">
        <v>1817585.2000000002</v>
      </c>
      <c r="H13" s="11">
        <v>140105.68</v>
      </c>
      <c r="I13" s="11">
        <v>1817585.2000000002</v>
      </c>
      <c r="J13" s="11">
        <v>143892.32</v>
      </c>
      <c r="K13" s="11">
        <v>1817585.2000000002</v>
      </c>
      <c r="L13" s="11">
        <v>147678.96</v>
      </c>
      <c r="M13" s="11">
        <v>1817585.2000000002</v>
      </c>
      <c r="N13" s="11">
        <v>151465.60000000001</v>
      </c>
      <c r="O13" s="11">
        <v>1817585.2000000002</v>
      </c>
      <c r="P13" s="11">
        <v>155252.24</v>
      </c>
      <c r="Q13" s="11">
        <v>1817585.2000000002</v>
      </c>
      <c r="R13" s="11">
        <v>159038.88</v>
      </c>
      <c r="S13" s="11">
        <v>1817585.2000000002</v>
      </c>
      <c r="T13" s="11">
        <v>162825.51999999999</v>
      </c>
      <c r="U13" s="11">
        <v>1817585.2000000002</v>
      </c>
      <c r="V13" s="11">
        <v>166612.16</v>
      </c>
      <c r="W13" s="11">
        <v>1817585.2000000002</v>
      </c>
      <c r="X13" s="11">
        <v>170398.80000000002</v>
      </c>
      <c r="Y13" s="11">
        <v>1817585.2000000002</v>
      </c>
      <c r="Z13" s="11">
        <v>174185.44</v>
      </c>
      <c r="AA13" s="11">
        <v>1817585.2000000002</v>
      </c>
      <c r="AB13" s="11">
        <v>177972.08000000002</v>
      </c>
      <c r="AC13" s="11">
        <v>1817585.2000000002</v>
      </c>
      <c r="AD13" s="11">
        <v>181758.72</v>
      </c>
      <c r="AE13" s="11">
        <f t="shared" si="1"/>
        <v>1817585.1999999995</v>
      </c>
      <c r="AF13" s="11">
        <f t="shared" si="0"/>
        <v>159038.88</v>
      </c>
    </row>
    <row r="14" spans="1:35" x14ac:dyDescent="0.25">
      <c r="A14" s="17">
        <v>6</v>
      </c>
      <c r="C14" s="20" t="s">
        <v>96</v>
      </c>
      <c r="D14" s="21" t="s">
        <v>304</v>
      </c>
      <c r="E14" s="11">
        <v>13130.54</v>
      </c>
      <c r="F14" s="11">
        <v>0</v>
      </c>
      <c r="G14" s="11">
        <v>13130.54</v>
      </c>
      <c r="H14" s="11">
        <v>0</v>
      </c>
      <c r="I14" s="11">
        <v>13130.54</v>
      </c>
      <c r="J14" s="11">
        <v>0</v>
      </c>
      <c r="K14" s="11">
        <v>13130.54</v>
      </c>
      <c r="L14" s="11">
        <v>0</v>
      </c>
      <c r="M14" s="11">
        <v>13130.54</v>
      </c>
      <c r="N14" s="11">
        <v>0</v>
      </c>
      <c r="O14" s="11">
        <v>13130.54</v>
      </c>
      <c r="P14" s="11">
        <v>0</v>
      </c>
      <c r="Q14" s="11">
        <v>13130.54</v>
      </c>
      <c r="R14" s="11">
        <v>0</v>
      </c>
      <c r="S14" s="11">
        <v>13130.54</v>
      </c>
      <c r="T14" s="11">
        <v>0</v>
      </c>
      <c r="U14" s="11">
        <v>13130.54</v>
      </c>
      <c r="V14" s="11">
        <v>0</v>
      </c>
      <c r="W14" s="11">
        <v>13130.54</v>
      </c>
      <c r="X14" s="11">
        <v>0</v>
      </c>
      <c r="Y14" s="11">
        <v>13130.54</v>
      </c>
      <c r="Z14" s="11">
        <v>0</v>
      </c>
      <c r="AA14" s="11">
        <v>13130.54</v>
      </c>
      <c r="AB14" s="11">
        <v>0</v>
      </c>
      <c r="AC14" s="11">
        <v>13130.54</v>
      </c>
      <c r="AD14" s="11">
        <v>0</v>
      </c>
      <c r="AE14" s="11">
        <f t="shared" si="1"/>
        <v>13130.540000000006</v>
      </c>
      <c r="AF14" s="11">
        <f t="shared" si="0"/>
        <v>0</v>
      </c>
    </row>
    <row r="15" spans="1:35" x14ac:dyDescent="0.25">
      <c r="A15" s="17">
        <v>7</v>
      </c>
      <c r="C15" s="20" t="s">
        <v>100</v>
      </c>
      <c r="D15" s="21" t="s">
        <v>304</v>
      </c>
      <c r="E15" s="11">
        <v>7692.66</v>
      </c>
      <c r="F15" s="11">
        <v>6813.4800000000005</v>
      </c>
      <c r="G15" s="11">
        <v>7692.66</v>
      </c>
      <c r="H15" s="11">
        <v>6817.6500000000005</v>
      </c>
      <c r="I15" s="11">
        <v>7692.66</v>
      </c>
      <c r="J15" s="11">
        <v>6821.82</v>
      </c>
      <c r="K15" s="11">
        <v>7692.66</v>
      </c>
      <c r="L15" s="11">
        <v>6825.99</v>
      </c>
      <c r="M15" s="11">
        <v>7692.66</v>
      </c>
      <c r="N15" s="11">
        <v>6830.16</v>
      </c>
      <c r="O15" s="11">
        <v>7692.66</v>
      </c>
      <c r="P15" s="11">
        <v>6834.33</v>
      </c>
      <c r="Q15" s="11">
        <v>7692.66</v>
      </c>
      <c r="R15" s="11">
        <v>6838.5</v>
      </c>
      <c r="S15" s="11">
        <v>7692.66</v>
      </c>
      <c r="T15" s="11">
        <v>6842.67</v>
      </c>
      <c r="U15" s="11">
        <v>7692.66</v>
      </c>
      <c r="V15" s="11">
        <v>6846.84</v>
      </c>
      <c r="W15" s="11">
        <v>7692.66</v>
      </c>
      <c r="X15" s="11">
        <v>6851.01</v>
      </c>
      <c r="Y15" s="11">
        <v>7692.66</v>
      </c>
      <c r="Z15" s="11">
        <v>6855.18</v>
      </c>
      <c r="AA15" s="11">
        <v>7692.66</v>
      </c>
      <c r="AB15" s="11">
        <v>6859.35</v>
      </c>
      <c r="AC15" s="11">
        <v>7692.66</v>
      </c>
      <c r="AD15" s="11">
        <v>6863.52</v>
      </c>
      <c r="AE15" s="11">
        <f>+(E15+AC15+(+G15+I15+K15+M15+O15+Q15+S15+U15+W15+Y15+AA15)*2)/24</f>
        <v>7692.6600000000026</v>
      </c>
      <c r="AF15" s="11">
        <f t="shared" si="0"/>
        <v>6838.5</v>
      </c>
    </row>
    <row r="16" spans="1:35" x14ac:dyDescent="0.25">
      <c r="A16" s="17">
        <v>8</v>
      </c>
      <c r="C16" s="20" t="s">
        <v>103</v>
      </c>
      <c r="D16" s="21" t="s">
        <v>304</v>
      </c>
      <c r="E16" s="11">
        <v>6203474.7999999998</v>
      </c>
      <c r="F16" s="11">
        <v>3843157.73</v>
      </c>
      <c r="G16" s="11">
        <v>6203474.7999999998</v>
      </c>
      <c r="H16" s="11">
        <v>3850912.0700000003</v>
      </c>
      <c r="I16" s="11">
        <v>6203474.7999999998</v>
      </c>
      <c r="J16" s="11">
        <v>3858666.41</v>
      </c>
      <c r="K16" s="11">
        <v>6203474.7999999998</v>
      </c>
      <c r="L16" s="11">
        <v>3866420.75</v>
      </c>
      <c r="M16" s="11">
        <v>6203474.7999999998</v>
      </c>
      <c r="N16" s="11">
        <v>3874175.09</v>
      </c>
      <c r="O16" s="11">
        <v>6203474.7999999998</v>
      </c>
      <c r="P16" s="11">
        <v>3881929.43</v>
      </c>
      <c r="Q16" s="11">
        <v>6203474.7999999998</v>
      </c>
      <c r="R16" s="11">
        <v>3889683.77</v>
      </c>
      <c r="S16" s="11">
        <v>6203474.7999999998</v>
      </c>
      <c r="T16" s="11">
        <v>3897438.11</v>
      </c>
      <c r="U16" s="11">
        <v>6203474.7999999998</v>
      </c>
      <c r="V16" s="11">
        <v>3905192.45</v>
      </c>
      <c r="W16" s="11">
        <v>6203474.7999999998</v>
      </c>
      <c r="X16" s="11">
        <v>3912946.79</v>
      </c>
      <c r="Y16" s="11">
        <v>6203474.7999999998</v>
      </c>
      <c r="Z16" s="11">
        <v>3920701.13</v>
      </c>
      <c r="AA16" s="11">
        <v>6203474.7999999998</v>
      </c>
      <c r="AB16" s="11">
        <v>3928455.4699999997</v>
      </c>
      <c r="AC16" s="11">
        <v>5818920.9000000004</v>
      </c>
      <c r="AD16" s="11">
        <v>3519489.18</v>
      </c>
      <c r="AE16" s="11">
        <f t="shared" si="1"/>
        <v>6187451.7208333313</v>
      </c>
      <c r="AF16" s="11">
        <f t="shared" si="0"/>
        <v>3872320.4104166664</v>
      </c>
    </row>
    <row r="17" spans="1:32" x14ac:dyDescent="0.25">
      <c r="A17" s="17">
        <v>9</v>
      </c>
      <c r="C17" s="52" t="s">
        <v>404</v>
      </c>
      <c r="D17" s="21" t="s">
        <v>304</v>
      </c>
      <c r="E17" s="11">
        <v>-384553.9</v>
      </c>
      <c r="F17" s="11">
        <v>-410849.8</v>
      </c>
      <c r="G17" s="11">
        <v>-384553.9</v>
      </c>
      <c r="H17" s="11">
        <v>-411433.04</v>
      </c>
      <c r="I17" s="11">
        <v>-384553.9</v>
      </c>
      <c r="J17" s="11">
        <v>-411913.73</v>
      </c>
      <c r="K17" s="11">
        <v>-384553.9</v>
      </c>
      <c r="L17" s="11">
        <v>-412394.42</v>
      </c>
      <c r="M17" s="11">
        <v>-384553.9</v>
      </c>
      <c r="N17" s="11">
        <v>-412875.11</v>
      </c>
      <c r="O17" s="11">
        <v>-384553.9</v>
      </c>
      <c r="P17" s="11">
        <v>-413355.8</v>
      </c>
      <c r="Q17" s="11">
        <v>-384553.9</v>
      </c>
      <c r="R17" s="11">
        <v>-413836.49</v>
      </c>
      <c r="S17" s="11">
        <v>-384553.9</v>
      </c>
      <c r="T17" s="11">
        <v>-414317.18</v>
      </c>
      <c r="U17" s="11">
        <v>-384553.9</v>
      </c>
      <c r="V17" s="11">
        <v>-414797.87</v>
      </c>
      <c r="W17" s="11">
        <v>-384553.9</v>
      </c>
      <c r="X17" s="11">
        <v>-415278.56</v>
      </c>
      <c r="Y17" s="11">
        <v>-384553.9</v>
      </c>
      <c r="Z17" s="11">
        <v>-415759.25</v>
      </c>
      <c r="AA17" s="11">
        <v>-384553.9</v>
      </c>
      <c r="AB17" s="11">
        <v>-416239.94</v>
      </c>
      <c r="AC17" s="11">
        <v>-384553.9</v>
      </c>
      <c r="AD17" s="11">
        <v>-416720.63</v>
      </c>
      <c r="AE17" s="11">
        <f t="shared" si="1"/>
        <v>-384553.89999999997</v>
      </c>
      <c r="AF17" s="11">
        <f t="shared" si="0"/>
        <v>-413832.21708333335</v>
      </c>
    </row>
    <row r="18" spans="1:32" x14ac:dyDescent="0.25">
      <c r="A18" s="17">
        <v>10</v>
      </c>
      <c r="C18" s="20" t="s">
        <v>106</v>
      </c>
      <c r="D18" s="21" t="s">
        <v>304</v>
      </c>
      <c r="E18" s="11">
        <v>36161.700000000004</v>
      </c>
      <c r="F18" s="11">
        <v>-3823.4</v>
      </c>
      <c r="G18" s="11">
        <v>36161.700000000004</v>
      </c>
      <c r="H18" s="11">
        <v>-3684.78</v>
      </c>
      <c r="I18" s="11">
        <v>36161.700000000004</v>
      </c>
      <c r="J18" s="11">
        <v>-3546.16</v>
      </c>
      <c r="K18" s="11">
        <v>36161.700000000004</v>
      </c>
      <c r="L18" s="11">
        <v>-3407.54</v>
      </c>
      <c r="M18" s="11">
        <v>36161.700000000004</v>
      </c>
      <c r="N18" s="11">
        <v>-3268.92</v>
      </c>
      <c r="O18" s="11">
        <v>36161.700000000004</v>
      </c>
      <c r="P18" s="11">
        <v>-3130.3</v>
      </c>
      <c r="Q18" s="11">
        <v>36161.700000000004</v>
      </c>
      <c r="R18" s="11">
        <v>-2991.68</v>
      </c>
      <c r="S18" s="11">
        <v>36161.700000000004</v>
      </c>
      <c r="T18" s="11">
        <v>-2853.06</v>
      </c>
      <c r="U18" s="11">
        <v>36161.700000000004</v>
      </c>
      <c r="V18" s="11">
        <v>-2714.44</v>
      </c>
      <c r="W18" s="11">
        <v>36161.700000000004</v>
      </c>
      <c r="X18" s="11">
        <v>-2575.8200000000002</v>
      </c>
      <c r="Y18" s="11">
        <v>36161.700000000004</v>
      </c>
      <c r="Z18" s="11">
        <v>-2437.2000000000003</v>
      </c>
      <c r="AA18" s="11">
        <v>36161.700000000004</v>
      </c>
      <c r="AB18" s="11">
        <v>-2298.58</v>
      </c>
      <c r="AC18" s="11">
        <v>36161.700000000004</v>
      </c>
      <c r="AD18" s="11">
        <v>-2159.96</v>
      </c>
      <c r="AE18" s="11">
        <f t="shared" si="1"/>
        <v>36161.700000000004</v>
      </c>
      <c r="AF18" s="11">
        <f t="shared" si="0"/>
        <v>-2991.6800000000003</v>
      </c>
    </row>
    <row r="19" spans="1:32" x14ac:dyDescent="0.25">
      <c r="A19" s="17">
        <v>11</v>
      </c>
      <c r="C19" s="20" t="s">
        <v>114</v>
      </c>
      <c r="D19" s="21" t="s">
        <v>304</v>
      </c>
      <c r="E19" s="11">
        <v>235020</v>
      </c>
      <c r="F19" s="11">
        <v>15571.41</v>
      </c>
      <c r="G19" s="11">
        <v>235020</v>
      </c>
      <c r="H19" s="11">
        <v>15892.6</v>
      </c>
      <c r="I19" s="11">
        <v>235020</v>
      </c>
      <c r="J19" s="11">
        <v>16213.79</v>
      </c>
      <c r="K19" s="11">
        <v>235020</v>
      </c>
      <c r="L19" s="11">
        <v>16534.98</v>
      </c>
      <c r="M19" s="11">
        <v>235020</v>
      </c>
      <c r="N19" s="11">
        <v>16856.170000000002</v>
      </c>
      <c r="O19" s="11">
        <v>235020</v>
      </c>
      <c r="P19" s="11">
        <v>17177.36</v>
      </c>
      <c r="Q19" s="11">
        <v>235020</v>
      </c>
      <c r="R19" s="11">
        <v>17498.55</v>
      </c>
      <c r="S19" s="11">
        <v>235020</v>
      </c>
      <c r="T19" s="11">
        <v>17819.740000000002</v>
      </c>
      <c r="U19" s="11">
        <v>235020</v>
      </c>
      <c r="V19" s="11">
        <v>18140.93</v>
      </c>
      <c r="W19" s="11">
        <v>235020</v>
      </c>
      <c r="X19" s="11">
        <v>18462.12</v>
      </c>
      <c r="Y19" s="11">
        <v>235020</v>
      </c>
      <c r="Z19" s="11">
        <v>18783.310000000001</v>
      </c>
      <c r="AA19" s="11">
        <v>235020</v>
      </c>
      <c r="AB19" s="11">
        <v>19104.5</v>
      </c>
      <c r="AC19" s="11">
        <v>235020</v>
      </c>
      <c r="AD19" s="11">
        <v>19425.689999999999</v>
      </c>
      <c r="AE19" s="11">
        <f t="shared" si="1"/>
        <v>235020</v>
      </c>
      <c r="AF19" s="11">
        <f t="shared" si="0"/>
        <v>17498.55</v>
      </c>
    </row>
    <row r="20" spans="1:32" x14ac:dyDescent="0.25">
      <c r="A20" s="17">
        <v>12</v>
      </c>
      <c r="C20" s="20" t="s">
        <v>109</v>
      </c>
      <c r="D20" s="21" t="s">
        <v>304</v>
      </c>
      <c r="E20" s="11">
        <v>141860.15</v>
      </c>
      <c r="F20" s="11">
        <v>0</v>
      </c>
      <c r="G20" s="11">
        <v>141860.15</v>
      </c>
      <c r="H20" s="11">
        <v>0</v>
      </c>
      <c r="I20" s="11">
        <v>141860.15</v>
      </c>
      <c r="J20" s="11">
        <v>0</v>
      </c>
      <c r="K20" s="11">
        <v>141860.15</v>
      </c>
      <c r="L20" s="11">
        <v>0</v>
      </c>
      <c r="M20" s="11">
        <v>141860.15</v>
      </c>
      <c r="N20" s="11">
        <v>0</v>
      </c>
      <c r="O20" s="11">
        <v>141860.15</v>
      </c>
      <c r="P20" s="11">
        <v>0</v>
      </c>
      <c r="Q20" s="11">
        <v>141860.15</v>
      </c>
      <c r="R20" s="11">
        <v>0</v>
      </c>
      <c r="S20" s="11">
        <v>141860.15</v>
      </c>
      <c r="T20" s="11">
        <v>0</v>
      </c>
      <c r="U20" s="11">
        <v>141860.15</v>
      </c>
      <c r="V20" s="11">
        <v>0</v>
      </c>
      <c r="W20" s="11">
        <v>141860.15</v>
      </c>
      <c r="X20" s="11">
        <v>0</v>
      </c>
      <c r="Y20" s="11">
        <v>141860.15</v>
      </c>
      <c r="Z20" s="11">
        <v>0</v>
      </c>
      <c r="AA20" s="11">
        <v>141860.15</v>
      </c>
      <c r="AB20" s="11">
        <v>0</v>
      </c>
      <c r="AC20" s="11">
        <v>141860.15</v>
      </c>
      <c r="AD20" s="11">
        <v>0</v>
      </c>
      <c r="AE20" s="11">
        <f t="shared" si="1"/>
        <v>141860.14999999997</v>
      </c>
      <c r="AF20" s="11">
        <f t="shared" si="0"/>
        <v>0</v>
      </c>
    </row>
    <row r="21" spans="1:32" x14ac:dyDescent="0.25">
      <c r="A21" s="17">
        <v>13</v>
      </c>
      <c r="C21" s="20" t="s">
        <v>119</v>
      </c>
      <c r="D21" s="21" t="s">
        <v>304</v>
      </c>
      <c r="E21" s="11">
        <v>363784.97000000003</v>
      </c>
      <c r="F21" s="11">
        <v>267942.49</v>
      </c>
      <c r="G21" s="11">
        <v>363784.97000000003</v>
      </c>
      <c r="H21" s="11">
        <v>268197.13</v>
      </c>
      <c r="I21" s="11">
        <v>363784.97000000003</v>
      </c>
      <c r="J21" s="11">
        <v>268451.77</v>
      </c>
      <c r="K21" s="11">
        <v>363784.97000000003</v>
      </c>
      <c r="L21" s="11">
        <v>268706.41000000003</v>
      </c>
      <c r="M21" s="11">
        <v>363784.97000000003</v>
      </c>
      <c r="N21" s="11">
        <v>268961.05</v>
      </c>
      <c r="O21" s="11">
        <v>363784.97000000003</v>
      </c>
      <c r="P21" s="11">
        <v>269215.69</v>
      </c>
      <c r="Q21" s="11">
        <v>363784.97000000003</v>
      </c>
      <c r="R21" s="11">
        <v>269470.33</v>
      </c>
      <c r="S21" s="11">
        <v>363784.97000000003</v>
      </c>
      <c r="T21" s="11">
        <v>269724.97000000003</v>
      </c>
      <c r="U21" s="11">
        <v>363784.97000000003</v>
      </c>
      <c r="V21" s="11">
        <v>269979.61</v>
      </c>
      <c r="W21" s="11">
        <v>363784.97000000003</v>
      </c>
      <c r="X21" s="11">
        <v>270234.25</v>
      </c>
      <c r="Y21" s="11">
        <v>363784.97000000003</v>
      </c>
      <c r="Z21" s="11">
        <v>270488.89</v>
      </c>
      <c r="AA21" s="11">
        <v>363784.97000000003</v>
      </c>
      <c r="AB21" s="11">
        <v>270743.53000000003</v>
      </c>
      <c r="AC21" s="11">
        <v>401672.47000000003</v>
      </c>
      <c r="AD21" s="11">
        <v>270998.17</v>
      </c>
      <c r="AE21" s="11">
        <f t="shared" si="1"/>
        <v>365363.61583333346</v>
      </c>
      <c r="AF21" s="11">
        <f t="shared" si="0"/>
        <v>269470.33</v>
      </c>
    </row>
    <row r="22" spans="1:32" x14ac:dyDescent="0.25">
      <c r="A22" s="17">
        <v>14</v>
      </c>
      <c r="C22" s="20" t="s">
        <v>123</v>
      </c>
      <c r="D22" s="21" t="s">
        <v>304</v>
      </c>
      <c r="E22" s="11">
        <v>29144560.640000001</v>
      </c>
      <c r="F22" s="11">
        <v>5645523.1900000004</v>
      </c>
      <c r="G22" s="11">
        <v>29144560.640000001</v>
      </c>
      <c r="H22" s="11">
        <v>5682439.6399999997</v>
      </c>
      <c r="I22" s="11">
        <v>28515938.510000002</v>
      </c>
      <c r="J22" s="11">
        <v>5670753.0600000005</v>
      </c>
      <c r="K22" s="11">
        <v>28516635.010000002</v>
      </c>
      <c r="L22" s="11">
        <v>5706869.75</v>
      </c>
      <c r="M22" s="11">
        <v>28622599.59</v>
      </c>
      <c r="N22" s="11">
        <v>5742990.8200000003</v>
      </c>
      <c r="O22" s="11">
        <v>28622599.59</v>
      </c>
      <c r="P22" s="11">
        <v>5779246.1100000003</v>
      </c>
      <c r="Q22" s="11">
        <v>28634105.120000001</v>
      </c>
      <c r="R22" s="11">
        <v>5815443.5899999999</v>
      </c>
      <c r="S22" s="11">
        <v>28634236.75</v>
      </c>
      <c r="T22" s="11">
        <v>5848815.21</v>
      </c>
      <c r="U22" s="11">
        <v>28766052.539999999</v>
      </c>
      <c r="V22" s="11">
        <v>5885073.5999999996</v>
      </c>
      <c r="W22" s="11">
        <v>28812081.850000001</v>
      </c>
      <c r="X22" s="11">
        <v>5921510.5999999996</v>
      </c>
      <c r="Y22" s="11">
        <v>28812977.52</v>
      </c>
      <c r="Z22" s="11">
        <v>5958005.9000000004</v>
      </c>
      <c r="AA22" s="11">
        <v>28812977.52</v>
      </c>
      <c r="AB22" s="11">
        <v>5994375.3499999996</v>
      </c>
      <c r="AC22" s="11">
        <v>28938132.739999998</v>
      </c>
      <c r="AD22" s="11">
        <v>6019202.3499999996</v>
      </c>
      <c r="AE22" s="11">
        <f t="shared" si="1"/>
        <v>28744675.944166664</v>
      </c>
      <c r="AF22" s="11">
        <f t="shared" si="0"/>
        <v>5819823.8666666672</v>
      </c>
    </row>
    <row r="23" spans="1:32" x14ac:dyDescent="0.25">
      <c r="A23" s="17">
        <v>15</v>
      </c>
      <c r="C23" s="20" t="s">
        <v>375</v>
      </c>
      <c r="D23" s="21" t="s">
        <v>304</v>
      </c>
      <c r="E23" s="11">
        <v>0</v>
      </c>
      <c r="F23" s="11">
        <v>0</v>
      </c>
      <c r="G23" s="11">
        <v>0</v>
      </c>
      <c r="H23" s="11">
        <v>0</v>
      </c>
      <c r="I23" s="11">
        <v>628622.13</v>
      </c>
      <c r="J23" s="11">
        <v>47806.770000000004</v>
      </c>
      <c r="K23" s="11">
        <v>628622.13</v>
      </c>
      <c r="L23" s="11">
        <v>47806.770000000004</v>
      </c>
      <c r="M23" s="11">
        <v>628622.13</v>
      </c>
      <c r="N23" s="11">
        <v>47806.770000000004</v>
      </c>
      <c r="O23" s="11">
        <v>628622.13</v>
      </c>
      <c r="P23" s="11">
        <v>47806.770000000004</v>
      </c>
      <c r="Q23" s="11">
        <v>628622.13</v>
      </c>
      <c r="R23" s="11">
        <v>47806.770000000004</v>
      </c>
      <c r="S23" s="11">
        <v>628622.13</v>
      </c>
      <c r="T23" s="11">
        <v>47806.770000000004</v>
      </c>
      <c r="U23" s="11">
        <v>628622.13</v>
      </c>
      <c r="V23" s="11">
        <v>47806.770000000004</v>
      </c>
      <c r="W23" s="11">
        <v>628622.13</v>
      </c>
      <c r="X23" s="11">
        <v>47806.770000000004</v>
      </c>
      <c r="Y23" s="11">
        <v>628622.13</v>
      </c>
      <c r="Z23" s="11">
        <v>47806.770000000004</v>
      </c>
      <c r="AA23" s="11">
        <v>628622.13</v>
      </c>
      <c r="AB23" s="11">
        <v>47806.770000000004</v>
      </c>
      <c r="AC23" s="11">
        <v>628622.13</v>
      </c>
      <c r="AD23" s="11">
        <v>47806.770000000004</v>
      </c>
      <c r="AE23" s="11">
        <f t="shared" si="1"/>
        <v>550044.36375000002</v>
      </c>
      <c r="AF23" s="11">
        <f t="shared" si="0"/>
        <v>41830.923750000009</v>
      </c>
    </row>
    <row r="24" spans="1:32" x14ac:dyDescent="0.25">
      <c r="A24" s="17">
        <v>16</v>
      </c>
      <c r="C24" s="20" t="s">
        <v>126</v>
      </c>
      <c r="D24" s="21" t="s">
        <v>304</v>
      </c>
      <c r="E24" s="11">
        <v>52636123.609999999</v>
      </c>
      <c r="F24" s="11">
        <v>17763361</v>
      </c>
      <c r="G24" s="11">
        <v>52955812.100000001</v>
      </c>
      <c r="H24" s="11">
        <v>17886617.25</v>
      </c>
      <c r="I24" s="11">
        <v>52681573.280000001</v>
      </c>
      <c r="J24" s="11">
        <v>17928906.079999998</v>
      </c>
      <c r="K24" s="11">
        <v>52892149.710000001</v>
      </c>
      <c r="L24" s="11">
        <v>18050203.48</v>
      </c>
      <c r="M24" s="11">
        <v>53019947.140000001</v>
      </c>
      <c r="N24" s="11">
        <v>18165643.379999999</v>
      </c>
      <c r="O24" s="11">
        <v>53085536.270000003</v>
      </c>
      <c r="P24" s="11">
        <v>18288845.059999999</v>
      </c>
      <c r="Q24" s="11">
        <v>53339184.899999999</v>
      </c>
      <c r="R24" s="11">
        <v>18413153.690000001</v>
      </c>
      <c r="S24" s="11">
        <v>53601118.399999999</v>
      </c>
      <c r="T24" s="11">
        <v>18538056.280000001</v>
      </c>
      <c r="U24" s="11">
        <v>53938580.759999998</v>
      </c>
      <c r="V24" s="11">
        <v>18655192.420000002</v>
      </c>
      <c r="W24" s="11">
        <v>54020450.009999998</v>
      </c>
      <c r="X24" s="11">
        <v>18781498.600000001</v>
      </c>
      <c r="Y24" s="11">
        <v>54347194.200000003</v>
      </c>
      <c r="Z24" s="11">
        <v>18907996.489999998</v>
      </c>
      <c r="AA24" s="11">
        <v>54531162.039999999</v>
      </c>
      <c r="AB24" s="11">
        <v>19025541.379999999</v>
      </c>
      <c r="AC24" s="11">
        <v>55126091.240000002</v>
      </c>
      <c r="AD24" s="11">
        <v>19116460.670000002</v>
      </c>
      <c r="AE24" s="11">
        <f t="shared" si="1"/>
        <v>53524484.686249994</v>
      </c>
      <c r="AF24" s="11">
        <f t="shared" si="0"/>
        <v>18423463.745416667</v>
      </c>
    </row>
    <row r="25" spans="1:32" x14ac:dyDescent="0.25">
      <c r="A25" s="17">
        <v>17</v>
      </c>
      <c r="C25" s="20" t="s">
        <v>376</v>
      </c>
      <c r="D25" s="21" t="s">
        <v>304</v>
      </c>
      <c r="E25" s="11">
        <v>0</v>
      </c>
      <c r="F25" s="11">
        <v>0</v>
      </c>
      <c r="G25" s="11">
        <v>0</v>
      </c>
      <c r="H25" s="11">
        <v>0</v>
      </c>
      <c r="I25" s="11">
        <v>436664.55</v>
      </c>
      <c r="J25" s="11">
        <v>79411.759999999995</v>
      </c>
      <c r="K25" s="11">
        <v>436664.55</v>
      </c>
      <c r="L25" s="11">
        <v>79411.759999999995</v>
      </c>
      <c r="M25" s="11">
        <v>436664.55</v>
      </c>
      <c r="N25" s="11">
        <v>79411.759999999995</v>
      </c>
      <c r="O25" s="11">
        <v>436664.55</v>
      </c>
      <c r="P25" s="11">
        <v>79411.759999999995</v>
      </c>
      <c r="Q25" s="11">
        <v>436664.55</v>
      </c>
      <c r="R25" s="11">
        <v>79411.759999999995</v>
      </c>
      <c r="S25" s="11">
        <v>436664.55</v>
      </c>
      <c r="T25" s="11">
        <v>79411.759999999995</v>
      </c>
      <c r="U25" s="11">
        <v>436664.55</v>
      </c>
      <c r="V25" s="11">
        <v>79411.759999999995</v>
      </c>
      <c r="W25" s="11">
        <v>436664.55</v>
      </c>
      <c r="X25" s="11">
        <v>79411.759999999995</v>
      </c>
      <c r="Y25" s="11">
        <v>436664.55</v>
      </c>
      <c r="Z25" s="11">
        <v>79411.759999999995</v>
      </c>
      <c r="AA25" s="11">
        <v>436664.55</v>
      </c>
      <c r="AB25" s="11">
        <v>79411.759999999995</v>
      </c>
      <c r="AC25" s="11">
        <v>436664.55</v>
      </c>
      <c r="AD25" s="11">
        <v>79411.759999999995</v>
      </c>
      <c r="AE25" s="11">
        <f t="shared" si="1"/>
        <v>382081.48124999995</v>
      </c>
      <c r="AF25" s="11">
        <f t="shared" si="0"/>
        <v>69485.289999999994</v>
      </c>
    </row>
    <row r="26" spans="1:32" x14ac:dyDescent="0.25">
      <c r="A26" s="17">
        <v>18</v>
      </c>
      <c r="C26" s="20" t="s">
        <v>129</v>
      </c>
      <c r="D26" s="21" t="s">
        <v>304</v>
      </c>
      <c r="E26" s="11">
        <v>41965369.340000004</v>
      </c>
      <c r="F26" s="11">
        <v>24925130.149999999</v>
      </c>
      <c r="G26" s="11">
        <v>41759873.799999997</v>
      </c>
      <c r="H26" s="11">
        <v>24938767.510000002</v>
      </c>
      <c r="I26" s="11">
        <v>41459064.450000003</v>
      </c>
      <c r="J26" s="11">
        <v>25006734.5</v>
      </c>
      <c r="K26" s="11">
        <v>41489976.359999999</v>
      </c>
      <c r="L26" s="11">
        <v>25068369.449999999</v>
      </c>
      <c r="M26" s="11">
        <v>41599381.359999999</v>
      </c>
      <c r="N26" s="11">
        <v>25185842.719999999</v>
      </c>
      <c r="O26" s="11">
        <v>41606527.200000003</v>
      </c>
      <c r="P26" s="11">
        <v>25300316.010000002</v>
      </c>
      <c r="Q26" s="11">
        <v>41628723.030000001</v>
      </c>
      <c r="R26" s="11">
        <v>25424167.43</v>
      </c>
      <c r="S26" s="11">
        <v>41658241.68</v>
      </c>
      <c r="T26" s="11">
        <v>25547437.260000002</v>
      </c>
      <c r="U26" s="11">
        <v>41615333.18</v>
      </c>
      <c r="V26" s="11">
        <v>25564193.550000001</v>
      </c>
      <c r="W26" s="11">
        <v>41617616.590000004</v>
      </c>
      <c r="X26" s="11">
        <v>25687652.370000001</v>
      </c>
      <c r="Y26" s="11">
        <v>41658890.520000003</v>
      </c>
      <c r="Z26" s="11">
        <v>25811117.969999999</v>
      </c>
      <c r="AA26" s="11">
        <v>41697043.049999997</v>
      </c>
      <c r="AB26" s="11">
        <v>25888773.93</v>
      </c>
      <c r="AC26" s="11">
        <v>42169362.350000001</v>
      </c>
      <c r="AD26" s="11">
        <v>25981455.780000001</v>
      </c>
      <c r="AE26" s="11">
        <f t="shared" si="1"/>
        <v>41654836.422083326</v>
      </c>
      <c r="AF26" s="11">
        <f t="shared" si="0"/>
        <v>25406388.805416662</v>
      </c>
    </row>
    <row r="27" spans="1:32" x14ac:dyDescent="0.25">
      <c r="A27" s="17">
        <v>19</v>
      </c>
      <c r="C27" s="20" t="s">
        <v>377</v>
      </c>
      <c r="D27" s="21" t="s">
        <v>304</v>
      </c>
      <c r="E27" s="11">
        <v>0</v>
      </c>
      <c r="F27" s="11">
        <v>0</v>
      </c>
      <c r="G27" s="11">
        <v>0</v>
      </c>
      <c r="H27" s="11">
        <v>0</v>
      </c>
      <c r="I27" s="11">
        <v>308300.12</v>
      </c>
      <c r="J27" s="11">
        <v>53852.08</v>
      </c>
      <c r="K27" s="11">
        <v>308300.12</v>
      </c>
      <c r="L27" s="11">
        <v>53852.08</v>
      </c>
      <c r="M27" s="11">
        <v>308300.12</v>
      </c>
      <c r="N27" s="11">
        <v>53852.08</v>
      </c>
      <c r="O27" s="11">
        <v>308300.12</v>
      </c>
      <c r="P27" s="11">
        <v>53852.08</v>
      </c>
      <c r="Q27" s="11">
        <v>308300.12</v>
      </c>
      <c r="R27" s="11">
        <v>53852.08</v>
      </c>
      <c r="S27" s="11">
        <v>308300.12</v>
      </c>
      <c r="T27" s="11">
        <v>53852.08</v>
      </c>
      <c r="U27" s="11">
        <v>308300.12</v>
      </c>
      <c r="V27" s="11">
        <v>53852.08</v>
      </c>
      <c r="W27" s="11">
        <v>308300.12</v>
      </c>
      <c r="X27" s="11">
        <v>53852.08</v>
      </c>
      <c r="Y27" s="11">
        <v>308300.12</v>
      </c>
      <c r="Z27" s="11">
        <v>53852.08</v>
      </c>
      <c r="AA27" s="11">
        <v>308300.12</v>
      </c>
      <c r="AB27" s="11">
        <v>53852.08</v>
      </c>
      <c r="AC27" s="11">
        <v>308300.12</v>
      </c>
      <c r="AD27" s="11">
        <v>53852.08</v>
      </c>
      <c r="AE27" s="11">
        <f t="shared" si="1"/>
        <v>269762.60500000004</v>
      </c>
      <c r="AF27" s="11">
        <f t="shared" si="0"/>
        <v>47120.570000000007</v>
      </c>
    </row>
    <row r="28" spans="1:32" x14ac:dyDescent="0.25">
      <c r="A28" s="17">
        <v>20</v>
      </c>
      <c r="C28" s="20" t="s">
        <v>134</v>
      </c>
      <c r="D28" s="21" t="s">
        <v>304</v>
      </c>
      <c r="E28" s="11">
        <v>11480917.42</v>
      </c>
      <c r="F28" s="11">
        <v>3647209.39</v>
      </c>
      <c r="G28" s="11">
        <v>11256711.9</v>
      </c>
      <c r="H28" s="11">
        <v>3417401.71</v>
      </c>
      <c r="I28" s="11">
        <v>11267183.93</v>
      </c>
      <c r="J28" s="11">
        <v>3435881.48</v>
      </c>
      <c r="K28" s="11">
        <v>11269226.84</v>
      </c>
      <c r="L28" s="11">
        <v>3453771.8</v>
      </c>
      <c r="M28" s="11">
        <v>11265914.84</v>
      </c>
      <c r="N28" s="11">
        <v>3466153.9</v>
      </c>
      <c r="O28" s="11">
        <v>11265914.84</v>
      </c>
      <c r="P28" s="11">
        <v>3484648.7800000003</v>
      </c>
      <c r="Q28" s="11">
        <v>11265914.84</v>
      </c>
      <c r="R28" s="11">
        <v>3501878.59</v>
      </c>
      <c r="S28" s="11">
        <v>11265914.84</v>
      </c>
      <c r="T28" s="11">
        <v>3520373.47</v>
      </c>
      <c r="U28" s="11">
        <v>11276046.289999999</v>
      </c>
      <c r="V28" s="11">
        <v>3538868.35</v>
      </c>
      <c r="W28" s="11">
        <v>11276046.289999999</v>
      </c>
      <c r="X28" s="11">
        <v>3557379.86</v>
      </c>
      <c r="Y28" s="11">
        <v>11280550.880000001</v>
      </c>
      <c r="Z28" s="11">
        <v>3575891.37</v>
      </c>
      <c r="AA28" s="11">
        <v>11280550.880000001</v>
      </c>
      <c r="AB28" s="11">
        <v>3593624.8</v>
      </c>
      <c r="AC28" s="11">
        <v>11492681.6</v>
      </c>
      <c r="AD28" s="11">
        <v>3612143.7</v>
      </c>
      <c r="AE28" s="11">
        <f t="shared" si="1"/>
        <v>11288064.656666666</v>
      </c>
      <c r="AF28" s="11">
        <f t="shared" si="0"/>
        <v>3514629.2212499995</v>
      </c>
    </row>
    <row r="29" spans="1:32" x14ac:dyDescent="0.25">
      <c r="A29" s="17">
        <v>21</v>
      </c>
      <c r="C29" s="20" t="s">
        <v>137</v>
      </c>
      <c r="D29" s="21" t="s">
        <v>304</v>
      </c>
      <c r="E29" s="11">
        <v>53054904.340000004</v>
      </c>
      <c r="F29" s="11">
        <v>19392851.329999998</v>
      </c>
      <c r="G29" s="11">
        <v>53363414.229999997</v>
      </c>
      <c r="H29" s="11">
        <v>19541405.059999999</v>
      </c>
      <c r="I29" s="11">
        <v>53573401.409999996</v>
      </c>
      <c r="J29" s="11">
        <v>19675248.129999999</v>
      </c>
      <c r="K29" s="11">
        <v>53850654.159999996</v>
      </c>
      <c r="L29" s="11">
        <v>19825133.640000001</v>
      </c>
      <c r="M29" s="11">
        <v>54117695.350000001</v>
      </c>
      <c r="N29" s="11">
        <v>19967586.27</v>
      </c>
      <c r="O29" s="11">
        <v>54349695.609999999</v>
      </c>
      <c r="P29" s="11">
        <v>20108551.559999999</v>
      </c>
      <c r="Q29" s="11">
        <v>54600923.539999999</v>
      </c>
      <c r="R29" s="11">
        <v>20259156.879999999</v>
      </c>
      <c r="S29" s="11">
        <v>54917437.899999999</v>
      </c>
      <c r="T29" s="11">
        <v>20410683.039999999</v>
      </c>
      <c r="U29" s="11">
        <v>55230376.140000001</v>
      </c>
      <c r="V29" s="11">
        <v>20558928.059999999</v>
      </c>
      <c r="W29" s="11">
        <v>55443803.229999997</v>
      </c>
      <c r="X29" s="11">
        <v>20711377.800000001</v>
      </c>
      <c r="Y29" s="11">
        <v>55742739.640000001</v>
      </c>
      <c r="Z29" s="11">
        <v>20866620.449999999</v>
      </c>
      <c r="AA29" s="11">
        <v>56118141.210000001</v>
      </c>
      <c r="AB29" s="11">
        <v>21014410.18</v>
      </c>
      <c r="AC29" s="11">
        <v>56618240.75</v>
      </c>
      <c r="AD29" s="11">
        <v>21153007.010000002</v>
      </c>
      <c r="AE29" s="11">
        <f t="shared" si="1"/>
        <v>54678737.91375</v>
      </c>
      <c r="AF29" s="11">
        <f t="shared" si="0"/>
        <v>20267669.186666667</v>
      </c>
    </row>
    <row r="30" spans="1:32" x14ac:dyDescent="0.25">
      <c r="A30" s="17">
        <v>22</v>
      </c>
      <c r="C30" s="20" t="s">
        <v>140</v>
      </c>
      <c r="D30" s="21" t="s">
        <v>304</v>
      </c>
      <c r="E30" s="11">
        <v>12795561.15</v>
      </c>
      <c r="F30" s="11">
        <v>19698070.18</v>
      </c>
      <c r="G30" s="11">
        <v>12795389.199999999</v>
      </c>
      <c r="H30" s="11">
        <v>19734376.440000001</v>
      </c>
      <c r="I30" s="11">
        <v>12794005.42</v>
      </c>
      <c r="J30" s="11">
        <v>19742181.18</v>
      </c>
      <c r="K30" s="11">
        <v>12792334.800000001</v>
      </c>
      <c r="L30" s="11">
        <v>19712072.190000001</v>
      </c>
      <c r="M30" s="11">
        <v>12790154.52</v>
      </c>
      <c r="N30" s="11">
        <v>19742867.370000001</v>
      </c>
      <c r="O30" s="11">
        <v>12789554.15</v>
      </c>
      <c r="P30" s="11">
        <v>19765535.32</v>
      </c>
      <c r="Q30" s="11">
        <v>12789243.869999999</v>
      </c>
      <c r="R30" s="11">
        <v>19793132.68</v>
      </c>
      <c r="S30" s="11">
        <v>12789243.869999999</v>
      </c>
      <c r="T30" s="11">
        <v>19803834.41</v>
      </c>
      <c r="U30" s="11">
        <v>12782269.949999999</v>
      </c>
      <c r="V30" s="11">
        <v>19824866.77</v>
      </c>
      <c r="W30" s="11">
        <v>12782269.949999999</v>
      </c>
      <c r="X30" s="11">
        <v>19854775.289999999</v>
      </c>
      <c r="Y30" s="11">
        <v>12782269.949999999</v>
      </c>
      <c r="Z30" s="11">
        <v>19891737.359999999</v>
      </c>
      <c r="AA30" s="11">
        <v>12778063.109999999</v>
      </c>
      <c r="AB30" s="11">
        <v>19865188.489999998</v>
      </c>
      <c r="AC30" s="11">
        <v>12770744.710000001</v>
      </c>
      <c r="AD30" s="11">
        <v>19884927.73</v>
      </c>
      <c r="AE30" s="11">
        <f t="shared" si="1"/>
        <v>12787329.310000002</v>
      </c>
      <c r="AF30" s="11">
        <f t="shared" si="0"/>
        <v>19793505.537916664</v>
      </c>
    </row>
    <row r="31" spans="1:32" x14ac:dyDescent="0.25">
      <c r="A31" s="17">
        <v>23</v>
      </c>
      <c r="C31" s="20" t="s">
        <v>378</v>
      </c>
      <c r="D31" s="21" t="s">
        <v>304</v>
      </c>
      <c r="E31" s="11">
        <v>0</v>
      </c>
      <c r="F31" s="11">
        <v>0</v>
      </c>
      <c r="G31" s="11">
        <v>0</v>
      </c>
      <c r="H31" s="11">
        <v>0</v>
      </c>
      <c r="I31" s="11">
        <v>50320.47</v>
      </c>
      <c r="J31" s="11">
        <v>11101.78</v>
      </c>
      <c r="K31" s="11">
        <v>50320.47</v>
      </c>
      <c r="L31" s="11">
        <v>11101.78</v>
      </c>
      <c r="M31" s="11">
        <v>50320.47</v>
      </c>
      <c r="N31" s="11">
        <v>11101.78</v>
      </c>
      <c r="O31" s="11">
        <v>50320.47</v>
      </c>
      <c r="P31" s="11">
        <v>11101.78</v>
      </c>
      <c r="Q31" s="11">
        <v>50320.47</v>
      </c>
      <c r="R31" s="11">
        <v>11101.78</v>
      </c>
      <c r="S31" s="11">
        <v>50320.47</v>
      </c>
      <c r="T31" s="11">
        <v>11101.78</v>
      </c>
      <c r="U31" s="11">
        <v>50320.47</v>
      </c>
      <c r="V31" s="11">
        <v>11101.78</v>
      </c>
      <c r="W31" s="11">
        <v>50320.47</v>
      </c>
      <c r="X31" s="11">
        <v>11101.78</v>
      </c>
      <c r="Y31" s="11">
        <v>50320.47</v>
      </c>
      <c r="Z31" s="11">
        <v>11101.78</v>
      </c>
      <c r="AA31" s="11">
        <v>50320.47</v>
      </c>
      <c r="AB31" s="11">
        <v>11101.78</v>
      </c>
      <c r="AC31" s="11">
        <v>50320.47</v>
      </c>
      <c r="AD31" s="11">
        <v>11101.78</v>
      </c>
      <c r="AE31" s="11">
        <f t="shared" si="1"/>
        <v>44030.411249999997</v>
      </c>
      <c r="AF31" s="11">
        <f t="shared" si="0"/>
        <v>9714.0575000000008</v>
      </c>
    </row>
    <row r="32" spans="1:32" x14ac:dyDescent="0.25">
      <c r="A32" s="17">
        <v>24</v>
      </c>
      <c r="C32" s="20" t="s">
        <v>148</v>
      </c>
      <c r="D32" s="21" t="s">
        <v>304</v>
      </c>
      <c r="E32" s="11">
        <v>9699259.6099999994</v>
      </c>
      <c r="F32" s="11">
        <v>4134684.31</v>
      </c>
      <c r="G32" s="11">
        <v>9699259.6099999994</v>
      </c>
      <c r="H32" s="11">
        <v>4155780.2</v>
      </c>
      <c r="I32" s="11">
        <v>9699245.8800000008</v>
      </c>
      <c r="J32" s="11">
        <v>4176862.36</v>
      </c>
      <c r="K32" s="11">
        <v>9699245.8800000008</v>
      </c>
      <c r="L32" s="11">
        <v>4197958.22</v>
      </c>
      <c r="M32" s="11">
        <v>9698173.2400000002</v>
      </c>
      <c r="N32" s="11">
        <v>4217981.4400000004</v>
      </c>
      <c r="O32" s="11">
        <v>9698173.2400000002</v>
      </c>
      <c r="P32" s="11">
        <v>4239074.97</v>
      </c>
      <c r="Q32" s="11">
        <v>9698173.2400000002</v>
      </c>
      <c r="R32" s="11">
        <v>4260168.5</v>
      </c>
      <c r="S32" s="11">
        <v>9698173.2400000002</v>
      </c>
      <c r="T32" s="11">
        <v>4281262.03</v>
      </c>
      <c r="U32" s="11">
        <v>9697500.4000000004</v>
      </c>
      <c r="V32" s="11">
        <v>4301682.72</v>
      </c>
      <c r="W32" s="11">
        <v>9697500.4000000004</v>
      </c>
      <c r="X32" s="11">
        <v>4322774.78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f t="shared" si="1"/>
        <v>7677922.9112500027</v>
      </c>
      <c r="AF32" s="11">
        <f t="shared" si="0"/>
        <v>3351740.614583334</v>
      </c>
    </row>
    <row r="33" spans="1:32" x14ac:dyDescent="0.25">
      <c r="A33" s="17">
        <v>25</v>
      </c>
      <c r="C33" s="20" t="s">
        <v>153</v>
      </c>
      <c r="D33" s="21" t="s">
        <v>304</v>
      </c>
      <c r="E33" s="11">
        <v>2911298.2199999997</v>
      </c>
      <c r="F33" s="11">
        <v>852516.06</v>
      </c>
      <c r="G33" s="11">
        <v>2911298.2199999997</v>
      </c>
      <c r="H33" s="11">
        <v>856640.4</v>
      </c>
      <c r="I33" s="11">
        <v>2911298.2199999997</v>
      </c>
      <c r="J33" s="11">
        <v>860451.59</v>
      </c>
      <c r="K33" s="11">
        <v>2911298.2199999997</v>
      </c>
      <c r="L33" s="11">
        <v>863949.97</v>
      </c>
      <c r="M33" s="11">
        <v>2911298.2199999997</v>
      </c>
      <c r="N33" s="11">
        <v>862116.79</v>
      </c>
      <c r="O33" s="11">
        <v>2915410.8200000003</v>
      </c>
      <c r="P33" s="11">
        <v>866241.13</v>
      </c>
      <c r="Q33" s="11">
        <v>2915410.8200000003</v>
      </c>
      <c r="R33" s="11">
        <v>870371.3</v>
      </c>
      <c r="S33" s="11">
        <v>2915410.8200000003</v>
      </c>
      <c r="T33" s="11">
        <v>874501.47</v>
      </c>
      <c r="U33" s="11">
        <v>2915410.8200000003</v>
      </c>
      <c r="V33" s="11">
        <v>878443.53</v>
      </c>
      <c r="W33" s="11">
        <v>2915410.8200000003</v>
      </c>
      <c r="X33" s="11">
        <v>882573.70000000007</v>
      </c>
      <c r="Y33" s="11">
        <v>2915410.8200000003</v>
      </c>
      <c r="Z33" s="11">
        <v>886703.87</v>
      </c>
      <c r="AA33" s="11">
        <v>2915410.8200000003</v>
      </c>
      <c r="AB33" s="11">
        <v>890834.04</v>
      </c>
      <c r="AC33" s="11">
        <v>2915410.8200000003</v>
      </c>
      <c r="AD33" s="11">
        <v>894964.21</v>
      </c>
      <c r="AE33" s="11">
        <f t="shared" si="1"/>
        <v>2913868.5950000002</v>
      </c>
      <c r="AF33" s="11">
        <f t="shared" si="0"/>
        <v>872213.99374999991</v>
      </c>
    </row>
    <row r="34" spans="1:32" x14ac:dyDescent="0.25">
      <c r="A34" s="17">
        <v>26</v>
      </c>
      <c r="C34" s="20" t="s">
        <v>159</v>
      </c>
      <c r="D34" s="21" t="s">
        <v>304</v>
      </c>
      <c r="E34" s="11">
        <v>493301.43</v>
      </c>
      <c r="F34" s="11">
        <v>309237.99</v>
      </c>
      <c r="G34" s="11">
        <v>493301.43</v>
      </c>
      <c r="H34" s="11">
        <v>309237.99</v>
      </c>
      <c r="I34" s="11">
        <v>493301.43</v>
      </c>
      <c r="J34" s="11">
        <v>309237.99</v>
      </c>
      <c r="K34" s="11">
        <v>493301.43</v>
      </c>
      <c r="L34" s="11">
        <v>309237.99</v>
      </c>
      <c r="M34" s="11">
        <v>493301.43</v>
      </c>
      <c r="N34" s="11">
        <v>309237.99</v>
      </c>
      <c r="O34" s="11">
        <v>493301.43</v>
      </c>
      <c r="P34" s="11">
        <v>309237.99</v>
      </c>
      <c r="Q34" s="11">
        <v>493301.43</v>
      </c>
      <c r="R34" s="11">
        <v>309237.99</v>
      </c>
      <c r="S34" s="11">
        <v>493301.43</v>
      </c>
      <c r="T34" s="11">
        <v>309237.99</v>
      </c>
      <c r="U34" s="11">
        <v>493301.43</v>
      </c>
      <c r="V34" s="11">
        <v>309237.99</v>
      </c>
      <c r="W34" s="11">
        <v>493301.43</v>
      </c>
      <c r="X34" s="11">
        <v>309237.99</v>
      </c>
      <c r="Y34" s="11">
        <v>493301.43</v>
      </c>
      <c r="Z34" s="11">
        <v>309237.99</v>
      </c>
      <c r="AA34" s="11">
        <v>493301.43</v>
      </c>
      <c r="AB34" s="11">
        <v>0</v>
      </c>
      <c r="AC34" s="11">
        <v>493301.43</v>
      </c>
      <c r="AD34" s="11">
        <v>0</v>
      </c>
      <c r="AE34" s="11">
        <f t="shared" si="1"/>
        <v>493301.42999999993</v>
      </c>
      <c r="AF34" s="11">
        <f t="shared" si="0"/>
        <v>270583.24125000002</v>
      </c>
    </row>
    <row r="35" spans="1:32" x14ac:dyDescent="0.25">
      <c r="A35" s="17">
        <v>27</v>
      </c>
      <c r="C35" s="20" t="s">
        <v>170</v>
      </c>
      <c r="D35" s="21" t="s">
        <v>304</v>
      </c>
      <c r="E35" s="11">
        <v>4526954.33</v>
      </c>
      <c r="F35" s="11">
        <v>1287087.27</v>
      </c>
      <c r="G35" s="11">
        <v>4526954.33</v>
      </c>
      <c r="H35" s="11">
        <v>1292519.6099999999</v>
      </c>
      <c r="I35" s="11">
        <v>4526954.33</v>
      </c>
      <c r="J35" s="11">
        <v>1297951.95</v>
      </c>
      <c r="K35" s="11">
        <v>4526954.33</v>
      </c>
      <c r="L35" s="11">
        <v>1303384.29</v>
      </c>
      <c r="M35" s="11">
        <v>4539290.07</v>
      </c>
      <c r="N35" s="11">
        <v>1308816.6299999999</v>
      </c>
      <c r="O35" s="11">
        <v>4528737.07</v>
      </c>
      <c r="P35" s="11">
        <v>1303710.78</v>
      </c>
      <c r="Q35" s="11">
        <v>4528737.07</v>
      </c>
      <c r="R35" s="11">
        <v>1309145.26</v>
      </c>
      <c r="S35" s="11">
        <v>4528737.07</v>
      </c>
      <c r="T35" s="11">
        <v>1314579.74</v>
      </c>
      <c r="U35" s="11">
        <v>4528737.07</v>
      </c>
      <c r="V35" s="11">
        <v>1318785.92</v>
      </c>
      <c r="W35" s="11">
        <v>4528737.07</v>
      </c>
      <c r="X35" s="11">
        <v>1324220.3999999999</v>
      </c>
      <c r="Y35" s="11">
        <v>4533502.1900000004</v>
      </c>
      <c r="Z35" s="11">
        <v>1329654.8799999999</v>
      </c>
      <c r="AA35" s="11">
        <v>4533502.1900000004</v>
      </c>
      <c r="AB35" s="11">
        <v>1644333.07</v>
      </c>
      <c r="AC35" s="11">
        <v>4533360.53</v>
      </c>
      <c r="AD35" s="11">
        <v>1649773.27</v>
      </c>
      <c r="AE35" s="11">
        <f t="shared" si="1"/>
        <v>4530083.3516666666</v>
      </c>
      <c r="AF35" s="11">
        <f t="shared" si="0"/>
        <v>1351294.4000000001</v>
      </c>
    </row>
    <row r="36" spans="1:32" x14ac:dyDescent="0.25">
      <c r="A36" s="17">
        <v>28</v>
      </c>
      <c r="C36" s="20" t="s">
        <v>176</v>
      </c>
      <c r="D36" s="21" t="s">
        <v>304</v>
      </c>
      <c r="E36" s="11">
        <v>65041.020000000004</v>
      </c>
      <c r="F36" s="11">
        <v>53285.5</v>
      </c>
      <c r="G36" s="11">
        <v>65041.020000000004</v>
      </c>
      <c r="H36" s="11">
        <v>54714.78</v>
      </c>
      <c r="I36" s="11">
        <v>65041.020000000004</v>
      </c>
      <c r="J36" s="11">
        <v>56144.06</v>
      </c>
      <c r="K36" s="11">
        <v>65041.020000000004</v>
      </c>
      <c r="L36" s="11">
        <v>57573.340000000004</v>
      </c>
      <c r="M36" s="11">
        <v>65041.020000000004</v>
      </c>
      <c r="N36" s="11">
        <v>59002.62</v>
      </c>
      <c r="O36" s="11">
        <v>65041.020000000004</v>
      </c>
      <c r="P36" s="11">
        <v>60431.9</v>
      </c>
      <c r="Q36" s="11">
        <v>65041.020000000004</v>
      </c>
      <c r="R36" s="11">
        <v>61861.18</v>
      </c>
      <c r="S36" s="11">
        <v>65041.020000000004</v>
      </c>
      <c r="T36" s="11">
        <v>63290.46</v>
      </c>
      <c r="U36" s="11">
        <v>65041.020000000004</v>
      </c>
      <c r="V36" s="11">
        <v>64719.74</v>
      </c>
      <c r="W36" s="11">
        <v>65041.020000000004</v>
      </c>
      <c r="X36" s="11">
        <v>65041.020000000004</v>
      </c>
      <c r="Y36" s="11">
        <v>65041.020000000004</v>
      </c>
      <c r="Z36" s="11">
        <v>65041.020000000004</v>
      </c>
      <c r="AA36" s="11">
        <v>65041.020000000004</v>
      </c>
      <c r="AB36" s="11">
        <v>65041.020000000004</v>
      </c>
      <c r="AC36" s="11">
        <v>65041.020000000004</v>
      </c>
      <c r="AD36" s="11">
        <v>65041.020000000004</v>
      </c>
      <c r="AE36" s="11">
        <f t="shared" si="1"/>
        <v>65041.020000000011</v>
      </c>
      <c r="AF36" s="11">
        <f t="shared" si="0"/>
        <v>61002.033333333333</v>
      </c>
    </row>
    <row r="37" spans="1:32" x14ac:dyDescent="0.25">
      <c r="A37" s="17">
        <v>29</v>
      </c>
      <c r="C37" s="20" t="s">
        <v>180</v>
      </c>
      <c r="D37" s="21" t="s">
        <v>304</v>
      </c>
      <c r="E37" s="11">
        <v>106237.48</v>
      </c>
      <c r="F37" s="11">
        <v>41008.75</v>
      </c>
      <c r="G37" s="11">
        <v>68608.84</v>
      </c>
      <c r="H37" s="11">
        <v>5062.2</v>
      </c>
      <c r="I37" s="11">
        <v>68608.84</v>
      </c>
      <c r="J37" s="11">
        <v>6148.51</v>
      </c>
      <c r="K37" s="11">
        <v>68608.84</v>
      </c>
      <c r="L37" s="11">
        <v>7234.82</v>
      </c>
      <c r="M37" s="11">
        <v>68608.84</v>
      </c>
      <c r="N37" s="11">
        <v>8321.130000000001</v>
      </c>
      <c r="O37" s="11">
        <v>68608.84</v>
      </c>
      <c r="P37" s="11">
        <v>9407.44</v>
      </c>
      <c r="Q37" s="11">
        <v>68608.84</v>
      </c>
      <c r="R37" s="11">
        <v>10493.75</v>
      </c>
      <c r="S37" s="11">
        <v>68608.84</v>
      </c>
      <c r="T37" s="11">
        <v>11580.06</v>
      </c>
      <c r="U37" s="11">
        <v>68608.84</v>
      </c>
      <c r="V37" s="11">
        <v>12666.37</v>
      </c>
      <c r="W37" s="11">
        <v>68608.84</v>
      </c>
      <c r="X37" s="11">
        <v>13752.68</v>
      </c>
      <c r="Y37" s="11">
        <v>68608.84</v>
      </c>
      <c r="Z37" s="11">
        <v>14838.99</v>
      </c>
      <c r="AA37" s="11">
        <v>68608.84</v>
      </c>
      <c r="AB37" s="11">
        <v>15925.300000000001</v>
      </c>
      <c r="AC37" s="11">
        <v>73629.509999999995</v>
      </c>
      <c r="AD37" s="11">
        <v>17011.61</v>
      </c>
      <c r="AE37" s="11">
        <f>+(E37+AC37+(+G37+I37+K37+M37+O37+Q37+S37+U37+W37+Y37+AA37)*2)/24</f>
        <v>70385.894583333313</v>
      </c>
      <c r="AF37" s="11">
        <f t="shared" si="0"/>
        <v>12036.785833333333</v>
      </c>
    </row>
    <row r="38" spans="1:32" x14ac:dyDescent="0.25">
      <c r="A38" s="17">
        <v>30</v>
      </c>
      <c r="C38" s="20" t="s">
        <v>186</v>
      </c>
      <c r="D38" s="21" t="s">
        <v>304</v>
      </c>
      <c r="E38" s="11">
        <v>67111.78</v>
      </c>
      <c r="F38" s="11">
        <v>46996.450000000004</v>
      </c>
      <c r="G38" s="11">
        <v>67111.78</v>
      </c>
      <c r="H38" s="11">
        <v>47146.89</v>
      </c>
      <c r="I38" s="11">
        <v>67111.78</v>
      </c>
      <c r="J38" s="11">
        <v>47297.33</v>
      </c>
      <c r="K38" s="11">
        <v>67111.78</v>
      </c>
      <c r="L38" s="11">
        <v>47447.770000000004</v>
      </c>
      <c r="M38" s="11">
        <v>67111.78</v>
      </c>
      <c r="N38" s="11">
        <v>47598.21</v>
      </c>
      <c r="O38" s="11">
        <v>67111.78</v>
      </c>
      <c r="P38" s="11">
        <v>47748.65</v>
      </c>
      <c r="Q38" s="11">
        <v>67111.78</v>
      </c>
      <c r="R38" s="11">
        <v>47899.090000000004</v>
      </c>
      <c r="S38" s="11">
        <v>67111.78</v>
      </c>
      <c r="T38" s="11">
        <v>48049.53</v>
      </c>
      <c r="U38" s="11">
        <v>67111.78</v>
      </c>
      <c r="V38" s="11">
        <v>48199.97</v>
      </c>
      <c r="W38" s="11">
        <v>67111.78</v>
      </c>
      <c r="X38" s="11">
        <v>48350.41</v>
      </c>
      <c r="Y38" s="11">
        <v>67111.78</v>
      </c>
      <c r="Z38" s="11">
        <v>48500.85</v>
      </c>
      <c r="AA38" s="11">
        <v>67111.78</v>
      </c>
      <c r="AB38" s="11">
        <v>48651.29</v>
      </c>
      <c r="AC38" s="11">
        <v>67111.78</v>
      </c>
      <c r="AD38" s="11">
        <v>48801.73</v>
      </c>
      <c r="AE38" s="11">
        <f t="shared" si="1"/>
        <v>67111.780000000013</v>
      </c>
      <c r="AF38" s="11">
        <f t="shared" si="0"/>
        <v>47899.09</v>
      </c>
    </row>
    <row r="39" spans="1:32" x14ac:dyDescent="0.25">
      <c r="A39" s="17">
        <v>31</v>
      </c>
      <c r="C39" s="20" t="s">
        <v>190</v>
      </c>
      <c r="D39" s="21" t="s">
        <v>304</v>
      </c>
      <c r="E39" s="11">
        <v>4418849.2300000004</v>
      </c>
      <c r="F39" s="11">
        <v>1570700.83</v>
      </c>
      <c r="G39" s="11">
        <v>4330142.88</v>
      </c>
      <c r="H39" s="11">
        <v>1503060.8900000001</v>
      </c>
      <c r="I39" s="11">
        <v>4330047.38</v>
      </c>
      <c r="J39" s="11">
        <v>1542314.6800000002</v>
      </c>
      <c r="K39" s="11">
        <v>4329685.47</v>
      </c>
      <c r="L39" s="11">
        <v>1563567.99</v>
      </c>
      <c r="M39" s="11">
        <v>4272319.8899999997</v>
      </c>
      <c r="N39" s="11">
        <v>1549677.31</v>
      </c>
      <c r="O39" s="11">
        <v>4230012.5199999996</v>
      </c>
      <c r="P39" s="11">
        <v>1542999.9100000001</v>
      </c>
      <c r="Q39" s="11">
        <v>4230431.2300000004</v>
      </c>
      <c r="R39" s="11">
        <v>1563762.22</v>
      </c>
      <c r="S39" s="11">
        <v>4203840.88</v>
      </c>
      <c r="T39" s="11">
        <v>1574836.24</v>
      </c>
      <c r="U39" s="11">
        <v>4203840.88</v>
      </c>
      <c r="V39" s="11">
        <v>1595470.0899999999</v>
      </c>
      <c r="W39" s="11">
        <v>4081301.66</v>
      </c>
      <c r="X39" s="11">
        <v>1493564.72</v>
      </c>
      <c r="Y39" s="11">
        <v>4048240.89</v>
      </c>
      <c r="Z39" s="11">
        <v>1541358.3399999999</v>
      </c>
      <c r="AA39" s="11">
        <v>4161786.06</v>
      </c>
      <c r="AB39" s="11">
        <v>1563744.49</v>
      </c>
      <c r="AC39" s="11">
        <v>4329365.87</v>
      </c>
      <c r="AD39" s="11">
        <v>1584171.92</v>
      </c>
      <c r="AE39" s="11">
        <f t="shared" si="1"/>
        <v>4232979.7741666669</v>
      </c>
      <c r="AF39" s="11">
        <f t="shared" si="0"/>
        <v>1550982.7712500002</v>
      </c>
    </row>
    <row r="40" spans="1:32" x14ac:dyDescent="0.25">
      <c r="A40" s="17">
        <v>32</v>
      </c>
      <c r="C40" s="20" t="s">
        <v>194</v>
      </c>
      <c r="D40" s="21" t="s">
        <v>304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4539.99</v>
      </c>
      <c r="N40" s="11">
        <v>0</v>
      </c>
      <c r="O40" s="11">
        <v>4539.99</v>
      </c>
      <c r="P40" s="11">
        <v>31.78</v>
      </c>
      <c r="Q40" s="11">
        <v>4539.99</v>
      </c>
      <c r="R40" s="11">
        <v>63.56</v>
      </c>
      <c r="S40" s="11">
        <v>4539.99</v>
      </c>
      <c r="T40" s="11">
        <v>95.34</v>
      </c>
      <c r="U40" s="11">
        <v>8776.630000000001</v>
      </c>
      <c r="V40" s="11">
        <v>127.12</v>
      </c>
      <c r="W40" s="11">
        <v>8776.630000000001</v>
      </c>
      <c r="X40" s="11">
        <v>188.56</v>
      </c>
      <c r="Y40" s="11">
        <v>8776.630000000001</v>
      </c>
      <c r="Z40" s="11">
        <v>250</v>
      </c>
      <c r="AA40" s="11">
        <v>8776.630000000001</v>
      </c>
      <c r="AB40" s="11">
        <v>311.44</v>
      </c>
      <c r="AC40" s="11">
        <v>8703.92</v>
      </c>
      <c r="AD40" s="11">
        <v>372.88</v>
      </c>
      <c r="AE40" s="11">
        <f t="shared" si="1"/>
        <v>4801.5366666666678</v>
      </c>
      <c r="AF40" s="11">
        <f t="shared" si="0"/>
        <v>104.52</v>
      </c>
    </row>
    <row r="41" spans="1:32" x14ac:dyDescent="0.25">
      <c r="A41" s="17">
        <v>33</v>
      </c>
      <c r="C41" s="20" t="s">
        <v>198</v>
      </c>
      <c r="D41" s="21" t="s">
        <v>304</v>
      </c>
      <c r="E41" s="11">
        <v>1608810.73</v>
      </c>
      <c r="F41" s="11">
        <v>457956.48</v>
      </c>
      <c r="G41" s="11">
        <v>1412469.97</v>
      </c>
      <c r="H41" s="11">
        <v>275777.45</v>
      </c>
      <c r="I41" s="11">
        <v>1412469.97</v>
      </c>
      <c r="J41" s="11">
        <v>288324.89</v>
      </c>
      <c r="K41" s="11">
        <v>1421765.59</v>
      </c>
      <c r="L41" s="11">
        <v>284767.17</v>
      </c>
      <c r="M41" s="11">
        <v>1422499.46</v>
      </c>
      <c r="N41" s="11">
        <v>297397.19</v>
      </c>
      <c r="O41" s="11">
        <v>1422499.46</v>
      </c>
      <c r="P41" s="11">
        <v>310033.73</v>
      </c>
      <c r="Q41" s="11">
        <v>1428865.84</v>
      </c>
      <c r="R41" s="11">
        <v>322670.27</v>
      </c>
      <c r="S41" s="11">
        <v>1441785.3</v>
      </c>
      <c r="T41" s="11">
        <v>335363.36</v>
      </c>
      <c r="U41" s="11">
        <v>1527089.08</v>
      </c>
      <c r="V41" s="11">
        <v>348171.22000000003</v>
      </c>
      <c r="W41" s="11">
        <v>1534677.1</v>
      </c>
      <c r="X41" s="11">
        <v>361736.86</v>
      </c>
      <c r="Y41" s="11">
        <v>1547484.75</v>
      </c>
      <c r="Z41" s="11">
        <v>377365.86</v>
      </c>
      <c r="AA41" s="11">
        <v>1547537.3599999999</v>
      </c>
      <c r="AB41" s="11">
        <v>391112.68</v>
      </c>
      <c r="AC41" s="11">
        <v>1554669.15</v>
      </c>
      <c r="AD41" s="11">
        <v>404859.97000000003</v>
      </c>
      <c r="AE41" s="11">
        <f t="shared" si="1"/>
        <v>1475073.6516666666</v>
      </c>
      <c r="AF41" s="11">
        <f t="shared" si="0"/>
        <v>335344.07541666669</v>
      </c>
    </row>
    <row r="42" spans="1:32" x14ac:dyDescent="0.25">
      <c r="A42" s="17">
        <v>34</v>
      </c>
      <c r="C42" s="20" t="s">
        <v>207</v>
      </c>
      <c r="D42" s="21" t="s">
        <v>304</v>
      </c>
      <c r="E42" s="11">
        <v>1010066.18</v>
      </c>
      <c r="F42" s="11">
        <v>-359276.13</v>
      </c>
      <c r="G42" s="11">
        <v>1010066.18</v>
      </c>
      <c r="H42" s="11">
        <v>-351170.35000000003</v>
      </c>
      <c r="I42" s="11">
        <v>1010066.18</v>
      </c>
      <c r="J42" s="11">
        <v>-343064.57</v>
      </c>
      <c r="K42" s="11">
        <v>1005123.14</v>
      </c>
      <c r="L42" s="11">
        <v>-337001.83</v>
      </c>
      <c r="M42" s="11">
        <v>1005123.14</v>
      </c>
      <c r="N42" s="11">
        <v>-328935.72000000003</v>
      </c>
      <c r="O42" s="11">
        <v>848978.78</v>
      </c>
      <c r="P42" s="11">
        <v>-411497.71</v>
      </c>
      <c r="Q42" s="11">
        <v>848978.78</v>
      </c>
      <c r="R42" s="11">
        <v>-404684.66000000003</v>
      </c>
      <c r="S42" s="11">
        <v>848970.82000000007</v>
      </c>
      <c r="T42" s="11">
        <v>-397871.61</v>
      </c>
      <c r="U42" s="11">
        <v>857521.72</v>
      </c>
      <c r="V42" s="11">
        <v>-391058.62</v>
      </c>
      <c r="W42" s="11">
        <v>857521.72</v>
      </c>
      <c r="X42" s="11">
        <v>-384177.01</v>
      </c>
      <c r="Y42" s="11">
        <v>979131.47</v>
      </c>
      <c r="Z42" s="11">
        <v>-368955.79</v>
      </c>
      <c r="AA42" s="11">
        <v>1011329.95</v>
      </c>
      <c r="AB42" s="11">
        <v>-288157.76</v>
      </c>
      <c r="AC42" s="11">
        <v>1038616.35</v>
      </c>
      <c r="AD42" s="11">
        <v>-268126.73</v>
      </c>
      <c r="AE42" s="11">
        <f>+(E42+AC42+(+G42+I42+K42+M42+O42+Q42+S42+U42+W42+Y42+AA42)*2)/24</f>
        <v>942262.76208333333</v>
      </c>
      <c r="AF42" s="11">
        <f t="shared" si="0"/>
        <v>-360023.08833333332</v>
      </c>
    </row>
    <row r="43" spans="1:32" x14ac:dyDescent="0.25">
      <c r="A43" s="17">
        <v>35</v>
      </c>
      <c r="C43" s="20" t="s">
        <v>211</v>
      </c>
      <c r="D43" s="21" t="s">
        <v>304</v>
      </c>
      <c r="E43" s="11">
        <v>341685.37</v>
      </c>
      <c r="F43" s="11">
        <v>81400.040000000008</v>
      </c>
      <c r="G43" s="11">
        <v>341685.37</v>
      </c>
      <c r="H43" s="11">
        <v>82143.199999999997</v>
      </c>
      <c r="I43" s="11">
        <v>341685.37</v>
      </c>
      <c r="J43" s="11">
        <v>82886.36</v>
      </c>
      <c r="K43" s="11">
        <v>339097.87</v>
      </c>
      <c r="L43" s="11">
        <v>81292.02</v>
      </c>
      <c r="M43" s="11">
        <v>339097.87</v>
      </c>
      <c r="N43" s="11">
        <v>82029.56</v>
      </c>
      <c r="O43" s="11">
        <v>339097.87</v>
      </c>
      <c r="P43" s="11">
        <v>82767.100000000006</v>
      </c>
      <c r="Q43" s="11">
        <v>339097.87</v>
      </c>
      <c r="R43" s="11">
        <v>83504.639999999999</v>
      </c>
      <c r="S43" s="11">
        <v>339097.87</v>
      </c>
      <c r="T43" s="11">
        <v>84242.180000000008</v>
      </c>
      <c r="U43" s="11">
        <v>339097.87</v>
      </c>
      <c r="V43" s="11">
        <v>84979.72</v>
      </c>
      <c r="W43" s="11">
        <v>364877.34</v>
      </c>
      <c r="X43" s="11">
        <v>85717.26</v>
      </c>
      <c r="Y43" s="11">
        <v>364877.34</v>
      </c>
      <c r="Z43" s="11">
        <v>86510.86</v>
      </c>
      <c r="AA43" s="11">
        <v>364877.34</v>
      </c>
      <c r="AB43" s="11">
        <v>87304.46</v>
      </c>
      <c r="AC43" s="11">
        <v>364663.8</v>
      </c>
      <c r="AD43" s="11">
        <v>88098.06</v>
      </c>
      <c r="AE43" s="11">
        <f t="shared" si="1"/>
        <v>347147.04708333331</v>
      </c>
      <c r="AF43" s="11">
        <f t="shared" si="0"/>
        <v>84010.534166666665</v>
      </c>
    </row>
    <row r="44" spans="1:32" x14ac:dyDescent="0.25">
      <c r="A44" s="17">
        <v>36</v>
      </c>
      <c r="C44" s="20" t="s">
        <v>215</v>
      </c>
      <c r="D44" s="21" t="s">
        <v>304</v>
      </c>
      <c r="E44" s="11">
        <v>190417.76</v>
      </c>
      <c r="F44" s="11">
        <v>131533.78</v>
      </c>
      <c r="G44" s="11">
        <v>122427.24</v>
      </c>
      <c r="H44" s="11">
        <v>64392.21</v>
      </c>
      <c r="I44" s="11">
        <v>122427.24</v>
      </c>
      <c r="J44" s="11">
        <v>64938.03</v>
      </c>
      <c r="K44" s="11">
        <v>122427.24</v>
      </c>
      <c r="L44" s="11">
        <v>65483.85</v>
      </c>
      <c r="M44" s="11">
        <v>122427.24</v>
      </c>
      <c r="N44" s="11">
        <v>66029.67</v>
      </c>
      <c r="O44" s="11">
        <v>122427.24</v>
      </c>
      <c r="P44" s="11">
        <v>66575.490000000005</v>
      </c>
      <c r="Q44" s="11">
        <v>122427.24</v>
      </c>
      <c r="R44" s="11">
        <v>67121.31</v>
      </c>
      <c r="S44" s="11">
        <v>122427.24</v>
      </c>
      <c r="T44" s="11">
        <v>67667.13</v>
      </c>
      <c r="U44" s="11">
        <v>122427.24</v>
      </c>
      <c r="V44" s="11">
        <v>68212.95</v>
      </c>
      <c r="W44" s="11">
        <v>122427.24</v>
      </c>
      <c r="X44" s="11">
        <v>68758.77</v>
      </c>
      <c r="Y44" s="11">
        <v>122427.24</v>
      </c>
      <c r="Z44" s="11">
        <v>69304.59</v>
      </c>
      <c r="AA44" s="11">
        <v>122427.24</v>
      </c>
      <c r="AB44" s="11">
        <v>69850.41</v>
      </c>
      <c r="AC44" s="11">
        <v>122427.24</v>
      </c>
      <c r="AD44" s="11">
        <v>70396.23</v>
      </c>
      <c r="AE44" s="11">
        <f>+(E44+AC44+(+G44+I44+K44+M44+O44+Q44+S44+U44+W44+Y44+AA44)*2)/24</f>
        <v>125260.17833333334</v>
      </c>
      <c r="AF44" s="11">
        <f>+(F44+AD44+(+H44+J44+L44+N44+P44+R44+T44+V44+X44+Z44+AB44)*2)/24</f>
        <v>69941.61791666667</v>
      </c>
    </row>
    <row r="45" spans="1:32" x14ac:dyDescent="0.25">
      <c r="A45" s="17">
        <v>37</v>
      </c>
      <c r="C45" s="20" t="s">
        <v>218</v>
      </c>
      <c r="D45" s="21" t="s">
        <v>304</v>
      </c>
      <c r="E45" s="11">
        <v>295285.8</v>
      </c>
      <c r="F45" s="11">
        <v>151809.26</v>
      </c>
      <c r="G45" s="11">
        <v>295285.8</v>
      </c>
      <c r="H45" s="11">
        <v>153529.30000000002</v>
      </c>
      <c r="I45" s="11">
        <v>295285.8</v>
      </c>
      <c r="J45" s="11">
        <v>155249.34</v>
      </c>
      <c r="K45" s="11">
        <v>295285.8</v>
      </c>
      <c r="L45" s="11">
        <v>156969.38</v>
      </c>
      <c r="M45" s="11">
        <v>295285.8</v>
      </c>
      <c r="N45" s="11">
        <v>158689.42000000001</v>
      </c>
      <c r="O45" s="11">
        <v>295285.8</v>
      </c>
      <c r="P45" s="11">
        <v>160409.46</v>
      </c>
      <c r="Q45" s="11">
        <v>295285.8</v>
      </c>
      <c r="R45" s="11">
        <v>162129.5</v>
      </c>
      <c r="S45" s="11">
        <v>295285.8</v>
      </c>
      <c r="T45" s="11">
        <v>163849.54</v>
      </c>
      <c r="U45" s="11">
        <v>295285.8</v>
      </c>
      <c r="V45" s="11">
        <v>165569.58000000002</v>
      </c>
      <c r="W45" s="11">
        <v>295285.8</v>
      </c>
      <c r="X45" s="11">
        <v>167289.62</v>
      </c>
      <c r="Y45" s="11">
        <v>295285.8</v>
      </c>
      <c r="Z45" s="11">
        <v>169009.66</v>
      </c>
      <c r="AA45" s="11">
        <v>295285.8</v>
      </c>
      <c r="AB45" s="11">
        <v>170729.7</v>
      </c>
      <c r="AC45" s="11">
        <v>295285.8</v>
      </c>
      <c r="AD45" s="11">
        <v>172449.74</v>
      </c>
      <c r="AE45" s="11">
        <f t="shared" ref="AE45:AF48" si="2">+(E45+AC45+(+G45+I45+K45+M45+O45+Q45+S45+U45+W45+Y45+AA45)*2)/24</f>
        <v>295285.79999999993</v>
      </c>
      <c r="AF45" s="11">
        <f t="shared" si="2"/>
        <v>162129.5</v>
      </c>
    </row>
    <row r="46" spans="1:32" x14ac:dyDescent="0.25">
      <c r="A46" s="17">
        <v>38</v>
      </c>
      <c r="C46" s="20" t="s">
        <v>222</v>
      </c>
      <c r="D46" s="21" t="s">
        <v>304</v>
      </c>
      <c r="E46" s="11">
        <v>1040813.32</v>
      </c>
      <c r="F46" s="11">
        <v>613491.39</v>
      </c>
      <c r="G46" s="11">
        <v>493202</v>
      </c>
      <c r="H46" s="11">
        <v>70676.479999999996</v>
      </c>
      <c r="I46" s="11">
        <v>493202</v>
      </c>
      <c r="J46" s="11">
        <v>72949.320000000007</v>
      </c>
      <c r="K46" s="11">
        <v>493202</v>
      </c>
      <c r="L46" s="11">
        <v>75222.16</v>
      </c>
      <c r="M46" s="11">
        <v>493202</v>
      </c>
      <c r="N46" s="11">
        <v>77495</v>
      </c>
      <c r="O46" s="11">
        <v>493202</v>
      </c>
      <c r="P46" s="11">
        <v>79767.839999999997</v>
      </c>
      <c r="Q46" s="11">
        <v>482852</v>
      </c>
      <c r="R46" s="11">
        <v>71690.680000000008</v>
      </c>
      <c r="S46" s="11">
        <v>482852</v>
      </c>
      <c r="T46" s="11">
        <v>73915.83</v>
      </c>
      <c r="U46" s="11">
        <v>482852</v>
      </c>
      <c r="V46" s="11">
        <v>76140.98</v>
      </c>
      <c r="W46" s="11">
        <v>482852</v>
      </c>
      <c r="X46" s="11">
        <v>78366.13</v>
      </c>
      <c r="Y46" s="11">
        <v>482852</v>
      </c>
      <c r="Z46" s="11">
        <v>80591.28</v>
      </c>
      <c r="AA46" s="11">
        <v>482852</v>
      </c>
      <c r="AB46" s="11">
        <v>82816.430000000008</v>
      </c>
      <c r="AC46" s="11">
        <v>479058.24</v>
      </c>
      <c r="AD46" s="11">
        <v>81247.820000000007</v>
      </c>
      <c r="AE46" s="11">
        <f t="shared" si="2"/>
        <v>510254.815</v>
      </c>
      <c r="AF46" s="11">
        <f t="shared" si="2"/>
        <v>98916.811249999984</v>
      </c>
    </row>
    <row r="47" spans="1:32" x14ac:dyDescent="0.25">
      <c r="A47" s="17">
        <v>39</v>
      </c>
      <c r="C47" s="20" t="s">
        <v>226</v>
      </c>
      <c r="D47" s="21" t="s">
        <v>304</v>
      </c>
      <c r="E47" s="11">
        <v>79223.14</v>
      </c>
      <c r="F47" s="11">
        <v>73261.509999999995</v>
      </c>
      <c r="G47" s="11">
        <v>79223.14</v>
      </c>
      <c r="H47" s="11">
        <v>74688.850000000006</v>
      </c>
      <c r="I47" s="11">
        <v>79223.14</v>
      </c>
      <c r="J47" s="11">
        <v>76116.19</v>
      </c>
      <c r="K47" s="11">
        <v>79223.14</v>
      </c>
      <c r="L47" s="11">
        <v>77543.53</v>
      </c>
      <c r="M47" s="11">
        <v>79223.14</v>
      </c>
      <c r="N47" s="11">
        <v>78970.87</v>
      </c>
      <c r="O47" s="11">
        <v>79223.14</v>
      </c>
      <c r="P47" s="11">
        <v>79223.14</v>
      </c>
      <c r="Q47" s="11">
        <v>59150.91</v>
      </c>
      <c r="R47" s="11">
        <v>25114.920000000002</v>
      </c>
      <c r="S47" s="11">
        <v>59150.91</v>
      </c>
      <c r="T47" s="11">
        <v>26180.62</v>
      </c>
      <c r="U47" s="11">
        <v>59150.91</v>
      </c>
      <c r="V47" s="11">
        <v>27246.32</v>
      </c>
      <c r="W47" s="11">
        <v>59150.91</v>
      </c>
      <c r="X47" s="11">
        <v>28312.02</v>
      </c>
      <c r="Y47" s="11">
        <v>59150.91</v>
      </c>
      <c r="Z47" s="11">
        <v>29377.72</v>
      </c>
      <c r="AA47" s="11">
        <v>39484.76</v>
      </c>
      <c r="AB47" s="11">
        <v>10777.27</v>
      </c>
      <c r="AC47" s="11">
        <v>39484.76</v>
      </c>
      <c r="AD47" s="11">
        <v>11488.65</v>
      </c>
      <c r="AE47" s="11">
        <f t="shared" si="2"/>
        <v>65892.413333333345</v>
      </c>
      <c r="AF47" s="11">
        <f t="shared" si="2"/>
        <v>47993.877500000002</v>
      </c>
    </row>
    <row r="48" spans="1:32" x14ac:dyDescent="0.25">
      <c r="A48" s="17">
        <v>40</v>
      </c>
      <c r="C48" s="20" t="s">
        <v>230</v>
      </c>
      <c r="D48" s="21" t="s">
        <v>304</v>
      </c>
      <c r="E48" s="11">
        <v>7208.81</v>
      </c>
      <c r="F48" s="11">
        <v>871.04</v>
      </c>
      <c r="G48" s="11">
        <v>7208.81</v>
      </c>
      <c r="H48" s="11">
        <v>897.17000000000007</v>
      </c>
      <c r="I48" s="11">
        <v>7208.81</v>
      </c>
      <c r="J48" s="11">
        <v>923.30000000000007</v>
      </c>
      <c r="K48" s="11">
        <v>7208.81</v>
      </c>
      <c r="L48" s="11">
        <v>949.43000000000006</v>
      </c>
      <c r="M48" s="11">
        <v>7208.81</v>
      </c>
      <c r="N48" s="11">
        <v>975.56000000000006</v>
      </c>
      <c r="O48" s="11">
        <v>7208.81</v>
      </c>
      <c r="P48" s="11">
        <v>1001.69</v>
      </c>
      <c r="Q48" s="11">
        <v>7208.81</v>
      </c>
      <c r="R48" s="11">
        <v>1027.82</v>
      </c>
      <c r="S48" s="11">
        <v>7208.81</v>
      </c>
      <c r="T48" s="11">
        <v>1053.95</v>
      </c>
      <c r="U48" s="11">
        <v>7208.81</v>
      </c>
      <c r="V48" s="11">
        <v>1080.08</v>
      </c>
      <c r="W48" s="11">
        <v>7208.81</v>
      </c>
      <c r="X48" s="11">
        <v>1106.21</v>
      </c>
      <c r="Y48" s="11">
        <v>7208.81</v>
      </c>
      <c r="Z48" s="11">
        <v>1132.3399999999999</v>
      </c>
      <c r="AA48" s="11">
        <v>7208.81</v>
      </c>
      <c r="AB48" s="11">
        <v>1158.47</v>
      </c>
      <c r="AC48" s="11">
        <v>7208.81</v>
      </c>
      <c r="AD48" s="11">
        <v>1184.6000000000001</v>
      </c>
      <c r="AE48" s="11">
        <f t="shared" si="2"/>
        <v>7208.8099999999986</v>
      </c>
      <c r="AF48" s="11">
        <f t="shared" si="2"/>
        <v>1027.82</v>
      </c>
    </row>
    <row r="49" spans="1:32" x14ac:dyDescent="0.25">
      <c r="A49" s="17">
        <v>41</v>
      </c>
      <c r="B49" s="22" t="s">
        <v>302</v>
      </c>
      <c r="C49" s="23"/>
      <c r="D49" s="22" t="s">
        <v>305</v>
      </c>
      <c r="E49" s="24">
        <f>SUBTOTAL(9,E10:E48)</f>
        <v>237577059.09</v>
      </c>
      <c r="F49" s="24">
        <f t="shared" ref="F49:AF49" si="3">SUBTOTAL(9,F10:F48)</f>
        <v>104550773.95000002</v>
      </c>
      <c r="G49" s="24">
        <f t="shared" si="3"/>
        <v>236837106.87</v>
      </c>
      <c r="H49" s="24">
        <f t="shared" si="3"/>
        <v>103842200.08000001</v>
      </c>
      <c r="I49" s="24">
        <f t="shared" si="3"/>
        <v>237276310.04000005</v>
      </c>
      <c r="J49" s="24">
        <f t="shared" si="3"/>
        <v>104406836.92000002</v>
      </c>
      <c r="K49" s="24">
        <f t="shared" si="3"/>
        <v>237797523.09000003</v>
      </c>
      <c r="L49" s="24">
        <f t="shared" si="3"/>
        <v>104838535.13999997</v>
      </c>
      <c r="M49" s="24">
        <f t="shared" si="3"/>
        <v>238361410.39000005</v>
      </c>
      <c r="N49" s="24">
        <f t="shared" si="3"/>
        <v>105347156.43000001</v>
      </c>
      <c r="O49" s="24">
        <f t="shared" si="3"/>
        <v>238460653.12000006</v>
      </c>
      <c r="P49" s="24">
        <f t="shared" si="3"/>
        <v>105769110</v>
      </c>
      <c r="Q49" s="24">
        <f t="shared" si="3"/>
        <v>238975283.62000006</v>
      </c>
      <c r="R49" s="24">
        <f t="shared" si="3"/>
        <v>106277445.63000003</v>
      </c>
      <c r="S49" s="24">
        <f t="shared" si="3"/>
        <v>239569702.91000006</v>
      </c>
      <c r="T49" s="24">
        <f t="shared" si="3"/>
        <v>106824102.54000001</v>
      </c>
      <c r="U49" s="24">
        <f t="shared" si="3"/>
        <v>240409586.81</v>
      </c>
      <c r="V49" s="24">
        <f t="shared" si="3"/>
        <v>107274001.00999999</v>
      </c>
      <c r="W49" s="24">
        <f t="shared" si="3"/>
        <v>240664024.13999999</v>
      </c>
      <c r="X49" s="24">
        <f t="shared" si="3"/>
        <v>107732344.78999998</v>
      </c>
      <c r="Y49" s="24">
        <f t="shared" si="3"/>
        <v>231745000.28</v>
      </c>
      <c r="Z49" s="24">
        <f t="shared" si="3"/>
        <v>104016761.71999997</v>
      </c>
      <c r="AA49" s="24">
        <f t="shared" si="3"/>
        <v>232464445.49000004</v>
      </c>
      <c r="AB49" s="24">
        <f t="shared" si="3"/>
        <v>104515949.72999999</v>
      </c>
      <c r="AC49" s="24">
        <f t="shared" si="3"/>
        <v>234217891.67000005</v>
      </c>
      <c r="AD49" s="24">
        <f t="shared" si="3"/>
        <v>104565948.44999999</v>
      </c>
      <c r="AE49" s="24">
        <f t="shared" si="3"/>
        <v>237371543.51166669</v>
      </c>
      <c r="AF49" s="24">
        <f t="shared" si="3"/>
        <v>105450233.7658333</v>
      </c>
    </row>
    <row r="50" spans="1:32" x14ac:dyDescent="0.25">
      <c r="A50" s="17">
        <v>42</v>
      </c>
      <c r="B50" s="19" t="s">
        <v>306</v>
      </c>
      <c r="C50" s="19" t="s">
        <v>307</v>
      </c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</row>
    <row r="51" spans="1:32" x14ac:dyDescent="0.25">
      <c r="A51" s="17">
        <v>43</v>
      </c>
      <c r="C51" s="20" t="s">
        <v>53</v>
      </c>
      <c r="D51" s="21" t="s">
        <v>308</v>
      </c>
      <c r="E51" s="11">
        <v>138157.95000000001</v>
      </c>
      <c r="F51" s="11">
        <v>138157.95000000001</v>
      </c>
      <c r="G51" s="11">
        <v>138157.95000000001</v>
      </c>
      <c r="H51" s="11">
        <v>138157.95000000001</v>
      </c>
      <c r="I51" s="11">
        <v>138157.95000000001</v>
      </c>
      <c r="J51" s="11">
        <v>138157.95000000001</v>
      </c>
      <c r="K51" s="11">
        <v>138157.95000000001</v>
      </c>
      <c r="L51" s="11">
        <v>138157.95000000001</v>
      </c>
      <c r="M51" s="11">
        <v>138157.95000000001</v>
      </c>
      <c r="N51" s="11">
        <v>138157.95000000001</v>
      </c>
      <c r="O51" s="11">
        <v>138157.95000000001</v>
      </c>
      <c r="P51" s="11">
        <v>138157.95000000001</v>
      </c>
      <c r="Q51" s="11">
        <v>138157.95000000001</v>
      </c>
      <c r="R51" s="11">
        <v>138157.95000000001</v>
      </c>
      <c r="S51" s="11">
        <v>138157.95000000001</v>
      </c>
      <c r="T51" s="11">
        <v>138157.95000000001</v>
      </c>
      <c r="U51" s="11">
        <v>138157.95000000001</v>
      </c>
      <c r="V51" s="11">
        <v>138157.95000000001</v>
      </c>
      <c r="W51" s="11">
        <v>138157.95000000001</v>
      </c>
      <c r="X51" s="11">
        <v>138157.95000000001</v>
      </c>
      <c r="Y51" s="11">
        <v>138157.95000000001</v>
      </c>
      <c r="Z51" s="11">
        <v>138157.95000000001</v>
      </c>
      <c r="AA51" s="11">
        <v>138157.95000000001</v>
      </c>
      <c r="AB51" s="11">
        <v>138157.95000000001</v>
      </c>
      <c r="AC51" s="11">
        <v>138157.95000000001</v>
      </c>
      <c r="AD51" s="11">
        <v>138157.95000000001</v>
      </c>
      <c r="AE51" s="11">
        <f t="shared" ref="AE51:AF90" si="4">+(E51+AC51+(+G51+I51+K51+M51+O51+Q51+S51+U51+W51+Y51+AA51)*2)/24</f>
        <v>138157.94999999998</v>
      </c>
      <c r="AF51" s="11">
        <f t="shared" si="4"/>
        <v>138157.94999999998</v>
      </c>
    </row>
    <row r="52" spans="1:32" x14ac:dyDescent="0.25">
      <c r="A52" s="17">
        <v>44</v>
      </c>
      <c r="C52" s="20" t="s">
        <v>59</v>
      </c>
      <c r="D52" s="21" t="s">
        <v>308</v>
      </c>
      <c r="E52" s="11">
        <v>12647.45</v>
      </c>
      <c r="F52" s="11">
        <v>2262.11</v>
      </c>
      <c r="G52" s="11">
        <v>12647.45</v>
      </c>
      <c r="H52" s="11">
        <v>2314.81</v>
      </c>
      <c r="I52" s="11">
        <v>12647.45</v>
      </c>
      <c r="J52" s="11">
        <v>2367.5100000000002</v>
      </c>
      <c r="K52" s="11">
        <v>12647.45</v>
      </c>
      <c r="L52" s="11">
        <v>2420.21</v>
      </c>
      <c r="M52" s="11">
        <v>12647.45</v>
      </c>
      <c r="N52" s="11">
        <v>2472.91</v>
      </c>
      <c r="O52" s="11">
        <v>12647.45</v>
      </c>
      <c r="P52" s="11">
        <v>2525.61</v>
      </c>
      <c r="Q52" s="11">
        <v>12647.45</v>
      </c>
      <c r="R52" s="11">
        <v>2578.31</v>
      </c>
      <c r="S52" s="11">
        <v>12647.45</v>
      </c>
      <c r="T52" s="11">
        <v>2631.01</v>
      </c>
      <c r="U52" s="11">
        <v>12647.45</v>
      </c>
      <c r="V52" s="11">
        <v>2683.71</v>
      </c>
      <c r="W52" s="11">
        <v>12647.45</v>
      </c>
      <c r="X52" s="11">
        <v>2736.41</v>
      </c>
      <c r="Y52" s="11">
        <v>12647.45</v>
      </c>
      <c r="Z52" s="11">
        <v>2789.11</v>
      </c>
      <c r="AA52" s="11">
        <v>12647.45</v>
      </c>
      <c r="AB52" s="11">
        <v>2841.81</v>
      </c>
      <c r="AC52" s="11">
        <v>12647.45</v>
      </c>
      <c r="AD52" s="11">
        <v>2894.51</v>
      </c>
      <c r="AE52" s="11">
        <f t="shared" si="4"/>
        <v>12647.449999999999</v>
      </c>
      <c r="AF52" s="11">
        <f t="shared" si="4"/>
        <v>2578.31</v>
      </c>
    </row>
    <row r="53" spans="1:32" x14ac:dyDescent="0.25">
      <c r="A53" s="17">
        <v>45</v>
      </c>
      <c r="C53" s="20" t="s">
        <v>60</v>
      </c>
      <c r="D53" s="21" t="s">
        <v>308</v>
      </c>
      <c r="E53" s="11">
        <v>45037.37</v>
      </c>
      <c r="F53" s="11">
        <v>6849.59</v>
      </c>
      <c r="G53" s="11">
        <v>45037.37</v>
      </c>
      <c r="H53" s="11">
        <v>6943.42</v>
      </c>
      <c r="I53" s="11">
        <v>45037.37</v>
      </c>
      <c r="J53" s="11">
        <v>7037.25</v>
      </c>
      <c r="K53" s="11">
        <v>45037.37</v>
      </c>
      <c r="L53" s="11">
        <v>7131.08</v>
      </c>
      <c r="M53" s="11">
        <v>45037.37</v>
      </c>
      <c r="N53" s="11">
        <v>7224.91</v>
      </c>
      <c r="O53" s="11">
        <v>45037.37</v>
      </c>
      <c r="P53" s="11">
        <v>7318.74</v>
      </c>
      <c r="Q53" s="11">
        <v>45037.37</v>
      </c>
      <c r="R53" s="11">
        <v>7412.57</v>
      </c>
      <c r="S53" s="11">
        <v>45037.37</v>
      </c>
      <c r="T53" s="11">
        <v>7506.4000000000005</v>
      </c>
      <c r="U53" s="11">
        <v>45037.37</v>
      </c>
      <c r="V53" s="11">
        <v>7600.2300000000005</v>
      </c>
      <c r="W53" s="11">
        <v>45037.37</v>
      </c>
      <c r="X53" s="11">
        <v>7694.06</v>
      </c>
      <c r="Y53" s="11">
        <v>45037.37</v>
      </c>
      <c r="Z53" s="11">
        <v>7787.89</v>
      </c>
      <c r="AA53" s="11">
        <v>45037.37</v>
      </c>
      <c r="AB53" s="11">
        <v>7881.72</v>
      </c>
      <c r="AC53" s="11">
        <v>45037.37</v>
      </c>
      <c r="AD53" s="11">
        <v>7975.55</v>
      </c>
      <c r="AE53" s="11">
        <f t="shared" si="4"/>
        <v>45037.37</v>
      </c>
      <c r="AF53" s="11">
        <f t="shared" si="4"/>
        <v>7412.57</v>
      </c>
    </row>
    <row r="54" spans="1:32" x14ac:dyDescent="0.25">
      <c r="A54" s="17">
        <v>46</v>
      </c>
      <c r="C54" s="20" t="s">
        <v>61</v>
      </c>
      <c r="D54" s="21" t="s">
        <v>308</v>
      </c>
      <c r="E54" s="11">
        <v>1218966.19</v>
      </c>
      <c r="F54" s="11">
        <v>156910.62</v>
      </c>
      <c r="G54" s="11">
        <v>1218966.19</v>
      </c>
      <c r="H54" s="11">
        <v>159450.13</v>
      </c>
      <c r="I54" s="11">
        <v>1218966.19</v>
      </c>
      <c r="J54" s="11">
        <v>161989.64000000001</v>
      </c>
      <c r="K54" s="11">
        <v>1218966.19</v>
      </c>
      <c r="L54" s="11">
        <v>164529.15</v>
      </c>
      <c r="M54" s="11">
        <v>1218966.19</v>
      </c>
      <c r="N54" s="11">
        <v>167068.66</v>
      </c>
      <c r="O54" s="11">
        <v>1218966.19</v>
      </c>
      <c r="P54" s="11">
        <v>169608.17</v>
      </c>
      <c r="Q54" s="11">
        <v>1218966.19</v>
      </c>
      <c r="R54" s="11">
        <v>172147.68</v>
      </c>
      <c r="S54" s="11">
        <v>1218966.19</v>
      </c>
      <c r="T54" s="11">
        <v>174687.19</v>
      </c>
      <c r="U54" s="11">
        <v>1218966.19</v>
      </c>
      <c r="V54" s="11">
        <v>177226.7</v>
      </c>
      <c r="W54" s="11">
        <v>1218966.19</v>
      </c>
      <c r="X54" s="11">
        <v>179766.21</v>
      </c>
      <c r="Y54" s="11">
        <v>1218966.19</v>
      </c>
      <c r="Z54" s="11">
        <v>182305.72</v>
      </c>
      <c r="AA54" s="11">
        <v>1218966.19</v>
      </c>
      <c r="AB54" s="11">
        <v>184845.23</v>
      </c>
      <c r="AC54" s="11">
        <v>1218966.19</v>
      </c>
      <c r="AD54" s="11">
        <v>187384.74</v>
      </c>
      <c r="AE54" s="11">
        <f t="shared" si="4"/>
        <v>1218966.1899999997</v>
      </c>
      <c r="AF54" s="11">
        <f t="shared" si="4"/>
        <v>172147.68</v>
      </c>
    </row>
    <row r="55" spans="1:32" x14ac:dyDescent="0.25">
      <c r="A55" s="17">
        <v>47</v>
      </c>
      <c r="C55" s="20" t="s">
        <v>62</v>
      </c>
      <c r="D55" s="21" t="s">
        <v>308</v>
      </c>
      <c r="E55" s="11">
        <v>2333239.5300000003</v>
      </c>
      <c r="F55" s="11">
        <v>173685.72</v>
      </c>
      <c r="G55" s="11">
        <v>2333239.5300000003</v>
      </c>
      <c r="H55" s="11">
        <v>178546.64</v>
      </c>
      <c r="I55" s="11">
        <v>2333239.5300000003</v>
      </c>
      <c r="J55" s="11">
        <v>183407.56</v>
      </c>
      <c r="K55" s="11">
        <v>2333239.5300000003</v>
      </c>
      <c r="L55" s="11">
        <v>188268.48</v>
      </c>
      <c r="M55" s="11">
        <v>2333239.5300000003</v>
      </c>
      <c r="N55" s="11">
        <v>193129.4</v>
      </c>
      <c r="O55" s="11">
        <v>2333239.5300000003</v>
      </c>
      <c r="P55" s="11">
        <v>197990.32</v>
      </c>
      <c r="Q55" s="11">
        <v>2333239.5300000003</v>
      </c>
      <c r="R55" s="11">
        <v>202851.24</v>
      </c>
      <c r="S55" s="11">
        <v>2333239.5300000003</v>
      </c>
      <c r="T55" s="11">
        <v>207712.16</v>
      </c>
      <c r="U55" s="11">
        <v>2333239.5300000003</v>
      </c>
      <c r="V55" s="11">
        <v>212573.08000000002</v>
      </c>
      <c r="W55" s="11">
        <v>2333239.5300000003</v>
      </c>
      <c r="X55" s="11">
        <v>217434</v>
      </c>
      <c r="Y55" s="11">
        <v>2333239.5300000003</v>
      </c>
      <c r="Z55" s="11">
        <v>222294.92</v>
      </c>
      <c r="AA55" s="11">
        <v>2333239.5300000003</v>
      </c>
      <c r="AB55" s="11">
        <v>227155.84</v>
      </c>
      <c r="AC55" s="11">
        <v>2333239.5300000003</v>
      </c>
      <c r="AD55" s="11">
        <v>232016.76</v>
      </c>
      <c r="AE55" s="11">
        <f t="shared" si="4"/>
        <v>2333239.5300000007</v>
      </c>
      <c r="AF55" s="11">
        <f t="shared" si="4"/>
        <v>202851.24</v>
      </c>
    </row>
    <row r="56" spans="1:32" x14ac:dyDescent="0.25">
      <c r="A56" s="17">
        <v>48</v>
      </c>
      <c r="C56" s="20" t="s">
        <v>63</v>
      </c>
      <c r="D56" s="21" t="s">
        <v>308</v>
      </c>
      <c r="E56" s="11">
        <v>8000.9000000000005</v>
      </c>
      <c r="F56" s="11">
        <v>466.76</v>
      </c>
      <c r="G56" s="11">
        <v>8000.9000000000005</v>
      </c>
      <c r="H56" s="11">
        <v>483.43</v>
      </c>
      <c r="I56" s="11">
        <v>8000.9000000000005</v>
      </c>
      <c r="J56" s="11">
        <v>500.1</v>
      </c>
      <c r="K56" s="11">
        <v>8000.9000000000005</v>
      </c>
      <c r="L56" s="11">
        <v>516.77</v>
      </c>
      <c r="M56" s="11">
        <v>8000.9000000000005</v>
      </c>
      <c r="N56" s="11">
        <v>533.44000000000005</v>
      </c>
      <c r="O56" s="11">
        <v>8000.9000000000005</v>
      </c>
      <c r="P56" s="11">
        <v>550.11</v>
      </c>
      <c r="Q56" s="11">
        <v>8000.9000000000005</v>
      </c>
      <c r="R56" s="11">
        <v>566.78</v>
      </c>
      <c r="S56" s="11">
        <v>8000.9000000000005</v>
      </c>
      <c r="T56" s="11">
        <v>583.45000000000005</v>
      </c>
      <c r="U56" s="11">
        <v>8000.9000000000005</v>
      </c>
      <c r="V56" s="11">
        <v>600.12</v>
      </c>
      <c r="W56" s="11">
        <v>8000.9000000000005</v>
      </c>
      <c r="X56" s="11">
        <v>616.79</v>
      </c>
      <c r="Y56" s="11">
        <v>8000.9000000000005</v>
      </c>
      <c r="Z56" s="11">
        <v>633.46</v>
      </c>
      <c r="AA56" s="11">
        <v>8000.9000000000005</v>
      </c>
      <c r="AB56" s="11">
        <v>650.13</v>
      </c>
      <c r="AC56" s="11">
        <v>8000.9000000000005</v>
      </c>
      <c r="AD56" s="11">
        <v>666.80000000000007</v>
      </c>
      <c r="AE56" s="11">
        <f t="shared" si="4"/>
        <v>8000.8999999999987</v>
      </c>
      <c r="AF56" s="11">
        <f t="shared" si="4"/>
        <v>566.78</v>
      </c>
    </row>
    <row r="57" spans="1:32" x14ac:dyDescent="0.25">
      <c r="A57" s="17">
        <v>49</v>
      </c>
      <c r="C57" s="20" t="s">
        <v>334</v>
      </c>
      <c r="D57" s="21" t="s">
        <v>308</v>
      </c>
      <c r="E57" s="11">
        <v>12780514.609999999</v>
      </c>
      <c r="F57" s="11">
        <v>950.44</v>
      </c>
      <c r="G57" s="11">
        <v>12780514.609999999</v>
      </c>
      <c r="H57" s="11">
        <v>27576.510000000002</v>
      </c>
      <c r="I57" s="11">
        <v>12780514.609999999</v>
      </c>
      <c r="J57" s="11">
        <v>54202.58</v>
      </c>
      <c r="K57" s="11">
        <v>12780514.609999999</v>
      </c>
      <c r="L57" s="11">
        <v>80828.650000000009</v>
      </c>
      <c r="M57" s="11">
        <v>12780514.609999999</v>
      </c>
      <c r="N57" s="11">
        <v>107454.72</v>
      </c>
      <c r="O57" s="11">
        <v>12780514.609999999</v>
      </c>
      <c r="P57" s="11">
        <v>134080.79</v>
      </c>
      <c r="Q57" s="11">
        <v>12780514.609999999</v>
      </c>
      <c r="R57" s="11">
        <v>160706.86000000002</v>
      </c>
      <c r="S57" s="11">
        <v>12719536.390000001</v>
      </c>
      <c r="T57" s="11">
        <v>187332.93</v>
      </c>
      <c r="U57" s="11">
        <v>12729490.27</v>
      </c>
      <c r="V57" s="11">
        <v>213831.96</v>
      </c>
      <c r="W57" s="11">
        <v>12989282</v>
      </c>
      <c r="X57" s="11">
        <v>240351.73</v>
      </c>
      <c r="Y57" s="11">
        <v>12989282.26</v>
      </c>
      <c r="Z57" s="11">
        <v>267412.73</v>
      </c>
      <c r="AA57" s="11">
        <v>12452284.529999999</v>
      </c>
      <c r="AB57" s="11">
        <v>294473.73</v>
      </c>
      <c r="AC57" s="11">
        <v>12452075.07</v>
      </c>
      <c r="AD57" s="11">
        <v>320415.99</v>
      </c>
      <c r="AE57" s="11">
        <f t="shared" si="4"/>
        <v>12764938.1625</v>
      </c>
      <c r="AF57" s="11">
        <f t="shared" si="4"/>
        <v>160744.70041666666</v>
      </c>
    </row>
    <row r="58" spans="1:32" x14ac:dyDescent="0.25">
      <c r="A58" s="17">
        <v>50</v>
      </c>
      <c r="C58" s="20" t="s">
        <v>367</v>
      </c>
      <c r="D58" s="21" t="s">
        <v>308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2615760.9300000002</v>
      </c>
      <c r="AD58" s="11">
        <v>0</v>
      </c>
      <c r="AE58" s="11">
        <f t="shared" si="4"/>
        <v>108990.03875000001</v>
      </c>
      <c r="AF58" s="11">
        <f t="shared" si="4"/>
        <v>0</v>
      </c>
    </row>
    <row r="59" spans="1:32" x14ac:dyDescent="0.25">
      <c r="A59" s="17">
        <v>51</v>
      </c>
      <c r="C59" s="20" t="s">
        <v>98</v>
      </c>
      <c r="D59" s="21" t="s">
        <v>308</v>
      </c>
      <c r="E59" s="11">
        <v>211404.97</v>
      </c>
      <c r="F59" s="11">
        <v>0</v>
      </c>
      <c r="G59" s="11">
        <v>211404.97</v>
      </c>
      <c r="H59" s="11">
        <v>0</v>
      </c>
      <c r="I59" s="11">
        <v>211404.97</v>
      </c>
      <c r="J59" s="11">
        <v>0</v>
      </c>
      <c r="K59" s="11">
        <v>338215.79</v>
      </c>
      <c r="L59" s="11">
        <v>7432.35</v>
      </c>
      <c r="M59" s="11">
        <v>338215.79</v>
      </c>
      <c r="N59" s="11">
        <v>7432.35</v>
      </c>
      <c r="O59" s="11">
        <v>338215.79</v>
      </c>
      <c r="P59" s="11">
        <v>0</v>
      </c>
      <c r="Q59" s="11">
        <v>338215.79</v>
      </c>
      <c r="R59" s="11">
        <v>0</v>
      </c>
      <c r="S59" s="11">
        <v>338215.79</v>
      </c>
      <c r="T59" s="11">
        <v>0</v>
      </c>
      <c r="U59" s="11">
        <v>338215.79</v>
      </c>
      <c r="V59" s="11">
        <v>0</v>
      </c>
      <c r="W59" s="11">
        <v>338215.79</v>
      </c>
      <c r="X59" s="11">
        <v>0</v>
      </c>
      <c r="Y59" s="11">
        <v>338215.79</v>
      </c>
      <c r="Z59" s="11">
        <v>0</v>
      </c>
      <c r="AA59" s="11">
        <v>338215.79</v>
      </c>
      <c r="AB59" s="11">
        <v>0</v>
      </c>
      <c r="AC59" s="11">
        <v>338215.79</v>
      </c>
      <c r="AD59" s="11">
        <v>0</v>
      </c>
      <c r="AE59" s="11">
        <f t="shared" si="4"/>
        <v>311796.8691666667</v>
      </c>
      <c r="AF59" s="11">
        <f t="shared" si="4"/>
        <v>1238.7250000000001</v>
      </c>
    </row>
    <row r="60" spans="1:32" x14ac:dyDescent="0.25">
      <c r="A60" s="17">
        <v>52</v>
      </c>
      <c r="C60" s="20" t="s">
        <v>101</v>
      </c>
      <c r="D60" s="21" t="s">
        <v>308</v>
      </c>
      <c r="E60" s="11">
        <v>1145207.57</v>
      </c>
      <c r="F60" s="11">
        <v>832994.31</v>
      </c>
      <c r="G60" s="11">
        <v>1145207.57</v>
      </c>
      <c r="H60" s="11">
        <v>833614.63</v>
      </c>
      <c r="I60" s="11">
        <v>1145207.57</v>
      </c>
      <c r="J60" s="11">
        <v>834234.95000000007</v>
      </c>
      <c r="K60" s="11">
        <v>1018396.75</v>
      </c>
      <c r="L60" s="11">
        <v>827422.92</v>
      </c>
      <c r="M60" s="11">
        <v>1018396.75</v>
      </c>
      <c r="N60" s="11">
        <v>827974.55</v>
      </c>
      <c r="O60" s="11">
        <v>1018396.75</v>
      </c>
      <c r="P60" s="11">
        <v>835958.53</v>
      </c>
      <c r="Q60" s="11">
        <v>1018396.75</v>
      </c>
      <c r="R60" s="11">
        <v>836510.16</v>
      </c>
      <c r="S60" s="11">
        <v>1018396.75</v>
      </c>
      <c r="T60" s="11">
        <v>837061.79</v>
      </c>
      <c r="U60" s="11">
        <v>1018396.75</v>
      </c>
      <c r="V60" s="11">
        <v>837613.42</v>
      </c>
      <c r="W60" s="11">
        <v>1018396.75</v>
      </c>
      <c r="X60" s="11">
        <v>838165.05</v>
      </c>
      <c r="Y60" s="11">
        <v>1018396.75</v>
      </c>
      <c r="Z60" s="11">
        <v>838716.68</v>
      </c>
      <c r="AA60" s="11">
        <v>1018396.75</v>
      </c>
      <c r="AB60" s="11">
        <v>839268.31</v>
      </c>
      <c r="AC60" s="11">
        <v>1018396.75</v>
      </c>
      <c r="AD60" s="11">
        <v>839819.94000000006</v>
      </c>
      <c r="AE60" s="11">
        <f t="shared" si="4"/>
        <v>1044815.6708333334</v>
      </c>
      <c r="AF60" s="11">
        <f t="shared" si="4"/>
        <v>835245.67625000002</v>
      </c>
    </row>
    <row r="61" spans="1:32" x14ac:dyDescent="0.25">
      <c r="A61" s="17">
        <v>53</v>
      </c>
      <c r="C61" s="20" t="s">
        <v>104</v>
      </c>
      <c r="D61" s="21" t="s">
        <v>308</v>
      </c>
      <c r="E61" s="11">
        <v>15943654.369999999</v>
      </c>
      <c r="F61" s="11">
        <v>11547733.48</v>
      </c>
      <c r="G61" s="11">
        <v>15943654.369999999</v>
      </c>
      <c r="H61" s="11">
        <v>11567663.050000001</v>
      </c>
      <c r="I61" s="11">
        <v>15859469.189999999</v>
      </c>
      <c r="J61" s="11">
        <v>11503407.439999999</v>
      </c>
      <c r="K61" s="11">
        <v>15859469.189999999</v>
      </c>
      <c r="L61" s="11">
        <v>11523231.77</v>
      </c>
      <c r="M61" s="11">
        <v>15859318.210000001</v>
      </c>
      <c r="N61" s="11">
        <v>11542905.119999999</v>
      </c>
      <c r="O61" s="11">
        <v>15859318.210000001</v>
      </c>
      <c r="P61" s="11">
        <v>11562729.27</v>
      </c>
      <c r="Q61" s="11">
        <v>15859095.710000001</v>
      </c>
      <c r="R61" s="11">
        <v>11574489.51</v>
      </c>
      <c r="S61" s="11">
        <v>15859095.710000001</v>
      </c>
      <c r="T61" s="11">
        <v>11594313.380000001</v>
      </c>
      <c r="U61" s="11">
        <v>15859095.710000001</v>
      </c>
      <c r="V61" s="11">
        <v>11614137.25</v>
      </c>
      <c r="W61" s="11">
        <v>18177764.140000001</v>
      </c>
      <c r="X61" s="11">
        <v>11633961.119999999</v>
      </c>
      <c r="Y61" s="11">
        <v>18376893.460000001</v>
      </c>
      <c r="Z61" s="11">
        <v>11656683.33</v>
      </c>
      <c r="AA61" s="11">
        <v>18418835</v>
      </c>
      <c r="AB61" s="11">
        <v>11679654.439999999</v>
      </c>
      <c r="AC61" s="11">
        <v>18786705.920000002</v>
      </c>
      <c r="AD61" s="11">
        <v>12049018.41</v>
      </c>
      <c r="AE61" s="11">
        <f t="shared" si="4"/>
        <v>16608099.087083334</v>
      </c>
      <c r="AF61" s="11">
        <f t="shared" si="4"/>
        <v>11604295.96875</v>
      </c>
    </row>
    <row r="62" spans="1:32" x14ac:dyDescent="0.25">
      <c r="A62" s="17">
        <v>54</v>
      </c>
      <c r="C62" s="52" t="s">
        <v>405</v>
      </c>
      <c r="D62" s="21" t="s">
        <v>308</v>
      </c>
      <c r="E62" s="11">
        <v>384553.9</v>
      </c>
      <c r="F62" s="11">
        <v>410849.8</v>
      </c>
      <c r="G62" s="11">
        <v>384553.9</v>
      </c>
      <c r="H62" s="11">
        <v>411433.04</v>
      </c>
      <c r="I62" s="11">
        <v>384553.9</v>
      </c>
      <c r="J62" s="11">
        <v>411913.73</v>
      </c>
      <c r="K62" s="11">
        <v>384553.9</v>
      </c>
      <c r="L62" s="11">
        <v>412394.42</v>
      </c>
      <c r="M62" s="11">
        <v>384553.9</v>
      </c>
      <c r="N62" s="11">
        <v>412875.11</v>
      </c>
      <c r="O62" s="11">
        <v>384553.9</v>
      </c>
      <c r="P62" s="11">
        <v>413355.8</v>
      </c>
      <c r="Q62" s="11">
        <v>384553.9</v>
      </c>
      <c r="R62" s="11">
        <v>413836.49</v>
      </c>
      <c r="S62" s="11">
        <v>384553.9</v>
      </c>
      <c r="T62" s="11">
        <v>414317.18</v>
      </c>
      <c r="U62" s="11">
        <v>384553.9</v>
      </c>
      <c r="V62" s="11">
        <v>414797.87</v>
      </c>
      <c r="W62" s="11">
        <v>384553.9</v>
      </c>
      <c r="X62" s="11">
        <v>415278.56</v>
      </c>
      <c r="Y62" s="11">
        <v>384553.9</v>
      </c>
      <c r="Z62" s="11">
        <v>415759.25</v>
      </c>
      <c r="AA62" s="11">
        <v>384553.9</v>
      </c>
      <c r="AB62" s="11">
        <v>416239.94</v>
      </c>
      <c r="AC62" s="11">
        <v>384553.9</v>
      </c>
      <c r="AD62" s="11">
        <v>416720.63</v>
      </c>
      <c r="AE62" s="11">
        <f>+(E62+AC62+(+G62+I62+K62+M62+O62+Q62+S62+U62+W62+Y62+AA62)*2)/24</f>
        <v>384553.89999999997</v>
      </c>
      <c r="AF62" s="11">
        <f>+(F62+AD62+(+H62+J62+L62+N62+P62+R62+T62+V62+X62+Z62+AB62)*2)/24</f>
        <v>413832.21708333335</v>
      </c>
    </row>
    <row r="63" spans="1:32" x14ac:dyDescent="0.25">
      <c r="A63" s="17">
        <v>55</v>
      </c>
      <c r="C63" s="20" t="s">
        <v>107</v>
      </c>
      <c r="D63" s="21" t="s">
        <v>308</v>
      </c>
      <c r="E63" s="11">
        <v>135338.4</v>
      </c>
      <c r="F63" s="11">
        <v>141563.11000000002</v>
      </c>
      <c r="G63" s="11">
        <v>135338.4</v>
      </c>
      <c r="H63" s="11">
        <v>142081.91</v>
      </c>
      <c r="I63" s="11">
        <v>135338.4</v>
      </c>
      <c r="J63" s="11">
        <v>142600.71</v>
      </c>
      <c r="K63" s="11">
        <v>135338.4</v>
      </c>
      <c r="L63" s="11">
        <v>143119.51</v>
      </c>
      <c r="M63" s="11">
        <v>135338.4</v>
      </c>
      <c r="N63" s="11">
        <v>143638.31</v>
      </c>
      <c r="O63" s="11">
        <v>135338.4</v>
      </c>
      <c r="P63" s="11">
        <v>144157.11000000002</v>
      </c>
      <c r="Q63" s="11">
        <v>135338.4</v>
      </c>
      <c r="R63" s="11">
        <v>144675.91</v>
      </c>
      <c r="S63" s="11">
        <v>135338.4</v>
      </c>
      <c r="T63" s="11">
        <v>145194.71</v>
      </c>
      <c r="U63" s="11">
        <v>135338.4</v>
      </c>
      <c r="V63" s="11">
        <v>145713.51</v>
      </c>
      <c r="W63" s="11">
        <v>135338.4</v>
      </c>
      <c r="X63" s="11">
        <v>146232.31</v>
      </c>
      <c r="Y63" s="11">
        <v>135338.4</v>
      </c>
      <c r="Z63" s="11">
        <v>146751.11000000002</v>
      </c>
      <c r="AA63" s="11">
        <v>135338.4</v>
      </c>
      <c r="AB63" s="11">
        <v>147269.91</v>
      </c>
      <c r="AC63" s="11">
        <v>135338.4</v>
      </c>
      <c r="AD63" s="11">
        <v>147788.71</v>
      </c>
      <c r="AE63" s="11">
        <f t="shared" si="4"/>
        <v>135338.39999999997</v>
      </c>
      <c r="AF63" s="11">
        <f t="shared" si="4"/>
        <v>144675.91</v>
      </c>
    </row>
    <row r="64" spans="1:32" x14ac:dyDescent="0.25">
      <c r="A64" s="17">
        <v>56</v>
      </c>
      <c r="C64" s="20" t="s">
        <v>115</v>
      </c>
      <c r="D64" s="21" t="s">
        <v>308</v>
      </c>
      <c r="E64" s="11">
        <v>2139322.66</v>
      </c>
      <c r="F64" s="11">
        <v>798028.36</v>
      </c>
      <c r="G64" s="11">
        <v>2139322.66</v>
      </c>
      <c r="H64" s="11">
        <v>800952.1</v>
      </c>
      <c r="I64" s="11">
        <v>2139322.66</v>
      </c>
      <c r="J64" s="11">
        <v>803875.83999999997</v>
      </c>
      <c r="K64" s="11">
        <v>2139322.66</v>
      </c>
      <c r="L64" s="11">
        <v>806799.58000000007</v>
      </c>
      <c r="M64" s="11">
        <v>2139322.66</v>
      </c>
      <c r="N64" s="11">
        <v>809723.32000000007</v>
      </c>
      <c r="O64" s="11">
        <v>2139322.66</v>
      </c>
      <c r="P64" s="11">
        <v>812647.06</v>
      </c>
      <c r="Q64" s="11">
        <v>2139322.66</v>
      </c>
      <c r="R64" s="11">
        <v>815570.8</v>
      </c>
      <c r="S64" s="11">
        <v>2139322.66</v>
      </c>
      <c r="T64" s="11">
        <v>818494.54</v>
      </c>
      <c r="U64" s="11">
        <v>2139322.66</v>
      </c>
      <c r="V64" s="11">
        <v>821418.28</v>
      </c>
      <c r="W64" s="11">
        <v>2139322.66</v>
      </c>
      <c r="X64" s="11">
        <v>824342.02</v>
      </c>
      <c r="Y64" s="11">
        <v>2139322.66</v>
      </c>
      <c r="Z64" s="11">
        <v>827265.76</v>
      </c>
      <c r="AA64" s="11">
        <v>2139322.66</v>
      </c>
      <c r="AB64" s="11">
        <v>830189.5</v>
      </c>
      <c r="AC64" s="11">
        <v>2139322.66</v>
      </c>
      <c r="AD64" s="11">
        <v>833113.24</v>
      </c>
      <c r="AE64" s="11">
        <f t="shared" si="4"/>
        <v>2139322.66</v>
      </c>
      <c r="AF64" s="11">
        <f t="shared" si="4"/>
        <v>815570.80000000016</v>
      </c>
    </row>
    <row r="65" spans="1:32" x14ac:dyDescent="0.25">
      <c r="A65" s="17">
        <v>57</v>
      </c>
      <c r="C65" s="20" t="s">
        <v>111</v>
      </c>
      <c r="D65" s="21" t="s">
        <v>308</v>
      </c>
      <c r="E65" s="11">
        <v>316965.8</v>
      </c>
      <c r="F65" s="11">
        <v>613.48</v>
      </c>
      <c r="G65" s="11">
        <v>316965.8</v>
      </c>
      <c r="H65" s="11">
        <v>613.48</v>
      </c>
      <c r="I65" s="11">
        <v>316965.8</v>
      </c>
      <c r="J65" s="11">
        <v>613.48</v>
      </c>
      <c r="K65" s="11">
        <v>316965.8</v>
      </c>
      <c r="L65" s="11">
        <v>613.48</v>
      </c>
      <c r="M65" s="11">
        <v>316965.8</v>
      </c>
      <c r="N65" s="11">
        <v>613.48</v>
      </c>
      <c r="O65" s="11">
        <v>316965.8</v>
      </c>
      <c r="P65" s="11">
        <v>613.48</v>
      </c>
      <c r="Q65" s="11">
        <v>316965.8</v>
      </c>
      <c r="R65" s="11">
        <v>613.48</v>
      </c>
      <c r="S65" s="11">
        <v>316965.8</v>
      </c>
      <c r="T65" s="11">
        <v>613.48</v>
      </c>
      <c r="U65" s="11">
        <v>316965.8</v>
      </c>
      <c r="V65" s="11">
        <v>613.48</v>
      </c>
      <c r="W65" s="11">
        <v>316965.8</v>
      </c>
      <c r="X65" s="11">
        <v>613.48</v>
      </c>
      <c r="Y65" s="11">
        <v>316965.8</v>
      </c>
      <c r="Z65" s="11">
        <v>613.48</v>
      </c>
      <c r="AA65" s="11">
        <v>316965.8</v>
      </c>
      <c r="AB65" s="11">
        <v>613.48</v>
      </c>
      <c r="AC65" s="11">
        <v>316965.8</v>
      </c>
      <c r="AD65" s="11">
        <v>0</v>
      </c>
      <c r="AE65" s="11">
        <f t="shared" si="4"/>
        <v>316965.79999999993</v>
      </c>
      <c r="AF65" s="11">
        <f t="shared" si="4"/>
        <v>587.91833333333318</v>
      </c>
    </row>
    <row r="66" spans="1:32" x14ac:dyDescent="0.25">
      <c r="A66" s="17">
        <v>58</v>
      </c>
      <c r="C66" s="20" t="s">
        <v>120</v>
      </c>
      <c r="D66" s="21" t="s">
        <v>308</v>
      </c>
      <c r="E66" s="11">
        <v>698513.05</v>
      </c>
      <c r="F66" s="11">
        <v>677079.3</v>
      </c>
      <c r="G66" s="11">
        <v>698513.05</v>
      </c>
      <c r="H66" s="11">
        <v>677568.26</v>
      </c>
      <c r="I66" s="11">
        <v>698513.05</v>
      </c>
      <c r="J66" s="11">
        <v>678057.22</v>
      </c>
      <c r="K66" s="11">
        <v>698513.05</v>
      </c>
      <c r="L66" s="11">
        <v>678546.18</v>
      </c>
      <c r="M66" s="11">
        <v>698513.05</v>
      </c>
      <c r="N66" s="11">
        <v>679035.14</v>
      </c>
      <c r="O66" s="11">
        <v>698513.05</v>
      </c>
      <c r="P66" s="11">
        <v>679524.1</v>
      </c>
      <c r="Q66" s="11">
        <v>698513.05</v>
      </c>
      <c r="R66" s="11">
        <v>680013.06</v>
      </c>
      <c r="S66" s="11">
        <v>698513.05</v>
      </c>
      <c r="T66" s="11">
        <v>680502.02</v>
      </c>
      <c r="U66" s="11">
        <v>698513.05</v>
      </c>
      <c r="V66" s="11">
        <v>680990.98</v>
      </c>
      <c r="W66" s="11">
        <v>698513.05</v>
      </c>
      <c r="X66" s="11">
        <v>681479.94000000006</v>
      </c>
      <c r="Y66" s="11">
        <v>698513.05</v>
      </c>
      <c r="Z66" s="11">
        <v>681968.9</v>
      </c>
      <c r="AA66" s="11">
        <v>698513.05</v>
      </c>
      <c r="AB66" s="11">
        <v>682457.86</v>
      </c>
      <c r="AC66" s="11">
        <v>698513.05</v>
      </c>
      <c r="AD66" s="11">
        <v>682946.82000000007</v>
      </c>
      <c r="AE66" s="11">
        <f t="shared" si="4"/>
        <v>698513.04999999993</v>
      </c>
      <c r="AF66" s="11">
        <f t="shared" si="4"/>
        <v>680013.06000000017</v>
      </c>
    </row>
    <row r="67" spans="1:32" x14ac:dyDescent="0.25">
      <c r="A67" s="17">
        <v>59</v>
      </c>
      <c r="C67" s="20" t="s">
        <v>124</v>
      </c>
      <c r="D67" s="21" t="s">
        <v>308</v>
      </c>
      <c r="E67" s="11">
        <v>190353613.15000001</v>
      </c>
      <c r="F67" s="11">
        <v>38341696.140000001</v>
      </c>
      <c r="G67" s="11">
        <v>191885363.47</v>
      </c>
      <c r="H67" s="11">
        <v>38582810.710000001</v>
      </c>
      <c r="I67" s="11">
        <v>193006900.34</v>
      </c>
      <c r="J67" s="11">
        <v>38820040.530000001</v>
      </c>
      <c r="K67" s="11">
        <v>193145199.94999999</v>
      </c>
      <c r="L67" s="11">
        <v>39049423.219999999</v>
      </c>
      <c r="M67" s="11">
        <v>193314274.34</v>
      </c>
      <c r="N67" s="11">
        <v>39276946.850000001</v>
      </c>
      <c r="O67" s="11">
        <v>193463116.61000001</v>
      </c>
      <c r="P67" s="11">
        <v>39519621.310000002</v>
      </c>
      <c r="Q67" s="11">
        <v>193847883.71000001</v>
      </c>
      <c r="R67" s="11">
        <v>39709718.509999998</v>
      </c>
      <c r="S67" s="11">
        <v>191565583.65000001</v>
      </c>
      <c r="T67" s="11">
        <v>39929196.859999999</v>
      </c>
      <c r="U67" s="11">
        <v>191014064.50999999</v>
      </c>
      <c r="V67" s="11">
        <v>40123530.950000003</v>
      </c>
      <c r="W67" s="11">
        <v>191041363.09999999</v>
      </c>
      <c r="X67" s="11">
        <v>40355192.899999999</v>
      </c>
      <c r="Y67" s="11">
        <v>194419516.21000001</v>
      </c>
      <c r="Z67" s="11">
        <v>40573706.170000002</v>
      </c>
      <c r="AA67" s="11">
        <v>196575823.25999999</v>
      </c>
      <c r="AB67" s="11">
        <v>40791859.18</v>
      </c>
      <c r="AC67" s="11">
        <v>205743200.33000001</v>
      </c>
      <c r="AD67" s="11">
        <v>40724447.579999998</v>
      </c>
      <c r="AE67" s="11">
        <f t="shared" si="4"/>
        <v>193443957.99083337</v>
      </c>
      <c r="AF67" s="11">
        <f t="shared" si="4"/>
        <v>39688759.920833334</v>
      </c>
    </row>
    <row r="68" spans="1:32" x14ac:dyDescent="0.25">
      <c r="A68" s="17">
        <v>60</v>
      </c>
      <c r="C68" s="20" t="s">
        <v>127</v>
      </c>
      <c r="D68" s="21" t="s">
        <v>308</v>
      </c>
      <c r="E68" s="11">
        <v>166934963.66999999</v>
      </c>
      <c r="F68" s="11">
        <v>50523593.890000001</v>
      </c>
      <c r="G68" s="11">
        <v>167382162.66</v>
      </c>
      <c r="H68" s="11">
        <v>50910143.460000001</v>
      </c>
      <c r="I68" s="11">
        <v>168124325.97999999</v>
      </c>
      <c r="J68" s="11">
        <v>51294101.630000003</v>
      </c>
      <c r="K68" s="11">
        <v>168470060.74000001</v>
      </c>
      <c r="L68" s="11">
        <v>51574009.079999998</v>
      </c>
      <c r="M68" s="11">
        <v>170081860.16999999</v>
      </c>
      <c r="N68" s="11">
        <v>51968304.57</v>
      </c>
      <c r="O68" s="11">
        <v>170922569.91999999</v>
      </c>
      <c r="P68" s="11">
        <v>52342784.789999999</v>
      </c>
      <c r="Q68" s="11">
        <v>171959014.15000001</v>
      </c>
      <c r="R68" s="11">
        <v>52741633.579999998</v>
      </c>
      <c r="S68" s="11">
        <v>175491062.49000001</v>
      </c>
      <c r="T68" s="11">
        <v>53144146.079999998</v>
      </c>
      <c r="U68" s="11">
        <v>177322312.44</v>
      </c>
      <c r="V68" s="11">
        <v>53551816.82</v>
      </c>
      <c r="W68" s="11">
        <v>177693985.56</v>
      </c>
      <c r="X68" s="11">
        <v>53960889.310000002</v>
      </c>
      <c r="Y68" s="11">
        <v>177659768.16</v>
      </c>
      <c r="Z68" s="11">
        <v>54330287.130000003</v>
      </c>
      <c r="AA68" s="11">
        <v>178332096.40000001</v>
      </c>
      <c r="AB68" s="11">
        <v>54736738.25</v>
      </c>
      <c r="AC68" s="11">
        <v>180199666.47999999</v>
      </c>
      <c r="AD68" s="11">
        <v>55146663.770000003</v>
      </c>
      <c r="AE68" s="11">
        <f t="shared" si="4"/>
        <v>173083877.81208333</v>
      </c>
      <c r="AF68" s="11">
        <f t="shared" si="4"/>
        <v>52782498.627500005</v>
      </c>
    </row>
    <row r="69" spans="1:32" x14ac:dyDescent="0.25">
      <c r="A69" s="17">
        <v>61</v>
      </c>
      <c r="C69" s="20" t="s">
        <v>130</v>
      </c>
      <c r="D69" s="21" t="s">
        <v>308</v>
      </c>
      <c r="E69" s="11">
        <v>121354809.52</v>
      </c>
      <c r="F69" s="11">
        <v>86054896.680000007</v>
      </c>
      <c r="G69" s="11">
        <v>121466856.09</v>
      </c>
      <c r="H69" s="11">
        <v>86411472.459999993</v>
      </c>
      <c r="I69" s="11">
        <v>121530517.61</v>
      </c>
      <c r="J69" s="11">
        <v>86763355.349999994</v>
      </c>
      <c r="K69" s="11">
        <v>122642997.14</v>
      </c>
      <c r="L69" s="11">
        <v>87055530.030000001</v>
      </c>
      <c r="M69" s="11">
        <v>122773982.09999999</v>
      </c>
      <c r="N69" s="11">
        <v>87343164.609999999</v>
      </c>
      <c r="O69" s="11">
        <v>122772830.73999999</v>
      </c>
      <c r="P69" s="11">
        <v>87623778.480000004</v>
      </c>
      <c r="Q69" s="11">
        <v>122801820.93000001</v>
      </c>
      <c r="R69" s="11">
        <v>87961607.420000002</v>
      </c>
      <c r="S69" s="11">
        <v>122833393.51000001</v>
      </c>
      <c r="T69" s="11">
        <v>88296467.230000004</v>
      </c>
      <c r="U69" s="11">
        <v>123027096.68000001</v>
      </c>
      <c r="V69" s="11">
        <v>88590820.760000005</v>
      </c>
      <c r="W69" s="11">
        <v>123032552.11</v>
      </c>
      <c r="X69" s="11">
        <v>88951327.239999995</v>
      </c>
      <c r="Y69" s="11">
        <v>123059114.59</v>
      </c>
      <c r="Z69" s="11">
        <v>89311533.319999993</v>
      </c>
      <c r="AA69" s="11">
        <v>122085803.38</v>
      </c>
      <c r="AB69" s="11">
        <v>89581593.239999995</v>
      </c>
      <c r="AC69" s="11">
        <v>122495127.8</v>
      </c>
      <c r="AD69" s="11">
        <v>89672549.640000001</v>
      </c>
      <c r="AE69" s="11">
        <f t="shared" si="4"/>
        <v>122495994.46166664</v>
      </c>
      <c r="AF69" s="11">
        <f t="shared" si="4"/>
        <v>87979531.108333334</v>
      </c>
    </row>
    <row r="70" spans="1:32" x14ac:dyDescent="0.25">
      <c r="A70" s="17">
        <v>62</v>
      </c>
      <c r="C70" s="20" t="s">
        <v>132</v>
      </c>
      <c r="D70" s="21" t="s">
        <v>308</v>
      </c>
      <c r="E70" s="11">
        <v>2097766.77</v>
      </c>
      <c r="F70" s="11">
        <v>1538527.5</v>
      </c>
      <c r="G70" s="11">
        <v>2097766.77</v>
      </c>
      <c r="H70" s="11">
        <v>1541534.3</v>
      </c>
      <c r="I70" s="11">
        <v>2097766.77</v>
      </c>
      <c r="J70" s="11">
        <v>1544541.1</v>
      </c>
      <c r="K70" s="11">
        <v>2097766.77</v>
      </c>
      <c r="L70" s="11">
        <v>1547547.9</v>
      </c>
      <c r="M70" s="11">
        <v>2097766.77</v>
      </c>
      <c r="N70" s="11">
        <v>1550554.7</v>
      </c>
      <c r="O70" s="11">
        <v>2097766.77</v>
      </c>
      <c r="P70" s="11">
        <v>1553561.5</v>
      </c>
      <c r="Q70" s="11">
        <v>2118205.37</v>
      </c>
      <c r="R70" s="11">
        <v>1556568.3</v>
      </c>
      <c r="S70" s="11">
        <v>2121504.89</v>
      </c>
      <c r="T70" s="11">
        <v>1559604.4</v>
      </c>
      <c r="U70" s="11">
        <v>2120718.79</v>
      </c>
      <c r="V70" s="11">
        <v>1562645.22</v>
      </c>
      <c r="W70" s="11">
        <v>2120718.79</v>
      </c>
      <c r="X70" s="11">
        <v>1565684.92</v>
      </c>
      <c r="Y70" s="11">
        <v>2120718.79</v>
      </c>
      <c r="Z70" s="11">
        <v>1568724.62</v>
      </c>
      <c r="AA70" s="11">
        <v>2122143.1800000002</v>
      </c>
      <c r="AB70" s="11">
        <v>1571764.32</v>
      </c>
      <c r="AC70" s="11">
        <v>2608328.4900000002</v>
      </c>
      <c r="AD70" s="11">
        <v>1564138.99</v>
      </c>
      <c r="AE70" s="11">
        <f t="shared" si="4"/>
        <v>2130490.9408333329</v>
      </c>
      <c r="AF70" s="11">
        <f t="shared" si="4"/>
        <v>1556172.0437500002</v>
      </c>
    </row>
    <row r="71" spans="1:32" x14ac:dyDescent="0.25">
      <c r="A71" s="17">
        <v>63</v>
      </c>
      <c r="C71" s="20" t="s">
        <v>135</v>
      </c>
      <c r="D71" s="21" t="s">
        <v>308</v>
      </c>
      <c r="E71" s="11">
        <v>32275101.82</v>
      </c>
      <c r="F71" s="11">
        <v>6111795.1399999997</v>
      </c>
      <c r="G71" s="11">
        <v>32363119.710000001</v>
      </c>
      <c r="H71" s="11">
        <v>6164780.0999999996</v>
      </c>
      <c r="I71" s="11">
        <v>32528909.890000001</v>
      </c>
      <c r="J71" s="11">
        <v>6217827.5</v>
      </c>
      <c r="K71" s="11">
        <v>32629486.739999998</v>
      </c>
      <c r="L71" s="11">
        <v>6257481.0899999999</v>
      </c>
      <c r="M71" s="11">
        <v>32837427.920000002</v>
      </c>
      <c r="N71" s="11">
        <v>6270644.4199999999</v>
      </c>
      <c r="O71" s="11">
        <v>33013768.449999999</v>
      </c>
      <c r="P71" s="11">
        <v>6309409.2999999998</v>
      </c>
      <c r="Q71" s="11">
        <v>33135031.309999999</v>
      </c>
      <c r="R71" s="11">
        <v>6363606.9000000004</v>
      </c>
      <c r="S71" s="11">
        <v>33263114.829999998</v>
      </c>
      <c r="T71" s="11">
        <v>6414855.7400000002</v>
      </c>
      <c r="U71" s="11">
        <v>33321768.129999999</v>
      </c>
      <c r="V71" s="11">
        <v>6426041.3300000001</v>
      </c>
      <c r="W71" s="11">
        <v>33331276.149999999</v>
      </c>
      <c r="X71" s="11">
        <v>6466359.7199999997</v>
      </c>
      <c r="Y71" s="11">
        <v>33662765.259999998</v>
      </c>
      <c r="Z71" s="11">
        <v>6439758.54</v>
      </c>
      <c r="AA71" s="11">
        <v>33562985.390000001</v>
      </c>
      <c r="AB71" s="11">
        <v>6493393.8499999996</v>
      </c>
      <c r="AC71" s="11">
        <v>33715861.719999999</v>
      </c>
      <c r="AD71" s="11">
        <v>6016545.2000000002</v>
      </c>
      <c r="AE71" s="11">
        <f t="shared" si="4"/>
        <v>33053761.295833331</v>
      </c>
      <c r="AF71" s="11">
        <f t="shared" si="4"/>
        <v>6324027.3883333327</v>
      </c>
    </row>
    <row r="72" spans="1:32" x14ac:dyDescent="0.25">
      <c r="A72" s="17">
        <v>64</v>
      </c>
      <c r="C72" s="20" t="s">
        <v>341</v>
      </c>
      <c r="D72" s="21" t="s">
        <v>308</v>
      </c>
      <c r="E72" s="11">
        <v>504955.57</v>
      </c>
      <c r="F72" s="11">
        <v>-3840</v>
      </c>
      <c r="G72" s="11">
        <v>507634.94</v>
      </c>
      <c r="H72" s="11">
        <v>-3031.9</v>
      </c>
      <c r="I72" s="11">
        <v>539788.94000000006</v>
      </c>
      <c r="J72" s="11">
        <v>-2449.21</v>
      </c>
      <c r="K72" s="11">
        <v>707960.13</v>
      </c>
      <c r="L72" s="11">
        <v>-1563.28</v>
      </c>
      <c r="M72" s="11">
        <v>763626.28</v>
      </c>
      <c r="N72" s="11">
        <v>-401.04</v>
      </c>
      <c r="O72" s="11">
        <v>764059.34</v>
      </c>
      <c r="P72" s="11">
        <v>852.58</v>
      </c>
      <c r="Q72" s="11">
        <v>766994.6</v>
      </c>
      <c r="R72" s="11">
        <v>2106.91</v>
      </c>
      <c r="S72" s="11">
        <v>767044.43</v>
      </c>
      <c r="T72" s="11">
        <v>3366.06</v>
      </c>
      <c r="U72" s="11">
        <v>767044.43</v>
      </c>
      <c r="V72" s="11">
        <v>4625.29</v>
      </c>
      <c r="W72" s="11">
        <v>849067.46</v>
      </c>
      <c r="X72" s="11">
        <v>5884.52</v>
      </c>
      <c r="Y72" s="11">
        <v>849067.95000000007</v>
      </c>
      <c r="Z72" s="11">
        <v>7278.41</v>
      </c>
      <c r="AA72" s="11">
        <v>1167848.43</v>
      </c>
      <c r="AB72" s="11">
        <v>8672.2999999999993</v>
      </c>
      <c r="AC72" s="11">
        <v>1419216.4100000001</v>
      </c>
      <c r="AD72" s="11">
        <v>10589.52</v>
      </c>
      <c r="AE72" s="11">
        <f t="shared" si="4"/>
        <v>784351.91</v>
      </c>
      <c r="AF72" s="11">
        <f t="shared" si="4"/>
        <v>2392.9500000000003</v>
      </c>
    </row>
    <row r="73" spans="1:32" x14ac:dyDescent="0.25">
      <c r="A73" s="17">
        <v>65</v>
      </c>
      <c r="C73" s="20" t="s">
        <v>138</v>
      </c>
      <c r="D73" s="21" t="s">
        <v>308</v>
      </c>
      <c r="E73" s="11">
        <v>159001002.13</v>
      </c>
      <c r="F73" s="11">
        <v>60360022.140000001</v>
      </c>
      <c r="G73" s="11">
        <v>159886165.65000001</v>
      </c>
      <c r="H73" s="11">
        <v>60800035.579999998</v>
      </c>
      <c r="I73" s="11">
        <v>160396148.22999999</v>
      </c>
      <c r="J73" s="11">
        <v>61227512.350000001</v>
      </c>
      <c r="K73" s="11">
        <v>161448860.56</v>
      </c>
      <c r="L73" s="11">
        <v>61679720.759999998</v>
      </c>
      <c r="M73" s="11">
        <v>162200806.31999999</v>
      </c>
      <c r="N73" s="11">
        <v>62119464.049999997</v>
      </c>
      <c r="O73" s="11">
        <v>163035003.46000001</v>
      </c>
      <c r="P73" s="11">
        <v>62565458.869999997</v>
      </c>
      <c r="Q73" s="11">
        <v>163662923.72</v>
      </c>
      <c r="R73" s="11">
        <v>63012080.719999999</v>
      </c>
      <c r="S73" s="11">
        <v>164157949.27000001</v>
      </c>
      <c r="T73" s="11">
        <v>63466008.68</v>
      </c>
      <c r="U73" s="11">
        <v>165065867.62</v>
      </c>
      <c r="V73" s="11">
        <v>63904731.630000003</v>
      </c>
      <c r="W73" s="11">
        <v>165910906.41</v>
      </c>
      <c r="X73" s="11">
        <v>64360388.560000002</v>
      </c>
      <c r="Y73" s="11">
        <v>166540282.34999999</v>
      </c>
      <c r="Z73" s="11">
        <v>64823519.25</v>
      </c>
      <c r="AA73" s="11">
        <v>167120794.28</v>
      </c>
      <c r="AB73" s="11">
        <v>65251232.93</v>
      </c>
      <c r="AC73" s="11">
        <v>168309670.06</v>
      </c>
      <c r="AD73" s="11">
        <v>65669691.460000001</v>
      </c>
      <c r="AE73" s="11">
        <f t="shared" si="4"/>
        <v>163590086.99708334</v>
      </c>
      <c r="AF73" s="11">
        <f t="shared" si="4"/>
        <v>63018750.848333329</v>
      </c>
    </row>
    <row r="74" spans="1:32" x14ac:dyDescent="0.25">
      <c r="A74" s="17">
        <v>66</v>
      </c>
      <c r="C74" s="20" t="s">
        <v>141</v>
      </c>
      <c r="D74" s="21" t="s">
        <v>308</v>
      </c>
      <c r="E74" s="11">
        <v>61669284.18</v>
      </c>
      <c r="F74" s="11">
        <v>94878624.439999998</v>
      </c>
      <c r="G74" s="11">
        <v>61666751.07</v>
      </c>
      <c r="H74" s="11">
        <v>95048759.269999996</v>
      </c>
      <c r="I74" s="11">
        <v>61655903.299999997</v>
      </c>
      <c r="J74" s="11">
        <v>95149319.040000007</v>
      </c>
      <c r="K74" s="11">
        <v>61639054.200000003</v>
      </c>
      <c r="L74" s="11">
        <v>95260169.049999997</v>
      </c>
      <c r="M74" s="11">
        <v>61644747.990000002</v>
      </c>
      <c r="N74" s="11">
        <v>95399072.689999998</v>
      </c>
      <c r="O74" s="11">
        <v>61639578.420000002</v>
      </c>
      <c r="P74" s="11">
        <v>95488317.379999995</v>
      </c>
      <c r="Q74" s="11">
        <v>61638294.770000003</v>
      </c>
      <c r="R74" s="11">
        <v>95613104.629999995</v>
      </c>
      <c r="S74" s="11">
        <v>61639052.579999998</v>
      </c>
      <c r="T74" s="11">
        <v>95743275.579999998</v>
      </c>
      <c r="U74" s="11">
        <v>61644456.189999998</v>
      </c>
      <c r="V74" s="11">
        <v>95859192.480000004</v>
      </c>
      <c r="W74" s="11">
        <v>61644456.189999998</v>
      </c>
      <c r="X74" s="11">
        <v>96004192.280000001</v>
      </c>
      <c r="Y74" s="11">
        <v>61642616.619999997</v>
      </c>
      <c r="Z74" s="11">
        <v>96180447.930000007</v>
      </c>
      <c r="AA74" s="11">
        <v>61579312.039999999</v>
      </c>
      <c r="AB74" s="11">
        <v>96173772.120000005</v>
      </c>
      <c r="AC74" s="11">
        <v>61551992.810000002</v>
      </c>
      <c r="AD74" s="11">
        <v>96208679.239999995</v>
      </c>
      <c r="AE74" s="11">
        <f t="shared" si="4"/>
        <v>61637071.822083332</v>
      </c>
      <c r="AF74" s="11">
        <f t="shared" si="4"/>
        <v>95621939.524166659</v>
      </c>
    </row>
    <row r="75" spans="1:32" x14ac:dyDescent="0.25">
      <c r="A75" s="17">
        <v>67</v>
      </c>
      <c r="C75" s="20" t="s">
        <v>145</v>
      </c>
      <c r="D75" s="21" t="s">
        <v>308</v>
      </c>
      <c r="E75" s="11">
        <v>0</v>
      </c>
      <c r="F75" s="11">
        <v>0.01</v>
      </c>
      <c r="G75" s="11">
        <v>0</v>
      </c>
      <c r="H75" s="11">
        <v>0.01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f t="shared" si="4"/>
        <v>0</v>
      </c>
      <c r="AF75" s="11">
        <f t="shared" si="4"/>
        <v>1.25E-3</v>
      </c>
    </row>
    <row r="76" spans="1:32" x14ac:dyDescent="0.25">
      <c r="A76" s="17">
        <v>68</v>
      </c>
      <c r="C76" s="20" t="s">
        <v>149</v>
      </c>
      <c r="D76" s="21" t="s">
        <v>308</v>
      </c>
      <c r="E76" s="11">
        <v>24053552.829999998</v>
      </c>
      <c r="F76" s="11">
        <v>12004398.15</v>
      </c>
      <c r="G76" s="11">
        <v>24053580.379999999</v>
      </c>
      <c r="H76" s="11">
        <v>12055574.630000001</v>
      </c>
      <c r="I76" s="11">
        <v>24057865.440000001</v>
      </c>
      <c r="J76" s="11">
        <v>12107891.17</v>
      </c>
      <c r="K76" s="11">
        <v>24057945.960000001</v>
      </c>
      <c r="L76" s="11">
        <v>12160217.029999999</v>
      </c>
      <c r="M76" s="11">
        <v>24057947.469999999</v>
      </c>
      <c r="N76" s="11">
        <v>12212542.18</v>
      </c>
      <c r="O76" s="11">
        <v>24058163.91</v>
      </c>
      <c r="P76" s="11">
        <v>12264868.220000001</v>
      </c>
      <c r="Q76" s="11">
        <v>24054879.620000001</v>
      </c>
      <c r="R76" s="11">
        <v>12317194.73</v>
      </c>
      <c r="S76" s="11">
        <v>24055182.84</v>
      </c>
      <c r="T76" s="11">
        <v>12369514.09</v>
      </c>
      <c r="U76" s="11">
        <v>24054971.129999999</v>
      </c>
      <c r="V76" s="11">
        <v>12421134.59</v>
      </c>
      <c r="W76" s="11">
        <v>24055422.719999999</v>
      </c>
      <c r="X76" s="11">
        <v>12473454.15</v>
      </c>
      <c r="Y76" s="11">
        <v>3052.68</v>
      </c>
      <c r="Z76" s="11">
        <v>3020.55</v>
      </c>
      <c r="AA76" s="11">
        <v>3054.4</v>
      </c>
      <c r="AB76" s="11">
        <v>3027.19</v>
      </c>
      <c r="AC76" s="11">
        <v>0</v>
      </c>
      <c r="AD76" s="11">
        <v>0</v>
      </c>
      <c r="AE76" s="11">
        <f t="shared" si="4"/>
        <v>19044903.580416668</v>
      </c>
      <c r="AF76" s="11">
        <f t="shared" si="4"/>
        <v>9699219.800416667</v>
      </c>
    </row>
    <row r="77" spans="1:32" x14ac:dyDescent="0.25">
      <c r="A77" s="17">
        <v>69</v>
      </c>
      <c r="C77" s="20" t="s">
        <v>154</v>
      </c>
      <c r="D77" s="21" t="s">
        <v>308</v>
      </c>
      <c r="E77" s="11">
        <v>9834732.0999999996</v>
      </c>
      <c r="F77" s="11">
        <v>4251611.74</v>
      </c>
      <c r="G77" s="11">
        <v>9868167.4100000001</v>
      </c>
      <c r="H77" s="11">
        <v>4265544.28</v>
      </c>
      <c r="I77" s="11">
        <v>9869302.8499999996</v>
      </c>
      <c r="J77" s="11">
        <v>4279524.18</v>
      </c>
      <c r="K77" s="11">
        <v>9871513.8699999992</v>
      </c>
      <c r="L77" s="11">
        <v>4293505.6900000004</v>
      </c>
      <c r="M77" s="11">
        <v>9871736.9900000002</v>
      </c>
      <c r="N77" s="11">
        <v>4307384.67</v>
      </c>
      <c r="O77" s="11">
        <v>9873854.7799999993</v>
      </c>
      <c r="P77" s="11">
        <v>4321369.63</v>
      </c>
      <c r="Q77" s="11">
        <v>9873854.7799999993</v>
      </c>
      <c r="R77" s="11">
        <v>4335357.59</v>
      </c>
      <c r="S77" s="11">
        <v>9873055.9800000004</v>
      </c>
      <c r="T77" s="11">
        <v>4349345.55</v>
      </c>
      <c r="U77" s="11">
        <v>9882468.6799999997</v>
      </c>
      <c r="V77" s="11">
        <v>4363332.38</v>
      </c>
      <c r="W77" s="11">
        <v>9882468.6799999997</v>
      </c>
      <c r="X77" s="11">
        <v>4377332.54</v>
      </c>
      <c r="Y77" s="11">
        <v>9885344.2400000002</v>
      </c>
      <c r="Z77" s="11">
        <v>4391332.7</v>
      </c>
      <c r="AA77" s="11">
        <v>9885344.2400000002</v>
      </c>
      <c r="AB77" s="11">
        <v>4405336.9400000004</v>
      </c>
      <c r="AC77" s="11">
        <v>9886838.9800000004</v>
      </c>
      <c r="AD77" s="11">
        <v>4419341.18</v>
      </c>
      <c r="AE77" s="11">
        <f t="shared" si="4"/>
        <v>9874824.836666666</v>
      </c>
      <c r="AF77" s="11">
        <f t="shared" si="4"/>
        <v>4335403.5508333333</v>
      </c>
    </row>
    <row r="78" spans="1:32" x14ac:dyDescent="0.25">
      <c r="A78" s="17">
        <v>70</v>
      </c>
      <c r="C78" s="20" t="s">
        <v>161</v>
      </c>
      <c r="D78" s="21" t="s">
        <v>308</v>
      </c>
      <c r="E78" s="11">
        <v>2508056.1800000002</v>
      </c>
      <c r="F78" s="11">
        <v>0</v>
      </c>
      <c r="G78" s="11">
        <v>2508056.1800000002</v>
      </c>
      <c r="H78" s="11">
        <v>0</v>
      </c>
      <c r="I78" s="11">
        <v>2508056.1800000002</v>
      </c>
      <c r="J78" s="11">
        <v>0</v>
      </c>
      <c r="K78" s="11">
        <v>2508056.1800000002</v>
      </c>
      <c r="L78" s="11">
        <v>0</v>
      </c>
      <c r="M78" s="11">
        <v>2508056.1800000002</v>
      </c>
      <c r="N78" s="11">
        <v>0</v>
      </c>
      <c r="O78" s="11">
        <v>2508056.1800000002</v>
      </c>
      <c r="P78" s="11">
        <v>0</v>
      </c>
      <c r="Q78" s="11">
        <v>2508056.1800000002</v>
      </c>
      <c r="R78" s="11">
        <v>0</v>
      </c>
      <c r="S78" s="11">
        <v>2508056.1800000002</v>
      </c>
      <c r="T78" s="11">
        <v>0</v>
      </c>
      <c r="U78" s="11">
        <v>2508056.1800000002</v>
      </c>
      <c r="V78" s="11">
        <v>0</v>
      </c>
      <c r="W78" s="11">
        <v>2508056.1800000002</v>
      </c>
      <c r="X78" s="11">
        <v>0</v>
      </c>
      <c r="Y78" s="11">
        <v>2508056.1800000002</v>
      </c>
      <c r="Z78" s="11">
        <v>0</v>
      </c>
      <c r="AA78" s="11">
        <v>2508056.1800000002</v>
      </c>
      <c r="AB78" s="11">
        <v>0</v>
      </c>
      <c r="AC78" s="11">
        <v>2508056.1800000002</v>
      </c>
      <c r="AD78" s="11">
        <v>0</v>
      </c>
      <c r="AE78" s="11">
        <f t="shared" si="4"/>
        <v>2508056.1800000002</v>
      </c>
      <c r="AF78" s="11">
        <f t="shared" si="4"/>
        <v>0</v>
      </c>
    </row>
    <row r="79" spans="1:32" x14ac:dyDescent="0.25">
      <c r="A79" s="17">
        <v>71</v>
      </c>
      <c r="C79" s="20" t="s">
        <v>168</v>
      </c>
      <c r="D79" s="21" t="s">
        <v>308</v>
      </c>
      <c r="E79" s="11">
        <v>7933.28</v>
      </c>
      <c r="F79" s="11">
        <v>4703.88</v>
      </c>
      <c r="G79" s="11">
        <v>7933.28</v>
      </c>
      <c r="H79" s="11">
        <v>4703.88</v>
      </c>
      <c r="I79" s="11">
        <v>7933.28</v>
      </c>
      <c r="J79" s="11">
        <v>4703.88</v>
      </c>
      <c r="K79" s="11">
        <v>7933.28</v>
      </c>
      <c r="L79" s="11">
        <v>4703.88</v>
      </c>
      <c r="M79" s="11">
        <v>7933.28</v>
      </c>
      <c r="N79" s="11">
        <v>4703.88</v>
      </c>
      <c r="O79" s="11">
        <v>7933.28</v>
      </c>
      <c r="P79" s="11">
        <v>4703.88</v>
      </c>
      <c r="Q79" s="11">
        <v>7933.28</v>
      </c>
      <c r="R79" s="11">
        <v>4703.88</v>
      </c>
      <c r="S79" s="11">
        <v>7933.28</v>
      </c>
      <c r="T79" s="11">
        <v>4703.88</v>
      </c>
      <c r="U79" s="11">
        <v>7933.28</v>
      </c>
      <c r="V79" s="11">
        <v>4703.88</v>
      </c>
      <c r="W79" s="11">
        <v>7933.28</v>
      </c>
      <c r="X79" s="11">
        <v>4703.88</v>
      </c>
      <c r="Y79" s="11">
        <v>7933.28</v>
      </c>
      <c r="Z79" s="11">
        <v>4703.88</v>
      </c>
      <c r="AA79" s="11">
        <v>7933.28</v>
      </c>
      <c r="AB79" s="11">
        <v>4703.88</v>
      </c>
      <c r="AC79" s="11">
        <v>7933.28</v>
      </c>
      <c r="AD79" s="11">
        <v>4703.88</v>
      </c>
      <c r="AE79" s="11">
        <f t="shared" si="4"/>
        <v>7933.28</v>
      </c>
      <c r="AF79" s="11">
        <f t="shared" si="4"/>
        <v>4703.8799999999992</v>
      </c>
    </row>
    <row r="80" spans="1:32" x14ac:dyDescent="0.25">
      <c r="A80" s="17">
        <v>72</v>
      </c>
      <c r="C80" s="20" t="s">
        <v>171</v>
      </c>
      <c r="D80" s="21" t="s">
        <v>308</v>
      </c>
      <c r="E80" s="11">
        <v>13364010.369999999</v>
      </c>
      <c r="F80" s="11">
        <v>5243967.9400000004</v>
      </c>
      <c r="G80" s="11">
        <v>13364010.369999999</v>
      </c>
      <c r="H80" s="11">
        <v>5260004.75</v>
      </c>
      <c r="I80" s="11">
        <v>13364010.369999999</v>
      </c>
      <c r="J80" s="11">
        <v>5276041.5599999996</v>
      </c>
      <c r="K80" s="11">
        <v>13360292.73</v>
      </c>
      <c r="L80" s="11">
        <v>5288360.7300000004</v>
      </c>
      <c r="M80" s="11">
        <v>13360292.73</v>
      </c>
      <c r="N80" s="11">
        <v>5304393.08</v>
      </c>
      <c r="O80" s="11">
        <v>13360292.73</v>
      </c>
      <c r="P80" s="11">
        <v>5320425.43</v>
      </c>
      <c r="Q80" s="11">
        <v>13360292.73</v>
      </c>
      <c r="R80" s="11">
        <v>5336457.78</v>
      </c>
      <c r="S80" s="11">
        <v>13360292.73</v>
      </c>
      <c r="T80" s="11">
        <v>5352490.13</v>
      </c>
      <c r="U80" s="11">
        <v>13360292.720000001</v>
      </c>
      <c r="V80" s="11">
        <v>5368522.4800000004</v>
      </c>
      <c r="W80" s="11">
        <v>13360292.720000001</v>
      </c>
      <c r="X80" s="11">
        <v>5384554.8300000001</v>
      </c>
      <c r="Y80" s="11">
        <v>13360292.720000001</v>
      </c>
      <c r="Z80" s="11">
        <v>5400587.1799999997</v>
      </c>
      <c r="AA80" s="11">
        <v>13375536.41</v>
      </c>
      <c r="AB80" s="11">
        <v>5416619.5300000003</v>
      </c>
      <c r="AC80" s="11">
        <v>17142531.120000001</v>
      </c>
      <c r="AD80" s="11">
        <v>5432670.1699999999</v>
      </c>
      <c r="AE80" s="11">
        <f t="shared" si="4"/>
        <v>13519930.808750002</v>
      </c>
      <c r="AF80" s="11">
        <f t="shared" si="4"/>
        <v>5337231.3779166667</v>
      </c>
    </row>
    <row r="81" spans="1:32" x14ac:dyDescent="0.25">
      <c r="A81" s="17">
        <v>73</v>
      </c>
      <c r="C81" s="20" t="s">
        <v>177</v>
      </c>
      <c r="D81" s="21" t="s">
        <v>308</v>
      </c>
      <c r="E81" s="11">
        <v>103026.39</v>
      </c>
      <c r="F81" s="11">
        <v>66115.61</v>
      </c>
      <c r="G81" s="11">
        <v>103026.39</v>
      </c>
      <c r="H81" s="11">
        <v>68379.61</v>
      </c>
      <c r="I81" s="11">
        <v>103026.39</v>
      </c>
      <c r="J81" s="11">
        <v>70643.61</v>
      </c>
      <c r="K81" s="11">
        <v>103026.39</v>
      </c>
      <c r="L81" s="11">
        <v>72907.61</v>
      </c>
      <c r="M81" s="11">
        <v>103026.39</v>
      </c>
      <c r="N81" s="11">
        <v>75171.61</v>
      </c>
      <c r="O81" s="11">
        <v>103026.39</v>
      </c>
      <c r="P81" s="11">
        <v>77435.61</v>
      </c>
      <c r="Q81" s="11">
        <v>103026.39</v>
      </c>
      <c r="R81" s="11">
        <v>79699.61</v>
      </c>
      <c r="S81" s="11">
        <v>103026.39</v>
      </c>
      <c r="T81" s="11">
        <v>81963.61</v>
      </c>
      <c r="U81" s="11">
        <v>103026.39</v>
      </c>
      <c r="V81" s="11">
        <v>84227.61</v>
      </c>
      <c r="W81" s="11">
        <v>103026.39</v>
      </c>
      <c r="X81" s="11">
        <v>86491.61</v>
      </c>
      <c r="Y81" s="11">
        <v>103026.39</v>
      </c>
      <c r="Z81" s="11">
        <v>88755.61</v>
      </c>
      <c r="AA81" s="11">
        <v>101727.32</v>
      </c>
      <c r="AB81" s="11">
        <v>89720.540000000008</v>
      </c>
      <c r="AC81" s="11">
        <v>101727.32</v>
      </c>
      <c r="AD81" s="11">
        <v>91956</v>
      </c>
      <c r="AE81" s="11">
        <f t="shared" si="4"/>
        <v>102864.00624999999</v>
      </c>
      <c r="AF81" s="11">
        <f t="shared" si="4"/>
        <v>79536.037083333344</v>
      </c>
    </row>
    <row r="82" spans="1:32" x14ac:dyDescent="0.25">
      <c r="A82" s="17">
        <v>74</v>
      </c>
      <c r="C82" s="20" t="s">
        <v>181</v>
      </c>
      <c r="D82" s="21" t="s">
        <v>308</v>
      </c>
      <c r="E82" s="11">
        <v>461221.36</v>
      </c>
      <c r="F82" s="11">
        <v>168393.63</v>
      </c>
      <c r="G82" s="11">
        <v>265511.78000000003</v>
      </c>
      <c r="H82" s="11">
        <v>-20013.28</v>
      </c>
      <c r="I82" s="11">
        <v>265511.78000000003</v>
      </c>
      <c r="J82" s="11">
        <v>-15809.34</v>
      </c>
      <c r="K82" s="11">
        <v>265511.78000000003</v>
      </c>
      <c r="L82" s="11">
        <v>-11605.4</v>
      </c>
      <c r="M82" s="11">
        <v>265511.78000000003</v>
      </c>
      <c r="N82" s="11">
        <v>-7401.46</v>
      </c>
      <c r="O82" s="11">
        <v>283813.97000000003</v>
      </c>
      <c r="P82" s="11">
        <v>-3197.52</v>
      </c>
      <c r="Q82" s="11">
        <v>283813.97000000003</v>
      </c>
      <c r="R82" s="11">
        <v>1296.2</v>
      </c>
      <c r="S82" s="11">
        <v>283813.97000000003</v>
      </c>
      <c r="T82" s="11">
        <v>5789.92</v>
      </c>
      <c r="U82" s="11">
        <v>283813.97000000003</v>
      </c>
      <c r="V82" s="11">
        <v>10283.64</v>
      </c>
      <c r="W82" s="11">
        <v>283813.97000000003</v>
      </c>
      <c r="X82" s="11">
        <v>14777.36</v>
      </c>
      <c r="Y82" s="11">
        <v>283813.97000000003</v>
      </c>
      <c r="Z82" s="11">
        <v>19271.080000000002</v>
      </c>
      <c r="AA82" s="11">
        <v>283813.97000000003</v>
      </c>
      <c r="AB82" s="11">
        <v>23764.799999999999</v>
      </c>
      <c r="AC82" s="11">
        <v>361833.28</v>
      </c>
      <c r="AD82" s="11">
        <v>28258.52</v>
      </c>
      <c r="AE82" s="11">
        <f t="shared" si="4"/>
        <v>288356.01916666672</v>
      </c>
      <c r="AF82" s="11">
        <f t="shared" si="4"/>
        <v>9623.5062500000004</v>
      </c>
    </row>
    <row r="83" spans="1:32" x14ac:dyDescent="0.25">
      <c r="A83" s="17">
        <v>75</v>
      </c>
      <c r="C83" s="20" t="s">
        <v>187</v>
      </c>
      <c r="D83" s="21" t="s">
        <v>308</v>
      </c>
      <c r="E83" s="11">
        <v>203549.89</v>
      </c>
      <c r="F83" s="11">
        <v>105736.32000000001</v>
      </c>
      <c r="G83" s="11">
        <v>203549.89</v>
      </c>
      <c r="H83" s="11">
        <v>106192.61</v>
      </c>
      <c r="I83" s="11">
        <v>203549.89</v>
      </c>
      <c r="J83" s="11">
        <v>106648.90000000001</v>
      </c>
      <c r="K83" s="11">
        <v>203549.89</v>
      </c>
      <c r="L83" s="11">
        <v>107105.19</v>
      </c>
      <c r="M83" s="11">
        <v>203549.89</v>
      </c>
      <c r="N83" s="11">
        <v>107561.48</v>
      </c>
      <c r="O83" s="11">
        <v>203549.89</v>
      </c>
      <c r="P83" s="11">
        <v>108017.77</v>
      </c>
      <c r="Q83" s="11">
        <v>203549.89</v>
      </c>
      <c r="R83" s="11">
        <v>108474.06</v>
      </c>
      <c r="S83" s="11">
        <v>203549.89</v>
      </c>
      <c r="T83" s="11">
        <v>108930.35</v>
      </c>
      <c r="U83" s="11">
        <v>203549.89</v>
      </c>
      <c r="V83" s="11">
        <v>109386.64</v>
      </c>
      <c r="W83" s="11">
        <v>203549.89</v>
      </c>
      <c r="X83" s="11">
        <v>109842.93000000001</v>
      </c>
      <c r="Y83" s="11">
        <v>203549.89</v>
      </c>
      <c r="Z83" s="11">
        <v>110299.22</v>
      </c>
      <c r="AA83" s="11">
        <v>203549.89</v>
      </c>
      <c r="AB83" s="11">
        <v>110755.51000000001</v>
      </c>
      <c r="AC83" s="11">
        <v>203549.89</v>
      </c>
      <c r="AD83" s="11">
        <v>111211.8</v>
      </c>
      <c r="AE83" s="11">
        <f t="shared" si="4"/>
        <v>203549.89000000004</v>
      </c>
      <c r="AF83" s="11">
        <f t="shared" si="4"/>
        <v>108474.06000000001</v>
      </c>
    </row>
    <row r="84" spans="1:32" x14ac:dyDescent="0.25">
      <c r="A84" s="17">
        <v>76</v>
      </c>
      <c r="C84" s="20" t="s">
        <v>191</v>
      </c>
      <c r="D84" s="21" t="s">
        <v>308</v>
      </c>
      <c r="E84" s="11">
        <v>12453243.65</v>
      </c>
      <c r="F84" s="11">
        <v>3722055.76</v>
      </c>
      <c r="G84" s="11">
        <v>12489486.369999999</v>
      </c>
      <c r="H84" s="11">
        <v>3783180.43</v>
      </c>
      <c r="I84" s="11">
        <v>12489486.369999999</v>
      </c>
      <c r="J84" s="11">
        <v>3844482.99</v>
      </c>
      <c r="K84" s="11">
        <v>12385842.890000001</v>
      </c>
      <c r="L84" s="11">
        <v>3814992.61</v>
      </c>
      <c r="M84" s="11">
        <v>12327353.720000001</v>
      </c>
      <c r="N84" s="11">
        <v>3848782.29</v>
      </c>
      <c r="O84" s="11">
        <v>12300424.85</v>
      </c>
      <c r="P84" s="11">
        <v>3878347.3</v>
      </c>
      <c r="Q84" s="11">
        <v>12300424.85</v>
      </c>
      <c r="R84" s="11">
        <v>3938721.88</v>
      </c>
      <c r="S84" s="11">
        <v>12243425.92</v>
      </c>
      <c r="T84" s="11">
        <v>3958427.5300000003</v>
      </c>
      <c r="U84" s="11">
        <v>12300859.529999999</v>
      </c>
      <c r="V84" s="11">
        <v>4018522.34</v>
      </c>
      <c r="W84" s="11">
        <v>12204709.029999999</v>
      </c>
      <c r="X84" s="11">
        <v>3982748.56</v>
      </c>
      <c r="Y84" s="11">
        <v>12264930.68</v>
      </c>
      <c r="Z84" s="11">
        <v>4071513.34</v>
      </c>
      <c r="AA84" s="11">
        <v>12670365.960000001</v>
      </c>
      <c r="AB84" s="11">
        <v>4148077.35</v>
      </c>
      <c r="AC84" s="11">
        <v>12762500.77</v>
      </c>
      <c r="AD84" s="11">
        <v>4210267.7300000004</v>
      </c>
      <c r="AE84" s="11">
        <f t="shared" si="4"/>
        <v>12382098.531666668</v>
      </c>
      <c r="AF84" s="11">
        <f t="shared" si="4"/>
        <v>3937829.8637499996</v>
      </c>
    </row>
    <row r="85" spans="1:32" x14ac:dyDescent="0.25">
      <c r="A85" s="17">
        <v>77</v>
      </c>
      <c r="C85" s="20" t="s">
        <v>195</v>
      </c>
      <c r="D85" s="21" t="s">
        <v>308</v>
      </c>
      <c r="E85" s="11">
        <v>24910.57</v>
      </c>
      <c r="F85" s="11">
        <v>14247.130000000001</v>
      </c>
      <c r="G85" s="11">
        <v>21149.260000000002</v>
      </c>
      <c r="H85" s="11">
        <v>10660.19</v>
      </c>
      <c r="I85" s="11">
        <v>21149.260000000002</v>
      </c>
      <c r="J85" s="11">
        <v>10808.23</v>
      </c>
      <c r="K85" s="11">
        <v>21149.260000000002</v>
      </c>
      <c r="L85" s="11">
        <v>10956.27</v>
      </c>
      <c r="M85" s="11">
        <v>21149.260000000002</v>
      </c>
      <c r="N85" s="11">
        <v>11104.31</v>
      </c>
      <c r="O85" s="11">
        <v>21149.260000000002</v>
      </c>
      <c r="P85" s="11">
        <v>11252.35</v>
      </c>
      <c r="Q85" s="11">
        <v>21149.260000000002</v>
      </c>
      <c r="R85" s="11">
        <v>11400.39</v>
      </c>
      <c r="S85" s="11">
        <v>21149.260000000002</v>
      </c>
      <c r="T85" s="11">
        <v>11548.43</v>
      </c>
      <c r="U85" s="11">
        <v>21149.260000000002</v>
      </c>
      <c r="V85" s="11">
        <v>11696.47</v>
      </c>
      <c r="W85" s="11">
        <v>21149.260000000002</v>
      </c>
      <c r="X85" s="11">
        <v>11844.51</v>
      </c>
      <c r="Y85" s="11">
        <v>21149.260000000002</v>
      </c>
      <c r="Z85" s="11">
        <v>11992.550000000001</v>
      </c>
      <c r="AA85" s="11">
        <v>21149.260000000002</v>
      </c>
      <c r="AB85" s="11">
        <v>12140.59</v>
      </c>
      <c r="AC85" s="11">
        <v>21149.260000000002</v>
      </c>
      <c r="AD85" s="11">
        <v>12288.630000000001</v>
      </c>
      <c r="AE85" s="11">
        <f t="shared" si="4"/>
        <v>21305.981250000008</v>
      </c>
      <c r="AF85" s="11">
        <f t="shared" si="4"/>
        <v>11556.014166666666</v>
      </c>
    </row>
    <row r="86" spans="1:32" x14ac:dyDescent="0.25">
      <c r="A86" s="17">
        <v>78</v>
      </c>
      <c r="C86" s="20" t="s">
        <v>199</v>
      </c>
      <c r="D86" s="21" t="s">
        <v>308</v>
      </c>
      <c r="E86" s="11">
        <v>5086989.76</v>
      </c>
      <c r="F86" s="11">
        <v>1514688.25</v>
      </c>
      <c r="G86" s="11">
        <v>4338675.1399999997</v>
      </c>
      <c r="H86" s="11">
        <v>806636.07000000007</v>
      </c>
      <c r="I86" s="11">
        <v>4345775.5</v>
      </c>
      <c r="J86" s="11">
        <v>845177.97</v>
      </c>
      <c r="K86" s="11">
        <v>4282944.25</v>
      </c>
      <c r="L86" s="11">
        <v>802187.11</v>
      </c>
      <c r="M86" s="11">
        <v>4299353.45</v>
      </c>
      <c r="N86" s="11">
        <v>840233.93</v>
      </c>
      <c r="O86" s="11">
        <v>4351723.22</v>
      </c>
      <c r="P86" s="11">
        <v>878426.52</v>
      </c>
      <c r="Q86" s="11">
        <v>4408690.6399999997</v>
      </c>
      <c r="R86" s="11">
        <v>917084.33000000007</v>
      </c>
      <c r="S86" s="11">
        <v>4435631.58</v>
      </c>
      <c r="T86" s="11">
        <v>956248.20000000007</v>
      </c>
      <c r="U86" s="11">
        <v>4569397.82</v>
      </c>
      <c r="V86" s="11">
        <v>995651.4</v>
      </c>
      <c r="W86" s="11">
        <v>4566333.08</v>
      </c>
      <c r="X86" s="11">
        <v>1036242.89</v>
      </c>
      <c r="Y86" s="11">
        <v>4613356.66</v>
      </c>
      <c r="Z86" s="11">
        <v>1078531.95</v>
      </c>
      <c r="AA86" s="11">
        <v>4615794.01</v>
      </c>
      <c r="AB86" s="11">
        <v>1119513.94</v>
      </c>
      <c r="AC86" s="11">
        <v>4664872.43</v>
      </c>
      <c r="AD86" s="11">
        <v>1160517.58</v>
      </c>
      <c r="AE86" s="11">
        <f t="shared" si="4"/>
        <v>4475300.5370833334</v>
      </c>
      <c r="AF86" s="11">
        <f t="shared" si="4"/>
        <v>967794.76874999981</v>
      </c>
    </row>
    <row r="87" spans="1:32" x14ac:dyDescent="0.25">
      <c r="A87" s="17">
        <v>79</v>
      </c>
      <c r="C87" s="20" t="s">
        <v>202</v>
      </c>
      <c r="D87" s="21" t="s">
        <v>308</v>
      </c>
      <c r="E87" s="11">
        <v>131231.01999999999</v>
      </c>
      <c r="F87" s="11">
        <v>125817.7</v>
      </c>
      <c r="G87" s="11">
        <v>131231.01999999999</v>
      </c>
      <c r="H87" s="11">
        <v>125983.93000000001</v>
      </c>
      <c r="I87" s="11">
        <v>131231.01999999999</v>
      </c>
      <c r="J87" s="11">
        <v>126150.16</v>
      </c>
      <c r="K87" s="11">
        <v>131231.01999999999</v>
      </c>
      <c r="L87" s="11">
        <v>126316.39</v>
      </c>
      <c r="M87" s="11">
        <v>131231.01999999999</v>
      </c>
      <c r="N87" s="11">
        <v>126482.62000000001</v>
      </c>
      <c r="O87" s="11">
        <v>131231.01999999999</v>
      </c>
      <c r="P87" s="11">
        <v>126648.85</v>
      </c>
      <c r="Q87" s="11">
        <v>131231.01999999999</v>
      </c>
      <c r="R87" s="11">
        <v>126815.08</v>
      </c>
      <c r="S87" s="11">
        <v>131231.01999999999</v>
      </c>
      <c r="T87" s="11">
        <v>126981.31</v>
      </c>
      <c r="U87" s="11">
        <v>131231.01999999999</v>
      </c>
      <c r="V87" s="11">
        <v>127147.54000000001</v>
      </c>
      <c r="W87" s="11">
        <v>131231.01999999999</v>
      </c>
      <c r="X87" s="11">
        <v>127313.77</v>
      </c>
      <c r="Y87" s="11">
        <v>131231.01999999999</v>
      </c>
      <c r="Z87" s="11">
        <v>127480</v>
      </c>
      <c r="AA87" s="11">
        <v>131231.01999999999</v>
      </c>
      <c r="AB87" s="11">
        <v>127646.23</v>
      </c>
      <c r="AC87" s="11">
        <v>131231.01999999999</v>
      </c>
      <c r="AD87" s="11">
        <v>127812.46</v>
      </c>
      <c r="AE87" s="11">
        <f t="shared" si="4"/>
        <v>131231.01999999999</v>
      </c>
      <c r="AF87" s="11">
        <f t="shared" si="4"/>
        <v>126815.08000000002</v>
      </c>
    </row>
    <row r="88" spans="1:32" x14ac:dyDescent="0.25">
      <c r="A88" s="17">
        <v>80</v>
      </c>
      <c r="C88" s="20" t="s">
        <v>204</v>
      </c>
      <c r="D88" s="21" t="s">
        <v>308</v>
      </c>
      <c r="E88" s="11">
        <v>4017.58</v>
      </c>
      <c r="F88" s="11">
        <v>-2729.25</v>
      </c>
      <c r="G88" s="11">
        <v>0</v>
      </c>
      <c r="H88" s="11">
        <v>-6698.12</v>
      </c>
      <c r="I88" s="11">
        <v>0</v>
      </c>
      <c r="J88" s="11">
        <v>-6698.12</v>
      </c>
      <c r="K88" s="11">
        <v>0</v>
      </c>
      <c r="L88" s="11">
        <v>-6698.12</v>
      </c>
      <c r="M88" s="11">
        <v>0</v>
      </c>
      <c r="N88" s="11">
        <v>-6698.12</v>
      </c>
      <c r="O88" s="11">
        <v>0</v>
      </c>
      <c r="P88" s="11">
        <v>-6698.12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f t="shared" si="4"/>
        <v>167.39916666666667</v>
      </c>
      <c r="AF88" s="11">
        <f t="shared" si="4"/>
        <v>-2904.6020833333332</v>
      </c>
    </row>
    <row r="89" spans="1:32" x14ac:dyDescent="0.25">
      <c r="A89" s="17">
        <v>81</v>
      </c>
      <c r="C89" s="20" t="s">
        <v>208</v>
      </c>
      <c r="D89" s="21" t="s">
        <v>308</v>
      </c>
      <c r="E89" s="11">
        <v>2548130.61</v>
      </c>
      <c r="F89" s="11">
        <v>-1104065.8899999999</v>
      </c>
      <c r="G89" s="11">
        <v>1859112.81</v>
      </c>
      <c r="H89" s="11">
        <v>-1252151.48</v>
      </c>
      <c r="I89" s="11">
        <v>1868108.4100000001</v>
      </c>
      <c r="J89" s="11">
        <v>-1130303.8999999999</v>
      </c>
      <c r="K89" s="11">
        <v>1868108.4100000001</v>
      </c>
      <c r="L89" s="11">
        <v>-1115312.33</v>
      </c>
      <c r="M89" s="11">
        <v>1886041.83</v>
      </c>
      <c r="N89" s="11">
        <v>-1100320.76</v>
      </c>
      <c r="O89" s="11">
        <v>1827060</v>
      </c>
      <c r="P89" s="11">
        <v>-1085185.27</v>
      </c>
      <c r="Q89" s="11">
        <v>1947808.94</v>
      </c>
      <c r="R89" s="11">
        <v>-1070523.1100000001</v>
      </c>
      <c r="S89" s="11">
        <v>1935861.4100000001</v>
      </c>
      <c r="T89" s="11">
        <v>-1062639.48</v>
      </c>
      <c r="U89" s="11">
        <v>1935861.4100000001</v>
      </c>
      <c r="V89" s="11">
        <v>-1047104.19</v>
      </c>
      <c r="W89" s="11">
        <v>1935861.4100000001</v>
      </c>
      <c r="X89" s="11">
        <v>-1031568.9</v>
      </c>
      <c r="Y89" s="11">
        <v>1848773.53</v>
      </c>
      <c r="Z89" s="11">
        <v>-1114875.54</v>
      </c>
      <c r="AA89" s="11">
        <v>1895682.79</v>
      </c>
      <c r="AB89" s="11">
        <v>-920380.36</v>
      </c>
      <c r="AC89" s="11">
        <v>1976722.24</v>
      </c>
      <c r="AD89" s="11">
        <v>-899837.18</v>
      </c>
      <c r="AE89" s="11">
        <f t="shared" si="4"/>
        <v>1922558.947916667</v>
      </c>
      <c r="AF89" s="11">
        <f t="shared" si="4"/>
        <v>-1077693.07125</v>
      </c>
    </row>
    <row r="90" spans="1:32" x14ac:dyDescent="0.25">
      <c r="A90" s="17">
        <v>82</v>
      </c>
      <c r="C90" s="20" t="s">
        <v>212</v>
      </c>
      <c r="D90" s="21" t="s">
        <v>308</v>
      </c>
      <c r="E90" s="11">
        <v>550713.39</v>
      </c>
      <c r="F90" s="11">
        <v>175992.19</v>
      </c>
      <c r="G90" s="11">
        <v>550713.39</v>
      </c>
      <c r="H90" s="11">
        <v>177190</v>
      </c>
      <c r="I90" s="11">
        <v>550713.39</v>
      </c>
      <c r="J90" s="11">
        <v>178387.81</v>
      </c>
      <c r="K90" s="11">
        <v>550713.39</v>
      </c>
      <c r="L90" s="11">
        <v>179585.62</v>
      </c>
      <c r="M90" s="11">
        <v>550713.39</v>
      </c>
      <c r="N90" s="11">
        <v>180783.43</v>
      </c>
      <c r="O90" s="11">
        <v>550713.39</v>
      </c>
      <c r="P90" s="11">
        <v>181981.24</v>
      </c>
      <c r="Q90" s="11">
        <v>550713.39</v>
      </c>
      <c r="R90" s="11">
        <v>183179.05000000002</v>
      </c>
      <c r="S90" s="11">
        <v>550713.39</v>
      </c>
      <c r="T90" s="11">
        <v>184376.86000000002</v>
      </c>
      <c r="U90" s="11">
        <v>550713.39</v>
      </c>
      <c r="V90" s="11">
        <v>185574.67</v>
      </c>
      <c r="W90" s="11">
        <v>550713.39</v>
      </c>
      <c r="X90" s="11">
        <v>186772.48000000001</v>
      </c>
      <c r="Y90" s="11">
        <v>550713.39</v>
      </c>
      <c r="Z90" s="11">
        <v>187970.29</v>
      </c>
      <c r="AA90" s="11">
        <v>550713.39</v>
      </c>
      <c r="AB90" s="11">
        <v>189168.1</v>
      </c>
      <c r="AC90" s="11">
        <v>550713.39</v>
      </c>
      <c r="AD90" s="11">
        <v>190365.91</v>
      </c>
      <c r="AE90" s="11">
        <f>+(E90+AC90+(+G90+I90+K90+M90+O90+Q90+S90+U90+W90+Y90+AA90)*2)/24</f>
        <v>550713.3899999999</v>
      </c>
      <c r="AF90" s="11">
        <f t="shared" si="4"/>
        <v>183179.05000000002</v>
      </c>
    </row>
    <row r="91" spans="1:32" x14ac:dyDescent="0.25">
      <c r="A91" s="17">
        <v>83</v>
      </c>
      <c r="C91" s="20" t="s">
        <v>216</v>
      </c>
      <c r="D91" s="21" t="s">
        <v>308</v>
      </c>
      <c r="E91" s="11">
        <v>194717.30000000002</v>
      </c>
      <c r="F91" s="11">
        <v>139948.01999999999</v>
      </c>
      <c r="G91" s="11">
        <v>114246.94</v>
      </c>
      <c r="H91" s="11">
        <v>60345.770000000004</v>
      </c>
      <c r="I91" s="11">
        <v>114246.94</v>
      </c>
      <c r="J91" s="11">
        <v>60855.12</v>
      </c>
      <c r="K91" s="11">
        <v>114246.94</v>
      </c>
      <c r="L91" s="11">
        <v>61364.47</v>
      </c>
      <c r="M91" s="11">
        <v>114246.94</v>
      </c>
      <c r="N91" s="11">
        <v>61873.82</v>
      </c>
      <c r="O91" s="11">
        <v>114246.94</v>
      </c>
      <c r="P91" s="11">
        <v>62383.17</v>
      </c>
      <c r="Q91" s="11">
        <v>114246.94</v>
      </c>
      <c r="R91" s="11">
        <v>62892.520000000004</v>
      </c>
      <c r="S91" s="11">
        <v>114246.94</v>
      </c>
      <c r="T91" s="11">
        <v>63401.87</v>
      </c>
      <c r="U91" s="11">
        <v>114246.94</v>
      </c>
      <c r="V91" s="11">
        <v>63911.22</v>
      </c>
      <c r="W91" s="11">
        <v>114246.94</v>
      </c>
      <c r="X91" s="11">
        <v>64420.57</v>
      </c>
      <c r="Y91" s="11">
        <v>114246.94</v>
      </c>
      <c r="Z91" s="11">
        <v>64929.919999999998</v>
      </c>
      <c r="AA91" s="11">
        <v>114246.94</v>
      </c>
      <c r="AB91" s="11">
        <v>65439.270000000004</v>
      </c>
      <c r="AC91" s="11">
        <v>114246.94</v>
      </c>
      <c r="AD91" s="11">
        <v>65948.62</v>
      </c>
      <c r="AE91" s="11">
        <f t="shared" ref="AE91:AF93" si="5">+(E91+AC91+(+G91+I91+K91+M91+O91+Q91+S91+U91+W91+Y91+AA91)*2)/24</f>
        <v>117599.87166666663</v>
      </c>
      <c r="AF91" s="11">
        <f t="shared" si="5"/>
        <v>66230.503333333341</v>
      </c>
    </row>
    <row r="92" spans="1:32" x14ac:dyDescent="0.25">
      <c r="A92" s="17">
        <v>84</v>
      </c>
      <c r="C92" s="20" t="s">
        <v>219</v>
      </c>
      <c r="D92" s="21" t="s">
        <v>308</v>
      </c>
      <c r="E92" s="11">
        <v>918826.45000000007</v>
      </c>
      <c r="F92" s="11">
        <v>451607.47000000003</v>
      </c>
      <c r="G92" s="11">
        <v>918826.45000000007</v>
      </c>
      <c r="H92" s="11">
        <v>456959.63</v>
      </c>
      <c r="I92" s="11">
        <v>918826.45000000007</v>
      </c>
      <c r="J92" s="11">
        <v>462311.79000000004</v>
      </c>
      <c r="K92" s="11">
        <v>918826.45000000007</v>
      </c>
      <c r="L92" s="11">
        <v>467663.95</v>
      </c>
      <c r="M92" s="11">
        <v>918826.45000000007</v>
      </c>
      <c r="N92" s="11">
        <v>473016.11</v>
      </c>
      <c r="O92" s="11">
        <v>918826.45000000007</v>
      </c>
      <c r="P92" s="11">
        <v>478368.27</v>
      </c>
      <c r="Q92" s="11">
        <v>918826.45000000007</v>
      </c>
      <c r="R92" s="11">
        <v>483720.43</v>
      </c>
      <c r="S92" s="11">
        <v>918826.45000000007</v>
      </c>
      <c r="T92" s="11">
        <v>489072.59</v>
      </c>
      <c r="U92" s="11">
        <v>918826.45000000007</v>
      </c>
      <c r="V92" s="11">
        <v>494424.75</v>
      </c>
      <c r="W92" s="11">
        <v>918826.45000000007</v>
      </c>
      <c r="X92" s="11">
        <v>499776.91000000003</v>
      </c>
      <c r="Y92" s="11">
        <v>918826.45000000007</v>
      </c>
      <c r="Z92" s="11">
        <v>505129.07</v>
      </c>
      <c r="AA92" s="11">
        <v>918826.45000000007</v>
      </c>
      <c r="AB92" s="11">
        <v>510481.23000000004</v>
      </c>
      <c r="AC92" s="11">
        <v>918826.45000000007</v>
      </c>
      <c r="AD92" s="11">
        <v>515833.39</v>
      </c>
      <c r="AE92" s="11">
        <f t="shared" si="5"/>
        <v>918826.44999999984</v>
      </c>
      <c r="AF92" s="11">
        <f t="shared" si="5"/>
        <v>483720.43</v>
      </c>
    </row>
    <row r="93" spans="1:32" x14ac:dyDescent="0.25">
      <c r="A93" s="17">
        <v>85</v>
      </c>
      <c r="C93" s="20" t="s">
        <v>223</v>
      </c>
      <c r="D93" s="21" t="s">
        <v>308</v>
      </c>
      <c r="E93" s="11">
        <v>3238371.54</v>
      </c>
      <c r="F93" s="11">
        <v>2495026.12</v>
      </c>
      <c r="G93" s="11">
        <v>1181890.79</v>
      </c>
      <c r="H93" s="11">
        <v>453468.87</v>
      </c>
      <c r="I93" s="11">
        <v>1181641.53</v>
      </c>
      <c r="J93" s="11">
        <v>458666.15</v>
      </c>
      <c r="K93" s="11">
        <v>1159179.48</v>
      </c>
      <c r="L93" s="11">
        <v>441649.5</v>
      </c>
      <c r="M93" s="11">
        <v>1138101.3600000001</v>
      </c>
      <c r="N93" s="11">
        <v>425913.27</v>
      </c>
      <c r="O93" s="11">
        <v>1106053.49</v>
      </c>
      <c r="P93" s="11">
        <v>399110.15</v>
      </c>
      <c r="Q93" s="11">
        <v>1064653.49</v>
      </c>
      <c r="R93" s="11">
        <v>362807.21</v>
      </c>
      <c r="S93" s="11">
        <v>1045509.97</v>
      </c>
      <c r="T93" s="11">
        <v>348569.96</v>
      </c>
      <c r="U93" s="11">
        <v>1041668.76</v>
      </c>
      <c r="V93" s="11">
        <v>349546.81</v>
      </c>
      <c r="W93" s="11">
        <v>1041668.76</v>
      </c>
      <c r="X93" s="11">
        <v>354347.16000000003</v>
      </c>
      <c r="Y93" s="11">
        <v>1038420.69</v>
      </c>
      <c r="Z93" s="11">
        <v>355899.44</v>
      </c>
      <c r="AA93" s="11">
        <v>1038420.69</v>
      </c>
      <c r="AB93" s="11">
        <v>360684.82</v>
      </c>
      <c r="AC93" s="11">
        <v>1034683.38</v>
      </c>
      <c r="AD93" s="11">
        <v>361732.89</v>
      </c>
      <c r="AE93" s="11">
        <f t="shared" si="5"/>
        <v>1181144.7058333333</v>
      </c>
      <c r="AF93" s="11">
        <f t="shared" si="5"/>
        <v>478253.57041666663</v>
      </c>
    </row>
    <row r="94" spans="1:32" x14ac:dyDescent="0.25">
      <c r="A94" s="17">
        <v>86</v>
      </c>
      <c r="C94" s="20" t="s">
        <v>227</v>
      </c>
      <c r="D94" s="21" t="s">
        <v>308</v>
      </c>
      <c r="E94" s="11">
        <v>321462.03000000003</v>
      </c>
      <c r="F94" s="11">
        <v>278267.03000000003</v>
      </c>
      <c r="G94" s="11">
        <v>321462.03000000003</v>
      </c>
      <c r="H94" s="11">
        <v>284058.7</v>
      </c>
      <c r="I94" s="11">
        <v>321462.03000000003</v>
      </c>
      <c r="J94" s="11">
        <v>289850.37</v>
      </c>
      <c r="K94" s="11">
        <v>321462.03000000003</v>
      </c>
      <c r="L94" s="11">
        <v>295642.03999999998</v>
      </c>
      <c r="M94" s="11">
        <v>264991.44</v>
      </c>
      <c r="N94" s="11">
        <v>244963.12</v>
      </c>
      <c r="O94" s="11">
        <v>264991.44</v>
      </c>
      <c r="P94" s="11">
        <v>249737.38</v>
      </c>
      <c r="Q94" s="11">
        <v>264991.44</v>
      </c>
      <c r="R94" s="11">
        <v>148743.08000000002</v>
      </c>
      <c r="S94" s="11">
        <v>264991.44</v>
      </c>
      <c r="T94" s="11">
        <v>153517.34</v>
      </c>
      <c r="U94" s="11">
        <v>236750.03</v>
      </c>
      <c r="V94" s="11">
        <v>130050.19</v>
      </c>
      <c r="W94" s="11">
        <v>236750.03</v>
      </c>
      <c r="X94" s="11">
        <v>134315.64000000001</v>
      </c>
      <c r="Y94" s="11">
        <v>207795.05000000002</v>
      </c>
      <c r="Z94" s="11">
        <v>109626.11</v>
      </c>
      <c r="AA94" s="11">
        <v>207795.05000000002</v>
      </c>
      <c r="AB94" s="11">
        <v>113369.88</v>
      </c>
      <c r="AC94" s="11">
        <v>207795.05000000002</v>
      </c>
      <c r="AD94" s="11">
        <v>117113.65000000001</v>
      </c>
      <c r="AE94" s="11">
        <f>+(E94+AC94+(+G94+I94+K94+M94+O94+Q94+S94+U94+W94+Y94+AA94)*2)/24</f>
        <v>264839.21249999997</v>
      </c>
      <c r="AF94" s="11">
        <f>+(F94+AD94+(+H94+J94+L94+N94+P94+R94+T94+V94+X94+Z94+AB94)*2)/24</f>
        <v>195963.6825</v>
      </c>
    </row>
    <row r="95" spans="1:32" x14ac:dyDescent="0.25">
      <c r="A95" s="17">
        <v>87</v>
      </c>
      <c r="C95" s="20" t="s">
        <v>231</v>
      </c>
      <c r="D95" s="21" t="s">
        <v>308</v>
      </c>
      <c r="E95" s="11">
        <v>14274.33</v>
      </c>
      <c r="F95" s="11">
        <v>2640.75</v>
      </c>
      <c r="G95" s="11">
        <v>14274.33</v>
      </c>
      <c r="H95" s="11">
        <v>2692.4900000000002</v>
      </c>
      <c r="I95" s="11">
        <v>14274.33</v>
      </c>
      <c r="J95" s="11">
        <v>2744.23</v>
      </c>
      <c r="K95" s="11">
        <v>14274.33</v>
      </c>
      <c r="L95" s="11">
        <v>2795.9700000000003</v>
      </c>
      <c r="M95" s="11">
        <v>14274.33</v>
      </c>
      <c r="N95" s="11">
        <v>2847.71</v>
      </c>
      <c r="O95" s="11">
        <v>14274.33</v>
      </c>
      <c r="P95" s="11">
        <v>2899.4500000000003</v>
      </c>
      <c r="Q95" s="11">
        <v>14274.33</v>
      </c>
      <c r="R95" s="11">
        <v>2951.19</v>
      </c>
      <c r="S95" s="11">
        <v>14274.33</v>
      </c>
      <c r="T95" s="11">
        <v>3002.93</v>
      </c>
      <c r="U95" s="11">
        <v>14274.33</v>
      </c>
      <c r="V95" s="11">
        <v>3054.67</v>
      </c>
      <c r="W95" s="11">
        <v>14274.33</v>
      </c>
      <c r="X95" s="11">
        <v>3106.41</v>
      </c>
      <c r="Y95" s="11">
        <v>14274.33</v>
      </c>
      <c r="Z95" s="11">
        <v>3158.15</v>
      </c>
      <c r="AA95" s="11">
        <v>14274.33</v>
      </c>
      <c r="AB95" s="11">
        <v>3209.89</v>
      </c>
      <c r="AC95" s="11">
        <v>14274.33</v>
      </c>
      <c r="AD95" s="11">
        <v>3261.63</v>
      </c>
      <c r="AE95" s="11">
        <f>+(E95+AC95+(+G95+I95+K95+M95+O95+Q95+S95+U95+W95+Y95+AA95)*2)/24</f>
        <v>14274.329999999996</v>
      </c>
      <c r="AF95" s="11">
        <f>+(F95+AD95+(+H95+J95+L95+N95+P95+R95+T95+V95+X95+Z95+AB95)*2)/24</f>
        <v>2951.19</v>
      </c>
    </row>
    <row r="96" spans="1:32" x14ac:dyDescent="0.25">
      <c r="A96" s="17">
        <v>88</v>
      </c>
      <c r="B96" s="22" t="s">
        <v>306</v>
      </c>
      <c r="C96" s="23"/>
      <c r="D96" s="22" t="s">
        <v>309</v>
      </c>
      <c r="E96" s="24">
        <f>SUBTOTAL(9,E51:E95)</f>
        <v>847725992.15999997</v>
      </c>
      <c r="F96" s="24">
        <f>SUBTOTAL(9,F51:F95)</f>
        <v>382351883.51999992</v>
      </c>
      <c r="G96" s="24">
        <f t="shared" ref="G96:AF96" si="6">SUBTOTAL(9,G51:G95)</f>
        <v>847082249.28999996</v>
      </c>
      <c r="H96" s="24">
        <f t="shared" si="6"/>
        <v>381046616.30999994</v>
      </c>
      <c r="I96" s="24">
        <f t="shared" si="6"/>
        <v>849643772.00999999</v>
      </c>
      <c r="J96" s="24">
        <f t="shared" si="6"/>
        <v>382908691.01000017</v>
      </c>
      <c r="K96" s="24">
        <f t="shared" si="6"/>
        <v>852354534.29999995</v>
      </c>
      <c r="L96" s="24">
        <f t="shared" si="6"/>
        <v>384400068.56000006</v>
      </c>
      <c r="M96" s="24">
        <f t="shared" si="6"/>
        <v>855186018.35000002</v>
      </c>
      <c r="N96" s="24">
        <f t="shared" si="6"/>
        <v>386081327.39000005</v>
      </c>
      <c r="O96" s="24">
        <f t="shared" si="6"/>
        <v>857135267.7900002</v>
      </c>
      <c r="P96" s="24">
        <f t="shared" si="6"/>
        <v>387773895.56000006</v>
      </c>
      <c r="Q96" s="24">
        <f t="shared" si="6"/>
        <v>859489552.21000016</v>
      </c>
      <c r="R96" s="24">
        <f t="shared" si="6"/>
        <v>389461533.66999984</v>
      </c>
      <c r="S96" s="24">
        <f t="shared" si="6"/>
        <v>861275466.46000016</v>
      </c>
      <c r="T96" s="24">
        <f t="shared" si="6"/>
        <v>391271273.88999999</v>
      </c>
      <c r="U96" s="24">
        <f t="shared" si="6"/>
        <v>863898361.68999994</v>
      </c>
      <c r="V96" s="24">
        <f t="shared" si="6"/>
        <v>392985430.11000007</v>
      </c>
      <c r="W96" s="24">
        <f t="shared" si="6"/>
        <v>867719055.18000007</v>
      </c>
      <c r="X96" s="24">
        <f t="shared" si="6"/>
        <v>394817226.38</v>
      </c>
      <c r="Y96" s="24">
        <f t="shared" si="6"/>
        <v>848186168.74000001</v>
      </c>
      <c r="Z96" s="24">
        <f t="shared" si="6"/>
        <v>384043721.16000003</v>
      </c>
      <c r="AA96" s="24">
        <f t="shared" si="6"/>
        <v>850752797.2099998</v>
      </c>
      <c r="AB96" s="24">
        <f t="shared" si="6"/>
        <v>385844005.36999995</v>
      </c>
      <c r="AC96" s="24">
        <f t="shared" si="6"/>
        <v>871294447.06999993</v>
      </c>
      <c r="AD96" s="24">
        <f t="shared" si="6"/>
        <v>386825672.31</v>
      </c>
      <c r="AE96" s="24">
        <f t="shared" si="6"/>
        <v>856019455.23708344</v>
      </c>
      <c r="AF96" s="24">
        <f t="shared" si="6"/>
        <v>387101880.61041671</v>
      </c>
    </row>
    <row r="97" spans="1:32" x14ac:dyDescent="0.25">
      <c r="A97" s="17">
        <v>89</v>
      </c>
      <c r="B97" s="19" t="s">
        <v>310</v>
      </c>
      <c r="C97" s="19" t="s">
        <v>311</v>
      </c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</row>
    <row r="98" spans="1:32" x14ac:dyDescent="0.25">
      <c r="A98" s="17">
        <v>90</v>
      </c>
      <c r="C98" s="20" t="s">
        <v>47</v>
      </c>
      <c r="D98" s="21" t="s">
        <v>312</v>
      </c>
      <c r="E98" s="11">
        <v>152066.07999999999</v>
      </c>
      <c r="F98" s="11">
        <v>0</v>
      </c>
      <c r="G98" s="11">
        <v>152066.08000000002</v>
      </c>
      <c r="H98" s="11">
        <v>0</v>
      </c>
      <c r="I98" s="11">
        <v>152066.08000000002</v>
      </c>
      <c r="J98" s="11">
        <v>0</v>
      </c>
      <c r="K98" s="11">
        <v>152066.08000000002</v>
      </c>
      <c r="L98" s="11">
        <v>0</v>
      </c>
      <c r="M98" s="11">
        <v>152066.08000000002</v>
      </c>
      <c r="N98" s="11">
        <v>0</v>
      </c>
      <c r="O98" s="11">
        <v>152066.08000000002</v>
      </c>
      <c r="P98" s="11">
        <v>0</v>
      </c>
      <c r="Q98" s="11">
        <v>152066.08000000002</v>
      </c>
      <c r="R98" s="11">
        <v>0</v>
      </c>
      <c r="S98" s="11">
        <v>152066.08000000002</v>
      </c>
      <c r="T98" s="11">
        <v>0</v>
      </c>
      <c r="U98" s="11">
        <v>152066.08000000002</v>
      </c>
      <c r="V98" s="11">
        <v>0</v>
      </c>
      <c r="W98" s="11">
        <v>152066.08000000002</v>
      </c>
      <c r="X98" s="11">
        <v>0</v>
      </c>
      <c r="Y98" s="11">
        <v>152066.08000000002</v>
      </c>
      <c r="Z98" s="11">
        <v>0</v>
      </c>
      <c r="AA98" s="11">
        <v>152066.08000000002</v>
      </c>
      <c r="AB98" s="11">
        <v>0</v>
      </c>
      <c r="AC98" s="11">
        <v>152066.08000000002</v>
      </c>
      <c r="AD98" s="11">
        <v>0</v>
      </c>
      <c r="AE98" s="11">
        <f t="shared" ref="AE98:AF133" si="7">+(E98+AC98+(+G98+I98+K98+M98+O98+Q98+S98+U98+W98+Y98+AA98)*2)/24</f>
        <v>152066.08000000005</v>
      </c>
      <c r="AF98" s="11">
        <f t="shared" si="7"/>
        <v>0</v>
      </c>
    </row>
    <row r="99" spans="1:32" x14ac:dyDescent="0.25">
      <c r="A99" s="17">
        <v>91</v>
      </c>
      <c r="C99" s="20" t="s">
        <v>335</v>
      </c>
      <c r="D99" s="21" t="s">
        <v>312</v>
      </c>
      <c r="E99" s="11">
        <v>28320.170000000002</v>
      </c>
      <c r="F99" s="11">
        <v>0</v>
      </c>
      <c r="G99" s="11">
        <v>28320.17</v>
      </c>
      <c r="H99" s="11">
        <v>2360.0100000000002</v>
      </c>
      <c r="I99" s="11">
        <v>28347.38</v>
      </c>
      <c r="J99" s="11">
        <v>4720.0200000000004</v>
      </c>
      <c r="K99" s="11">
        <v>28347.38</v>
      </c>
      <c r="L99" s="11">
        <v>7082.3</v>
      </c>
      <c r="M99" s="11">
        <v>28347.38</v>
      </c>
      <c r="N99" s="11">
        <v>9444.58</v>
      </c>
      <c r="O99" s="11">
        <v>28347.38</v>
      </c>
      <c r="P99" s="11">
        <v>11806.86</v>
      </c>
      <c r="Q99" s="11">
        <v>28347.38</v>
      </c>
      <c r="R99" s="11">
        <v>14169.14</v>
      </c>
      <c r="S99" s="11">
        <v>28347.38</v>
      </c>
      <c r="T99" s="11">
        <v>16531.420000000002</v>
      </c>
      <c r="U99" s="11">
        <v>28347.38</v>
      </c>
      <c r="V99" s="11">
        <v>18893.7</v>
      </c>
      <c r="W99" s="11">
        <v>28347.38</v>
      </c>
      <c r="X99" s="11">
        <v>21255.98</v>
      </c>
      <c r="Y99" s="11">
        <v>28347.38</v>
      </c>
      <c r="Z99" s="11">
        <v>23618.260000000002</v>
      </c>
      <c r="AA99" s="11">
        <v>28347.38</v>
      </c>
      <c r="AB99" s="11">
        <v>25980.54</v>
      </c>
      <c r="AC99" s="11">
        <v>28347.38</v>
      </c>
      <c r="AD99" s="11">
        <v>28342.820000000003</v>
      </c>
      <c r="AE99" s="11">
        <f t="shared" si="7"/>
        <v>28343.978750000006</v>
      </c>
      <c r="AF99" s="11">
        <f t="shared" si="7"/>
        <v>14169.518333333333</v>
      </c>
    </row>
    <row r="100" spans="1:32" x14ac:dyDescent="0.25">
      <c r="A100" s="17">
        <v>92</v>
      </c>
      <c r="C100" s="20" t="s">
        <v>65</v>
      </c>
      <c r="D100" s="21" t="s">
        <v>312</v>
      </c>
      <c r="E100" s="11">
        <v>2073631.6300000001</v>
      </c>
      <c r="F100" s="11">
        <v>1081290.56</v>
      </c>
      <c r="G100" s="11">
        <v>2073631.63</v>
      </c>
      <c r="H100" s="11">
        <v>1098570.82</v>
      </c>
      <c r="I100" s="11">
        <v>2073631.63</v>
      </c>
      <c r="J100" s="11">
        <v>1115851.08</v>
      </c>
      <c r="K100" s="11">
        <v>2073631.63</v>
      </c>
      <c r="L100" s="11">
        <v>1133131.3400000001</v>
      </c>
      <c r="M100" s="11">
        <v>2073631.63</v>
      </c>
      <c r="N100" s="11">
        <v>1150411.6000000001</v>
      </c>
      <c r="O100" s="11">
        <v>2073631.63</v>
      </c>
      <c r="P100" s="11">
        <v>1167691.8600000001</v>
      </c>
      <c r="Q100" s="11">
        <v>2073631.63</v>
      </c>
      <c r="R100" s="11">
        <v>1184972.1200000001</v>
      </c>
      <c r="S100" s="11">
        <v>2073631.63</v>
      </c>
      <c r="T100" s="11">
        <v>1202252.3800000001</v>
      </c>
      <c r="U100" s="11">
        <v>2073631.63</v>
      </c>
      <c r="V100" s="11">
        <v>1219532.6400000001</v>
      </c>
      <c r="W100" s="11">
        <v>2073631.63</v>
      </c>
      <c r="X100" s="11">
        <v>1236812.8999999999</v>
      </c>
      <c r="Y100" s="11">
        <v>2073631.63</v>
      </c>
      <c r="Z100" s="11">
        <v>1254093.1599999999</v>
      </c>
      <c r="AA100" s="11">
        <v>2073631.63</v>
      </c>
      <c r="AB100" s="11">
        <v>1271373.42</v>
      </c>
      <c r="AC100" s="11">
        <v>2073631.63</v>
      </c>
      <c r="AD100" s="11">
        <v>1288653.68</v>
      </c>
      <c r="AE100" s="11">
        <f t="shared" si="7"/>
        <v>2073631.6299999992</v>
      </c>
      <c r="AF100" s="11">
        <f t="shared" si="7"/>
        <v>1184972.1200000001</v>
      </c>
    </row>
    <row r="101" spans="1:32" x14ac:dyDescent="0.25">
      <c r="A101" s="17">
        <v>93</v>
      </c>
      <c r="C101" s="20" t="s">
        <v>66</v>
      </c>
      <c r="D101" s="21" t="s">
        <v>312</v>
      </c>
      <c r="E101" s="11">
        <v>14664.050000000001</v>
      </c>
      <c r="F101" s="11">
        <v>5732.54</v>
      </c>
      <c r="G101" s="11">
        <v>14664.05</v>
      </c>
      <c r="H101" s="11">
        <v>5854.74</v>
      </c>
      <c r="I101" s="11">
        <v>14664.05</v>
      </c>
      <c r="J101" s="11">
        <v>5976.94</v>
      </c>
      <c r="K101" s="11">
        <v>14664.05</v>
      </c>
      <c r="L101" s="11">
        <v>6099.14</v>
      </c>
      <c r="M101" s="11">
        <v>14664.05</v>
      </c>
      <c r="N101" s="11">
        <v>6221.34</v>
      </c>
      <c r="O101" s="11">
        <v>14664.05</v>
      </c>
      <c r="P101" s="11">
        <v>6343.54</v>
      </c>
      <c r="Q101" s="11">
        <v>14664.05</v>
      </c>
      <c r="R101" s="11">
        <v>6465.7400000000007</v>
      </c>
      <c r="S101" s="11">
        <v>14664.05</v>
      </c>
      <c r="T101" s="11">
        <v>6587.9400000000005</v>
      </c>
      <c r="U101" s="11">
        <v>14664.05</v>
      </c>
      <c r="V101" s="11">
        <v>6710.14</v>
      </c>
      <c r="W101" s="11">
        <v>14664.05</v>
      </c>
      <c r="X101" s="11">
        <v>6832.34</v>
      </c>
      <c r="Y101" s="11">
        <v>14664.05</v>
      </c>
      <c r="Z101" s="11">
        <v>6954.5400000000009</v>
      </c>
      <c r="AA101" s="11">
        <v>14664.05</v>
      </c>
      <c r="AB101" s="11">
        <v>7076.74</v>
      </c>
      <c r="AC101" s="11">
        <v>14664.05</v>
      </c>
      <c r="AD101" s="11">
        <v>7198.9400000000005</v>
      </c>
      <c r="AE101" s="11">
        <f t="shared" si="7"/>
        <v>14664.049999999997</v>
      </c>
      <c r="AF101" s="11">
        <f t="shared" si="7"/>
        <v>6465.7400000000007</v>
      </c>
    </row>
    <row r="102" spans="1:32" x14ac:dyDescent="0.25">
      <c r="A102" s="17">
        <v>94</v>
      </c>
      <c r="C102" s="20" t="s">
        <v>67</v>
      </c>
      <c r="D102" s="21" t="s">
        <v>312</v>
      </c>
      <c r="E102" s="11">
        <v>430112.44</v>
      </c>
      <c r="F102" s="11">
        <v>129033.72</v>
      </c>
      <c r="G102" s="11">
        <v>430112.44</v>
      </c>
      <c r="H102" s="11">
        <v>132617.99</v>
      </c>
      <c r="I102" s="11">
        <v>430112.44</v>
      </c>
      <c r="J102" s="11">
        <v>136202.26</v>
      </c>
      <c r="K102" s="11">
        <v>430112.44</v>
      </c>
      <c r="L102" s="11">
        <v>139786.53</v>
      </c>
      <c r="M102" s="11">
        <v>430112.44</v>
      </c>
      <c r="N102" s="11">
        <v>143370.79999999999</v>
      </c>
      <c r="O102" s="11">
        <v>430112.44</v>
      </c>
      <c r="P102" s="11">
        <v>146955.07</v>
      </c>
      <c r="Q102" s="11">
        <v>430112.44</v>
      </c>
      <c r="R102" s="11">
        <v>150539.34</v>
      </c>
      <c r="S102" s="11">
        <v>430112.44</v>
      </c>
      <c r="T102" s="11">
        <v>154123.60999999999</v>
      </c>
      <c r="U102" s="11">
        <v>430112.44</v>
      </c>
      <c r="V102" s="11">
        <v>157707.88</v>
      </c>
      <c r="W102" s="11">
        <v>430112.44</v>
      </c>
      <c r="X102" s="11">
        <v>161292.15000000002</v>
      </c>
      <c r="Y102" s="11">
        <v>430112.44</v>
      </c>
      <c r="Z102" s="11">
        <v>164876.41999999998</v>
      </c>
      <c r="AA102" s="11">
        <v>430112.44</v>
      </c>
      <c r="AB102" s="11">
        <v>168460.69</v>
      </c>
      <c r="AC102" s="11">
        <v>563985.92999999993</v>
      </c>
      <c r="AD102" s="11">
        <v>207014.48</v>
      </c>
      <c r="AE102" s="11">
        <f t="shared" si="7"/>
        <v>435690.50208333338</v>
      </c>
      <c r="AF102" s="11">
        <f t="shared" si="7"/>
        <v>151996.40333333332</v>
      </c>
    </row>
    <row r="103" spans="1:32" x14ac:dyDescent="0.25">
      <c r="A103" s="17">
        <v>95</v>
      </c>
      <c r="C103" s="20" t="s">
        <v>68</v>
      </c>
      <c r="D103" s="21" t="s">
        <v>312</v>
      </c>
      <c r="E103" s="11">
        <v>50760.55</v>
      </c>
      <c r="F103" s="11">
        <v>6198.4900000000007</v>
      </c>
      <c r="G103" s="11">
        <v>50760.55</v>
      </c>
      <c r="H103" s="11">
        <v>6621.49</v>
      </c>
      <c r="I103" s="11">
        <v>50760.55</v>
      </c>
      <c r="J103" s="11">
        <v>7044.49</v>
      </c>
      <c r="K103" s="11">
        <v>50760.55</v>
      </c>
      <c r="L103" s="11">
        <v>7467.49</v>
      </c>
      <c r="M103" s="11">
        <v>50760.55</v>
      </c>
      <c r="N103" s="11">
        <v>7890.4900000000007</v>
      </c>
      <c r="O103" s="11">
        <v>50760.55</v>
      </c>
      <c r="P103" s="11">
        <v>8313.49</v>
      </c>
      <c r="Q103" s="11">
        <v>50760.55</v>
      </c>
      <c r="R103" s="11">
        <v>8736.49</v>
      </c>
      <c r="S103" s="11">
        <v>50760.55</v>
      </c>
      <c r="T103" s="11">
        <v>9159.4900000000016</v>
      </c>
      <c r="U103" s="11">
        <v>50760.55</v>
      </c>
      <c r="V103" s="11">
        <v>9582.49</v>
      </c>
      <c r="W103" s="11">
        <v>50760.55</v>
      </c>
      <c r="X103" s="11">
        <v>10005.49</v>
      </c>
      <c r="Y103" s="11">
        <v>50760.55</v>
      </c>
      <c r="Z103" s="11">
        <v>10428.49</v>
      </c>
      <c r="AA103" s="11">
        <v>50760.55</v>
      </c>
      <c r="AB103" s="11">
        <v>10851.49</v>
      </c>
      <c r="AC103" s="11">
        <v>50760.55</v>
      </c>
      <c r="AD103" s="11">
        <v>11274.490000000002</v>
      </c>
      <c r="AE103" s="11">
        <f t="shared" si="7"/>
        <v>50760.549999999996</v>
      </c>
      <c r="AF103" s="11">
        <f t="shared" si="7"/>
        <v>8736.4900000000016</v>
      </c>
    </row>
    <row r="104" spans="1:32" x14ac:dyDescent="0.25">
      <c r="A104" s="17">
        <v>96</v>
      </c>
      <c r="C104" s="20" t="s">
        <v>368</v>
      </c>
      <c r="D104" s="21" t="s">
        <v>312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238353.43</v>
      </c>
      <c r="V104" s="11">
        <v>0</v>
      </c>
      <c r="W104" s="11">
        <v>238353.43</v>
      </c>
      <c r="X104" s="11">
        <v>1986.28</v>
      </c>
      <c r="Y104" s="11">
        <v>238353.43</v>
      </c>
      <c r="Z104" s="11">
        <v>3972.56</v>
      </c>
      <c r="AA104" s="11">
        <v>238353.43</v>
      </c>
      <c r="AB104" s="11">
        <v>5958.84</v>
      </c>
      <c r="AC104" s="11">
        <v>335761.96</v>
      </c>
      <c r="AD104" s="11">
        <v>7945.12</v>
      </c>
      <c r="AE104" s="11">
        <f t="shared" si="7"/>
        <v>93441.224999999991</v>
      </c>
      <c r="AF104" s="11">
        <f t="shared" si="7"/>
        <v>1324.1866666666667</v>
      </c>
    </row>
    <row r="105" spans="1:32" x14ac:dyDescent="0.25">
      <c r="A105" s="17">
        <v>97</v>
      </c>
      <c r="C105" s="20" t="s">
        <v>70</v>
      </c>
      <c r="D105" s="21" t="s">
        <v>312</v>
      </c>
      <c r="E105" s="11">
        <v>1191253.08</v>
      </c>
      <c r="F105" s="11">
        <v>111796.8</v>
      </c>
      <c r="G105" s="11">
        <v>1191253.08</v>
      </c>
      <c r="H105" s="11">
        <v>120066.08000000002</v>
      </c>
      <c r="I105" s="11">
        <v>1191253.08</v>
      </c>
      <c r="J105" s="11">
        <v>128335.36000000002</v>
      </c>
      <c r="K105" s="11">
        <v>1191253.08</v>
      </c>
      <c r="L105" s="11">
        <v>136604.64000000001</v>
      </c>
      <c r="M105" s="11">
        <v>1191253.08</v>
      </c>
      <c r="N105" s="11">
        <v>144873.92000000001</v>
      </c>
      <c r="O105" s="11">
        <v>1191253.08</v>
      </c>
      <c r="P105" s="11">
        <v>153143.20000000001</v>
      </c>
      <c r="Q105" s="11">
        <v>1191253.08</v>
      </c>
      <c r="R105" s="11">
        <v>161412.47999999998</v>
      </c>
      <c r="S105" s="11">
        <v>1191253.08</v>
      </c>
      <c r="T105" s="11">
        <v>169681.76</v>
      </c>
      <c r="U105" s="11">
        <v>1191253.08</v>
      </c>
      <c r="V105" s="11">
        <v>177951.04</v>
      </c>
      <c r="W105" s="11">
        <v>1191253.08</v>
      </c>
      <c r="X105" s="11">
        <v>186220.32</v>
      </c>
      <c r="Y105" s="11">
        <v>1191253.08</v>
      </c>
      <c r="Z105" s="11">
        <v>194489.60000000001</v>
      </c>
      <c r="AA105" s="11">
        <v>1191253.08</v>
      </c>
      <c r="AB105" s="11">
        <v>202758.88</v>
      </c>
      <c r="AC105" s="11">
        <v>1191253.08</v>
      </c>
      <c r="AD105" s="11">
        <v>211028.16000000003</v>
      </c>
      <c r="AE105" s="11">
        <f t="shared" si="7"/>
        <v>1191253.08</v>
      </c>
      <c r="AF105" s="11">
        <f t="shared" si="7"/>
        <v>161412.48000000001</v>
      </c>
    </row>
    <row r="106" spans="1:32" x14ac:dyDescent="0.25">
      <c r="A106" s="17">
        <v>98</v>
      </c>
      <c r="C106" s="20" t="s">
        <v>336</v>
      </c>
      <c r="D106" s="21" t="s">
        <v>312</v>
      </c>
      <c r="E106" s="11">
        <v>871426.89</v>
      </c>
      <c r="F106" s="11">
        <v>49846.66</v>
      </c>
      <c r="G106" s="11">
        <v>871426.89</v>
      </c>
      <c r="H106" s="11">
        <v>55895.81</v>
      </c>
      <c r="I106" s="11">
        <v>871426.89</v>
      </c>
      <c r="J106" s="11">
        <v>61944.959999999999</v>
      </c>
      <c r="K106" s="11">
        <v>871426.89</v>
      </c>
      <c r="L106" s="11">
        <v>67994.11</v>
      </c>
      <c r="M106" s="11">
        <v>871426.89</v>
      </c>
      <c r="N106" s="11">
        <v>74043.259999999995</v>
      </c>
      <c r="O106" s="11">
        <v>871426.89</v>
      </c>
      <c r="P106" s="11">
        <v>80092.41</v>
      </c>
      <c r="Q106" s="11">
        <v>871426.89</v>
      </c>
      <c r="R106" s="11">
        <v>86141.56</v>
      </c>
      <c r="S106" s="11">
        <v>871426.89</v>
      </c>
      <c r="T106" s="11">
        <v>92190.71</v>
      </c>
      <c r="U106" s="11">
        <v>871426.89</v>
      </c>
      <c r="V106" s="11">
        <v>98239.86</v>
      </c>
      <c r="W106" s="11">
        <v>871426.89</v>
      </c>
      <c r="X106" s="11">
        <v>104289.01000000001</v>
      </c>
      <c r="Y106" s="11">
        <v>871426.89</v>
      </c>
      <c r="Z106" s="11">
        <v>110338.16</v>
      </c>
      <c r="AA106" s="11">
        <v>871426.89</v>
      </c>
      <c r="AB106" s="11">
        <v>116387.31</v>
      </c>
      <c r="AC106" s="11">
        <v>871426.89</v>
      </c>
      <c r="AD106" s="11">
        <v>122436.46</v>
      </c>
      <c r="AE106" s="11">
        <f t="shared" si="7"/>
        <v>871426.89</v>
      </c>
      <c r="AF106" s="11">
        <f t="shared" si="7"/>
        <v>86141.560000000012</v>
      </c>
    </row>
    <row r="107" spans="1:32" x14ac:dyDescent="0.25">
      <c r="A107" s="17">
        <v>99</v>
      </c>
      <c r="C107" s="20" t="s">
        <v>369</v>
      </c>
      <c r="D107" s="21" t="s">
        <v>312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1329604.3599999999</v>
      </c>
      <c r="R107" s="11">
        <v>0</v>
      </c>
      <c r="S107" s="11">
        <v>1329604.3599999999</v>
      </c>
      <c r="T107" s="11">
        <v>9229.67</v>
      </c>
      <c r="U107" s="11">
        <v>1329604.3599999999</v>
      </c>
      <c r="V107" s="11">
        <v>18459.34</v>
      </c>
      <c r="W107" s="11">
        <v>1329604.3599999999</v>
      </c>
      <c r="X107" s="11">
        <v>27689.01</v>
      </c>
      <c r="Y107" s="11">
        <v>1329604.3599999999</v>
      </c>
      <c r="Z107" s="11">
        <v>36918.68</v>
      </c>
      <c r="AA107" s="11">
        <v>1329604.3599999999</v>
      </c>
      <c r="AB107" s="11">
        <v>46148.35</v>
      </c>
      <c r="AC107" s="11">
        <v>1329604.3599999999</v>
      </c>
      <c r="AD107" s="11">
        <v>55378.02</v>
      </c>
      <c r="AE107" s="11">
        <f t="shared" si="7"/>
        <v>720202.36166666646</v>
      </c>
      <c r="AF107" s="11">
        <f t="shared" si="7"/>
        <v>13844.505000000003</v>
      </c>
    </row>
    <row r="108" spans="1:32" x14ac:dyDescent="0.25">
      <c r="A108" s="17">
        <v>100</v>
      </c>
      <c r="C108" s="20" t="s">
        <v>71</v>
      </c>
      <c r="D108" s="21" t="s">
        <v>312</v>
      </c>
      <c r="E108" s="11">
        <v>4188146.93</v>
      </c>
      <c r="F108" s="11">
        <v>2669777.27</v>
      </c>
      <c r="G108" s="11">
        <v>4188146.93</v>
      </c>
      <c r="H108" s="11">
        <v>2696616.31</v>
      </c>
      <c r="I108" s="11">
        <v>4188146.93</v>
      </c>
      <c r="J108" s="11">
        <v>2723455.35</v>
      </c>
      <c r="K108" s="11">
        <v>4188146.93</v>
      </c>
      <c r="L108" s="11">
        <v>2750294.39</v>
      </c>
      <c r="M108" s="11">
        <v>4188146.93</v>
      </c>
      <c r="N108" s="11">
        <v>2777133.43</v>
      </c>
      <c r="O108" s="11">
        <v>4188146.93</v>
      </c>
      <c r="P108" s="11">
        <v>2803972.47</v>
      </c>
      <c r="Q108" s="11">
        <v>4188146.93</v>
      </c>
      <c r="R108" s="11">
        <v>2830811.51</v>
      </c>
      <c r="S108" s="11">
        <v>4188146.93</v>
      </c>
      <c r="T108" s="11">
        <v>2857650.5500000003</v>
      </c>
      <c r="U108" s="11">
        <v>4188146.93</v>
      </c>
      <c r="V108" s="11">
        <v>2884489.59</v>
      </c>
      <c r="W108" s="11">
        <v>4188146.93</v>
      </c>
      <c r="X108" s="11">
        <v>2911328.63</v>
      </c>
      <c r="Y108" s="11">
        <v>4188146.93</v>
      </c>
      <c r="Z108" s="11">
        <v>2938167.67</v>
      </c>
      <c r="AA108" s="11">
        <v>4188146.93</v>
      </c>
      <c r="AB108" s="11">
        <v>2965006.71</v>
      </c>
      <c r="AC108" s="11">
        <v>4188146.93</v>
      </c>
      <c r="AD108" s="11">
        <v>2991845.75</v>
      </c>
      <c r="AE108" s="11">
        <f t="shared" si="7"/>
        <v>4188146.93</v>
      </c>
      <c r="AF108" s="11">
        <f t="shared" si="7"/>
        <v>2830811.51</v>
      </c>
    </row>
    <row r="109" spans="1:32" x14ac:dyDescent="0.25">
      <c r="A109" s="17">
        <v>101</v>
      </c>
      <c r="C109" s="20" t="s">
        <v>72</v>
      </c>
      <c r="D109" s="21" t="s">
        <v>312</v>
      </c>
      <c r="E109" s="11">
        <v>695173.17</v>
      </c>
      <c r="F109" s="11">
        <v>485538.84</v>
      </c>
      <c r="G109" s="11">
        <v>695173.17</v>
      </c>
      <c r="H109" s="11">
        <v>489675.12</v>
      </c>
      <c r="I109" s="11">
        <v>695173.17</v>
      </c>
      <c r="J109" s="11">
        <v>493811.4</v>
      </c>
      <c r="K109" s="11">
        <v>695173.17</v>
      </c>
      <c r="L109" s="11">
        <v>497947.68000000005</v>
      </c>
      <c r="M109" s="11">
        <v>695173.17</v>
      </c>
      <c r="N109" s="11">
        <v>502083.96</v>
      </c>
      <c r="O109" s="11">
        <v>695173.17</v>
      </c>
      <c r="P109" s="11">
        <v>506220.24000000005</v>
      </c>
      <c r="Q109" s="11">
        <v>695173.17</v>
      </c>
      <c r="R109" s="11">
        <v>510356.52</v>
      </c>
      <c r="S109" s="11">
        <v>695173.17</v>
      </c>
      <c r="T109" s="11">
        <v>514492.8</v>
      </c>
      <c r="U109" s="11">
        <v>695173.17</v>
      </c>
      <c r="V109" s="11">
        <v>518629.08</v>
      </c>
      <c r="W109" s="11">
        <v>695173.17</v>
      </c>
      <c r="X109" s="11">
        <v>522765.36</v>
      </c>
      <c r="Y109" s="11">
        <v>695173.17</v>
      </c>
      <c r="Z109" s="11">
        <v>526901.64</v>
      </c>
      <c r="AA109" s="11">
        <v>695173.17</v>
      </c>
      <c r="AB109" s="11">
        <v>531037.92000000004</v>
      </c>
      <c r="AC109" s="11">
        <v>695173.17</v>
      </c>
      <c r="AD109" s="11">
        <v>535174.20000000007</v>
      </c>
      <c r="AE109" s="11">
        <f t="shared" si="7"/>
        <v>695173.17</v>
      </c>
      <c r="AF109" s="11">
        <f t="shared" si="7"/>
        <v>510356.52</v>
      </c>
    </row>
    <row r="110" spans="1:32" x14ac:dyDescent="0.25">
      <c r="A110" s="17">
        <v>102</v>
      </c>
      <c r="C110" s="20" t="s">
        <v>73</v>
      </c>
      <c r="D110" s="21" t="s">
        <v>312</v>
      </c>
      <c r="E110" s="11">
        <v>2037970.8599999999</v>
      </c>
      <c r="F110" s="11">
        <v>1347959.94</v>
      </c>
      <c r="G110" s="11">
        <v>2037970.8599999999</v>
      </c>
      <c r="H110" s="11">
        <v>1360085.8699999999</v>
      </c>
      <c r="I110" s="11">
        <v>2037970.8599999999</v>
      </c>
      <c r="J110" s="11">
        <v>1372211.8</v>
      </c>
      <c r="K110" s="11">
        <v>2037970.8599999999</v>
      </c>
      <c r="L110" s="11">
        <v>1384337.73</v>
      </c>
      <c r="M110" s="11">
        <v>2037970.8599999999</v>
      </c>
      <c r="N110" s="11">
        <v>1396463.6600000001</v>
      </c>
      <c r="O110" s="11">
        <v>2037970.8599999999</v>
      </c>
      <c r="P110" s="11">
        <v>1408589.59</v>
      </c>
      <c r="Q110" s="11">
        <v>2037970.8599999999</v>
      </c>
      <c r="R110" s="11">
        <v>1420715.52</v>
      </c>
      <c r="S110" s="11">
        <v>2037970.8599999999</v>
      </c>
      <c r="T110" s="11">
        <v>1432841.45</v>
      </c>
      <c r="U110" s="11">
        <v>2037970.8599999999</v>
      </c>
      <c r="V110" s="11">
        <v>1444967.3800000001</v>
      </c>
      <c r="W110" s="11">
        <v>2037970.8599999999</v>
      </c>
      <c r="X110" s="11">
        <v>1457093.31</v>
      </c>
      <c r="Y110" s="11">
        <v>2037970.8599999999</v>
      </c>
      <c r="Z110" s="11">
        <v>1469219.24</v>
      </c>
      <c r="AA110" s="11">
        <v>2037970.8599999999</v>
      </c>
      <c r="AB110" s="11">
        <v>1481345.17</v>
      </c>
      <c r="AC110" s="11">
        <v>2037970.8599999999</v>
      </c>
      <c r="AD110" s="11">
        <v>1493471.1</v>
      </c>
      <c r="AE110" s="11">
        <f t="shared" si="7"/>
        <v>2037970.8599999996</v>
      </c>
      <c r="AF110" s="11">
        <f t="shared" si="7"/>
        <v>1420715.5200000003</v>
      </c>
    </row>
    <row r="111" spans="1:32" x14ac:dyDescent="0.25">
      <c r="A111" s="17">
        <v>103</v>
      </c>
      <c r="C111" s="20" t="s">
        <v>74</v>
      </c>
      <c r="D111" s="21" t="s">
        <v>312</v>
      </c>
      <c r="E111" s="11">
        <v>17063587.219999999</v>
      </c>
      <c r="F111" s="11">
        <v>10139116.890000001</v>
      </c>
      <c r="G111" s="11">
        <v>17063587.219999999</v>
      </c>
      <c r="H111" s="11">
        <v>10233962</v>
      </c>
      <c r="I111" s="11">
        <v>17063587.219999999</v>
      </c>
      <c r="J111" s="11">
        <v>10328807.109999999</v>
      </c>
      <c r="K111" s="11">
        <v>17063587.219999999</v>
      </c>
      <c r="L111" s="11">
        <v>10423652.219999999</v>
      </c>
      <c r="M111" s="11">
        <v>17063587.219999999</v>
      </c>
      <c r="N111" s="11">
        <v>10518497.33</v>
      </c>
      <c r="O111" s="11">
        <v>17063587.219999999</v>
      </c>
      <c r="P111" s="11">
        <v>10613342.439999999</v>
      </c>
      <c r="Q111" s="11">
        <v>17063587.219999999</v>
      </c>
      <c r="R111" s="11">
        <v>10708187.550000001</v>
      </c>
      <c r="S111" s="11">
        <v>17063587.219999999</v>
      </c>
      <c r="T111" s="11">
        <v>10803032.66</v>
      </c>
      <c r="U111" s="11">
        <v>17063587.219999999</v>
      </c>
      <c r="V111" s="11">
        <v>10897877.77</v>
      </c>
      <c r="W111" s="11">
        <v>17063587.219999999</v>
      </c>
      <c r="X111" s="11">
        <v>10992722.879999999</v>
      </c>
      <c r="Y111" s="11">
        <v>17063587.219999999</v>
      </c>
      <c r="Z111" s="11">
        <v>11087567.99</v>
      </c>
      <c r="AA111" s="11">
        <v>17063587.219999999</v>
      </c>
      <c r="AB111" s="11">
        <v>11182413.1</v>
      </c>
      <c r="AC111" s="11">
        <v>17063587.219999999</v>
      </c>
      <c r="AD111" s="11">
        <v>11277258.210000001</v>
      </c>
      <c r="AE111" s="11">
        <f t="shared" si="7"/>
        <v>17063587.219999999</v>
      </c>
      <c r="AF111" s="11">
        <f t="shared" si="7"/>
        <v>10708187.549999997</v>
      </c>
    </row>
    <row r="112" spans="1:32" x14ac:dyDescent="0.25">
      <c r="A112" s="17">
        <v>104</v>
      </c>
      <c r="C112" s="20" t="s">
        <v>75</v>
      </c>
      <c r="D112" s="21" t="s">
        <v>312</v>
      </c>
      <c r="E112" s="11">
        <v>541240.59</v>
      </c>
      <c r="F112" s="11">
        <v>297407.27</v>
      </c>
      <c r="G112" s="11">
        <v>541240.59000000008</v>
      </c>
      <c r="H112" s="11">
        <v>300415.67</v>
      </c>
      <c r="I112" s="11">
        <v>541240.59000000008</v>
      </c>
      <c r="J112" s="11">
        <v>303424.07</v>
      </c>
      <c r="K112" s="11">
        <v>541240.59000000008</v>
      </c>
      <c r="L112" s="11">
        <v>306432.46999999997</v>
      </c>
      <c r="M112" s="11">
        <v>541240.59000000008</v>
      </c>
      <c r="N112" s="11">
        <v>309440.87</v>
      </c>
      <c r="O112" s="11">
        <v>541240.59000000008</v>
      </c>
      <c r="P112" s="11">
        <v>312449.27</v>
      </c>
      <c r="Q112" s="11">
        <v>541240.59000000008</v>
      </c>
      <c r="R112" s="11">
        <v>315457.67000000004</v>
      </c>
      <c r="S112" s="11">
        <v>541240.59000000008</v>
      </c>
      <c r="T112" s="11">
        <v>318466.07</v>
      </c>
      <c r="U112" s="11">
        <v>541240.59000000008</v>
      </c>
      <c r="V112" s="11">
        <v>321474.47000000003</v>
      </c>
      <c r="W112" s="11">
        <v>541240.59000000008</v>
      </c>
      <c r="X112" s="11">
        <v>324482.87</v>
      </c>
      <c r="Y112" s="11">
        <v>541240.59000000008</v>
      </c>
      <c r="Z112" s="11">
        <v>327491.27</v>
      </c>
      <c r="AA112" s="11">
        <v>541240.59000000008</v>
      </c>
      <c r="AB112" s="11">
        <v>330499.67000000004</v>
      </c>
      <c r="AC112" s="11">
        <v>541240.59000000008</v>
      </c>
      <c r="AD112" s="11">
        <v>333508.07</v>
      </c>
      <c r="AE112" s="11">
        <f t="shared" si="7"/>
        <v>541240.59</v>
      </c>
      <c r="AF112" s="11">
        <f t="shared" si="7"/>
        <v>315457.67</v>
      </c>
    </row>
    <row r="113" spans="1:32" x14ac:dyDescent="0.25">
      <c r="A113" s="17">
        <v>105</v>
      </c>
      <c r="C113" s="20" t="s">
        <v>76</v>
      </c>
      <c r="D113" s="21" t="s">
        <v>312</v>
      </c>
      <c r="E113" s="11">
        <v>133873.49</v>
      </c>
      <c r="F113" s="11">
        <v>26784.31</v>
      </c>
      <c r="G113" s="11">
        <v>133873.49</v>
      </c>
      <c r="H113" s="11">
        <v>27528.420000000002</v>
      </c>
      <c r="I113" s="11">
        <v>133873.49</v>
      </c>
      <c r="J113" s="11">
        <v>28272.53</v>
      </c>
      <c r="K113" s="11">
        <v>133873.49</v>
      </c>
      <c r="L113" s="11">
        <v>29016.640000000003</v>
      </c>
      <c r="M113" s="11">
        <v>133873.49</v>
      </c>
      <c r="N113" s="11">
        <v>29760.75</v>
      </c>
      <c r="O113" s="11">
        <v>133873.49</v>
      </c>
      <c r="P113" s="11">
        <v>30504.86</v>
      </c>
      <c r="Q113" s="11">
        <v>133873.49</v>
      </c>
      <c r="R113" s="11">
        <v>31248.97</v>
      </c>
      <c r="S113" s="11">
        <v>133873.49</v>
      </c>
      <c r="T113" s="11">
        <v>31993.079999999998</v>
      </c>
      <c r="U113" s="11">
        <v>133873.49</v>
      </c>
      <c r="V113" s="11">
        <v>32737.190000000002</v>
      </c>
      <c r="W113" s="11">
        <v>133873.49</v>
      </c>
      <c r="X113" s="11">
        <v>33481.300000000003</v>
      </c>
      <c r="Y113" s="11">
        <v>133873.49</v>
      </c>
      <c r="Z113" s="11">
        <v>34225.410000000003</v>
      </c>
      <c r="AA113" s="11">
        <v>133873.49</v>
      </c>
      <c r="AB113" s="11">
        <v>34969.520000000004</v>
      </c>
      <c r="AC113" s="11">
        <v>0</v>
      </c>
      <c r="AD113" s="11">
        <v>0</v>
      </c>
      <c r="AE113" s="11">
        <f t="shared" si="7"/>
        <v>128295.42791666665</v>
      </c>
      <c r="AF113" s="11">
        <f t="shared" si="7"/>
        <v>29760.902083333338</v>
      </c>
    </row>
    <row r="114" spans="1:32" x14ac:dyDescent="0.25">
      <c r="A114" s="17">
        <v>106</v>
      </c>
      <c r="C114" s="20" t="s">
        <v>77</v>
      </c>
      <c r="D114" s="21" t="s">
        <v>312</v>
      </c>
      <c r="E114" s="11">
        <v>55564.55</v>
      </c>
      <c r="F114" s="11">
        <v>7718.9600000000009</v>
      </c>
      <c r="G114" s="11">
        <v>55564.55</v>
      </c>
      <c r="H114" s="11">
        <v>8027.81</v>
      </c>
      <c r="I114" s="11">
        <v>55564.55</v>
      </c>
      <c r="J114" s="11">
        <v>8336.66</v>
      </c>
      <c r="K114" s="11">
        <v>55564.55</v>
      </c>
      <c r="L114" s="11">
        <v>8645.51</v>
      </c>
      <c r="M114" s="11">
        <v>55564.55</v>
      </c>
      <c r="N114" s="11">
        <v>8954.36</v>
      </c>
      <c r="O114" s="11">
        <v>55564.55</v>
      </c>
      <c r="P114" s="11">
        <v>9263.2099999999991</v>
      </c>
      <c r="Q114" s="11">
        <v>55564.55</v>
      </c>
      <c r="R114" s="11">
        <v>9572.0600000000013</v>
      </c>
      <c r="S114" s="11">
        <v>55564.55</v>
      </c>
      <c r="T114" s="11">
        <v>9880.91</v>
      </c>
      <c r="U114" s="11">
        <v>55564.55</v>
      </c>
      <c r="V114" s="11">
        <v>10189.76</v>
      </c>
      <c r="W114" s="11">
        <v>55564.55</v>
      </c>
      <c r="X114" s="11">
        <v>10498.61</v>
      </c>
      <c r="Y114" s="11">
        <v>55564.55</v>
      </c>
      <c r="Z114" s="11">
        <v>10807.46</v>
      </c>
      <c r="AA114" s="11">
        <v>55564.55</v>
      </c>
      <c r="AB114" s="11">
        <v>11116.31</v>
      </c>
      <c r="AC114" s="11">
        <v>55564.55</v>
      </c>
      <c r="AD114" s="11">
        <v>11425.16</v>
      </c>
      <c r="AE114" s="11">
        <f t="shared" si="7"/>
        <v>55564.55000000001</v>
      </c>
      <c r="AF114" s="11">
        <f t="shared" si="7"/>
        <v>9572.06</v>
      </c>
    </row>
    <row r="115" spans="1:32" x14ac:dyDescent="0.25">
      <c r="A115" s="17">
        <v>107</v>
      </c>
      <c r="C115" s="20" t="s">
        <v>78</v>
      </c>
      <c r="D115" s="21" t="s">
        <v>312</v>
      </c>
      <c r="E115" s="11">
        <v>7720.2199999999993</v>
      </c>
      <c r="F115" s="11">
        <v>7720.22</v>
      </c>
      <c r="G115" s="11">
        <v>7720.22</v>
      </c>
      <c r="H115" s="11">
        <v>7720.22</v>
      </c>
      <c r="I115" s="11">
        <v>7720.22</v>
      </c>
      <c r="J115" s="11">
        <v>7720.22</v>
      </c>
      <c r="K115" s="11">
        <v>7720.22</v>
      </c>
      <c r="L115" s="11">
        <v>7720.22</v>
      </c>
      <c r="M115" s="11">
        <v>7720.22</v>
      </c>
      <c r="N115" s="11">
        <v>7720.22</v>
      </c>
      <c r="O115" s="11">
        <v>7720.22</v>
      </c>
      <c r="P115" s="11">
        <v>7720.22</v>
      </c>
      <c r="Q115" s="11">
        <v>7720.22</v>
      </c>
      <c r="R115" s="11">
        <v>7720.22</v>
      </c>
      <c r="S115" s="11">
        <v>7720.22</v>
      </c>
      <c r="T115" s="11">
        <v>7720.22</v>
      </c>
      <c r="U115" s="11">
        <v>7720.22</v>
      </c>
      <c r="V115" s="11">
        <v>7720.22</v>
      </c>
      <c r="W115" s="11">
        <v>7720.22</v>
      </c>
      <c r="X115" s="11">
        <v>7720.22</v>
      </c>
      <c r="Y115" s="11">
        <v>7720.22</v>
      </c>
      <c r="Z115" s="11">
        <v>7720.22</v>
      </c>
      <c r="AA115" s="11">
        <v>7720.22</v>
      </c>
      <c r="AB115" s="11">
        <v>7720.22</v>
      </c>
      <c r="AC115" s="11">
        <v>7720.22</v>
      </c>
      <c r="AD115" s="11">
        <v>7720.22</v>
      </c>
      <c r="AE115" s="11">
        <f t="shared" si="7"/>
        <v>7720.22</v>
      </c>
      <c r="AF115" s="11">
        <f t="shared" si="7"/>
        <v>7720.22</v>
      </c>
    </row>
    <row r="116" spans="1:32" x14ac:dyDescent="0.25">
      <c r="A116" s="17">
        <v>108</v>
      </c>
      <c r="C116" s="20" t="s">
        <v>79</v>
      </c>
      <c r="D116" s="21" t="s">
        <v>312</v>
      </c>
      <c r="E116" s="11">
        <v>30627.77</v>
      </c>
      <c r="F116" s="11">
        <v>30627.77</v>
      </c>
      <c r="G116" s="11">
        <v>30627.77</v>
      </c>
      <c r="H116" s="11">
        <v>30627.77</v>
      </c>
      <c r="I116" s="11">
        <v>30627.77</v>
      </c>
      <c r="J116" s="11">
        <v>30627.77</v>
      </c>
      <c r="K116" s="11">
        <v>30627.77</v>
      </c>
      <c r="L116" s="11">
        <v>30627.77</v>
      </c>
      <c r="M116" s="11">
        <v>30627.77</v>
      </c>
      <c r="N116" s="11">
        <v>30627.77</v>
      </c>
      <c r="O116" s="11">
        <v>30627.77</v>
      </c>
      <c r="P116" s="11">
        <v>30627.77</v>
      </c>
      <c r="Q116" s="11">
        <v>30627.77</v>
      </c>
      <c r="R116" s="11">
        <v>30627.77</v>
      </c>
      <c r="S116" s="11">
        <v>30627.77</v>
      </c>
      <c r="T116" s="11">
        <v>30627.77</v>
      </c>
      <c r="U116" s="11">
        <v>30627.77</v>
      </c>
      <c r="V116" s="11">
        <v>30627.77</v>
      </c>
      <c r="W116" s="11">
        <v>30627.77</v>
      </c>
      <c r="X116" s="11">
        <v>30627.77</v>
      </c>
      <c r="Y116" s="11">
        <v>30627.77</v>
      </c>
      <c r="Z116" s="11">
        <v>30627.77</v>
      </c>
      <c r="AA116" s="11">
        <v>30627.77</v>
      </c>
      <c r="AB116" s="11">
        <v>30627.77</v>
      </c>
      <c r="AC116" s="11">
        <v>30627.77</v>
      </c>
      <c r="AD116" s="11">
        <v>30627.77</v>
      </c>
      <c r="AE116" s="11">
        <f t="shared" si="7"/>
        <v>30627.770000000004</v>
      </c>
      <c r="AF116" s="11">
        <f t="shared" si="7"/>
        <v>30627.770000000004</v>
      </c>
    </row>
    <row r="117" spans="1:32" x14ac:dyDescent="0.25">
      <c r="A117" s="17">
        <v>109</v>
      </c>
      <c r="C117" s="20" t="s">
        <v>370</v>
      </c>
      <c r="D117" s="21" t="s">
        <v>312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12321.51</v>
      </c>
      <c r="AD117" s="11">
        <v>0</v>
      </c>
      <c r="AE117" s="11">
        <f t="shared" si="7"/>
        <v>513.39625000000001</v>
      </c>
      <c r="AF117" s="11">
        <f t="shared" si="7"/>
        <v>0</v>
      </c>
    </row>
    <row r="118" spans="1:32" x14ac:dyDescent="0.25">
      <c r="A118" s="17">
        <v>110</v>
      </c>
      <c r="C118" s="20" t="s">
        <v>371</v>
      </c>
      <c r="D118" s="21" t="s">
        <v>312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56635.37</v>
      </c>
      <c r="AB118" s="11">
        <v>0</v>
      </c>
      <c r="AC118" s="11">
        <v>56230.520000000004</v>
      </c>
      <c r="AD118" s="11">
        <v>1179.9000000000001</v>
      </c>
      <c r="AE118" s="11">
        <f t="shared" si="7"/>
        <v>7062.5525000000007</v>
      </c>
      <c r="AF118" s="11">
        <f t="shared" si="7"/>
        <v>49.162500000000001</v>
      </c>
    </row>
    <row r="119" spans="1:32" x14ac:dyDescent="0.25">
      <c r="A119" s="17">
        <v>111</v>
      </c>
      <c r="C119" s="20" t="s">
        <v>80</v>
      </c>
      <c r="D119" s="21" t="s">
        <v>312</v>
      </c>
      <c r="E119" s="11">
        <v>14271.5</v>
      </c>
      <c r="F119" s="11">
        <v>14271.5</v>
      </c>
      <c r="G119" s="11">
        <v>14271.5</v>
      </c>
      <c r="H119" s="11">
        <v>14271.5</v>
      </c>
      <c r="I119" s="11">
        <v>14271.5</v>
      </c>
      <c r="J119" s="11">
        <v>14271.5</v>
      </c>
      <c r="K119" s="11">
        <v>14271.5</v>
      </c>
      <c r="L119" s="11">
        <v>14271.5</v>
      </c>
      <c r="M119" s="11">
        <v>14271.5</v>
      </c>
      <c r="N119" s="11">
        <v>14271.5</v>
      </c>
      <c r="O119" s="11">
        <v>14271.5</v>
      </c>
      <c r="P119" s="11">
        <v>14271.5</v>
      </c>
      <c r="Q119" s="11">
        <v>14271.5</v>
      </c>
      <c r="R119" s="11">
        <v>14271.5</v>
      </c>
      <c r="S119" s="11">
        <v>14271.5</v>
      </c>
      <c r="T119" s="11">
        <v>14271.5</v>
      </c>
      <c r="U119" s="11">
        <v>14271.5</v>
      </c>
      <c r="V119" s="11">
        <v>14271.5</v>
      </c>
      <c r="W119" s="11">
        <v>14271.5</v>
      </c>
      <c r="X119" s="11">
        <v>14271.5</v>
      </c>
      <c r="Y119" s="11">
        <v>14271.5</v>
      </c>
      <c r="Z119" s="11">
        <v>14271.5</v>
      </c>
      <c r="AA119" s="11">
        <v>14271.5</v>
      </c>
      <c r="AB119" s="11">
        <v>14271.5</v>
      </c>
      <c r="AC119" s="11">
        <v>14271.5</v>
      </c>
      <c r="AD119" s="11">
        <v>14271.5</v>
      </c>
      <c r="AE119" s="11">
        <f t="shared" si="7"/>
        <v>14271.5</v>
      </c>
      <c r="AF119" s="11">
        <f t="shared" si="7"/>
        <v>14271.5</v>
      </c>
    </row>
    <row r="120" spans="1:32" x14ac:dyDescent="0.25">
      <c r="A120" s="17">
        <v>112</v>
      </c>
      <c r="C120" s="20" t="s">
        <v>81</v>
      </c>
      <c r="D120" s="21" t="s">
        <v>312</v>
      </c>
      <c r="E120" s="11">
        <v>116864.94</v>
      </c>
      <c r="F120" s="11">
        <v>87650.91</v>
      </c>
      <c r="G120" s="11">
        <v>116864.94</v>
      </c>
      <c r="H120" s="11">
        <v>89598.66</v>
      </c>
      <c r="I120" s="11">
        <v>116864.94</v>
      </c>
      <c r="J120" s="11">
        <v>91546.41</v>
      </c>
      <c r="K120" s="11">
        <v>116864.94</v>
      </c>
      <c r="L120" s="11">
        <v>93494.16</v>
      </c>
      <c r="M120" s="11">
        <v>116864.94</v>
      </c>
      <c r="N120" s="11">
        <v>95441.91</v>
      </c>
      <c r="O120" s="11">
        <v>116864.94</v>
      </c>
      <c r="P120" s="11">
        <v>97389.66</v>
      </c>
      <c r="Q120" s="11">
        <v>116864.94</v>
      </c>
      <c r="R120" s="11">
        <v>99337.41</v>
      </c>
      <c r="S120" s="11">
        <v>116864.94</v>
      </c>
      <c r="T120" s="11">
        <v>101285.16</v>
      </c>
      <c r="U120" s="11">
        <v>116864.94</v>
      </c>
      <c r="V120" s="11">
        <v>103232.91</v>
      </c>
      <c r="W120" s="11">
        <v>116864.94</v>
      </c>
      <c r="X120" s="11">
        <v>105180.66</v>
      </c>
      <c r="Y120" s="11">
        <v>116864.94</v>
      </c>
      <c r="Z120" s="11">
        <v>107128.41</v>
      </c>
      <c r="AA120" s="11">
        <v>116864.94</v>
      </c>
      <c r="AB120" s="11">
        <v>109076.16</v>
      </c>
      <c r="AC120" s="11">
        <v>116864.94</v>
      </c>
      <c r="AD120" s="11">
        <v>111023.91</v>
      </c>
      <c r="AE120" s="11">
        <f t="shared" si="7"/>
        <v>116864.93999999996</v>
      </c>
      <c r="AF120" s="11">
        <f t="shared" si="7"/>
        <v>99337.410000000018</v>
      </c>
    </row>
    <row r="121" spans="1:32" x14ac:dyDescent="0.25">
      <c r="A121" s="17">
        <v>113</v>
      </c>
      <c r="C121" s="20" t="s">
        <v>82</v>
      </c>
      <c r="D121" s="21" t="s">
        <v>312</v>
      </c>
      <c r="E121" s="11">
        <v>102398.32</v>
      </c>
      <c r="F121" s="11">
        <v>61418.630000000005</v>
      </c>
      <c r="G121" s="11">
        <v>102398.32</v>
      </c>
      <c r="H121" s="11">
        <v>63125.270000000004</v>
      </c>
      <c r="I121" s="11">
        <v>102398.32</v>
      </c>
      <c r="J121" s="11">
        <v>64831.91</v>
      </c>
      <c r="K121" s="11">
        <v>102398.32</v>
      </c>
      <c r="L121" s="11">
        <v>66538.55</v>
      </c>
      <c r="M121" s="11">
        <v>102398.32</v>
      </c>
      <c r="N121" s="11">
        <v>68245.19</v>
      </c>
      <c r="O121" s="11">
        <v>102398.32</v>
      </c>
      <c r="P121" s="11">
        <v>69951.83</v>
      </c>
      <c r="Q121" s="11">
        <v>102398.32</v>
      </c>
      <c r="R121" s="11">
        <v>71658.47</v>
      </c>
      <c r="S121" s="11">
        <v>102398.32</v>
      </c>
      <c r="T121" s="11">
        <v>73365.11</v>
      </c>
      <c r="U121" s="11">
        <v>102398.32</v>
      </c>
      <c r="V121" s="11">
        <v>75071.75</v>
      </c>
      <c r="W121" s="11">
        <v>102398.32</v>
      </c>
      <c r="X121" s="11">
        <v>76778.39</v>
      </c>
      <c r="Y121" s="11">
        <v>102398.32</v>
      </c>
      <c r="Z121" s="11">
        <v>78485.03</v>
      </c>
      <c r="AA121" s="11">
        <v>102398.32</v>
      </c>
      <c r="AB121" s="11">
        <v>80191.670000000013</v>
      </c>
      <c r="AC121" s="11">
        <v>102398.32</v>
      </c>
      <c r="AD121" s="11">
        <v>81898.31</v>
      </c>
      <c r="AE121" s="11">
        <f t="shared" si="7"/>
        <v>102398.32000000002</v>
      </c>
      <c r="AF121" s="11">
        <f t="shared" si="7"/>
        <v>71658.470000000016</v>
      </c>
    </row>
    <row r="122" spans="1:32" x14ac:dyDescent="0.25">
      <c r="A122" s="17">
        <v>114</v>
      </c>
      <c r="C122" s="20" t="s">
        <v>83</v>
      </c>
      <c r="D122" s="21" t="s">
        <v>312</v>
      </c>
      <c r="E122" s="11">
        <v>896076.42999999993</v>
      </c>
      <c r="F122" s="11">
        <v>0</v>
      </c>
      <c r="G122" s="11">
        <v>896640.00000000012</v>
      </c>
      <c r="H122" s="11">
        <v>269898.74</v>
      </c>
      <c r="I122" s="11">
        <v>897416.97000000009</v>
      </c>
      <c r="J122" s="11">
        <v>269898.74</v>
      </c>
      <c r="K122" s="11">
        <v>896070.27</v>
      </c>
      <c r="L122" s="11">
        <v>269898.74</v>
      </c>
      <c r="M122" s="11">
        <v>896070.27</v>
      </c>
      <c r="N122" s="11">
        <v>269898.74</v>
      </c>
      <c r="O122" s="11">
        <v>896070.27</v>
      </c>
      <c r="P122" s="11">
        <v>329668.69</v>
      </c>
      <c r="Q122" s="11">
        <v>896070.27</v>
      </c>
      <c r="R122" s="11">
        <v>344603.19</v>
      </c>
      <c r="S122" s="11">
        <v>896070.27</v>
      </c>
      <c r="T122" s="11">
        <v>359537.69</v>
      </c>
      <c r="U122" s="11">
        <v>896070.27</v>
      </c>
      <c r="V122" s="11">
        <v>374472.19</v>
      </c>
      <c r="W122" s="11">
        <v>896070.27</v>
      </c>
      <c r="X122" s="11">
        <v>389406.69</v>
      </c>
      <c r="Y122" s="11">
        <v>896070.27</v>
      </c>
      <c r="Z122" s="11">
        <v>404341.19</v>
      </c>
      <c r="AA122" s="11">
        <v>896070.27</v>
      </c>
      <c r="AB122" s="11">
        <v>419275.69000000006</v>
      </c>
      <c r="AC122" s="11">
        <v>896070.27</v>
      </c>
      <c r="AD122" s="11">
        <v>434210.19</v>
      </c>
      <c r="AE122" s="11">
        <f t="shared" si="7"/>
        <v>896230.22916666651</v>
      </c>
      <c r="AF122" s="11">
        <f t="shared" si="7"/>
        <v>326500.44874999998</v>
      </c>
    </row>
    <row r="123" spans="1:32" x14ac:dyDescent="0.25">
      <c r="A123" s="17">
        <v>115</v>
      </c>
      <c r="C123" s="20" t="s">
        <v>84</v>
      </c>
      <c r="D123" s="21" t="s">
        <v>312</v>
      </c>
      <c r="E123" s="11">
        <v>16039.150000000001</v>
      </c>
      <c r="F123" s="11">
        <v>3160.82</v>
      </c>
      <c r="G123" s="11">
        <v>16039.15</v>
      </c>
      <c r="H123" s="11">
        <v>3428.1400000000003</v>
      </c>
      <c r="I123" s="11">
        <v>16039.15</v>
      </c>
      <c r="J123" s="11">
        <v>3695.46</v>
      </c>
      <c r="K123" s="11">
        <v>16039.15</v>
      </c>
      <c r="L123" s="11">
        <v>3962.78</v>
      </c>
      <c r="M123" s="11">
        <v>16039.15</v>
      </c>
      <c r="N123" s="11">
        <v>4230.1000000000004</v>
      </c>
      <c r="O123" s="11">
        <v>16039.15</v>
      </c>
      <c r="P123" s="11">
        <v>4497.42</v>
      </c>
      <c r="Q123" s="11">
        <v>16039.15</v>
      </c>
      <c r="R123" s="11">
        <v>4764.74</v>
      </c>
      <c r="S123" s="11">
        <v>16039.15</v>
      </c>
      <c r="T123" s="11">
        <v>5032.0599999999995</v>
      </c>
      <c r="U123" s="11">
        <v>16039.15</v>
      </c>
      <c r="V123" s="11">
        <v>5299.38</v>
      </c>
      <c r="W123" s="11">
        <v>16039.15</v>
      </c>
      <c r="X123" s="11">
        <v>5566.7</v>
      </c>
      <c r="Y123" s="11">
        <v>16039.15</v>
      </c>
      <c r="Z123" s="11">
        <v>5834.02</v>
      </c>
      <c r="AA123" s="11">
        <v>16039.15</v>
      </c>
      <c r="AB123" s="11">
        <v>6101.34</v>
      </c>
      <c r="AC123" s="11">
        <v>16039.15</v>
      </c>
      <c r="AD123" s="11">
        <v>6368.6600000000008</v>
      </c>
      <c r="AE123" s="11">
        <f t="shared" si="7"/>
        <v>16039.149999999996</v>
      </c>
      <c r="AF123" s="11">
        <f t="shared" si="7"/>
        <v>4764.7399999999989</v>
      </c>
    </row>
    <row r="124" spans="1:32" x14ac:dyDescent="0.25">
      <c r="A124" s="17">
        <v>116</v>
      </c>
      <c r="C124" s="20" t="s">
        <v>338</v>
      </c>
      <c r="D124" s="21" t="s">
        <v>312</v>
      </c>
      <c r="E124" s="11">
        <v>1184110.1499999999</v>
      </c>
      <c r="F124" s="11">
        <v>0</v>
      </c>
      <c r="G124" s="11">
        <v>1198126.29</v>
      </c>
      <c r="H124" s="11">
        <v>19735.169999999998</v>
      </c>
      <c r="I124" s="11">
        <v>1203713.82</v>
      </c>
      <c r="J124" s="11">
        <v>39703.94</v>
      </c>
      <c r="K124" s="11">
        <v>1191106.6099999999</v>
      </c>
      <c r="L124" s="11">
        <v>59765.84</v>
      </c>
      <c r="M124" s="11">
        <v>1215680.99</v>
      </c>
      <c r="N124" s="11">
        <v>79617.62</v>
      </c>
      <c r="O124" s="11">
        <v>1214503.28</v>
      </c>
      <c r="P124" s="11">
        <v>99878.97</v>
      </c>
      <c r="Q124" s="11">
        <v>1214503.28</v>
      </c>
      <c r="R124" s="11">
        <v>120120.69</v>
      </c>
      <c r="S124" s="11">
        <v>1214503.28</v>
      </c>
      <c r="T124" s="11">
        <v>140362.41</v>
      </c>
      <c r="U124" s="11">
        <v>1214503.28</v>
      </c>
      <c r="V124" s="11">
        <v>160604.13</v>
      </c>
      <c r="W124" s="11">
        <v>1214503.28</v>
      </c>
      <c r="X124" s="11">
        <v>180845.85</v>
      </c>
      <c r="Y124" s="11">
        <v>1214503.28</v>
      </c>
      <c r="Z124" s="11">
        <v>201087.57</v>
      </c>
      <c r="AA124" s="11">
        <v>1214503.28</v>
      </c>
      <c r="AB124" s="11">
        <v>221329.28999999998</v>
      </c>
      <c r="AC124" s="11">
        <v>1214455.08</v>
      </c>
      <c r="AD124" s="11">
        <v>241571.01</v>
      </c>
      <c r="AE124" s="11">
        <f t="shared" si="7"/>
        <v>1209119.4404166664</v>
      </c>
      <c r="AF124" s="11">
        <f t="shared" si="7"/>
        <v>120319.74874999998</v>
      </c>
    </row>
    <row r="125" spans="1:32" x14ac:dyDescent="0.25">
      <c r="A125" s="17">
        <v>117</v>
      </c>
      <c r="C125" s="20" t="s">
        <v>372</v>
      </c>
      <c r="D125" s="21" t="s">
        <v>312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23225.73</v>
      </c>
      <c r="L125" s="11">
        <v>0</v>
      </c>
      <c r="M125" s="11">
        <v>23225.73</v>
      </c>
      <c r="N125" s="11">
        <v>387.1</v>
      </c>
      <c r="O125" s="11">
        <v>23225.73</v>
      </c>
      <c r="P125" s="11">
        <v>774.2</v>
      </c>
      <c r="Q125" s="11">
        <v>23225.73</v>
      </c>
      <c r="R125" s="11">
        <v>1161.3000000000002</v>
      </c>
      <c r="S125" s="11">
        <v>23225.73</v>
      </c>
      <c r="T125" s="11">
        <v>1548.4</v>
      </c>
      <c r="U125" s="11">
        <v>23225.73</v>
      </c>
      <c r="V125" s="11">
        <v>1935.5</v>
      </c>
      <c r="W125" s="11">
        <v>23225.73</v>
      </c>
      <c r="X125" s="11">
        <v>2322.6000000000004</v>
      </c>
      <c r="Y125" s="11">
        <v>23225.73</v>
      </c>
      <c r="Z125" s="11">
        <v>2709.7</v>
      </c>
      <c r="AA125" s="11">
        <v>228046.23</v>
      </c>
      <c r="AB125" s="11">
        <v>3096.8</v>
      </c>
      <c r="AC125" s="11">
        <v>227881.9</v>
      </c>
      <c r="AD125" s="11">
        <v>6897.5700000000006</v>
      </c>
      <c r="AE125" s="11">
        <f t="shared" si="7"/>
        <v>43982.751666666671</v>
      </c>
      <c r="AF125" s="11">
        <f t="shared" si="7"/>
        <v>1448.6987499999998</v>
      </c>
    </row>
    <row r="126" spans="1:32" x14ac:dyDescent="0.25">
      <c r="A126" s="17">
        <v>118</v>
      </c>
      <c r="C126" s="20" t="s">
        <v>85</v>
      </c>
      <c r="D126" s="21" t="s">
        <v>312</v>
      </c>
      <c r="E126" s="11">
        <v>131168.49</v>
      </c>
      <c r="F126" s="11">
        <v>131168.49</v>
      </c>
      <c r="G126" s="11">
        <v>131168.49</v>
      </c>
      <c r="H126" s="11">
        <v>131168.49</v>
      </c>
      <c r="I126" s="11">
        <v>131168.49</v>
      </c>
      <c r="J126" s="11">
        <v>131168.49</v>
      </c>
      <c r="K126" s="11">
        <v>131168.49</v>
      </c>
      <c r="L126" s="11">
        <v>131168.49</v>
      </c>
      <c r="M126" s="11">
        <v>131168.49</v>
      </c>
      <c r="N126" s="11">
        <v>131168.49</v>
      </c>
      <c r="O126" s="11">
        <v>131168.49</v>
      </c>
      <c r="P126" s="11">
        <v>131168.49</v>
      </c>
      <c r="Q126" s="11">
        <v>131168.49</v>
      </c>
      <c r="R126" s="11">
        <v>131168.49</v>
      </c>
      <c r="S126" s="11">
        <v>131168.49</v>
      </c>
      <c r="T126" s="11">
        <v>131168.49</v>
      </c>
      <c r="U126" s="11">
        <v>131168.49</v>
      </c>
      <c r="V126" s="11">
        <v>131168.49</v>
      </c>
      <c r="W126" s="11">
        <v>131168.49</v>
      </c>
      <c r="X126" s="11">
        <v>131168.49</v>
      </c>
      <c r="Y126" s="11">
        <v>131168.49</v>
      </c>
      <c r="Z126" s="11">
        <v>131168.49</v>
      </c>
      <c r="AA126" s="11">
        <v>131168.49</v>
      </c>
      <c r="AB126" s="11">
        <v>131168.49</v>
      </c>
      <c r="AC126" s="11">
        <v>131168.49</v>
      </c>
      <c r="AD126" s="11">
        <v>131168.49</v>
      </c>
      <c r="AE126" s="11">
        <f t="shared" si="7"/>
        <v>131168.49</v>
      </c>
      <c r="AF126" s="11">
        <f t="shared" si="7"/>
        <v>131168.49</v>
      </c>
    </row>
    <row r="127" spans="1:32" x14ac:dyDescent="0.25">
      <c r="A127" s="17">
        <v>119</v>
      </c>
      <c r="C127" s="20" t="s">
        <v>86</v>
      </c>
      <c r="D127" s="21" t="s">
        <v>312</v>
      </c>
      <c r="E127" s="11">
        <v>3004957.3699999996</v>
      </c>
      <c r="F127" s="11">
        <v>3004957.37</v>
      </c>
      <c r="G127" s="11">
        <v>3004957.37</v>
      </c>
      <c r="H127" s="11">
        <v>3004957.37</v>
      </c>
      <c r="I127" s="11">
        <v>3004957.37</v>
      </c>
      <c r="J127" s="11">
        <v>3004957.37</v>
      </c>
      <c r="K127" s="11">
        <v>3004957.37</v>
      </c>
      <c r="L127" s="11">
        <v>3004957.37</v>
      </c>
      <c r="M127" s="11">
        <v>3004957.37</v>
      </c>
      <c r="N127" s="11">
        <v>3004957.37</v>
      </c>
      <c r="O127" s="11">
        <v>3004957.37</v>
      </c>
      <c r="P127" s="11">
        <v>3004957.37</v>
      </c>
      <c r="Q127" s="11">
        <v>3004957.37</v>
      </c>
      <c r="R127" s="11">
        <v>3004957.37</v>
      </c>
      <c r="S127" s="11">
        <v>3004957.37</v>
      </c>
      <c r="T127" s="11">
        <v>3004957.37</v>
      </c>
      <c r="U127" s="11">
        <v>3004957.37</v>
      </c>
      <c r="V127" s="11">
        <v>3004957.37</v>
      </c>
      <c r="W127" s="11">
        <v>3004957.37</v>
      </c>
      <c r="X127" s="11">
        <v>3004957.37</v>
      </c>
      <c r="Y127" s="11">
        <v>3004957.37</v>
      </c>
      <c r="Z127" s="11">
        <v>3004957.37</v>
      </c>
      <c r="AA127" s="11">
        <v>3004957.37</v>
      </c>
      <c r="AB127" s="11">
        <v>3004957.37</v>
      </c>
      <c r="AC127" s="11">
        <v>2519899.88</v>
      </c>
      <c r="AD127" s="11">
        <v>2519899.88</v>
      </c>
      <c r="AE127" s="11">
        <f t="shared" si="7"/>
        <v>2984746.6412500008</v>
      </c>
      <c r="AF127" s="11">
        <f t="shared" si="7"/>
        <v>2984746.6412500008</v>
      </c>
    </row>
    <row r="128" spans="1:32" x14ac:dyDescent="0.25">
      <c r="A128" s="17">
        <v>120</v>
      </c>
      <c r="C128" s="20" t="s">
        <v>87</v>
      </c>
      <c r="D128" s="21" t="s">
        <v>312</v>
      </c>
      <c r="E128" s="11">
        <v>585144.89</v>
      </c>
      <c r="F128" s="11">
        <v>520645.36</v>
      </c>
      <c r="G128" s="11">
        <v>585144.89</v>
      </c>
      <c r="H128" s="11">
        <v>527613.46</v>
      </c>
      <c r="I128" s="11">
        <v>585144.89</v>
      </c>
      <c r="J128" s="11">
        <v>534581.56000000006</v>
      </c>
      <c r="K128" s="11">
        <v>585144.89</v>
      </c>
      <c r="L128" s="11">
        <v>541549.66</v>
      </c>
      <c r="M128" s="11">
        <v>585144.89</v>
      </c>
      <c r="N128" s="11">
        <v>548517.76</v>
      </c>
      <c r="O128" s="11">
        <v>585144.89</v>
      </c>
      <c r="P128" s="11">
        <v>555485.86</v>
      </c>
      <c r="Q128" s="11">
        <v>585144.89</v>
      </c>
      <c r="R128" s="11">
        <v>562453.96</v>
      </c>
      <c r="S128" s="11">
        <v>585144.89</v>
      </c>
      <c r="T128" s="11">
        <v>569422.06000000006</v>
      </c>
      <c r="U128" s="11">
        <v>585144.89</v>
      </c>
      <c r="V128" s="11">
        <v>576390.16</v>
      </c>
      <c r="W128" s="11">
        <v>585144.89</v>
      </c>
      <c r="X128" s="11">
        <v>583358.26</v>
      </c>
      <c r="Y128" s="11">
        <v>585144.89</v>
      </c>
      <c r="Z128" s="11">
        <v>585144.89</v>
      </c>
      <c r="AA128" s="11">
        <v>585144.89</v>
      </c>
      <c r="AB128" s="11">
        <v>585144.89</v>
      </c>
      <c r="AC128" s="11">
        <v>585144.89</v>
      </c>
      <c r="AD128" s="11">
        <v>585144.89</v>
      </c>
      <c r="AE128" s="11">
        <f t="shared" si="7"/>
        <v>585144.8899999999</v>
      </c>
      <c r="AF128" s="11">
        <f t="shared" si="7"/>
        <v>560213.13708333333</v>
      </c>
    </row>
    <row r="129" spans="1:32" x14ac:dyDescent="0.25">
      <c r="A129" s="17">
        <v>121</v>
      </c>
      <c r="C129" s="20" t="s">
        <v>88</v>
      </c>
      <c r="D129" s="21" t="s">
        <v>312</v>
      </c>
      <c r="E129" s="11">
        <v>20560.650000000001</v>
      </c>
      <c r="F129" s="11">
        <v>17850.09</v>
      </c>
      <c r="G129" s="11">
        <v>20560.650000000001</v>
      </c>
      <c r="H129" s="11">
        <v>18094.93</v>
      </c>
      <c r="I129" s="11">
        <v>20560.650000000001</v>
      </c>
      <c r="J129" s="11">
        <v>18339.77</v>
      </c>
      <c r="K129" s="11">
        <v>20560.650000000001</v>
      </c>
      <c r="L129" s="11">
        <v>18584.61</v>
      </c>
      <c r="M129" s="11">
        <v>20560.650000000001</v>
      </c>
      <c r="N129" s="11">
        <v>18829.45</v>
      </c>
      <c r="O129" s="11">
        <v>20560.650000000001</v>
      </c>
      <c r="P129" s="11">
        <v>19074.29</v>
      </c>
      <c r="Q129" s="11">
        <v>20560.650000000001</v>
      </c>
      <c r="R129" s="11">
        <v>19319.13</v>
      </c>
      <c r="S129" s="11">
        <v>20560.650000000001</v>
      </c>
      <c r="T129" s="11">
        <v>19563.97</v>
      </c>
      <c r="U129" s="11">
        <v>20560.650000000001</v>
      </c>
      <c r="V129" s="11">
        <v>19808.810000000001</v>
      </c>
      <c r="W129" s="11">
        <v>20560.650000000001</v>
      </c>
      <c r="X129" s="11">
        <v>20053.650000000001</v>
      </c>
      <c r="Y129" s="11">
        <v>20560.650000000001</v>
      </c>
      <c r="Z129" s="11">
        <v>20298.490000000002</v>
      </c>
      <c r="AA129" s="11">
        <v>20560.650000000001</v>
      </c>
      <c r="AB129" s="11">
        <v>20543.330000000002</v>
      </c>
      <c r="AC129" s="11">
        <v>20560.650000000001</v>
      </c>
      <c r="AD129" s="11">
        <v>20560.650000000001</v>
      </c>
      <c r="AE129" s="11">
        <f t="shared" si="7"/>
        <v>20560.649999999998</v>
      </c>
      <c r="AF129" s="11">
        <f t="shared" si="7"/>
        <v>19309.649999999998</v>
      </c>
    </row>
    <row r="130" spans="1:32" x14ac:dyDescent="0.25">
      <c r="A130" s="17">
        <v>122</v>
      </c>
      <c r="C130" s="20" t="s">
        <v>89</v>
      </c>
      <c r="D130" s="21" t="s">
        <v>312</v>
      </c>
      <c r="E130" s="11">
        <v>2316740.37</v>
      </c>
      <c r="F130" s="11">
        <v>1253956.0899999999</v>
      </c>
      <c r="G130" s="11">
        <v>2316740.37</v>
      </c>
      <c r="H130" s="11">
        <v>1281544.6100000001</v>
      </c>
      <c r="I130" s="11">
        <v>2316740.37</v>
      </c>
      <c r="J130" s="11">
        <v>1309133.1299999999</v>
      </c>
      <c r="K130" s="11">
        <v>2316740.37</v>
      </c>
      <c r="L130" s="11">
        <v>1336721.6499999999</v>
      </c>
      <c r="M130" s="11">
        <v>2316740.37</v>
      </c>
      <c r="N130" s="11">
        <v>1364310.17</v>
      </c>
      <c r="O130" s="11">
        <v>2316740.37</v>
      </c>
      <c r="P130" s="11">
        <v>1391898.69</v>
      </c>
      <c r="Q130" s="11">
        <v>2316740.37</v>
      </c>
      <c r="R130" s="11">
        <v>1419487.21</v>
      </c>
      <c r="S130" s="11">
        <v>2316740.37</v>
      </c>
      <c r="T130" s="11">
        <v>1447075.73</v>
      </c>
      <c r="U130" s="11">
        <v>2316740.37</v>
      </c>
      <c r="V130" s="11">
        <v>1474664.25</v>
      </c>
      <c r="W130" s="11">
        <v>2316740.37</v>
      </c>
      <c r="X130" s="11">
        <v>1502252.77</v>
      </c>
      <c r="Y130" s="11">
        <v>2316740.37</v>
      </c>
      <c r="Z130" s="11">
        <v>1529841.29</v>
      </c>
      <c r="AA130" s="11">
        <v>2316740.37</v>
      </c>
      <c r="AB130" s="11">
        <v>1557429.81</v>
      </c>
      <c r="AC130" s="11">
        <v>2316740.37</v>
      </c>
      <c r="AD130" s="11">
        <v>1585018.33</v>
      </c>
      <c r="AE130" s="11">
        <f t="shared" si="7"/>
        <v>2316740.3700000006</v>
      </c>
      <c r="AF130" s="11">
        <f t="shared" si="7"/>
        <v>1419487.21</v>
      </c>
    </row>
    <row r="131" spans="1:32" x14ac:dyDescent="0.25">
      <c r="A131" s="17">
        <v>123</v>
      </c>
      <c r="C131" s="20" t="s">
        <v>90</v>
      </c>
      <c r="D131" s="21" t="s">
        <v>312</v>
      </c>
      <c r="E131" s="11">
        <v>654150.74</v>
      </c>
      <c r="F131" s="11">
        <v>280903.41000000003</v>
      </c>
      <c r="G131" s="11">
        <v>654150.74</v>
      </c>
      <c r="H131" s="11">
        <v>288693.26</v>
      </c>
      <c r="I131" s="11">
        <v>654150.74</v>
      </c>
      <c r="J131" s="11">
        <v>296483.11</v>
      </c>
      <c r="K131" s="11">
        <v>654150.74</v>
      </c>
      <c r="L131" s="11">
        <v>304272.96000000002</v>
      </c>
      <c r="M131" s="11">
        <v>654150.74</v>
      </c>
      <c r="N131" s="11">
        <v>312062.81</v>
      </c>
      <c r="O131" s="11">
        <v>654150.74</v>
      </c>
      <c r="P131" s="11">
        <v>319852.66000000003</v>
      </c>
      <c r="Q131" s="11">
        <v>654150.74</v>
      </c>
      <c r="R131" s="11">
        <v>327642.51</v>
      </c>
      <c r="S131" s="11">
        <v>654150.74</v>
      </c>
      <c r="T131" s="11">
        <v>335432.36</v>
      </c>
      <c r="U131" s="11">
        <v>654150.74</v>
      </c>
      <c r="V131" s="11">
        <v>343222.21</v>
      </c>
      <c r="W131" s="11">
        <v>654150.74</v>
      </c>
      <c r="X131" s="11">
        <v>351012.06000000006</v>
      </c>
      <c r="Y131" s="11">
        <v>654150.74</v>
      </c>
      <c r="Z131" s="11">
        <v>358801.91000000003</v>
      </c>
      <c r="AA131" s="11">
        <v>654150.74</v>
      </c>
      <c r="AB131" s="11">
        <v>366591.76</v>
      </c>
      <c r="AC131" s="11">
        <v>654150.74</v>
      </c>
      <c r="AD131" s="11">
        <v>374381.61</v>
      </c>
      <c r="AE131" s="11">
        <f t="shared" si="7"/>
        <v>654150.74000000011</v>
      </c>
      <c r="AF131" s="11">
        <f t="shared" si="7"/>
        <v>327642.51</v>
      </c>
    </row>
    <row r="132" spans="1:32" x14ac:dyDescent="0.25">
      <c r="A132" s="17">
        <v>124</v>
      </c>
      <c r="C132" s="20" t="s">
        <v>91</v>
      </c>
      <c r="D132" s="21" t="s">
        <v>312</v>
      </c>
      <c r="E132" s="11">
        <v>123571.06</v>
      </c>
      <c r="F132" s="11">
        <v>35316.720000000001</v>
      </c>
      <c r="G132" s="11">
        <v>123571.06</v>
      </c>
      <c r="H132" s="11">
        <v>36788.25</v>
      </c>
      <c r="I132" s="11">
        <v>123571.06</v>
      </c>
      <c r="J132" s="11">
        <v>38259.78</v>
      </c>
      <c r="K132" s="11">
        <v>123571.06</v>
      </c>
      <c r="L132" s="11">
        <v>39731.31</v>
      </c>
      <c r="M132" s="11">
        <v>123571.06</v>
      </c>
      <c r="N132" s="11">
        <v>41202.839999999997</v>
      </c>
      <c r="O132" s="11">
        <v>123571.06</v>
      </c>
      <c r="P132" s="11">
        <v>42674.37</v>
      </c>
      <c r="Q132" s="11">
        <v>123571.06</v>
      </c>
      <c r="R132" s="11">
        <v>44145.9</v>
      </c>
      <c r="S132" s="11">
        <v>123571.06</v>
      </c>
      <c r="T132" s="11">
        <v>45617.43</v>
      </c>
      <c r="U132" s="11">
        <v>123571.06</v>
      </c>
      <c r="V132" s="11">
        <v>47088.959999999999</v>
      </c>
      <c r="W132" s="11">
        <v>123571.06</v>
      </c>
      <c r="X132" s="11">
        <v>48560.49</v>
      </c>
      <c r="Y132" s="11">
        <v>123571.06</v>
      </c>
      <c r="Z132" s="11">
        <v>50032.02</v>
      </c>
      <c r="AA132" s="11">
        <v>123571.06</v>
      </c>
      <c r="AB132" s="11">
        <v>51503.549999999996</v>
      </c>
      <c r="AC132" s="11">
        <v>123571.06</v>
      </c>
      <c r="AD132" s="11">
        <v>52975.08</v>
      </c>
      <c r="AE132" s="11">
        <f t="shared" si="7"/>
        <v>123571.06000000004</v>
      </c>
      <c r="AF132" s="11">
        <f t="shared" si="7"/>
        <v>44145.9</v>
      </c>
    </row>
    <row r="133" spans="1:32" x14ac:dyDescent="0.25">
      <c r="A133" s="17">
        <v>125</v>
      </c>
      <c r="C133" s="20" t="s">
        <v>92</v>
      </c>
      <c r="D133" s="21" t="s">
        <v>312</v>
      </c>
      <c r="E133" s="11">
        <v>224742.11000000002</v>
      </c>
      <c r="F133" s="11">
        <v>35102.35</v>
      </c>
      <c r="G133" s="11">
        <v>224742.11</v>
      </c>
      <c r="H133" s="11">
        <v>37778.65</v>
      </c>
      <c r="I133" s="11">
        <v>224742.11</v>
      </c>
      <c r="J133" s="11">
        <v>40454.949999999997</v>
      </c>
      <c r="K133" s="11">
        <v>224742.11</v>
      </c>
      <c r="L133" s="11">
        <v>43131.25</v>
      </c>
      <c r="M133" s="11">
        <v>224742.11</v>
      </c>
      <c r="N133" s="11">
        <v>45807.55</v>
      </c>
      <c r="O133" s="11">
        <v>224742.11</v>
      </c>
      <c r="P133" s="11">
        <v>48483.85</v>
      </c>
      <c r="Q133" s="11">
        <v>224742.11</v>
      </c>
      <c r="R133" s="11">
        <v>51160.15</v>
      </c>
      <c r="S133" s="11">
        <v>224742.11</v>
      </c>
      <c r="T133" s="11">
        <v>53836.450000000004</v>
      </c>
      <c r="U133" s="11">
        <v>224742.11</v>
      </c>
      <c r="V133" s="11">
        <v>56512.75</v>
      </c>
      <c r="W133" s="11">
        <v>224742.11</v>
      </c>
      <c r="X133" s="11">
        <v>59189.05</v>
      </c>
      <c r="Y133" s="11">
        <v>224742.11</v>
      </c>
      <c r="Z133" s="11">
        <v>61865.35</v>
      </c>
      <c r="AA133" s="11">
        <v>224742.11</v>
      </c>
      <c r="AB133" s="11">
        <v>64541.649999999994</v>
      </c>
      <c r="AC133" s="11">
        <v>391097.07000000007</v>
      </c>
      <c r="AD133" s="11">
        <v>108820.59000000001</v>
      </c>
      <c r="AE133" s="11">
        <f t="shared" si="7"/>
        <v>231673.56666666656</v>
      </c>
      <c r="AF133" s="11">
        <f t="shared" si="7"/>
        <v>52893.593333333331</v>
      </c>
    </row>
    <row r="134" spans="1:32" x14ac:dyDescent="0.25">
      <c r="A134" s="17">
        <v>126</v>
      </c>
      <c r="C134" s="20" t="s">
        <v>339</v>
      </c>
      <c r="D134" s="21" t="s">
        <v>312</v>
      </c>
      <c r="E134" s="11">
        <v>321784.21999999997</v>
      </c>
      <c r="F134" s="11">
        <v>412.18000000000006</v>
      </c>
      <c r="G134" s="11">
        <v>334648.61</v>
      </c>
      <c r="H134" s="11">
        <v>4244.09</v>
      </c>
      <c r="I134" s="11">
        <v>335843.44</v>
      </c>
      <c r="J134" s="11">
        <v>8229.2000000000007</v>
      </c>
      <c r="K134" s="11">
        <v>336830.07</v>
      </c>
      <c r="L134" s="11">
        <v>12228.54</v>
      </c>
      <c r="M134" s="11">
        <v>338701.48</v>
      </c>
      <c r="N134" s="11">
        <v>16239.62</v>
      </c>
      <c r="O134" s="11">
        <v>321784.22000000003</v>
      </c>
      <c r="P134" s="11">
        <v>20272.990000000002</v>
      </c>
      <c r="Q134" s="11">
        <v>321784.22000000003</v>
      </c>
      <c r="R134" s="11">
        <v>24104.9</v>
      </c>
      <c r="S134" s="11">
        <v>321784.22000000003</v>
      </c>
      <c r="T134" s="11">
        <v>27936.809999999998</v>
      </c>
      <c r="U134" s="11">
        <v>321784.22000000003</v>
      </c>
      <c r="V134" s="11">
        <v>31768.720000000001</v>
      </c>
      <c r="W134" s="11">
        <v>321784.22000000003</v>
      </c>
      <c r="X134" s="11">
        <v>35600.630000000005</v>
      </c>
      <c r="Y134" s="11">
        <v>321784.22000000003</v>
      </c>
      <c r="Z134" s="11">
        <v>39432.54</v>
      </c>
      <c r="AA134" s="11">
        <v>321784.22000000003</v>
      </c>
      <c r="AB134" s="11">
        <v>43264.45</v>
      </c>
      <c r="AC134" s="11">
        <v>321784.22000000003</v>
      </c>
      <c r="AD134" s="11">
        <v>47096.36</v>
      </c>
      <c r="AE134" s="11">
        <f t="shared" ref="AE134:AF149" si="8">+(E134+AC134+(+G134+I134+K134+M134+O134+Q134+S134+U134+W134+Y134+AA134)*2)/24</f>
        <v>326691.44666666677</v>
      </c>
      <c r="AF134" s="11">
        <f t="shared" si="8"/>
        <v>23923.063333333335</v>
      </c>
    </row>
    <row r="135" spans="1:32" x14ac:dyDescent="0.25">
      <c r="A135" s="17">
        <v>127</v>
      </c>
      <c r="C135" s="20" t="s">
        <v>373</v>
      </c>
      <c r="D135" s="21" t="s">
        <v>312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v>312496.5</v>
      </c>
      <c r="AD135" s="11">
        <v>0</v>
      </c>
      <c r="AE135" s="11">
        <f t="shared" si="8"/>
        <v>13020.6875</v>
      </c>
      <c r="AF135" s="11">
        <f t="shared" si="8"/>
        <v>0</v>
      </c>
    </row>
    <row r="136" spans="1:32" x14ac:dyDescent="0.25">
      <c r="A136" s="17">
        <v>128</v>
      </c>
      <c r="C136" s="20" t="s">
        <v>93</v>
      </c>
      <c r="D136" s="21" t="s">
        <v>312</v>
      </c>
      <c r="E136" s="11">
        <v>166354.96000000002</v>
      </c>
      <c r="F136" s="11">
        <v>22541.18</v>
      </c>
      <c r="G136" s="11">
        <v>166354.96</v>
      </c>
      <c r="H136" s="11">
        <v>24274.04</v>
      </c>
      <c r="I136" s="11">
        <v>166354.96</v>
      </c>
      <c r="J136" s="11">
        <v>26006.9</v>
      </c>
      <c r="K136" s="11">
        <v>166354.96</v>
      </c>
      <c r="L136" s="11">
        <v>27739.759999999998</v>
      </c>
      <c r="M136" s="11">
        <v>166354.96</v>
      </c>
      <c r="N136" s="11">
        <v>29472.620000000003</v>
      </c>
      <c r="O136" s="11">
        <v>166354.96</v>
      </c>
      <c r="P136" s="11">
        <v>31205.480000000003</v>
      </c>
      <c r="Q136" s="11">
        <v>166354.96</v>
      </c>
      <c r="R136" s="11">
        <v>32938.339999999997</v>
      </c>
      <c r="S136" s="11">
        <v>166354.96</v>
      </c>
      <c r="T136" s="11">
        <v>34671.200000000004</v>
      </c>
      <c r="U136" s="11">
        <v>166354.96</v>
      </c>
      <c r="V136" s="11">
        <v>36404.06</v>
      </c>
      <c r="W136" s="11">
        <v>166354.96</v>
      </c>
      <c r="X136" s="11">
        <v>38136.92</v>
      </c>
      <c r="Y136" s="11">
        <v>166354.96</v>
      </c>
      <c r="Z136" s="11">
        <v>39869.78</v>
      </c>
      <c r="AA136" s="11">
        <v>166354.96</v>
      </c>
      <c r="AB136" s="11">
        <v>41602.639999999999</v>
      </c>
      <c r="AC136" s="11">
        <v>0</v>
      </c>
      <c r="AD136" s="11">
        <v>0</v>
      </c>
      <c r="AE136" s="11">
        <f t="shared" si="8"/>
        <v>159423.50333333333</v>
      </c>
      <c r="AF136" s="11">
        <f t="shared" si="8"/>
        <v>31132.694166666668</v>
      </c>
    </row>
    <row r="137" spans="1:32" x14ac:dyDescent="0.25">
      <c r="A137" s="17">
        <v>129</v>
      </c>
      <c r="C137" s="20" t="s">
        <v>374</v>
      </c>
      <c r="D137" s="21" t="s">
        <v>312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2994409.61</v>
      </c>
      <c r="X137" s="11">
        <v>2994409.59</v>
      </c>
      <c r="Y137" s="11">
        <v>2994409.61</v>
      </c>
      <c r="Z137" s="11">
        <v>2994409.59</v>
      </c>
      <c r="AA137" s="11">
        <v>2994409.61</v>
      </c>
      <c r="AB137" s="11">
        <v>2994409.59</v>
      </c>
      <c r="AC137" s="11">
        <v>2994409.61</v>
      </c>
      <c r="AD137" s="11">
        <v>2994409.59</v>
      </c>
      <c r="AE137" s="11">
        <f t="shared" si="8"/>
        <v>873369.46958333335</v>
      </c>
      <c r="AF137" s="11">
        <f t="shared" si="8"/>
        <v>873369.46375</v>
      </c>
    </row>
    <row r="138" spans="1:32" x14ac:dyDescent="0.25">
      <c r="A138" s="17">
        <v>130</v>
      </c>
      <c r="C138" s="20" t="s">
        <v>94</v>
      </c>
      <c r="D138" s="21" t="s">
        <v>312</v>
      </c>
      <c r="E138" s="11">
        <v>2786186.5700000003</v>
      </c>
      <c r="F138" s="11">
        <v>1742223.0499999998</v>
      </c>
      <c r="G138" s="11">
        <v>2786186.5700000003</v>
      </c>
      <c r="H138" s="11">
        <v>1763908.87</v>
      </c>
      <c r="I138" s="11">
        <v>2786186.5700000003</v>
      </c>
      <c r="J138" s="11">
        <v>1785594.69</v>
      </c>
      <c r="K138" s="11">
        <v>2786186.5700000003</v>
      </c>
      <c r="L138" s="11">
        <v>1807280.5100000002</v>
      </c>
      <c r="M138" s="11">
        <v>2786186.5700000003</v>
      </c>
      <c r="N138" s="11">
        <v>1828966.3299999998</v>
      </c>
      <c r="O138" s="11">
        <v>2786186.5700000003</v>
      </c>
      <c r="P138" s="11">
        <v>1850652.1500000001</v>
      </c>
      <c r="Q138" s="11">
        <v>2786186.5700000003</v>
      </c>
      <c r="R138" s="11">
        <v>1872337.97</v>
      </c>
      <c r="S138" s="11">
        <v>2786186.5700000003</v>
      </c>
      <c r="T138" s="11">
        <v>1894023.79</v>
      </c>
      <c r="U138" s="11">
        <v>2786186.5700000003</v>
      </c>
      <c r="V138" s="11">
        <v>1915709.6099999999</v>
      </c>
      <c r="W138" s="11">
        <v>2786186.5700000003</v>
      </c>
      <c r="X138" s="11">
        <v>1937395.43</v>
      </c>
      <c r="Y138" s="11">
        <v>2786186.5700000003</v>
      </c>
      <c r="Z138" s="11">
        <v>1959081.25</v>
      </c>
      <c r="AA138" s="11">
        <v>2786186.5700000003</v>
      </c>
      <c r="AB138" s="11">
        <v>1980767.0699999998</v>
      </c>
      <c r="AC138" s="11">
        <v>2786186.5700000003</v>
      </c>
      <c r="AD138" s="11">
        <v>2002452.89</v>
      </c>
      <c r="AE138" s="11">
        <f t="shared" si="8"/>
        <v>2786186.5700000003</v>
      </c>
      <c r="AF138" s="11">
        <f t="shared" si="8"/>
        <v>1872337.97</v>
      </c>
    </row>
    <row r="139" spans="1:32" x14ac:dyDescent="0.25">
      <c r="A139" s="17">
        <v>131</v>
      </c>
      <c r="C139" s="20" t="s">
        <v>112</v>
      </c>
      <c r="D139" s="21" t="s">
        <v>312</v>
      </c>
      <c r="E139" s="11">
        <v>94899.760000000009</v>
      </c>
      <c r="F139" s="11">
        <v>0</v>
      </c>
      <c r="G139" s="11">
        <v>94899.760000000009</v>
      </c>
      <c r="H139" s="11">
        <v>0</v>
      </c>
      <c r="I139" s="11">
        <v>94899.760000000009</v>
      </c>
      <c r="J139" s="11">
        <v>0</v>
      </c>
      <c r="K139" s="11">
        <v>94899.760000000009</v>
      </c>
      <c r="L139" s="11">
        <v>0</v>
      </c>
      <c r="M139" s="11">
        <v>94899.760000000009</v>
      </c>
      <c r="N139" s="11">
        <v>0</v>
      </c>
      <c r="O139" s="11">
        <v>94899.760000000009</v>
      </c>
      <c r="P139" s="11">
        <v>0</v>
      </c>
      <c r="Q139" s="11">
        <v>94899.760000000009</v>
      </c>
      <c r="R139" s="11">
        <v>0</v>
      </c>
      <c r="S139" s="11">
        <v>94899.760000000009</v>
      </c>
      <c r="T139" s="11">
        <v>0</v>
      </c>
      <c r="U139" s="11">
        <v>94899.760000000009</v>
      </c>
      <c r="V139" s="11">
        <v>0</v>
      </c>
      <c r="W139" s="11">
        <v>94899.760000000009</v>
      </c>
      <c r="X139" s="11">
        <v>0</v>
      </c>
      <c r="Y139" s="11">
        <v>94899.760000000009</v>
      </c>
      <c r="Z139" s="11">
        <v>0</v>
      </c>
      <c r="AA139" s="11">
        <v>94899.760000000009</v>
      </c>
      <c r="AB139" s="11">
        <v>0</v>
      </c>
      <c r="AC139" s="11">
        <v>94899.760000000009</v>
      </c>
      <c r="AD139" s="11">
        <v>0</v>
      </c>
      <c r="AE139" s="11">
        <f t="shared" si="8"/>
        <v>94899.760000000009</v>
      </c>
      <c r="AF139" s="11">
        <f t="shared" si="8"/>
        <v>0</v>
      </c>
    </row>
    <row r="140" spans="1:32" x14ac:dyDescent="0.25">
      <c r="A140" s="17">
        <v>132</v>
      </c>
      <c r="C140" s="20" t="s">
        <v>121</v>
      </c>
      <c r="D140" s="21" t="s">
        <v>312</v>
      </c>
      <c r="E140" s="11">
        <v>446493.06</v>
      </c>
      <c r="F140" s="11">
        <v>423367.26</v>
      </c>
      <c r="G140" s="11">
        <v>446493.06000000006</v>
      </c>
      <c r="H140" s="11">
        <v>423679.8</v>
      </c>
      <c r="I140" s="11">
        <v>446493.06000000006</v>
      </c>
      <c r="J140" s="11">
        <v>423992.33999999997</v>
      </c>
      <c r="K140" s="11">
        <v>439165.15</v>
      </c>
      <c r="L140" s="11">
        <v>416976.97</v>
      </c>
      <c r="M140" s="11">
        <v>409827.5</v>
      </c>
      <c r="N140" s="11">
        <v>410768.25</v>
      </c>
      <c r="O140" s="11">
        <v>409827.5</v>
      </c>
      <c r="P140" s="11">
        <v>411055.13</v>
      </c>
      <c r="Q140" s="11">
        <v>412881.85000000003</v>
      </c>
      <c r="R140" s="11">
        <v>411342.01</v>
      </c>
      <c r="S140" s="11">
        <v>412881.85000000003</v>
      </c>
      <c r="T140" s="11">
        <v>411631.02999999997</v>
      </c>
      <c r="U140" s="11">
        <v>412881.85000000003</v>
      </c>
      <c r="V140" s="11">
        <v>411920.05</v>
      </c>
      <c r="W140" s="11">
        <v>412881.85000000003</v>
      </c>
      <c r="X140" s="11">
        <v>412209.07</v>
      </c>
      <c r="Y140" s="11">
        <v>412881.85000000003</v>
      </c>
      <c r="Z140" s="11">
        <v>412498.09</v>
      </c>
      <c r="AA140" s="11">
        <v>412881.85000000003</v>
      </c>
      <c r="AB140" s="11">
        <v>412787.11000000004</v>
      </c>
      <c r="AC140" s="11">
        <v>412881.85000000003</v>
      </c>
      <c r="AD140" s="11">
        <v>413076.13</v>
      </c>
      <c r="AE140" s="11">
        <f t="shared" si="8"/>
        <v>421565.40208333335</v>
      </c>
      <c r="AF140" s="11">
        <f t="shared" si="8"/>
        <v>414756.79541666666</v>
      </c>
    </row>
    <row r="141" spans="1:32" x14ac:dyDescent="0.25">
      <c r="A141" s="17">
        <v>133</v>
      </c>
      <c r="C141" s="20" t="s">
        <v>162</v>
      </c>
      <c r="D141" s="21" t="s">
        <v>312</v>
      </c>
      <c r="E141" s="11">
        <v>954713.1100000001</v>
      </c>
      <c r="F141" s="11">
        <v>696776.96</v>
      </c>
      <c r="G141" s="11">
        <v>954713.11</v>
      </c>
      <c r="H141" s="11">
        <v>696776.96</v>
      </c>
      <c r="I141" s="11">
        <v>954713.11</v>
      </c>
      <c r="J141" s="11">
        <v>696776.96</v>
      </c>
      <c r="K141" s="11">
        <v>954713.11</v>
      </c>
      <c r="L141" s="11">
        <v>696776.96</v>
      </c>
      <c r="M141" s="11">
        <v>954713.11</v>
      </c>
      <c r="N141" s="11">
        <v>696776.96</v>
      </c>
      <c r="O141" s="11">
        <v>954713.11</v>
      </c>
      <c r="P141" s="11">
        <v>696776.96</v>
      </c>
      <c r="Q141" s="11">
        <v>954713.11</v>
      </c>
      <c r="R141" s="11">
        <v>696776.96</v>
      </c>
      <c r="S141" s="11">
        <v>954713.11</v>
      </c>
      <c r="T141" s="11">
        <v>696776.96</v>
      </c>
      <c r="U141" s="11">
        <v>954713.11</v>
      </c>
      <c r="V141" s="11">
        <v>696776.96</v>
      </c>
      <c r="W141" s="11">
        <v>954713.11</v>
      </c>
      <c r="X141" s="11">
        <v>696776.96</v>
      </c>
      <c r="Y141" s="11">
        <v>954713.11</v>
      </c>
      <c r="Z141" s="11">
        <v>696776.96</v>
      </c>
      <c r="AA141" s="11">
        <v>954713.11</v>
      </c>
      <c r="AB141" s="11">
        <v>-9.9999999999909051E-3</v>
      </c>
      <c r="AC141" s="11">
        <v>954713.11</v>
      </c>
      <c r="AD141" s="11">
        <v>-9.9999999999909051E-3</v>
      </c>
      <c r="AE141" s="11">
        <f t="shared" si="8"/>
        <v>954713.10999999987</v>
      </c>
      <c r="AF141" s="11">
        <f t="shared" si="8"/>
        <v>609679.83875</v>
      </c>
    </row>
    <row r="142" spans="1:32" x14ac:dyDescent="0.25">
      <c r="A142" s="17">
        <v>134</v>
      </c>
      <c r="C142" s="20" t="s">
        <v>172</v>
      </c>
      <c r="D142" s="21" t="s">
        <v>312</v>
      </c>
      <c r="E142" s="11">
        <v>6100579.4300000006</v>
      </c>
      <c r="F142" s="11">
        <v>5689667.3399999999</v>
      </c>
      <c r="G142" s="11">
        <v>6100579.4300000006</v>
      </c>
      <c r="H142" s="11">
        <v>5696988.04</v>
      </c>
      <c r="I142" s="11">
        <v>6100579.4300000006</v>
      </c>
      <c r="J142" s="11">
        <v>5704308.7400000002</v>
      </c>
      <c r="K142" s="11">
        <v>6100579.4300000006</v>
      </c>
      <c r="L142" s="11">
        <v>5711629.4399999995</v>
      </c>
      <c r="M142" s="11">
        <v>6125440.9500000002</v>
      </c>
      <c r="N142" s="11">
        <v>5715135.540000001</v>
      </c>
      <c r="O142" s="11">
        <v>6127682.7699999996</v>
      </c>
      <c r="P142" s="11">
        <v>5722486.0700000003</v>
      </c>
      <c r="Q142" s="11">
        <v>6124755.4900000002</v>
      </c>
      <c r="R142" s="11">
        <v>5729839.29</v>
      </c>
      <c r="S142" s="11">
        <v>6124755.4900000002</v>
      </c>
      <c r="T142" s="11">
        <v>5737189</v>
      </c>
      <c r="U142" s="11">
        <v>6124755.4900000002</v>
      </c>
      <c r="V142" s="11">
        <v>5744538.71</v>
      </c>
      <c r="W142" s="11">
        <v>6144716.8700000001</v>
      </c>
      <c r="X142" s="11">
        <v>5751888.4199999999</v>
      </c>
      <c r="Y142" s="11">
        <v>6151793.6799999997</v>
      </c>
      <c r="Z142" s="11">
        <v>5759262.0800000001</v>
      </c>
      <c r="AA142" s="11">
        <v>6151793.6799999997</v>
      </c>
      <c r="AB142" s="11">
        <v>6456039.0499999998</v>
      </c>
      <c r="AC142" s="11">
        <v>6151550.0899999999</v>
      </c>
      <c r="AD142" s="11">
        <v>6456039.0499999998</v>
      </c>
      <c r="AE142" s="11">
        <f t="shared" si="8"/>
        <v>6125291.4558333345</v>
      </c>
      <c r="AF142" s="11">
        <f t="shared" si="8"/>
        <v>5816846.4645833327</v>
      </c>
    </row>
    <row r="143" spans="1:32" x14ac:dyDescent="0.25">
      <c r="A143" s="17">
        <v>135</v>
      </c>
      <c r="C143" s="20" t="s">
        <v>174</v>
      </c>
      <c r="D143" s="21" t="s">
        <v>312</v>
      </c>
      <c r="E143" s="11">
        <v>3657078.37</v>
      </c>
      <c r="F143" s="11">
        <v>2032975.24</v>
      </c>
      <c r="G143" s="11">
        <v>1462667.8199999998</v>
      </c>
      <c r="H143" s="11">
        <v>-27281.489999999998</v>
      </c>
      <c r="I143" s="11">
        <v>1459580.4100000001</v>
      </c>
      <c r="J143" s="11">
        <v>23286.63</v>
      </c>
      <c r="K143" s="11">
        <v>1459580.4100000001</v>
      </c>
      <c r="L143" s="11">
        <v>76828.900000000009</v>
      </c>
      <c r="M143" s="11">
        <v>1408886.63</v>
      </c>
      <c r="N143" s="11">
        <v>79677.39</v>
      </c>
      <c r="O143" s="11">
        <v>1423107.9500000002</v>
      </c>
      <c r="P143" s="11">
        <v>131360.05000000002</v>
      </c>
      <c r="Q143" s="11">
        <v>1420719.93</v>
      </c>
      <c r="R143" s="11">
        <v>181176.37</v>
      </c>
      <c r="S143" s="11">
        <v>1420719.93</v>
      </c>
      <c r="T143" s="11">
        <v>233293.11000000002</v>
      </c>
      <c r="U143" s="11">
        <v>1422574.08</v>
      </c>
      <c r="V143" s="11">
        <v>285409.85000000003</v>
      </c>
      <c r="W143" s="11">
        <v>1422574.08</v>
      </c>
      <c r="X143" s="11">
        <v>337594.61</v>
      </c>
      <c r="Y143" s="11">
        <v>1422574.08</v>
      </c>
      <c r="Z143" s="11">
        <v>389779.37</v>
      </c>
      <c r="AA143" s="11">
        <v>1441671.1400000001</v>
      </c>
      <c r="AB143" s="11">
        <v>441964.13</v>
      </c>
      <c r="AC143" s="11">
        <v>1634003.6400000001</v>
      </c>
      <c r="AD143" s="11">
        <v>476545.5</v>
      </c>
      <c r="AE143" s="11">
        <f t="shared" si="8"/>
        <v>1534183.1220833333</v>
      </c>
      <c r="AF143" s="11">
        <f t="shared" si="8"/>
        <v>283987.44083333336</v>
      </c>
    </row>
    <row r="144" spans="1:32" x14ac:dyDescent="0.25">
      <c r="A144" s="17">
        <v>136</v>
      </c>
      <c r="C144" s="20" t="s">
        <v>178</v>
      </c>
      <c r="D144" s="21" t="s">
        <v>312</v>
      </c>
      <c r="E144" s="11">
        <v>158310.35</v>
      </c>
      <c r="F144" s="11">
        <v>-138319.41</v>
      </c>
      <c r="G144" s="11">
        <v>158310.35</v>
      </c>
      <c r="H144" s="11">
        <v>-134840.54</v>
      </c>
      <c r="I144" s="11">
        <v>158310.35</v>
      </c>
      <c r="J144" s="11">
        <v>-131361.66999999998</v>
      </c>
      <c r="K144" s="11">
        <v>156609.65</v>
      </c>
      <c r="L144" s="11">
        <v>-129583.5</v>
      </c>
      <c r="M144" s="11">
        <v>156609.65</v>
      </c>
      <c r="N144" s="11">
        <v>-126142</v>
      </c>
      <c r="O144" s="11">
        <v>156609.65</v>
      </c>
      <c r="P144" s="11">
        <v>-122700.5</v>
      </c>
      <c r="Q144" s="11">
        <v>156609.65</v>
      </c>
      <c r="R144" s="11">
        <v>-119259</v>
      </c>
      <c r="S144" s="11">
        <v>156609.65</v>
      </c>
      <c r="T144" s="11">
        <v>-115817.5</v>
      </c>
      <c r="U144" s="11">
        <v>156609.65</v>
      </c>
      <c r="V144" s="11">
        <v>-112376</v>
      </c>
      <c r="W144" s="11">
        <v>156609.65</v>
      </c>
      <c r="X144" s="11">
        <v>-108934.5</v>
      </c>
      <c r="Y144" s="11">
        <v>156609.65</v>
      </c>
      <c r="Z144" s="11">
        <v>-105493</v>
      </c>
      <c r="AA144" s="11">
        <v>156609.65</v>
      </c>
      <c r="AB144" s="11">
        <v>-102051.5</v>
      </c>
      <c r="AC144" s="11">
        <v>156609.65</v>
      </c>
      <c r="AD144" s="11">
        <v>-98610</v>
      </c>
      <c r="AE144" s="11">
        <f t="shared" si="8"/>
        <v>156963.96249999997</v>
      </c>
      <c r="AF144" s="11">
        <f t="shared" si="8"/>
        <v>-118918.70125</v>
      </c>
    </row>
    <row r="145" spans="1:32" x14ac:dyDescent="0.25">
      <c r="A145" s="17">
        <v>137</v>
      </c>
      <c r="C145" s="20" t="s">
        <v>182</v>
      </c>
      <c r="D145" s="21" t="s">
        <v>312</v>
      </c>
      <c r="E145" s="11">
        <v>1325227.26</v>
      </c>
      <c r="F145" s="11">
        <v>188673.24</v>
      </c>
      <c r="G145" s="11">
        <v>1325227.26</v>
      </c>
      <c r="H145" s="11">
        <v>209656</v>
      </c>
      <c r="I145" s="11">
        <v>1325227.26</v>
      </c>
      <c r="J145" s="11">
        <v>230638.76</v>
      </c>
      <c r="K145" s="11">
        <v>1325227.26</v>
      </c>
      <c r="L145" s="11">
        <v>251621.52000000002</v>
      </c>
      <c r="M145" s="11">
        <v>1325227.26</v>
      </c>
      <c r="N145" s="11">
        <v>272604.28000000003</v>
      </c>
      <c r="O145" s="11">
        <v>1325227.26</v>
      </c>
      <c r="P145" s="11">
        <v>293587.03999999998</v>
      </c>
      <c r="Q145" s="11">
        <v>1325227.26</v>
      </c>
      <c r="R145" s="11">
        <v>314569.80000000005</v>
      </c>
      <c r="S145" s="11">
        <v>1325227.26</v>
      </c>
      <c r="T145" s="11">
        <v>335552.56</v>
      </c>
      <c r="U145" s="11">
        <v>1325227.26</v>
      </c>
      <c r="V145" s="11">
        <v>356535.32000000007</v>
      </c>
      <c r="W145" s="11">
        <v>1325227.26</v>
      </c>
      <c r="X145" s="11">
        <v>377518.08000000002</v>
      </c>
      <c r="Y145" s="11">
        <v>1325227.26</v>
      </c>
      <c r="Z145" s="11">
        <v>398500.84</v>
      </c>
      <c r="AA145" s="11">
        <v>1325227.26</v>
      </c>
      <c r="AB145" s="11">
        <v>419483.6</v>
      </c>
      <c r="AC145" s="11">
        <v>1325227.26</v>
      </c>
      <c r="AD145" s="11">
        <v>440466.36</v>
      </c>
      <c r="AE145" s="11">
        <f t="shared" si="8"/>
        <v>1325227.26</v>
      </c>
      <c r="AF145" s="11">
        <f t="shared" si="8"/>
        <v>314569.8</v>
      </c>
    </row>
    <row r="146" spans="1:32" x14ac:dyDescent="0.25">
      <c r="A146" s="17">
        <v>138</v>
      </c>
      <c r="C146" s="20" t="s">
        <v>184</v>
      </c>
      <c r="D146" s="21" t="s">
        <v>312</v>
      </c>
      <c r="E146" s="11">
        <v>2994409.6100000003</v>
      </c>
      <c r="F146" s="11">
        <v>2994409.61</v>
      </c>
      <c r="G146" s="11">
        <v>2994409.61</v>
      </c>
      <c r="H146" s="11">
        <v>2994409.61</v>
      </c>
      <c r="I146" s="11">
        <v>2994409.61</v>
      </c>
      <c r="J146" s="11">
        <v>2994409.61</v>
      </c>
      <c r="K146" s="11">
        <v>2994409.61</v>
      </c>
      <c r="L146" s="11">
        <v>2994409.61</v>
      </c>
      <c r="M146" s="11">
        <v>2994409.61</v>
      </c>
      <c r="N146" s="11">
        <v>2994409.61</v>
      </c>
      <c r="O146" s="11">
        <v>2994409.61</v>
      </c>
      <c r="P146" s="11">
        <v>2994409.61</v>
      </c>
      <c r="Q146" s="11">
        <v>2994409.61</v>
      </c>
      <c r="R146" s="11">
        <v>2994409.61</v>
      </c>
      <c r="S146" s="11">
        <v>2994409.61</v>
      </c>
      <c r="T146" s="11">
        <v>2994409.61</v>
      </c>
      <c r="U146" s="11">
        <v>2994409.61</v>
      </c>
      <c r="V146" s="11">
        <v>2994409.61</v>
      </c>
      <c r="W146" s="11">
        <v>0</v>
      </c>
      <c r="X146" s="11">
        <v>0.02</v>
      </c>
      <c r="Y146" s="11">
        <v>0</v>
      </c>
      <c r="Z146" s="11">
        <v>0.02</v>
      </c>
      <c r="AA146" s="11">
        <v>0</v>
      </c>
      <c r="AB146" s="11">
        <v>0.02</v>
      </c>
      <c r="AC146" s="11">
        <v>0</v>
      </c>
      <c r="AD146" s="11">
        <v>0.02</v>
      </c>
      <c r="AE146" s="11">
        <f t="shared" si="8"/>
        <v>2121040.1404166664</v>
      </c>
      <c r="AF146" s="11">
        <f t="shared" si="8"/>
        <v>2121040.1462499998</v>
      </c>
    </row>
    <row r="147" spans="1:32" x14ac:dyDescent="0.25">
      <c r="A147" s="17">
        <v>139</v>
      </c>
      <c r="C147" s="20" t="s">
        <v>188</v>
      </c>
      <c r="D147" s="21" t="s">
        <v>312</v>
      </c>
      <c r="E147" s="11">
        <v>7723.92</v>
      </c>
      <c r="F147" s="11">
        <v>6553.3600000000006</v>
      </c>
      <c r="G147" s="11">
        <v>7723.92</v>
      </c>
      <c r="H147" s="11">
        <v>6570.67</v>
      </c>
      <c r="I147" s="11">
        <v>7723.92</v>
      </c>
      <c r="J147" s="11">
        <v>6587.98</v>
      </c>
      <c r="K147" s="11">
        <v>7723.92</v>
      </c>
      <c r="L147" s="11">
        <v>6605.29</v>
      </c>
      <c r="M147" s="11">
        <v>7723.92</v>
      </c>
      <c r="N147" s="11">
        <v>6622.6</v>
      </c>
      <c r="O147" s="11">
        <v>7723.92</v>
      </c>
      <c r="P147" s="11">
        <v>6639.91</v>
      </c>
      <c r="Q147" s="11">
        <v>7723.92</v>
      </c>
      <c r="R147" s="11">
        <v>6657.22</v>
      </c>
      <c r="S147" s="11">
        <v>7723.92</v>
      </c>
      <c r="T147" s="11">
        <v>6674.5300000000007</v>
      </c>
      <c r="U147" s="11">
        <v>7723.92</v>
      </c>
      <c r="V147" s="11">
        <v>6691.84</v>
      </c>
      <c r="W147" s="11">
        <v>7723.92</v>
      </c>
      <c r="X147" s="11">
        <v>6709.15</v>
      </c>
      <c r="Y147" s="11">
        <v>7723.92</v>
      </c>
      <c r="Z147" s="11">
        <v>6726.46</v>
      </c>
      <c r="AA147" s="11">
        <v>7723.92</v>
      </c>
      <c r="AB147" s="11">
        <v>6743.77</v>
      </c>
      <c r="AC147" s="11">
        <v>7723.92</v>
      </c>
      <c r="AD147" s="11">
        <v>6761.08</v>
      </c>
      <c r="AE147" s="11">
        <f t="shared" si="8"/>
        <v>7723.9199999999992</v>
      </c>
      <c r="AF147" s="11">
        <f t="shared" si="8"/>
        <v>6657.22</v>
      </c>
    </row>
    <row r="148" spans="1:32" x14ac:dyDescent="0.25">
      <c r="A148" s="17">
        <v>140</v>
      </c>
      <c r="C148" s="20" t="s">
        <v>192</v>
      </c>
      <c r="D148" s="21" t="s">
        <v>312</v>
      </c>
      <c r="E148" s="11">
        <v>2075750.4000000001</v>
      </c>
      <c r="F148" s="11">
        <v>687451.10000000009</v>
      </c>
      <c r="G148" s="11">
        <v>2075750.3999999999</v>
      </c>
      <c r="H148" s="11">
        <v>697639.57000000007</v>
      </c>
      <c r="I148" s="11">
        <v>2112982.6</v>
      </c>
      <c r="J148" s="11">
        <v>707828.04</v>
      </c>
      <c r="K148" s="11">
        <v>2111769.21</v>
      </c>
      <c r="L148" s="11">
        <v>718199.26</v>
      </c>
      <c r="M148" s="11">
        <v>2115211.9900000002</v>
      </c>
      <c r="N148" s="11">
        <v>728564.53</v>
      </c>
      <c r="O148" s="11">
        <v>2115211.9900000002</v>
      </c>
      <c r="P148" s="11">
        <v>738946.70000000007</v>
      </c>
      <c r="Q148" s="11">
        <v>2117755.27</v>
      </c>
      <c r="R148" s="11">
        <v>749328.87</v>
      </c>
      <c r="S148" s="11">
        <v>2117755.27</v>
      </c>
      <c r="T148" s="11">
        <v>759723.52000000002</v>
      </c>
      <c r="U148" s="11">
        <v>2117755.27</v>
      </c>
      <c r="V148" s="11">
        <v>770118.17</v>
      </c>
      <c r="W148" s="11">
        <v>2117755.27</v>
      </c>
      <c r="X148" s="11">
        <v>780512.82</v>
      </c>
      <c r="Y148" s="11">
        <v>2117755.27</v>
      </c>
      <c r="Z148" s="11">
        <v>790907.47</v>
      </c>
      <c r="AA148" s="11">
        <v>2177838.0900000003</v>
      </c>
      <c r="AB148" s="11">
        <v>797093.51</v>
      </c>
      <c r="AC148" s="11">
        <v>2176885.5700000003</v>
      </c>
      <c r="AD148" s="11">
        <v>807783.06</v>
      </c>
      <c r="AE148" s="11">
        <f t="shared" si="8"/>
        <v>2118654.884583333</v>
      </c>
      <c r="AF148" s="11">
        <f t="shared" si="8"/>
        <v>748873.29499999993</v>
      </c>
    </row>
    <row r="149" spans="1:32" x14ac:dyDescent="0.25">
      <c r="A149" s="17">
        <v>141</v>
      </c>
      <c r="C149" s="20" t="s">
        <v>196</v>
      </c>
      <c r="D149" s="21" t="s">
        <v>312</v>
      </c>
      <c r="E149" s="11">
        <v>52364.87</v>
      </c>
      <c r="F149" s="11">
        <v>43475.03</v>
      </c>
      <c r="G149" s="11">
        <v>51617.229999999996</v>
      </c>
      <c r="H149" s="11">
        <v>43093.94</v>
      </c>
      <c r="I149" s="11">
        <v>51617.229999999996</v>
      </c>
      <c r="J149" s="11">
        <v>45455.26</v>
      </c>
      <c r="K149" s="11">
        <v>50478.8</v>
      </c>
      <c r="L149" s="11">
        <v>44678.15</v>
      </c>
      <c r="M149" s="11">
        <v>50478.8</v>
      </c>
      <c r="N149" s="11">
        <v>45031.5</v>
      </c>
      <c r="O149" s="11">
        <v>50478.8</v>
      </c>
      <c r="P149" s="11">
        <v>45384.85</v>
      </c>
      <c r="Q149" s="11">
        <v>50478.8</v>
      </c>
      <c r="R149" s="11">
        <v>45738.2</v>
      </c>
      <c r="S149" s="11">
        <v>50478.8</v>
      </c>
      <c r="T149" s="11">
        <v>46091.55</v>
      </c>
      <c r="U149" s="11">
        <v>50478.8</v>
      </c>
      <c r="V149" s="11">
        <v>46444.9</v>
      </c>
      <c r="W149" s="11">
        <v>50478.8</v>
      </c>
      <c r="X149" s="11">
        <v>46798.25</v>
      </c>
      <c r="Y149" s="11">
        <v>50478.8</v>
      </c>
      <c r="Z149" s="11">
        <v>47151.600000000006</v>
      </c>
      <c r="AA149" s="11">
        <v>50478.8</v>
      </c>
      <c r="AB149" s="11">
        <v>47504.95</v>
      </c>
      <c r="AC149" s="11">
        <v>50478.8</v>
      </c>
      <c r="AD149" s="11">
        <v>47858.3</v>
      </c>
      <c r="AE149" s="11">
        <f t="shared" si="8"/>
        <v>50747.124583333323</v>
      </c>
      <c r="AF149" s="11">
        <f t="shared" si="8"/>
        <v>45753.317916666674</v>
      </c>
    </row>
    <row r="150" spans="1:32" x14ac:dyDescent="0.25">
      <c r="A150" s="17">
        <v>142</v>
      </c>
      <c r="C150" s="20" t="s">
        <v>200</v>
      </c>
      <c r="D150" s="21" t="s">
        <v>312</v>
      </c>
      <c r="E150" s="11">
        <v>2931284.7700000005</v>
      </c>
      <c r="F150" s="11">
        <v>711612.54</v>
      </c>
      <c r="G150" s="11">
        <v>2835533.01</v>
      </c>
      <c r="H150" s="11">
        <v>641900.35</v>
      </c>
      <c r="I150" s="11">
        <v>2841808.12</v>
      </c>
      <c r="J150" s="11">
        <v>667089.34</v>
      </c>
      <c r="K150" s="11">
        <v>2834388.63</v>
      </c>
      <c r="L150" s="11">
        <v>683807.34000000008</v>
      </c>
      <c r="M150" s="11">
        <v>2849159.5599999996</v>
      </c>
      <c r="N150" s="11">
        <v>708986.16</v>
      </c>
      <c r="O150" s="11">
        <v>2869106.8200000003</v>
      </c>
      <c r="P150" s="11">
        <v>734296.2</v>
      </c>
      <c r="Q150" s="11">
        <v>2893130.23</v>
      </c>
      <c r="R150" s="11">
        <v>759783.42999999993</v>
      </c>
      <c r="S150" s="11">
        <v>2913309.18</v>
      </c>
      <c r="T150" s="11">
        <v>785484.07000000007</v>
      </c>
      <c r="U150" s="11">
        <v>2938370.34</v>
      </c>
      <c r="V150" s="11">
        <v>811363.97</v>
      </c>
      <c r="W150" s="11">
        <v>3031442.14</v>
      </c>
      <c r="X150" s="11">
        <v>837466.49</v>
      </c>
      <c r="Y150" s="11">
        <v>3032112.79</v>
      </c>
      <c r="Z150" s="11">
        <v>865066.45000000007</v>
      </c>
      <c r="AA150" s="11">
        <v>3006786.09</v>
      </c>
      <c r="AB150" s="11">
        <v>892001.72</v>
      </c>
      <c r="AC150" s="11">
        <v>3047187.7199999997</v>
      </c>
      <c r="AD150" s="11">
        <v>957140</v>
      </c>
      <c r="AE150" s="11">
        <f t="shared" ref="AE150:AF153" si="9">+(E150+AC150+(+G150+I150+K150+M150+O150+Q150+S150+U150+W150+Y150+AA150)*2)/24</f>
        <v>2919531.9295833334</v>
      </c>
      <c r="AF150" s="11">
        <f t="shared" si="9"/>
        <v>768468.48249999993</v>
      </c>
    </row>
    <row r="151" spans="1:32" x14ac:dyDescent="0.25">
      <c r="A151" s="17">
        <v>143</v>
      </c>
      <c r="C151" s="20" t="s">
        <v>205</v>
      </c>
      <c r="D151" s="21" t="s">
        <v>312</v>
      </c>
      <c r="E151" s="27">
        <v>84472.540000000008</v>
      </c>
      <c r="F151" s="27">
        <v>44450.700000000004</v>
      </c>
      <c r="G151" s="27">
        <v>78998.84</v>
      </c>
      <c r="H151" s="27">
        <v>40001.230000000003</v>
      </c>
      <c r="I151" s="27">
        <v>78998.84</v>
      </c>
      <c r="J151" s="27">
        <v>40959.089999999997</v>
      </c>
      <c r="K151" s="27">
        <v>78998.84</v>
      </c>
      <c r="L151" s="27">
        <v>41916.949999999997</v>
      </c>
      <c r="M151" s="27">
        <v>78998.84</v>
      </c>
      <c r="N151" s="27">
        <v>42874.81</v>
      </c>
      <c r="O151" s="27">
        <v>78998.84</v>
      </c>
      <c r="P151" s="27">
        <v>43832.67</v>
      </c>
      <c r="Q151" s="27">
        <v>78998.84</v>
      </c>
      <c r="R151" s="27">
        <v>38092.410000000003</v>
      </c>
      <c r="S151" s="27">
        <v>78998.84</v>
      </c>
      <c r="T151" s="27">
        <v>39050.270000000004</v>
      </c>
      <c r="U151" s="27">
        <v>78998.84</v>
      </c>
      <c r="V151" s="27">
        <v>40008.130000000005</v>
      </c>
      <c r="W151" s="27">
        <v>78998.84</v>
      </c>
      <c r="X151" s="27">
        <v>40965.99</v>
      </c>
      <c r="Y151" s="27">
        <v>78998.84</v>
      </c>
      <c r="Z151" s="27">
        <v>41923.85</v>
      </c>
      <c r="AA151" s="27">
        <v>78998.84</v>
      </c>
      <c r="AB151" s="27">
        <v>42881.71</v>
      </c>
      <c r="AC151" s="27">
        <v>78998.84</v>
      </c>
      <c r="AD151" s="27">
        <v>43839.57</v>
      </c>
      <c r="AE151" s="11">
        <f t="shared" si="9"/>
        <v>79226.910833333313</v>
      </c>
      <c r="AF151" s="11">
        <f t="shared" si="9"/>
        <v>41387.687083333331</v>
      </c>
    </row>
    <row r="152" spans="1:32" x14ac:dyDescent="0.25">
      <c r="A152" s="17">
        <v>144</v>
      </c>
      <c r="C152" s="20" t="s">
        <v>209</v>
      </c>
      <c r="D152" s="21" t="s">
        <v>312</v>
      </c>
      <c r="E152" s="27">
        <v>-94673.540000000008</v>
      </c>
      <c r="F152" s="27">
        <v>-54429.9</v>
      </c>
      <c r="G152" s="27">
        <v>-94673.54</v>
      </c>
      <c r="H152" s="27">
        <v>-55189.65</v>
      </c>
      <c r="I152" s="27">
        <v>-94673.54</v>
      </c>
      <c r="J152" s="27">
        <v>-55949.399999999994</v>
      </c>
      <c r="K152" s="27">
        <v>-94673.54</v>
      </c>
      <c r="L152" s="27">
        <v>-56709.15</v>
      </c>
      <c r="M152" s="27">
        <v>-94673.54</v>
      </c>
      <c r="N152" s="27">
        <v>-57468.9</v>
      </c>
      <c r="O152" s="27">
        <v>-94673.54</v>
      </c>
      <c r="P152" s="27">
        <v>-58228.65</v>
      </c>
      <c r="Q152" s="27">
        <v>-94673.54</v>
      </c>
      <c r="R152" s="27">
        <v>-58988.4</v>
      </c>
      <c r="S152" s="27">
        <v>-94673.54</v>
      </c>
      <c r="T152" s="27">
        <v>-59748.15</v>
      </c>
      <c r="U152" s="27">
        <v>-94673.54</v>
      </c>
      <c r="V152" s="27">
        <v>-60507.9</v>
      </c>
      <c r="W152" s="27">
        <v>-94673.54</v>
      </c>
      <c r="X152" s="27">
        <v>-61267.649999999994</v>
      </c>
      <c r="Y152" s="27">
        <v>-100473.27</v>
      </c>
      <c r="Z152" s="27">
        <v>-67067.38</v>
      </c>
      <c r="AA152" s="27">
        <v>33597.410000000003</v>
      </c>
      <c r="AB152" s="27">
        <v>66197</v>
      </c>
      <c r="AC152" s="27">
        <v>33597.410000000003</v>
      </c>
      <c r="AD152" s="27">
        <v>66197</v>
      </c>
      <c r="AE152" s="11">
        <f t="shared" si="9"/>
        <v>-79122.982083333351</v>
      </c>
      <c r="AF152" s="11">
        <f t="shared" si="9"/>
        <v>-43253.723333333342</v>
      </c>
    </row>
    <row r="153" spans="1:32" x14ac:dyDescent="0.25">
      <c r="A153" s="17">
        <v>145</v>
      </c>
      <c r="C153" s="20" t="s">
        <v>213</v>
      </c>
      <c r="D153" s="21" t="s">
        <v>312</v>
      </c>
      <c r="E153" s="27">
        <v>0</v>
      </c>
      <c r="F153" s="27">
        <v>1.0000000000005116E-2</v>
      </c>
      <c r="G153" s="27">
        <v>0</v>
      </c>
      <c r="H153" s="27">
        <v>1.0000000000005116E-2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27">
        <v>0</v>
      </c>
      <c r="AA153" s="27">
        <v>0</v>
      </c>
      <c r="AB153" s="27">
        <v>0</v>
      </c>
      <c r="AC153" s="27">
        <v>0</v>
      </c>
      <c r="AD153" s="27">
        <v>0</v>
      </c>
      <c r="AE153" s="11">
        <f t="shared" si="9"/>
        <v>0</v>
      </c>
      <c r="AF153" s="11">
        <f t="shared" si="9"/>
        <v>1.2500000000006395E-3</v>
      </c>
    </row>
    <row r="154" spans="1:32" x14ac:dyDescent="0.25">
      <c r="A154" s="17">
        <v>146</v>
      </c>
      <c r="C154" s="20" t="s">
        <v>379</v>
      </c>
      <c r="D154" s="21" t="s">
        <v>312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27">
        <v>0</v>
      </c>
      <c r="AA154" s="27">
        <v>0</v>
      </c>
      <c r="AB154" s="27">
        <v>0</v>
      </c>
      <c r="AC154" s="27">
        <v>370466.28</v>
      </c>
      <c r="AD154" s="27">
        <v>0</v>
      </c>
      <c r="AE154" s="11">
        <f>+(E154+AC154+(+G154+I154+K154+M154+O154+Q154+S154+U154+W154+Y154+AA154)*2)/24</f>
        <v>15436.095000000001</v>
      </c>
      <c r="AF154" s="11">
        <f>+(F154+AD154+(+H154+J154+L154+N154+P154+R154+T154+V154+X154+Z154+AB154)*2)/24</f>
        <v>0</v>
      </c>
    </row>
    <row r="155" spans="1:32" x14ac:dyDescent="0.25">
      <c r="A155" s="17">
        <v>147</v>
      </c>
      <c r="C155" s="20" t="s">
        <v>220</v>
      </c>
      <c r="D155" s="21" t="s">
        <v>312</v>
      </c>
      <c r="E155" s="27">
        <v>16175.64</v>
      </c>
      <c r="F155" s="27">
        <v>5162.17</v>
      </c>
      <c r="G155" s="27">
        <v>16175.640000000001</v>
      </c>
      <c r="H155" s="27">
        <v>5256.39</v>
      </c>
      <c r="I155" s="27">
        <v>16175.640000000001</v>
      </c>
      <c r="J155" s="27">
        <v>5350.6100000000006</v>
      </c>
      <c r="K155" s="27">
        <v>20052.670000000002</v>
      </c>
      <c r="L155" s="27">
        <v>5444.83</v>
      </c>
      <c r="M155" s="27">
        <v>20052.670000000002</v>
      </c>
      <c r="N155" s="27">
        <v>5561.64</v>
      </c>
      <c r="O155" s="27">
        <v>20052.670000000002</v>
      </c>
      <c r="P155" s="27">
        <v>5678.45</v>
      </c>
      <c r="Q155" s="27">
        <v>20052.670000000002</v>
      </c>
      <c r="R155" s="27">
        <v>5795.26</v>
      </c>
      <c r="S155" s="27">
        <v>20052.670000000002</v>
      </c>
      <c r="T155" s="27">
        <v>5912.07</v>
      </c>
      <c r="U155" s="27">
        <v>20052.670000000002</v>
      </c>
      <c r="V155" s="27">
        <v>6028.880000000001</v>
      </c>
      <c r="W155" s="27">
        <v>20052.670000000002</v>
      </c>
      <c r="X155" s="27">
        <v>6145.6900000000005</v>
      </c>
      <c r="Y155" s="27">
        <v>20052.670000000002</v>
      </c>
      <c r="Z155" s="27">
        <v>6262.5</v>
      </c>
      <c r="AA155" s="27">
        <v>20052.670000000002</v>
      </c>
      <c r="AB155" s="27">
        <v>6379.31</v>
      </c>
      <c r="AC155" s="27">
        <v>20020.55</v>
      </c>
      <c r="AD155" s="27">
        <v>6496.12</v>
      </c>
      <c r="AE155" s="11">
        <f t="shared" ref="AE155:AF162" si="10">+(E155+AC155+(+G155+I155+K155+M155+O155+Q155+S155+U155+W155+Y155+AA155)*2)/24</f>
        <v>19243.617083333338</v>
      </c>
      <c r="AF155" s="11">
        <f t="shared" si="10"/>
        <v>5803.7312500000007</v>
      </c>
    </row>
    <row r="156" spans="1:32" x14ac:dyDescent="0.25">
      <c r="A156" s="17">
        <v>148</v>
      </c>
      <c r="C156" s="20" t="s">
        <v>224</v>
      </c>
      <c r="D156" s="21" t="s">
        <v>312</v>
      </c>
      <c r="E156" s="27">
        <v>1248306.3900000001</v>
      </c>
      <c r="F156" s="27">
        <v>663789.74</v>
      </c>
      <c r="G156" s="27">
        <v>636932.71000000008</v>
      </c>
      <c r="H156" s="27">
        <v>58168.670000000006</v>
      </c>
      <c r="I156" s="27">
        <v>636392.17000000004</v>
      </c>
      <c r="J156" s="27">
        <v>60563.32</v>
      </c>
      <c r="K156" s="27">
        <v>636392.17000000004</v>
      </c>
      <c r="L156" s="27">
        <v>63496.020000000004</v>
      </c>
      <c r="M156" s="27">
        <v>636392.17000000004</v>
      </c>
      <c r="N156" s="27">
        <v>66428.72</v>
      </c>
      <c r="O156" s="27">
        <v>636392.17000000004</v>
      </c>
      <c r="P156" s="27">
        <v>69361.42</v>
      </c>
      <c r="Q156" s="27">
        <v>636392.17000000004</v>
      </c>
      <c r="R156" s="27">
        <v>72294.12</v>
      </c>
      <c r="S156" s="27">
        <v>636392.17000000004</v>
      </c>
      <c r="T156" s="27">
        <v>75226.820000000007</v>
      </c>
      <c r="U156" s="27">
        <v>636392.17000000004</v>
      </c>
      <c r="V156" s="27">
        <v>78159.520000000004</v>
      </c>
      <c r="W156" s="27">
        <v>721628.87</v>
      </c>
      <c r="X156" s="27">
        <v>81092.22</v>
      </c>
      <c r="Y156" s="27">
        <v>721628.87</v>
      </c>
      <c r="Z156" s="27">
        <v>84417.73000000001</v>
      </c>
      <c r="AA156" s="27">
        <v>721628.87</v>
      </c>
      <c r="AB156" s="27">
        <v>87743.24</v>
      </c>
      <c r="AC156" s="27">
        <v>720922.83</v>
      </c>
      <c r="AD156" s="27">
        <v>91068.75</v>
      </c>
      <c r="AE156" s="11">
        <f t="shared" si="10"/>
        <v>686764.92666666675</v>
      </c>
      <c r="AF156" s="11">
        <f t="shared" si="10"/>
        <v>97865.087083333332</v>
      </c>
    </row>
    <row r="157" spans="1:32" x14ac:dyDescent="0.25">
      <c r="A157" s="17">
        <v>149</v>
      </c>
      <c r="C157" s="20" t="s">
        <v>228</v>
      </c>
      <c r="D157" s="21" t="s">
        <v>312</v>
      </c>
      <c r="E157" s="27">
        <v>134305.54</v>
      </c>
      <c r="F157" s="27">
        <v>-9346.09</v>
      </c>
      <c r="G157" s="27">
        <v>0</v>
      </c>
      <c r="H157" s="27">
        <v>-141231.89000000001</v>
      </c>
      <c r="I157" s="27">
        <v>0</v>
      </c>
      <c r="J157" s="27">
        <v>-141231.89000000001</v>
      </c>
      <c r="K157" s="27">
        <v>0</v>
      </c>
      <c r="L157" s="27">
        <v>-141231.89000000001</v>
      </c>
      <c r="M157" s="27">
        <v>0</v>
      </c>
      <c r="N157" s="27">
        <v>-141231.89000000001</v>
      </c>
      <c r="O157" s="27">
        <v>0</v>
      </c>
      <c r="P157" s="27">
        <v>-141231.89000000001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27">
        <v>0</v>
      </c>
      <c r="AD157" s="27">
        <v>0</v>
      </c>
      <c r="AE157" s="11">
        <f t="shared" si="10"/>
        <v>5596.064166666667</v>
      </c>
      <c r="AF157" s="11">
        <f t="shared" si="10"/>
        <v>-59236.041250000009</v>
      </c>
    </row>
    <row r="158" spans="1:32" x14ac:dyDescent="0.25">
      <c r="A158" s="17">
        <v>150</v>
      </c>
      <c r="C158" s="20" t="s">
        <v>232</v>
      </c>
      <c r="D158" s="21" t="s">
        <v>312</v>
      </c>
      <c r="E158" s="27">
        <v>59484.53</v>
      </c>
      <c r="F158" s="27">
        <v>30510.010000000002</v>
      </c>
      <c r="G158" s="27">
        <v>59484.53</v>
      </c>
      <c r="H158" s="27">
        <v>30725.640000000003</v>
      </c>
      <c r="I158" s="27">
        <v>59484.53</v>
      </c>
      <c r="J158" s="27">
        <v>30941.27</v>
      </c>
      <c r="K158" s="27">
        <v>59484.53</v>
      </c>
      <c r="L158" s="27">
        <v>31156.9</v>
      </c>
      <c r="M158" s="27">
        <v>59484.53</v>
      </c>
      <c r="N158" s="27">
        <v>31372.53</v>
      </c>
      <c r="O158" s="27">
        <v>59484.53</v>
      </c>
      <c r="P158" s="27">
        <v>31588.160000000003</v>
      </c>
      <c r="Q158" s="27">
        <v>59484.53</v>
      </c>
      <c r="R158" s="27">
        <v>31803.79</v>
      </c>
      <c r="S158" s="27">
        <v>59484.53</v>
      </c>
      <c r="T158" s="27">
        <v>32019.420000000002</v>
      </c>
      <c r="U158" s="27">
        <v>62388.06</v>
      </c>
      <c r="V158" s="27">
        <v>32235.05</v>
      </c>
      <c r="W158" s="27">
        <v>62388.06</v>
      </c>
      <c r="X158" s="27">
        <v>32461.210000000003</v>
      </c>
      <c r="Y158" s="27">
        <v>62388.06</v>
      </c>
      <c r="Z158" s="27">
        <v>32687.370000000003</v>
      </c>
      <c r="AA158" s="27">
        <v>62388.06</v>
      </c>
      <c r="AB158" s="27">
        <v>32913.53</v>
      </c>
      <c r="AC158" s="27">
        <v>62364.01</v>
      </c>
      <c r="AD158" s="27">
        <v>33139.69</v>
      </c>
      <c r="AE158" s="11">
        <f t="shared" si="10"/>
        <v>60572.351666666684</v>
      </c>
      <c r="AF158" s="11">
        <f t="shared" si="10"/>
        <v>31810.809999999998</v>
      </c>
    </row>
    <row r="159" spans="1:32" x14ac:dyDescent="0.25">
      <c r="A159" s="17">
        <v>151</v>
      </c>
      <c r="C159" s="20" t="s">
        <v>143</v>
      </c>
      <c r="D159" s="21" t="s">
        <v>313</v>
      </c>
      <c r="E159" s="27">
        <v>21414212.109999999</v>
      </c>
      <c r="F159" s="27">
        <v>-8147300.5700000003</v>
      </c>
      <c r="G159" s="27">
        <v>21415568.719999999</v>
      </c>
      <c r="H159" s="27">
        <v>-8117045.7800000003</v>
      </c>
      <c r="I159" s="27">
        <v>21404106.48</v>
      </c>
      <c r="J159" s="27">
        <v>-8064467.0800000001</v>
      </c>
      <c r="K159" s="27">
        <v>21403881.310000002</v>
      </c>
      <c r="L159" s="27">
        <v>-8027145.4299999997</v>
      </c>
      <c r="M159" s="27">
        <v>21179830.640000001</v>
      </c>
      <c r="N159" s="27">
        <v>-8215089.7599999998</v>
      </c>
      <c r="O159" s="27">
        <v>21171480.670000002</v>
      </c>
      <c r="P159" s="27">
        <v>-8177373.5999999996</v>
      </c>
      <c r="Q159" s="27">
        <v>21232573.25</v>
      </c>
      <c r="R159" s="27">
        <v>-8135865.0499999998</v>
      </c>
      <c r="S159" s="27">
        <v>21229712.859999999</v>
      </c>
      <c r="T159" s="27">
        <v>-8115503.6600000001</v>
      </c>
      <c r="U159" s="27">
        <v>21228487.100000001</v>
      </c>
      <c r="V159" s="27">
        <v>-8070554.79</v>
      </c>
      <c r="W159" s="27">
        <v>21224163.699999999</v>
      </c>
      <c r="X159" s="27">
        <v>-8028706.2300000004</v>
      </c>
      <c r="Y159" s="27">
        <v>76040.81</v>
      </c>
      <c r="Z159" s="27">
        <v>28184.560000000001</v>
      </c>
      <c r="AA159" s="27">
        <v>77119.899999999994</v>
      </c>
      <c r="AB159" s="27">
        <v>28294.34</v>
      </c>
      <c r="AC159" s="27">
        <v>69830.3</v>
      </c>
      <c r="AD159" s="27">
        <v>28462.080000000002</v>
      </c>
      <c r="AE159" s="11">
        <f t="shared" si="10"/>
        <v>16865415.553750001</v>
      </c>
      <c r="AF159" s="11">
        <f t="shared" si="10"/>
        <v>-6412890.9770833328</v>
      </c>
    </row>
    <row r="160" spans="1:32" x14ac:dyDescent="0.25">
      <c r="A160" s="17">
        <v>152</v>
      </c>
      <c r="C160" s="20" t="s">
        <v>146</v>
      </c>
      <c r="D160" s="21" t="s">
        <v>313</v>
      </c>
      <c r="E160" s="27">
        <v>45369583.629999995</v>
      </c>
      <c r="F160" s="27">
        <v>11216719.15</v>
      </c>
      <c r="G160" s="27">
        <v>45420054.150000006</v>
      </c>
      <c r="H160" s="27">
        <v>11282463.15</v>
      </c>
      <c r="I160" s="27">
        <v>45421076.740000002</v>
      </c>
      <c r="J160" s="27">
        <v>11352143.629999999</v>
      </c>
      <c r="K160" s="27">
        <v>45448797</v>
      </c>
      <c r="L160" s="27">
        <v>11380854.199999999</v>
      </c>
      <c r="M160" s="27">
        <v>45485788.290000007</v>
      </c>
      <c r="N160" s="27">
        <v>11422260.23</v>
      </c>
      <c r="O160" s="27">
        <v>45486244.340000004</v>
      </c>
      <c r="P160" s="27">
        <v>11439529.780000001</v>
      </c>
      <c r="Q160" s="27">
        <v>45533901.740000002</v>
      </c>
      <c r="R160" s="27">
        <v>11483023.83</v>
      </c>
      <c r="S160" s="27">
        <v>45578080.170000002</v>
      </c>
      <c r="T160" s="27">
        <v>11524032.129999999</v>
      </c>
      <c r="U160" s="27">
        <v>45670960.710000001</v>
      </c>
      <c r="V160" s="27">
        <v>11592674.890000001</v>
      </c>
      <c r="W160" s="27">
        <v>45786489.339999996</v>
      </c>
      <c r="X160" s="27">
        <v>11661689.789999999</v>
      </c>
      <c r="Y160" s="27">
        <v>104275154.90000001</v>
      </c>
      <c r="Z160" s="27">
        <v>20554687.09</v>
      </c>
      <c r="AA160" s="27">
        <v>104623832.72999999</v>
      </c>
      <c r="AB160" s="27">
        <v>20756646.670000002</v>
      </c>
      <c r="AC160" s="27">
        <v>105920802.64</v>
      </c>
      <c r="AD160" s="27">
        <v>20959760.699999999</v>
      </c>
      <c r="AE160" s="11">
        <f t="shared" si="10"/>
        <v>57864631.103749998</v>
      </c>
      <c r="AF160" s="11">
        <f t="shared" si="10"/>
        <v>13378187.109583333</v>
      </c>
    </row>
    <row r="161" spans="1:32" x14ac:dyDescent="0.25">
      <c r="A161" s="17">
        <v>153</v>
      </c>
      <c r="C161" s="20" t="s">
        <v>342</v>
      </c>
      <c r="D161" s="21" t="s">
        <v>313</v>
      </c>
      <c r="E161" s="27">
        <v>3475907.67</v>
      </c>
      <c r="F161" s="27">
        <v>-28372.51</v>
      </c>
      <c r="G161" s="27">
        <v>3559312.99</v>
      </c>
      <c r="H161" s="27">
        <v>-20812.41</v>
      </c>
      <c r="I161" s="27">
        <v>3589659.29</v>
      </c>
      <c r="J161" s="27">
        <v>-13070.9</v>
      </c>
      <c r="K161" s="27">
        <v>3696466.87</v>
      </c>
      <c r="L161" s="27">
        <v>-5263.39</v>
      </c>
      <c r="M161" s="27">
        <v>3801350.29</v>
      </c>
      <c r="N161" s="27">
        <v>2776.4300000000003</v>
      </c>
      <c r="O161" s="27">
        <v>3883468.35</v>
      </c>
      <c r="P161" s="27">
        <v>11044.369999999999</v>
      </c>
      <c r="Q161" s="27">
        <v>3986779.82</v>
      </c>
      <c r="R161" s="27">
        <v>19490.910000000003</v>
      </c>
      <c r="S161" s="27">
        <v>4110993.75</v>
      </c>
      <c r="T161" s="27">
        <v>28162.160000000003</v>
      </c>
      <c r="U161" s="27">
        <v>4234363.75</v>
      </c>
      <c r="V161" s="27">
        <v>37103.57</v>
      </c>
      <c r="W161" s="27">
        <v>4327183.8</v>
      </c>
      <c r="X161" s="27">
        <v>46313.31</v>
      </c>
      <c r="Y161" s="27">
        <v>906001.86</v>
      </c>
      <c r="Z161" s="27">
        <v>24787.73</v>
      </c>
      <c r="AA161" s="27">
        <v>906001.86</v>
      </c>
      <c r="AB161" s="27">
        <v>26758.28</v>
      </c>
      <c r="AC161" s="27">
        <v>0</v>
      </c>
      <c r="AD161" s="27">
        <v>-8.0000000000000016E-2</v>
      </c>
      <c r="AE161" s="11">
        <f t="shared" si="10"/>
        <v>3228294.7054166668</v>
      </c>
      <c r="AF161" s="11">
        <f t="shared" si="10"/>
        <v>11925.313749999999</v>
      </c>
    </row>
    <row r="162" spans="1:32" x14ac:dyDescent="0.25">
      <c r="A162" s="17">
        <v>154</v>
      </c>
      <c r="C162" s="20" t="s">
        <v>151</v>
      </c>
      <c r="D162" s="21" t="s">
        <v>313</v>
      </c>
      <c r="E162" s="27">
        <v>11893201.190000001</v>
      </c>
      <c r="F162" s="27">
        <v>3696691.71</v>
      </c>
      <c r="G162" s="27">
        <v>11924489.6</v>
      </c>
      <c r="H162" s="27">
        <v>3718099.4699999997</v>
      </c>
      <c r="I162" s="27">
        <v>11995629.369999999</v>
      </c>
      <c r="J162" s="27">
        <v>3739563.55</v>
      </c>
      <c r="K162" s="27">
        <v>12045299.260000002</v>
      </c>
      <c r="L162" s="27">
        <v>3761155.68</v>
      </c>
      <c r="M162" s="27">
        <v>12144823.619999999</v>
      </c>
      <c r="N162" s="27">
        <v>3782822.5</v>
      </c>
      <c r="O162" s="27">
        <v>12189736.76</v>
      </c>
      <c r="P162" s="27">
        <v>3804633.72</v>
      </c>
      <c r="Q162" s="27">
        <v>12253852.26</v>
      </c>
      <c r="R162" s="27">
        <v>3824430.56</v>
      </c>
      <c r="S162" s="27">
        <v>12276307.59</v>
      </c>
      <c r="T162" s="27">
        <v>3844068.3499999996</v>
      </c>
      <c r="U162" s="27">
        <v>12315272.76</v>
      </c>
      <c r="V162" s="27">
        <v>3863882.99</v>
      </c>
      <c r="W162" s="27">
        <v>12341898.310000001</v>
      </c>
      <c r="X162" s="27">
        <v>3883756.11</v>
      </c>
      <c r="Y162" s="27">
        <v>12382888.16</v>
      </c>
      <c r="Z162" s="27">
        <v>3904188.2800000003</v>
      </c>
      <c r="AA162" s="27">
        <v>12463693.710000001</v>
      </c>
      <c r="AB162" s="27">
        <v>3925297.85</v>
      </c>
      <c r="AC162" s="27">
        <v>12492216.469999999</v>
      </c>
      <c r="AD162" s="27">
        <v>3928789.29</v>
      </c>
      <c r="AE162" s="11">
        <f t="shared" si="10"/>
        <v>12210550.019166669</v>
      </c>
      <c r="AF162" s="11">
        <f t="shared" si="10"/>
        <v>3822053.2966666669</v>
      </c>
    </row>
    <row r="163" spans="1:32" x14ac:dyDescent="0.25">
      <c r="A163" s="17">
        <v>155</v>
      </c>
      <c r="B163" s="22" t="s">
        <v>310</v>
      </c>
      <c r="C163" s="23"/>
      <c r="D163" s="22" t="s">
        <v>314</v>
      </c>
      <c r="E163" s="24">
        <f>SUM(E98:E162)</f>
        <v>146631072.21999997</v>
      </c>
      <c r="F163" s="24">
        <f t="shared" ref="F163:AF163" si="11">SUM(F98:F162)</f>
        <v>44362645.080000006</v>
      </c>
      <c r="G163" s="24">
        <f t="shared" si="11"/>
        <v>143782974.31</v>
      </c>
      <c r="H163" s="24">
        <f t="shared" si="11"/>
        <v>42204797.370000005</v>
      </c>
      <c r="I163" s="24">
        <f t="shared" si="11"/>
        <v>143921486.63</v>
      </c>
      <c r="J163" s="24">
        <f t="shared" si="11"/>
        <v>42757713.119999997</v>
      </c>
      <c r="K163" s="24">
        <f t="shared" si="11"/>
        <v>144100794.75</v>
      </c>
      <c r="L163" s="24">
        <f t="shared" si="11"/>
        <v>43237762.520000003</v>
      </c>
      <c r="M163" s="24">
        <f t="shared" si="11"/>
        <v>144107632.74000001</v>
      </c>
      <c r="N163" s="24">
        <f t="shared" si="11"/>
        <v>43463306.640000008</v>
      </c>
      <c r="O163" s="24">
        <f t="shared" si="11"/>
        <v>144245085.44999999</v>
      </c>
      <c r="P163" s="24">
        <f t="shared" si="11"/>
        <v>44010271.420000002</v>
      </c>
      <c r="Q163" s="24">
        <f t="shared" si="11"/>
        <v>145875172.5</v>
      </c>
      <c r="R163" s="24">
        <f t="shared" si="11"/>
        <v>44673208.079999991</v>
      </c>
      <c r="S163" s="24">
        <f t="shared" si="11"/>
        <v>146083338.75</v>
      </c>
      <c r="T163" s="24">
        <f t="shared" si="11"/>
        <v>45189798.329999998</v>
      </c>
      <c r="U163" s="24">
        <f t="shared" si="11"/>
        <v>146605500.97</v>
      </c>
      <c r="V163" s="24">
        <f t="shared" si="11"/>
        <v>45759236.790000014</v>
      </c>
      <c r="W163" s="24">
        <f t="shared" si="11"/>
        <v>147034421.68000001</v>
      </c>
      <c r="X163" s="24">
        <f t="shared" si="11"/>
        <v>46328561.340000004</v>
      </c>
      <c r="Y163" s="24">
        <f t="shared" si="11"/>
        <v>180996719.99000001</v>
      </c>
      <c r="Z163" s="24">
        <f t="shared" si="11"/>
        <v>63698427.000000007</v>
      </c>
      <c r="AA163" s="24">
        <f t="shared" si="11"/>
        <v>181876662.19</v>
      </c>
      <c r="AB163" s="24">
        <f t="shared" si="11"/>
        <v>64469677.980000019</v>
      </c>
      <c r="AC163" s="24">
        <f t="shared" si="11"/>
        <v>182826657.16</v>
      </c>
      <c r="AD163" s="24">
        <f t="shared" si="11"/>
        <v>64604464.669999979</v>
      </c>
      <c r="AE163" s="24">
        <f t="shared" si="11"/>
        <v>152779887.88750002</v>
      </c>
      <c r="AF163" s="24">
        <f t="shared" si="11"/>
        <v>48356359.622083336</v>
      </c>
    </row>
    <row r="164" spans="1:32" x14ac:dyDescent="0.25">
      <c r="A164" s="17">
        <v>156</v>
      </c>
      <c r="B164" s="55" t="s">
        <v>315</v>
      </c>
      <c r="C164" s="55"/>
      <c r="D164" s="25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</row>
    <row r="165" spans="1:32" x14ac:dyDescent="0.25">
      <c r="A165" s="17">
        <v>157</v>
      </c>
      <c r="C165" s="7" t="s">
        <v>316</v>
      </c>
      <c r="E165" s="11">
        <v>86636.74</v>
      </c>
      <c r="F165" s="11">
        <v>33201.020000000004</v>
      </c>
      <c r="G165" s="11">
        <v>86636.74</v>
      </c>
      <c r="H165" s="11">
        <v>33270.959999999999</v>
      </c>
      <c r="I165" s="11">
        <v>86636.74</v>
      </c>
      <c r="J165" s="11">
        <v>33340.910000000003</v>
      </c>
      <c r="K165" s="11">
        <v>86470.89</v>
      </c>
      <c r="L165" s="11">
        <v>33315</v>
      </c>
      <c r="M165" s="11">
        <v>86470.89</v>
      </c>
      <c r="N165" s="11">
        <v>33384.79</v>
      </c>
      <c r="O165" s="11">
        <v>86470.89</v>
      </c>
      <c r="P165" s="11">
        <v>33454.58</v>
      </c>
      <c r="Q165" s="11">
        <v>86470.89</v>
      </c>
      <c r="R165" s="11">
        <v>33524.379999999997</v>
      </c>
      <c r="S165" s="11">
        <v>86470.89</v>
      </c>
      <c r="T165" s="11">
        <v>33594.17</v>
      </c>
      <c r="U165" s="11">
        <v>86470.89</v>
      </c>
      <c r="V165" s="11">
        <v>33663.96</v>
      </c>
      <c r="W165" s="11">
        <v>86470.89</v>
      </c>
      <c r="X165" s="11">
        <v>33733.760000000002</v>
      </c>
      <c r="Y165" s="11">
        <v>86470.89</v>
      </c>
      <c r="Z165" s="11">
        <v>33803.56</v>
      </c>
      <c r="AA165" s="11">
        <v>85968.48</v>
      </c>
      <c r="AB165" s="11">
        <v>33636.480000000003</v>
      </c>
      <c r="AC165" s="11">
        <v>85968.48</v>
      </c>
      <c r="AD165" s="11">
        <v>33705.840000000004</v>
      </c>
      <c r="AE165" s="11">
        <f>+(E165+AC165+(+G165+I165+K165+M165+O165+Q165+S165+U165+W165+Y165+AA165)*2)/24</f>
        <v>86442.640833333338</v>
      </c>
      <c r="AF165" s="11">
        <f>+(F165+AD165+(+H165+J165+L165+N165+P165+R165+T165+V165+X165+Z165+AB165)*2)/24</f>
        <v>33514.665000000001</v>
      </c>
    </row>
    <row r="166" spans="1:32" x14ac:dyDescent="0.25">
      <c r="A166" s="17">
        <v>158</v>
      </c>
      <c r="C166" s="7" t="s">
        <v>345</v>
      </c>
      <c r="E166" s="11">
        <f>106117.22-106283.05</f>
        <v>-165.83000000000175</v>
      </c>
      <c r="F166" s="11">
        <f>40482.2-40618.63</f>
        <v>-136.43000000000029</v>
      </c>
      <c r="G166" s="11">
        <v>-165.83</v>
      </c>
      <c r="H166" s="11">
        <v>-136.43</v>
      </c>
      <c r="I166" s="11">
        <v>-165.83</v>
      </c>
      <c r="J166" s="11">
        <v>-136.43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f t="shared" ref="AE166:AF166" si="12">+(E166+AC166+(+G166+I166+K166+M166+O166+Q166+S166+U166+W166+Y166+AA166)*2)/24</f>
        <v>-34.547916666666744</v>
      </c>
      <c r="AF166" s="11">
        <f t="shared" si="12"/>
        <v>-28.42291666666668</v>
      </c>
    </row>
    <row r="167" spans="1:32" x14ac:dyDescent="0.25">
      <c r="A167" s="17">
        <v>159</v>
      </c>
      <c r="C167" s="7" t="s">
        <v>317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f>+(E167+AC167+(+G167+I167+K167+M167+O167+Q167+S167+U167+W167+Y167+AA167)*2)/24</f>
        <v>0</v>
      </c>
      <c r="AF167" s="11">
        <f>+(F167+AD167+(+H167+J167+L167+N167+P167+R167+T167+V167+X167+Z167+AB167)*2)/24</f>
        <v>0</v>
      </c>
    </row>
    <row r="168" spans="1:32" x14ac:dyDescent="0.25">
      <c r="A168" s="17">
        <v>160</v>
      </c>
      <c r="C168" s="48" t="s">
        <v>318</v>
      </c>
      <c r="E168" s="11">
        <v>26251194.289999999</v>
      </c>
      <c r="F168" s="11">
        <v>5020557.8</v>
      </c>
      <c r="G168" s="11">
        <v>26251194.289999999</v>
      </c>
      <c r="H168" s="11">
        <v>5050867.24</v>
      </c>
      <c r="I168" s="11">
        <v>26251194.289999999</v>
      </c>
      <c r="J168" s="11">
        <v>5081176.7</v>
      </c>
      <c r="K168" s="11">
        <v>29112028.289999999</v>
      </c>
      <c r="L168" s="11">
        <v>5093022.4400000004</v>
      </c>
      <c r="M168" s="11">
        <v>29112028.289999999</v>
      </c>
      <c r="N168" s="11">
        <v>5126629.4400000004</v>
      </c>
      <c r="O168" s="11">
        <v>29112028.289999999</v>
      </c>
      <c r="P168" s="11">
        <v>5160236.46</v>
      </c>
      <c r="Q168" s="11">
        <v>29112028.289999999</v>
      </c>
      <c r="R168" s="11">
        <v>5193843.4800000004</v>
      </c>
      <c r="S168" s="11">
        <v>29112028.289999999</v>
      </c>
      <c r="T168" s="11">
        <v>5227450.5</v>
      </c>
      <c r="U168" s="11">
        <v>29112028.289999999</v>
      </c>
      <c r="V168" s="11">
        <v>5261057.46</v>
      </c>
      <c r="W168" s="11">
        <v>29112028.289999999</v>
      </c>
      <c r="X168" s="11">
        <v>5294664.4400000004</v>
      </c>
      <c r="Y168" s="11">
        <v>29112028.289999999</v>
      </c>
      <c r="Z168" s="11">
        <v>5328271.47</v>
      </c>
      <c r="AA168" s="11">
        <v>30545412.550000001</v>
      </c>
      <c r="AB168" s="11">
        <v>5340684.51</v>
      </c>
      <c r="AC168" s="11">
        <v>30545412.550000001</v>
      </c>
      <c r="AD168" s="11">
        <v>5375902.1900000004</v>
      </c>
      <c r="AE168" s="11">
        <f t="shared" ref="AE168:AF169" si="13">+(E168+AC168+(+G168+I168+K168+M168+O168+Q168+S168+U168+W168+Y168+AA168)*2)/24</f>
        <v>28695194.239166666</v>
      </c>
      <c r="AF168" s="11">
        <f t="shared" si="13"/>
        <v>5196344.5112499995</v>
      </c>
    </row>
    <row r="169" spans="1:32" x14ac:dyDescent="0.25">
      <c r="A169" s="17">
        <v>161</v>
      </c>
      <c r="C169" s="48" t="s">
        <v>346</v>
      </c>
      <c r="E169" s="11">
        <f>15076023.68-12215189.39</f>
        <v>2860834.2899999991</v>
      </c>
      <c r="F169" s="11">
        <f>3397088.43-3382511.79</f>
        <v>14576.64000000013</v>
      </c>
      <c r="G169" s="11">
        <v>2860834.29</v>
      </c>
      <c r="H169" s="11">
        <v>14576.64</v>
      </c>
      <c r="I169" s="11">
        <v>2860834.29</v>
      </c>
      <c r="J169" s="11">
        <v>14576.64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f t="shared" si="13"/>
        <v>596007.14374999993</v>
      </c>
      <c r="AF169" s="11">
        <f t="shared" si="13"/>
        <v>3036.8000000000052</v>
      </c>
    </row>
    <row r="170" spans="1:32" x14ac:dyDescent="0.25">
      <c r="A170" s="17">
        <v>162</v>
      </c>
      <c r="B170" s="56" t="s">
        <v>315</v>
      </c>
      <c r="C170" s="56"/>
      <c r="D170" s="22"/>
      <c r="E170" s="24">
        <f>SUM(E165:E169)</f>
        <v>29198499.489999998</v>
      </c>
      <c r="F170" s="24">
        <f t="shared" ref="F170:AF170" si="14">SUM(F165:F169)</f>
        <v>5068199.0299999993</v>
      </c>
      <c r="G170" s="24">
        <f t="shared" si="14"/>
        <v>29198499.489999998</v>
      </c>
      <c r="H170" s="24">
        <f t="shared" si="14"/>
        <v>5098578.41</v>
      </c>
      <c r="I170" s="24">
        <f t="shared" si="14"/>
        <v>29198499.489999998</v>
      </c>
      <c r="J170" s="24">
        <f t="shared" si="14"/>
        <v>5128957.82</v>
      </c>
      <c r="K170" s="24">
        <f t="shared" si="14"/>
        <v>29198499.18</v>
      </c>
      <c r="L170" s="24">
        <f t="shared" si="14"/>
        <v>5126337.4400000004</v>
      </c>
      <c r="M170" s="24">
        <f t="shared" si="14"/>
        <v>29198499.18</v>
      </c>
      <c r="N170" s="24">
        <f t="shared" si="14"/>
        <v>5160014.2300000004</v>
      </c>
      <c r="O170" s="24">
        <f t="shared" si="14"/>
        <v>29198499.18</v>
      </c>
      <c r="P170" s="24">
        <f t="shared" si="14"/>
        <v>5193691.04</v>
      </c>
      <c r="Q170" s="24">
        <f t="shared" si="14"/>
        <v>29198499.18</v>
      </c>
      <c r="R170" s="24">
        <f t="shared" si="14"/>
        <v>5227367.8600000003</v>
      </c>
      <c r="S170" s="24">
        <f t="shared" si="14"/>
        <v>29198499.18</v>
      </c>
      <c r="T170" s="24">
        <f t="shared" si="14"/>
        <v>5261044.67</v>
      </c>
      <c r="U170" s="24">
        <f t="shared" si="14"/>
        <v>29198499.18</v>
      </c>
      <c r="V170" s="24">
        <f t="shared" si="14"/>
        <v>5294721.42</v>
      </c>
      <c r="W170" s="24">
        <f t="shared" si="14"/>
        <v>29198499.18</v>
      </c>
      <c r="X170" s="24">
        <f t="shared" si="14"/>
        <v>5328398.2</v>
      </c>
      <c r="Y170" s="24">
        <f t="shared" si="14"/>
        <v>29198499.18</v>
      </c>
      <c r="Z170" s="24">
        <f t="shared" si="14"/>
        <v>5362075.0299999993</v>
      </c>
      <c r="AA170" s="24">
        <f t="shared" si="14"/>
        <v>30631381.030000001</v>
      </c>
      <c r="AB170" s="24">
        <f t="shared" si="14"/>
        <v>5374320.9900000002</v>
      </c>
      <c r="AC170" s="24">
        <f t="shared" si="14"/>
        <v>30631381.030000001</v>
      </c>
      <c r="AD170" s="24">
        <f t="shared" si="14"/>
        <v>5409608.0300000003</v>
      </c>
      <c r="AE170" s="24">
        <f t="shared" si="14"/>
        <v>29377609.475833334</v>
      </c>
      <c r="AF170" s="24">
        <f t="shared" si="14"/>
        <v>5232867.5533333328</v>
      </c>
    </row>
    <row r="171" spans="1:32" x14ac:dyDescent="0.25">
      <c r="A171" s="17">
        <v>163</v>
      </c>
    </row>
    <row r="172" spans="1:32" ht="16.5" thickBot="1" x14ac:dyDescent="0.3">
      <c r="A172" s="17">
        <v>164</v>
      </c>
      <c r="B172" s="28"/>
      <c r="C172" s="29" t="s">
        <v>234</v>
      </c>
      <c r="D172" s="28"/>
      <c r="E172" s="30">
        <f>SUM(E170,E163,E96,E49)</f>
        <v>1261132622.9599998</v>
      </c>
      <c r="F172" s="30">
        <f t="shared" ref="F172:AF172" si="15">SUM(F170,F163,F96,F49)</f>
        <v>536333501.57999992</v>
      </c>
      <c r="G172" s="30">
        <f t="shared" si="15"/>
        <v>1256900829.96</v>
      </c>
      <c r="H172" s="30">
        <f t="shared" si="15"/>
        <v>532192192.16999996</v>
      </c>
      <c r="I172" s="30">
        <f t="shared" si="15"/>
        <v>1260040068.1700001</v>
      </c>
      <c r="J172" s="30">
        <f t="shared" si="15"/>
        <v>535202198.87000018</v>
      </c>
      <c r="K172" s="30">
        <f t="shared" si="15"/>
        <v>1263451351.3200002</v>
      </c>
      <c r="L172" s="30">
        <f t="shared" si="15"/>
        <v>537602703.65999997</v>
      </c>
      <c r="M172" s="30">
        <f t="shared" si="15"/>
        <v>1266853560.6600001</v>
      </c>
      <c r="N172" s="30">
        <f t="shared" si="15"/>
        <v>540051804.69000006</v>
      </c>
      <c r="O172" s="30">
        <f t="shared" si="15"/>
        <v>1269039505.5400002</v>
      </c>
      <c r="P172" s="30">
        <f t="shared" si="15"/>
        <v>542746968.01999998</v>
      </c>
      <c r="Q172" s="30">
        <f t="shared" si="15"/>
        <v>1273538507.5100002</v>
      </c>
      <c r="R172" s="30">
        <f t="shared" si="15"/>
        <v>545639555.23999989</v>
      </c>
      <c r="S172" s="30">
        <f t="shared" si="15"/>
        <v>1276127007.3000002</v>
      </c>
      <c r="T172" s="30">
        <f t="shared" si="15"/>
        <v>548546219.42999995</v>
      </c>
      <c r="U172" s="30">
        <f t="shared" si="15"/>
        <v>1280111948.6499999</v>
      </c>
      <c r="V172" s="30">
        <f t="shared" si="15"/>
        <v>551313389.33000016</v>
      </c>
      <c r="W172" s="30">
        <f t="shared" si="15"/>
        <v>1284616000.1800001</v>
      </c>
      <c r="X172" s="30">
        <f t="shared" si="15"/>
        <v>554206530.71000004</v>
      </c>
      <c r="Y172" s="30">
        <f t="shared" si="15"/>
        <v>1290126388.1900001</v>
      </c>
      <c r="Z172" s="30">
        <f t="shared" si="15"/>
        <v>557120984.91000009</v>
      </c>
      <c r="AA172" s="30">
        <f t="shared" si="15"/>
        <v>1295725285.9199998</v>
      </c>
      <c r="AB172" s="30">
        <f t="shared" si="15"/>
        <v>560203954.06999993</v>
      </c>
      <c r="AC172" s="30">
        <f t="shared" si="15"/>
        <v>1318970376.9300001</v>
      </c>
      <c r="AD172" s="30">
        <f t="shared" si="15"/>
        <v>561405693.46000004</v>
      </c>
      <c r="AE172" s="30">
        <f t="shared" si="15"/>
        <v>1275548496.1120834</v>
      </c>
      <c r="AF172" s="30">
        <f t="shared" si="15"/>
        <v>546141341.55166662</v>
      </c>
    </row>
    <row r="173" spans="1:32" ht="16.5" thickTop="1" x14ac:dyDescent="0.25">
      <c r="A173" s="17">
        <v>165</v>
      </c>
      <c r="D173" s="39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</row>
    <row r="174" spans="1:32" x14ac:dyDescent="0.25">
      <c r="A174" s="17">
        <v>166</v>
      </c>
      <c r="D174" s="39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</row>
    <row r="175" spans="1:32" x14ac:dyDescent="0.25">
      <c r="A175" s="17">
        <v>167</v>
      </c>
      <c r="F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X175" s="31" t="s">
        <v>319</v>
      </c>
      <c r="Y175" s="31"/>
      <c r="Z175" s="31"/>
      <c r="AD175" s="32"/>
      <c r="AE175" s="33"/>
    </row>
    <row r="176" spans="1:32" x14ac:dyDescent="0.25">
      <c r="A176" s="17">
        <v>168</v>
      </c>
      <c r="F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X176" s="31" t="s">
        <v>320</v>
      </c>
      <c r="Y176" s="31"/>
      <c r="Z176" s="31"/>
      <c r="AC176" s="32"/>
      <c r="AD176" s="32"/>
      <c r="AE176" s="33"/>
      <c r="AF176" s="34"/>
    </row>
    <row r="177" spans="1:32" x14ac:dyDescent="0.25">
      <c r="A177" s="17">
        <v>169</v>
      </c>
    </row>
    <row r="178" spans="1:32" x14ac:dyDescent="0.25">
      <c r="A178" s="17">
        <v>170</v>
      </c>
      <c r="Q178" s="10"/>
    </row>
    <row r="179" spans="1:32" x14ac:dyDescent="0.25">
      <c r="A179" s="17">
        <v>171</v>
      </c>
      <c r="D179" s="8" t="s">
        <v>321</v>
      </c>
      <c r="F179" s="10">
        <f>E96</f>
        <v>847725992.15999997</v>
      </c>
      <c r="G179" s="10"/>
      <c r="H179" s="10">
        <f>G96</f>
        <v>847082249.28999996</v>
      </c>
      <c r="I179" s="10"/>
      <c r="J179" s="10">
        <f>I96</f>
        <v>849643772.00999999</v>
      </c>
      <c r="K179" s="10"/>
      <c r="L179" s="10">
        <f>K96</f>
        <v>852354534.29999995</v>
      </c>
      <c r="M179" s="10"/>
      <c r="N179" s="10">
        <f>M96</f>
        <v>855186018.35000002</v>
      </c>
      <c r="O179" s="10"/>
      <c r="P179" s="10">
        <f>O96</f>
        <v>857135267.7900002</v>
      </c>
      <c r="Q179" s="10"/>
      <c r="R179" s="10">
        <f>Q96</f>
        <v>859489552.21000016</v>
      </c>
      <c r="S179" s="10"/>
      <c r="T179" s="10">
        <f>S96</f>
        <v>861275466.46000016</v>
      </c>
      <c r="U179" s="10"/>
      <c r="V179" s="10">
        <f>U96</f>
        <v>863898361.68999994</v>
      </c>
      <c r="W179" s="10"/>
      <c r="X179" s="10">
        <f>W96</f>
        <v>867719055.18000007</v>
      </c>
      <c r="Y179" s="10"/>
      <c r="Z179" s="10">
        <f>Y96</f>
        <v>848186168.74000001</v>
      </c>
      <c r="AA179" s="10"/>
      <c r="AB179" s="10">
        <f>AA96</f>
        <v>850752797.2099998</v>
      </c>
      <c r="AC179" s="10"/>
      <c r="AD179" s="10">
        <f>AC96</f>
        <v>871294447.06999993</v>
      </c>
    </row>
    <row r="180" spans="1:32" x14ac:dyDescent="0.25">
      <c r="A180" s="17">
        <v>172</v>
      </c>
      <c r="D180" s="8" t="s">
        <v>322</v>
      </c>
      <c r="E180" s="9"/>
      <c r="F180" s="10">
        <v>48390864.810000002</v>
      </c>
      <c r="G180" s="9"/>
      <c r="H180" s="10">
        <v>46030051.770000003</v>
      </c>
      <c r="I180" s="9"/>
      <c r="J180" s="10">
        <v>46065598.979999997</v>
      </c>
      <c r="K180" s="9"/>
      <c r="L180" s="10">
        <v>46062105.789999999</v>
      </c>
      <c r="M180" s="9"/>
      <c r="N180" s="10">
        <v>46054234.530000001</v>
      </c>
      <c r="O180" s="9"/>
      <c r="P180" s="10">
        <v>46067950.960000001</v>
      </c>
      <c r="Q180" s="9"/>
      <c r="R180" s="10">
        <v>47081894.25</v>
      </c>
      <c r="S180" s="9"/>
      <c r="T180" s="10">
        <v>47097006.259999998</v>
      </c>
      <c r="U180" s="9"/>
      <c r="V180" s="10">
        <v>47297840.479999997</v>
      </c>
      <c r="W180" s="9"/>
      <c r="X180" s="10">
        <v>47446324.780000001</v>
      </c>
      <c r="Y180" s="9"/>
      <c r="Z180" s="10">
        <v>47447783.439999998</v>
      </c>
      <c r="AA180" s="9"/>
      <c r="AB180" s="10">
        <v>47784323.920000002</v>
      </c>
      <c r="AC180" s="9"/>
      <c r="AD180" s="10">
        <v>48187077.659999996</v>
      </c>
      <c r="AE180" s="10"/>
    </row>
    <row r="181" spans="1:32" x14ac:dyDescent="0.25">
      <c r="A181" s="17">
        <v>173</v>
      </c>
      <c r="D181" s="8" t="s">
        <v>323</v>
      </c>
      <c r="E181" s="9"/>
      <c r="F181" s="10">
        <v>60932809.340000004</v>
      </c>
      <c r="G181" s="9"/>
      <c r="H181" s="10">
        <v>60965766.490000002</v>
      </c>
      <c r="I181" s="9"/>
      <c r="J181" s="10">
        <v>61033195.469999999</v>
      </c>
      <c r="K181" s="9"/>
      <c r="L181" s="10">
        <v>61169445.549999997</v>
      </c>
      <c r="M181" s="9"/>
      <c r="N181" s="10">
        <v>61182293.770000003</v>
      </c>
      <c r="O181" s="9"/>
      <c r="P181" s="10">
        <v>61270526.840000004</v>
      </c>
      <c r="Q181" s="9"/>
      <c r="R181" s="10">
        <v>61475063.490000002</v>
      </c>
      <c r="S181" s="9"/>
      <c r="T181" s="10">
        <v>61614286.880000003</v>
      </c>
      <c r="U181" s="9"/>
      <c r="V181" s="10">
        <v>61802391.850000001</v>
      </c>
      <c r="W181" s="9"/>
      <c r="X181" s="10">
        <v>61973211.859999999</v>
      </c>
      <c r="Y181" s="9"/>
      <c r="Z181" s="10">
        <v>87124247.489999995</v>
      </c>
      <c r="AA181" s="9"/>
      <c r="AB181" s="10">
        <v>87443122.060000002</v>
      </c>
      <c r="AC181" s="9"/>
      <c r="AD181" s="10">
        <v>87748398.280000001</v>
      </c>
    </row>
    <row r="182" spans="1:32" x14ac:dyDescent="0.25">
      <c r="A182" s="17">
        <v>174</v>
      </c>
      <c r="F182" s="10"/>
      <c r="G182" s="38"/>
      <c r="H182" s="10"/>
      <c r="J182" s="10"/>
      <c r="L182" s="10"/>
      <c r="N182" s="10"/>
      <c r="P182" s="10"/>
      <c r="R182" s="10"/>
      <c r="T182" s="10"/>
      <c r="V182" s="10"/>
      <c r="X182" s="10"/>
      <c r="Z182" s="10"/>
      <c r="AB182" s="10"/>
      <c r="AD182" s="10"/>
    </row>
    <row r="183" spans="1:32" x14ac:dyDescent="0.25">
      <c r="A183" s="17">
        <v>175</v>
      </c>
      <c r="D183" s="8" t="s">
        <v>349</v>
      </c>
      <c r="F183" s="10">
        <f>SUM(F179:F182)</f>
        <v>957049666.31000006</v>
      </c>
      <c r="G183" s="10"/>
      <c r="H183" s="10">
        <f t="shared" ref="H183:AD183" si="16">SUM(H179:H182)</f>
        <v>954078067.54999995</v>
      </c>
      <c r="I183" s="10"/>
      <c r="J183" s="10">
        <f t="shared" si="16"/>
        <v>956742566.46000004</v>
      </c>
      <c r="K183" s="10"/>
      <c r="L183" s="10">
        <f t="shared" si="16"/>
        <v>959586085.63999987</v>
      </c>
      <c r="M183" s="10"/>
      <c r="N183" s="10">
        <f t="shared" si="16"/>
        <v>962422546.64999998</v>
      </c>
      <c r="O183" s="10"/>
      <c r="P183" s="10">
        <f t="shared" si="16"/>
        <v>964473745.59000027</v>
      </c>
      <c r="Q183" s="10"/>
      <c r="R183" s="10">
        <f t="shared" si="16"/>
        <v>968046509.95000017</v>
      </c>
      <c r="S183" s="10"/>
      <c r="T183" s="10">
        <f t="shared" si="16"/>
        <v>969986759.60000014</v>
      </c>
      <c r="U183" s="10"/>
      <c r="V183" s="10">
        <f t="shared" si="16"/>
        <v>972998594.01999998</v>
      </c>
      <c r="W183" s="10"/>
      <c r="X183" s="10">
        <f t="shared" si="16"/>
        <v>977138591.82000005</v>
      </c>
      <c r="Y183" s="10"/>
      <c r="Z183" s="10">
        <f t="shared" si="16"/>
        <v>982758199.67000008</v>
      </c>
      <c r="AA183" s="10"/>
      <c r="AB183" s="10">
        <f t="shared" si="16"/>
        <v>985980243.18999982</v>
      </c>
      <c r="AC183" s="10"/>
      <c r="AD183" s="10">
        <f t="shared" si="16"/>
        <v>1007229923.0099999</v>
      </c>
      <c r="AE183" s="7" t="s">
        <v>324</v>
      </c>
      <c r="AF183" s="11">
        <f>+(F183+AD183+(+H183+J183+L183+N183+P183+R183+T183+V183+X183+Z183+AB183)*2)/24</f>
        <v>969695975.4000001</v>
      </c>
    </row>
    <row r="184" spans="1:32" x14ac:dyDescent="0.25">
      <c r="A184" s="17">
        <v>176</v>
      </c>
      <c r="D184" s="39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11"/>
      <c r="AF184" s="11"/>
    </row>
    <row r="185" spans="1:32" x14ac:dyDescent="0.25">
      <c r="A185" s="17">
        <v>177</v>
      </c>
      <c r="D185" s="8" t="s">
        <v>321</v>
      </c>
      <c r="F185" s="10">
        <f>F96</f>
        <v>382351883.51999992</v>
      </c>
      <c r="G185" s="10"/>
      <c r="H185" s="10">
        <f>H96</f>
        <v>381046616.30999994</v>
      </c>
      <c r="I185" s="10"/>
      <c r="J185" s="10">
        <f>J96</f>
        <v>382908691.01000017</v>
      </c>
      <c r="K185" s="10"/>
      <c r="L185" s="10">
        <f>L96</f>
        <v>384400068.56000006</v>
      </c>
      <c r="M185" s="10"/>
      <c r="N185" s="10">
        <f>N96</f>
        <v>386081327.39000005</v>
      </c>
      <c r="O185" s="10"/>
      <c r="P185" s="10">
        <f>P96</f>
        <v>387773895.56000006</v>
      </c>
      <c r="Q185" s="10"/>
      <c r="R185" s="10">
        <f>R96</f>
        <v>389461533.66999984</v>
      </c>
      <c r="S185" s="10"/>
      <c r="T185" s="10">
        <f>T96</f>
        <v>391271273.88999999</v>
      </c>
      <c r="U185" s="10"/>
      <c r="V185" s="10">
        <f>V96</f>
        <v>392985430.11000007</v>
      </c>
      <c r="W185" s="10"/>
      <c r="X185" s="10">
        <f>X96</f>
        <v>394817226.38</v>
      </c>
      <c r="Y185" s="10"/>
      <c r="Z185" s="10">
        <f>Z96</f>
        <v>384043721.16000003</v>
      </c>
      <c r="AA185" s="10"/>
      <c r="AB185" s="10">
        <f>AB96</f>
        <v>385844005.36999995</v>
      </c>
      <c r="AC185" s="10"/>
      <c r="AD185" s="10">
        <f>AD96</f>
        <v>386825672.31</v>
      </c>
    </row>
    <row r="186" spans="1:32" x14ac:dyDescent="0.25">
      <c r="A186" s="17">
        <v>178</v>
      </c>
      <c r="D186" s="8" t="s">
        <v>322</v>
      </c>
      <c r="F186" s="10">
        <v>28241273.66</v>
      </c>
      <c r="G186" s="38"/>
      <c r="H186" s="10">
        <v>26471693.859999999</v>
      </c>
      <c r="J186" s="10">
        <v>26772291.600000001</v>
      </c>
      <c r="L186" s="10">
        <v>27060331.690000001</v>
      </c>
      <c r="N186" s="10">
        <v>27316736.93</v>
      </c>
      <c r="P186" s="10">
        <v>27662653.780000001</v>
      </c>
      <c r="R186" s="10">
        <v>28074317.129999999</v>
      </c>
      <c r="T186" s="10">
        <v>28394031.18</v>
      </c>
      <c r="V186" s="10">
        <v>28713879.48</v>
      </c>
      <c r="X186" s="10">
        <v>29035440.84</v>
      </c>
      <c r="Z186" s="10">
        <v>29350780.920000002</v>
      </c>
      <c r="AB186" s="10">
        <v>29759756.289999999</v>
      </c>
      <c r="AD186" s="10">
        <v>29725884.949999999</v>
      </c>
    </row>
    <row r="187" spans="1:32" x14ac:dyDescent="0.25">
      <c r="A187" s="17">
        <v>179</v>
      </c>
      <c r="D187" s="8" t="s">
        <v>323</v>
      </c>
      <c r="F187" s="10">
        <v>4993524.3099999996</v>
      </c>
      <c r="G187" s="38"/>
      <c r="H187" s="10">
        <v>5075718.97</v>
      </c>
      <c r="J187" s="10">
        <v>5187893.7699999996</v>
      </c>
      <c r="L187" s="10">
        <v>5258570.5999999996</v>
      </c>
      <c r="N187" s="10">
        <v>5172045.08</v>
      </c>
      <c r="P187" s="10">
        <v>5235044.13</v>
      </c>
      <c r="R187" s="10">
        <v>5318914.1100000003</v>
      </c>
      <c r="T187" s="10">
        <v>5385330.1699999999</v>
      </c>
      <c r="V187" s="10">
        <v>5490752.8600000003</v>
      </c>
      <c r="X187" s="10">
        <v>5594397.0899999999</v>
      </c>
      <c r="Z187" s="10">
        <v>18146674.699999999</v>
      </c>
      <c r="AB187" s="10">
        <v>18313420.420000002</v>
      </c>
      <c r="AD187" s="10">
        <v>18446739.43</v>
      </c>
    </row>
    <row r="188" spans="1:32" x14ac:dyDescent="0.25">
      <c r="A188" s="17">
        <v>180</v>
      </c>
      <c r="F188" s="10"/>
      <c r="G188" s="38"/>
      <c r="H188" s="10"/>
      <c r="J188" s="10"/>
      <c r="L188" s="10"/>
      <c r="N188" s="10"/>
      <c r="P188" s="10"/>
      <c r="R188" s="10"/>
      <c r="T188" s="10"/>
      <c r="V188" s="10"/>
      <c r="X188" s="10"/>
      <c r="Z188" s="10"/>
      <c r="AB188" s="10"/>
      <c r="AD188" s="10"/>
    </row>
    <row r="189" spans="1:32" x14ac:dyDescent="0.25">
      <c r="A189" s="17">
        <v>181</v>
      </c>
      <c r="D189" s="8" t="s">
        <v>325</v>
      </c>
      <c r="F189" s="10">
        <f>SUM(F185:F188)</f>
        <v>415586681.48999995</v>
      </c>
      <c r="G189" s="10"/>
      <c r="H189" s="10">
        <f t="shared" ref="H189:AB189" si="17">SUM(H185:H188)</f>
        <v>412594029.13999999</v>
      </c>
      <c r="I189" s="10"/>
      <c r="J189" s="10">
        <f>SUM(J185:J188)</f>
        <v>414868876.38000017</v>
      </c>
      <c r="K189" s="10"/>
      <c r="L189" s="10">
        <f t="shared" si="17"/>
        <v>416718970.85000008</v>
      </c>
      <c r="M189" s="10"/>
      <c r="N189" s="10">
        <f t="shared" si="17"/>
        <v>418570109.40000004</v>
      </c>
      <c r="O189" s="10"/>
      <c r="P189" s="10">
        <f t="shared" si="17"/>
        <v>420671593.47000003</v>
      </c>
      <c r="Q189" s="10"/>
      <c r="R189" s="10">
        <f t="shared" si="17"/>
        <v>422854764.90999985</v>
      </c>
      <c r="S189" s="10"/>
      <c r="T189" s="10">
        <f t="shared" si="17"/>
        <v>425050635.24000001</v>
      </c>
      <c r="U189" s="10"/>
      <c r="V189" s="10">
        <f t="shared" si="17"/>
        <v>427190062.45000011</v>
      </c>
      <c r="W189" s="10"/>
      <c r="X189" s="10">
        <f t="shared" si="17"/>
        <v>429447064.30999994</v>
      </c>
      <c r="Y189" s="10"/>
      <c r="Z189" s="10">
        <f t="shared" si="17"/>
        <v>431541176.78000003</v>
      </c>
      <c r="AA189" s="10"/>
      <c r="AB189" s="10">
        <f t="shared" si="17"/>
        <v>433917182.07999998</v>
      </c>
      <c r="AC189" s="10"/>
      <c r="AD189" s="10">
        <f>SUM(AD185:AD188)</f>
        <v>434998296.69</v>
      </c>
      <c r="AE189" s="7" t="s">
        <v>326</v>
      </c>
      <c r="AF189" s="11">
        <f>+(F189+AD189+(+H189+J189+L189+N189+P189+R189+T189+V189+X189+Z189+AB189)*2)/24</f>
        <v>423226412.84166676</v>
      </c>
    </row>
    <row r="190" spans="1:32" x14ac:dyDescent="0.25">
      <c r="A190" s="17">
        <v>182</v>
      </c>
      <c r="D190" s="39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11"/>
      <c r="AF190" s="11"/>
    </row>
    <row r="191" spans="1:32" x14ac:dyDescent="0.25">
      <c r="A191" s="17">
        <v>183</v>
      </c>
      <c r="D191" s="36"/>
      <c r="G191" s="38"/>
      <c r="AD191" s="38"/>
    </row>
    <row r="192" spans="1:32" x14ac:dyDescent="0.25">
      <c r="A192" s="17">
        <v>184</v>
      </c>
      <c r="G192" s="38"/>
    </row>
    <row r="193" spans="1:1" x14ac:dyDescent="0.25">
      <c r="A193" s="17">
        <v>185</v>
      </c>
    </row>
  </sheetData>
  <mergeCells count="17">
    <mergeCell ref="J5:L5"/>
    <mergeCell ref="R5:S5"/>
    <mergeCell ref="Y5:AA5"/>
    <mergeCell ref="B164:C164"/>
    <mergeCell ref="B170:C170"/>
    <mergeCell ref="J3:L3"/>
    <mergeCell ref="R3:S3"/>
    <mergeCell ref="Y3:AA3"/>
    <mergeCell ref="J4:L4"/>
    <mergeCell ref="R4:S4"/>
    <mergeCell ref="Y4:AA4"/>
    <mergeCell ref="J1:L1"/>
    <mergeCell ref="R1:S1"/>
    <mergeCell ref="Y1:AA1"/>
    <mergeCell ref="J2:L2"/>
    <mergeCell ref="R2:S2"/>
    <mergeCell ref="Y2:A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E53BC-48CC-43C9-84B2-17A07900AACB}">
  <dimension ref="A1:AI193"/>
  <sheetViews>
    <sheetView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D62" sqref="E62:AD62"/>
    </sheetView>
  </sheetViews>
  <sheetFormatPr defaultRowHeight="15.75" x14ac:dyDescent="0.25"/>
  <cols>
    <col min="1" max="1" width="9.28515625" style="17" bestFit="1" customWidth="1"/>
    <col min="2" max="2" width="17.7109375" style="7" customWidth="1"/>
    <col min="3" max="3" width="44.28515625" style="7" bestFit="1" customWidth="1"/>
    <col min="4" max="4" width="21" style="7" customWidth="1"/>
    <col min="5" max="5" width="27" style="7" bestFit="1" customWidth="1"/>
    <col min="6" max="6" width="20.140625" style="7" bestFit="1" customWidth="1"/>
    <col min="7" max="7" width="27.7109375" style="7" bestFit="1" customWidth="1"/>
    <col min="8" max="11" width="28.28515625" style="7" bestFit="1" customWidth="1"/>
    <col min="12" max="12" width="27" style="7" bestFit="1" customWidth="1"/>
    <col min="13" max="13" width="27.7109375" style="7" bestFit="1" customWidth="1"/>
    <col min="14" max="15" width="28.28515625" style="7" bestFit="1" customWidth="1"/>
    <col min="16" max="16" width="27.7109375" style="7" bestFit="1" customWidth="1"/>
    <col min="17" max="18" width="28.28515625" style="7" bestFit="1" customWidth="1"/>
    <col min="19" max="20" width="27.7109375" style="7" bestFit="1" customWidth="1"/>
    <col min="21" max="21" width="28.28515625" style="7" bestFit="1" customWidth="1"/>
    <col min="22" max="22" width="27.7109375" style="7" bestFit="1" customWidth="1"/>
    <col min="23" max="25" width="28.28515625" style="7" bestFit="1" customWidth="1"/>
    <col min="26" max="26" width="27" style="7" bestFit="1" customWidth="1"/>
    <col min="27" max="28" width="28.28515625" style="7" bestFit="1" customWidth="1"/>
    <col min="29" max="29" width="27.7109375" style="7" bestFit="1" customWidth="1"/>
    <col min="30" max="30" width="28.28515625" style="7" bestFit="1" customWidth="1"/>
    <col min="31" max="31" width="35.7109375" style="7" bestFit="1" customWidth="1"/>
    <col min="32" max="32" width="36.28515625" style="7" bestFit="1" customWidth="1"/>
    <col min="33" max="16384" width="9.140625" style="7"/>
  </cols>
  <sheetData>
    <row r="1" spans="1:35" x14ac:dyDescent="0.25">
      <c r="A1" s="12" t="s">
        <v>264</v>
      </c>
      <c r="B1" s="12"/>
      <c r="C1" s="12"/>
      <c r="D1" s="12"/>
      <c r="E1" s="12"/>
      <c r="F1" s="12"/>
      <c r="G1" s="12"/>
      <c r="J1" s="54"/>
      <c r="K1" s="54"/>
      <c r="L1" s="54"/>
      <c r="M1" s="12"/>
      <c r="N1" s="12"/>
      <c r="O1" s="12"/>
      <c r="R1" s="54"/>
      <c r="S1" s="54"/>
      <c r="T1" s="12"/>
      <c r="U1" s="12"/>
      <c r="V1" s="12"/>
      <c r="W1" s="12"/>
      <c r="Y1" s="54"/>
      <c r="Z1" s="54"/>
      <c r="AA1" s="54"/>
      <c r="AB1" s="12"/>
      <c r="AC1" s="12"/>
      <c r="AD1" s="12"/>
      <c r="AE1" s="13"/>
      <c r="AF1" s="12"/>
      <c r="AG1" s="12"/>
      <c r="AH1" s="12"/>
      <c r="AI1" s="12"/>
    </row>
    <row r="2" spans="1:35" x14ac:dyDescent="0.25">
      <c r="A2" s="12" t="s">
        <v>265</v>
      </c>
      <c r="B2" s="12"/>
      <c r="C2" s="12"/>
      <c r="D2" s="12"/>
      <c r="E2" s="12"/>
      <c r="F2" s="12"/>
      <c r="G2" s="12"/>
      <c r="J2" s="54"/>
      <c r="K2" s="54"/>
      <c r="L2" s="54"/>
      <c r="M2" s="12"/>
      <c r="N2" s="12"/>
      <c r="O2" s="12"/>
      <c r="R2" s="54"/>
      <c r="S2" s="54"/>
      <c r="T2" s="12"/>
      <c r="U2" s="12"/>
      <c r="V2" s="12"/>
      <c r="W2" s="12"/>
      <c r="X2" s="14"/>
      <c r="Y2" s="54"/>
      <c r="Z2" s="54"/>
      <c r="AA2" s="54"/>
      <c r="AB2" s="12"/>
      <c r="AC2" s="12"/>
      <c r="AD2" s="14"/>
      <c r="AE2" s="13"/>
      <c r="AF2" s="12"/>
      <c r="AG2" s="12"/>
      <c r="AH2" s="12"/>
      <c r="AI2" s="12"/>
    </row>
    <row r="3" spans="1:35" x14ac:dyDescent="0.25">
      <c r="A3" s="12" t="s">
        <v>266</v>
      </c>
      <c r="B3" s="12"/>
      <c r="C3" s="12"/>
      <c r="D3" s="12"/>
      <c r="E3" s="12"/>
      <c r="F3" s="12"/>
      <c r="G3" s="12"/>
      <c r="J3" s="54"/>
      <c r="K3" s="54"/>
      <c r="L3" s="54"/>
      <c r="M3" s="12"/>
      <c r="N3" s="12"/>
      <c r="O3" s="12"/>
      <c r="R3" s="54"/>
      <c r="S3" s="54"/>
      <c r="T3" s="12"/>
      <c r="U3" s="12"/>
      <c r="V3" s="12"/>
      <c r="W3" s="12"/>
      <c r="X3" s="14"/>
      <c r="Y3" s="54"/>
      <c r="Z3" s="54"/>
      <c r="AA3" s="54"/>
      <c r="AB3" s="12"/>
      <c r="AC3" s="12"/>
      <c r="AD3" s="14"/>
      <c r="AE3" s="13"/>
      <c r="AF3" s="12"/>
      <c r="AG3" s="12"/>
      <c r="AH3" s="12"/>
      <c r="AI3" s="12"/>
    </row>
    <row r="4" spans="1:35" x14ac:dyDescent="0.25">
      <c r="A4" s="12" t="s">
        <v>267</v>
      </c>
      <c r="B4" s="12"/>
      <c r="C4" s="12"/>
      <c r="D4" s="12"/>
      <c r="E4" s="12"/>
      <c r="F4" s="12"/>
      <c r="G4" s="12"/>
      <c r="J4" s="54"/>
      <c r="K4" s="54"/>
      <c r="L4" s="54"/>
      <c r="M4" s="12"/>
      <c r="N4" s="12"/>
      <c r="O4" s="12"/>
      <c r="R4" s="54"/>
      <c r="S4" s="54"/>
      <c r="T4" s="12"/>
      <c r="U4" s="12"/>
      <c r="V4" s="12"/>
      <c r="W4" s="12"/>
      <c r="Y4" s="54"/>
      <c r="Z4" s="54"/>
      <c r="AA4" s="54"/>
      <c r="AB4" s="12"/>
      <c r="AC4" s="12"/>
      <c r="AD4" s="12"/>
      <c r="AE4" s="13"/>
      <c r="AF4" s="12"/>
      <c r="AG4" s="12"/>
      <c r="AH4" s="12"/>
      <c r="AI4" s="12"/>
    </row>
    <row r="5" spans="1:35" x14ac:dyDescent="0.25">
      <c r="A5" s="12" t="s">
        <v>354</v>
      </c>
      <c r="B5" s="12"/>
      <c r="C5" s="12"/>
      <c r="D5" s="12"/>
      <c r="E5" s="12"/>
      <c r="F5" s="12"/>
      <c r="G5" s="12"/>
      <c r="J5" s="54"/>
      <c r="K5" s="54"/>
      <c r="L5" s="54"/>
      <c r="M5" s="12"/>
      <c r="N5" s="12"/>
      <c r="O5" s="12"/>
      <c r="R5" s="54"/>
      <c r="S5" s="54"/>
      <c r="T5" s="12"/>
      <c r="U5" s="12"/>
      <c r="V5" s="12"/>
      <c r="W5" s="12"/>
      <c r="Y5" s="54"/>
      <c r="Z5" s="54"/>
      <c r="AA5" s="54"/>
      <c r="AB5" s="12"/>
      <c r="AC5" s="12"/>
      <c r="AE5" s="13"/>
      <c r="AF5" s="12"/>
      <c r="AG5" s="12"/>
      <c r="AH5" s="12"/>
      <c r="AI5" s="12"/>
    </row>
    <row r="6" spans="1:35" x14ac:dyDescent="0.25">
      <c r="A6" s="15"/>
      <c r="B6" s="16"/>
      <c r="C6" s="16"/>
      <c r="D6" s="16"/>
      <c r="E6" s="16"/>
      <c r="F6" s="16"/>
      <c r="G6" s="16"/>
    </row>
    <row r="7" spans="1:35" s="17" customFormat="1" x14ac:dyDescent="0.25">
      <c r="B7" s="17" t="s">
        <v>268</v>
      </c>
      <c r="C7" s="17" t="s">
        <v>269</v>
      </c>
      <c r="D7" s="17" t="s">
        <v>270</v>
      </c>
      <c r="E7" s="17" t="s">
        <v>271</v>
      </c>
      <c r="F7" s="17" t="s">
        <v>272</v>
      </c>
      <c r="G7" s="17" t="s">
        <v>273</v>
      </c>
      <c r="H7" s="17" t="s">
        <v>235</v>
      </c>
      <c r="I7" s="17" t="s">
        <v>274</v>
      </c>
      <c r="J7" s="17" t="s">
        <v>275</v>
      </c>
      <c r="K7" s="17" t="s">
        <v>276</v>
      </c>
      <c r="L7" s="17" t="s">
        <v>277</v>
      </c>
      <c r="M7" s="17" t="s">
        <v>278</v>
      </c>
      <c r="N7" s="17" t="s">
        <v>279</v>
      </c>
      <c r="O7" s="17" t="s">
        <v>236</v>
      </c>
      <c r="P7" s="17" t="s">
        <v>280</v>
      </c>
      <c r="Q7" s="17" t="s">
        <v>281</v>
      </c>
      <c r="R7" s="17" t="s">
        <v>282</v>
      </c>
      <c r="S7" s="17" t="s">
        <v>283</v>
      </c>
      <c r="T7" s="17" t="s">
        <v>284</v>
      </c>
      <c r="U7" s="17" t="s">
        <v>285</v>
      </c>
      <c r="V7" s="17" t="s">
        <v>286</v>
      </c>
      <c r="W7" s="17" t="s">
        <v>287</v>
      </c>
      <c r="X7" s="17" t="s">
        <v>288</v>
      </c>
      <c r="Y7" s="17" t="s">
        <v>289</v>
      </c>
      <c r="Z7" s="17" t="s">
        <v>290</v>
      </c>
      <c r="AA7" s="17" t="s">
        <v>291</v>
      </c>
      <c r="AB7" s="17" t="s">
        <v>292</v>
      </c>
      <c r="AC7" s="17" t="s">
        <v>293</v>
      </c>
      <c r="AD7" s="17" t="s">
        <v>294</v>
      </c>
      <c r="AE7" s="17" t="s">
        <v>295</v>
      </c>
      <c r="AF7" s="17" t="s">
        <v>296</v>
      </c>
    </row>
    <row r="8" spans="1:35" x14ac:dyDescent="0.25">
      <c r="A8" s="17" t="s">
        <v>297</v>
      </c>
      <c r="B8" s="18" t="s">
        <v>298</v>
      </c>
      <c r="C8" s="18" t="s">
        <v>299</v>
      </c>
      <c r="D8" s="18" t="s">
        <v>237</v>
      </c>
      <c r="E8" s="18" t="s">
        <v>347</v>
      </c>
      <c r="F8" s="18" t="s">
        <v>348</v>
      </c>
      <c r="G8" s="18" t="s">
        <v>380</v>
      </c>
      <c r="H8" s="18" t="s">
        <v>381</v>
      </c>
      <c r="I8" s="18" t="s">
        <v>382</v>
      </c>
      <c r="J8" s="18" t="s">
        <v>383</v>
      </c>
      <c r="K8" s="18" t="s">
        <v>384</v>
      </c>
      <c r="L8" s="18" t="s">
        <v>385</v>
      </c>
      <c r="M8" s="18" t="s">
        <v>386</v>
      </c>
      <c r="N8" s="18" t="s">
        <v>387</v>
      </c>
      <c r="O8" s="18" t="s">
        <v>388</v>
      </c>
      <c r="P8" s="18" t="s">
        <v>389</v>
      </c>
      <c r="Q8" s="18" t="s">
        <v>390</v>
      </c>
      <c r="R8" s="18" t="s">
        <v>391</v>
      </c>
      <c r="S8" s="18" t="s">
        <v>392</v>
      </c>
      <c r="T8" s="18" t="s">
        <v>393</v>
      </c>
      <c r="U8" s="18" t="s">
        <v>394</v>
      </c>
      <c r="V8" s="18" t="s">
        <v>395</v>
      </c>
      <c r="W8" s="18" t="s">
        <v>396</v>
      </c>
      <c r="X8" s="18" t="s">
        <v>397</v>
      </c>
      <c r="Y8" s="18" t="s">
        <v>398</v>
      </c>
      <c r="Z8" s="18" t="s">
        <v>399</v>
      </c>
      <c r="AA8" s="18" t="s">
        <v>400</v>
      </c>
      <c r="AB8" s="18" t="s">
        <v>401</v>
      </c>
      <c r="AC8" s="18" t="s">
        <v>402</v>
      </c>
      <c r="AD8" s="18" t="s">
        <v>403</v>
      </c>
      <c r="AE8" s="18" t="s">
        <v>300</v>
      </c>
      <c r="AF8" s="18" t="s">
        <v>301</v>
      </c>
    </row>
    <row r="9" spans="1:35" x14ac:dyDescent="0.25">
      <c r="A9" s="17">
        <v>1</v>
      </c>
      <c r="B9" s="19" t="s">
        <v>302</v>
      </c>
      <c r="C9" s="19" t="s">
        <v>303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1:35" x14ac:dyDescent="0.25">
      <c r="A10" s="17">
        <v>2</v>
      </c>
      <c r="C10" s="20" t="s">
        <v>52</v>
      </c>
      <c r="D10" s="21" t="s">
        <v>304</v>
      </c>
      <c r="E10" s="11">
        <v>73666.720000000001</v>
      </c>
      <c r="F10" s="11">
        <v>73666.720000000001</v>
      </c>
      <c r="G10" s="11">
        <v>73666.720000000001</v>
      </c>
      <c r="H10" s="11">
        <v>73666.720000000001</v>
      </c>
      <c r="I10" s="11">
        <v>73666.720000000001</v>
      </c>
      <c r="J10" s="11">
        <v>73666.720000000001</v>
      </c>
      <c r="K10" s="11">
        <v>73666.720000000001</v>
      </c>
      <c r="L10" s="11">
        <v>73666.720000000001</v>
      </c>
      <c r="M10" s="11">
        <v>73666.720000000001</v>
      </c>
      <c r="N10" s="11">
        <v>73666.720000000001</v>
      </c>
      <c r="O10" s="11">
        <v>73666.720000000001</v>
      </c>
      <c r="P10" s="11">
        <v>73666.720000000001</v>
      </c>
      <c r="Q10" s="11">
        <v>73666.720000000001</v>
      </c>
      <c r="R10" s="11">
        <v>73666.720000000001</v>
      </c>
      <c r="S10" s="11">
        <v>73666.720000000001</v>
      </c>
      <c r="T10" s="11">
        <v>73666.720000000001</v>
      </c>
      <c r="U10" s="11">
        <v>73666.720000000001</v>
      </c>
      <c r="V10" s="11">
        <v>73666.720000000001</v>
      </c>
      <c r="W10" s="11">
        <v>73666.720000000001</v>
      </c>
      <c r="X10" s="11">
        <v>73666.720000000001</v>
      </c>
      <c r="Y10" s="11">
        <v>73666.720000000001</v>
      </c>
      <c r="Z10" s="11">
        <v>73666.720000000001</v>
      </c>
      <c r="AA10" s="11">
        <v>73666.720000000001</v>
      </c>
      <c r="AB10" s="11">
        <v>73666.720000000001</v>
      </c>
      <c r="AC10" s="11">
        <v>73666.720000000001</v>
      </c>
      <c r="AD10" s="11">
        <v>73666.720000000001</v>
      </c>
      <c r="AE10" s="11">
        <f>+(E10+AC10+(+G10+I10+K10+M10+O10+Q10+S10+U10+W10+Y10+AA10)*2)/24</f>
        <v>73666.719999999987</v>
      </c>
      <c r="AF10" s="11">
        <f>+(F10+AD10+(+H10+J10+L10+N10+P10+R10+T10+V10+X10+Z10+AB10)*2)/24</f>
        <v>73666.719999999987</v>
      </c>
    </row>
    <row r="11" spans="1:35" x14ac:dyDescent="0.25">
      <c r="A11" s="17">
        <v>3</v>
      </c>
      <c r="C11" s="20" t="s">
        <v>55</v>
      </c>
      <c r="D11" s="21" t="s">
        <v>304</v>
      </c>
      <c r="E11" s="11">
        <v>113374.44</v>
      </c>
      <c r="F11" s="11">
        <v>18526.510000000002</v>
      </c>
      <c r="G11" s="11">
        <v>113374.44</v>
      </c>
      <c r="H11" s="11">
        <v>18762.71</v>
      </c>
      <c r="I11" s="11">
        <v>113374.44</v>
      </c>
      <c r="J11" s="11">
        <v>18998.91</v>
      </c>
      <c r="K11" s="11">
        <v>113374.44</v>
      </c>
      <c r="L11" s="11">
        <v>19235.11</v>
      </c>
      <c r="M11" s="11">
        <v>113374.44</v>
      </c>
      <c r="N11" s="11">
        <v>19471.310000000001</v>
      </c>
      <c r="O11" s="11">
        <v>113374.44</v>
      </c>
      <c r="P11" s="11">
        <v>19707.510000000002</v>
      </c>
      <c r="Q11" s="11">
        <v>113374.44</v>
      </c>
      <c r="R11" s="11">
        <v>19943.71</v>
      </c>
      <c r="S11" s="11">
        <v>113374.44</v>
      </c>
      <c r="T11" s="11">
        <v>20179.91</v>
      </c>
      <c r="U11" s="11">
        <v>113374.44</v>
      </c>
      <c r="V11" s="11">
        <v>20416.11</v>
      </c>
      <c r="W11" s="11">
        <v>113374.44</v>
      </c>
      <c r="X11" s="11">
        <v>20652.310000000001</v>
      </c>
      <c r="Y11" s="11">
        <v>113374.44</v>
      </c>
      <c r="Z11" s="11">
        <v>20888.510000000002</v>
      </c>
      <c r="AA11" s="11">
        <v>113374.44</v>
      </c>
      <c r="AB11" s="11">
        <v>21124.71</v>
      </c>
      <c r="AC11" s="11">
        <v>113374.44</v>
      </c>
      <c r="AD11" s="11">
        <v>21360.91</v>
      </c>
      <c r="AE11" s="11">
        <f>+(E11+AC11+(+G11+I11+K11+M11+O11+Q11+S11+U11+W11+Y11+AA11)*2)/24</f>
        <v>113374.43999999996</v>
      </c>
      <c r="AF11" s="11">
        <f t="shared" ref="AF11:AF43" si="0">+(F11+AD11+(+H11+J11+L11+N11+P11+R11+T11+V11+X11+Z11+AB11)*2)/24</f>
        <v>19943.709999999995</v>
      </c>
    </row>
    <row r="12" spans="1:35" x14ac:dyDescent="0.25">
      <c r="A12" s="17">
        <v>4</v>
      </c>
      <c r="C12" s="20" t="s">
        <v>56</v>
      </c>
      <c r="D12" s="21" t="s">
        <v>304</v>
      </c>
      <c r="E12" s="11">
        <v>1016861.1</v>
      </c>
      <c r="F12" s="11">
        <v>84740</v>
      </c>
      <c r="G12" s="11">
        <v>1016861.1</v>
      </c>
      <c r="H12" s="11">
        <v>86858.46</v>
      </c>
      <c r="I12" s="11">
        <v>1016861.1</v>
      </c>
      <c r="J12" s="11">
        <v>88976.92</v>
      </c>
      <c r="K12" s="11">
        <v>1016861.1</v>
      </c>
      <c r="L12" s="11">
        <v>91095.38</v>
      </c>
      <c r="M12" s="11">
        <v>1016861.1</v>
      </c>
      <c r="N12" s="11">
        <v>93213.84</v>
      </c>
      <c r="O12" s="11">
        <v>1016861.1</v>
      </c>
      <c r="P12" s="11">
        <v>95332.3</v>
      </c>
      <c r="Q12" s="11">
        <v>1016861.1</v>
      </c>
      <c r="R12" s="11">
        <v>97450.76</v>
      </c>
      <c r="S12" s="11">
        <v>1016861.1</v>
      </c>
      <c r="T12" s="11">
        <v>99569.22</v>
      </c>
      <c r="U12" s="11">
        <v>1016861.1</v>
      </c>
      <c r="V12" s="11">
        <v>101687.68000000001</v>
      </c>
      <c r="W12" s="11">
        <v>1016861.1</v>
      </c>
      <c r="X12" s="11">
        <v>103806.14</v>
      </c>
      <c r="Y12" s="11">
        <v>1016861.1</v>
      </c>
      <c r="Z12" s="11">
        <v>105924.6</v>
      </c>
      <c r="AA12" s="11">
        <v>1016861.1</v>
      </c>
      <c r="AB12" s="11">
        <v>108043.06</v>
      </c>
      <c r="AC12" s="11">
        <v>1016861.1</v>
      </c>
      <c r="AD12" s="11">
        <v>110161.52</v>
      </c>
      <c r="AE12" s="11">
        <f t="shared" ref="AE12:AE43" si="1">+(E12+AC12+(+G12+I12+K12+M12+O12+Q12+S12+U12+W12+Y12+AA12)*2)/24</f>
        <v>1016861.0999999997</v>
      </c>
      <c r="AF12" s="11">
        <f t="shared" si="0"/>
        <v>97450.76</v>
      </c>
    </row>
    <row r="13" spans="1:35" x14ac:dyDescent="0.25">
      <c r="A13" s="17">
        <v>5</v>
      </c>
      <c r="C13" s="20" t="s">
        <v>57</v>
      </c>
      <c r="D13" s="21" t="s">
        <v>304</v>
      </c>
      <c r="E13" s="11">
        <v>1817585.2000000002</v>
      </c>
      <c r="F13" s="11">
        <v>136319.04000000001</v>
      </c>
      <c r="G13" s="11">
        <v>1817585.2000000002</v>
      </c>
      <c r="H13" s="11">
        <v>140105.68</v>
      </c>
      <c r="I13" s="11">
        <v>1817585.2000000002</v>
      </c>
      <c r="J13" s="11">
        <v>143892.32</v>
      </c>
      <c r="K13" s="11">
        <v>1817585.2000000002</v>
      </c>
      <c r="L13" s="11">
        <v>147678.96</v>
      </c>
      <c r="M13" s="11">
        <v>1817585.2000000002</v>
      </c>
      <c r="N13" s="11">
        <v>151465.60000000001</v>
      </c>
      <c r="O13" s="11">
        <v>1817585.2000000002</v>
      </c>
      <c r="P13" s="11">
        <v>155252.24</v>
      </c>
      <c r="Q13" s="11">
        <v>1817585.2000000002</v>
      </c>
      <c r="R13" s="11">
        <v>159038.88</v>
      </c>
      <c r="S13" s="11">
        <v>1817585.2000000002</v>
      </c>
      <c r="T13" s="11">
        <v>162825.51999999999</v>
      </c>
      <c r="U13" s="11">
        <v>1817585.2000000002</v>
      </c>
      <c r="V13" s="11">
        <v>166612.16</v>
      </c>
      <c r="W13" s="11">
        <v>1817585.2000000002</v>
      </c>
      <c r="X13" s="11">
        <v>170398.80000000002</v>
      </c>
      <c r="Y13" s="11">
        <v>1817585.2000000002</v>
      </c>
      <c r="Z13" s="11">
        <v>174185.44</v>
      </c>
      <c r="AA13" s="11">
        <v>1817585.2000000002</v>
      </c>
      <c r="AB13" s="11">
        <v>177972.08000000002</v>
      </c>
      <c r="AC13" s="11">
        <v>1817585.2000000002</v>
      </c>
      <c r="AD13" s="11">
        <v>181758.72</v>
      </c>
      <c r="AE13" s="11">
        <f t="shared" si="1"/>
        <v>1817585.1999999995</v>
      </c>
      <c r="AF13" s="11">
        <f t="shared" si="0"/>
        <v>159038.88</v>
      </c>
    </row>
    <row r="14" spans="1:35" x14ac:dyDescent="0.25">
      <c r="A14" s="17">
        <v>6</v>
      </c>
      <c r="C14" s="20" t="s">
        <v>96</v>
      </c>
      <c r="D14" s="21" t="s">
        <v>304</v>
      </c>
      <c r="E14" s="11">
        <v>13130.54</v>
      </c>
      <c r="F14" s="11">
        <v>0</v>
      </c>
      <c r="G14" s="11">
        <v>13130.54</v>
      </c>
      <c r="H14" s="11">
        <v>0</v>
      </c>
      <c r="I14" s="11">
        <v>13130.54</v>
      </c>
      <c r="J14" s="11">
        <v>0</v>
      </c>
      <c r="K14" s="11">
        <v>13130.54</v>
      </c>
      <c r="L14" s="11">
        <v>0</v>
      </c>
      <c r="M14" s="11">
        <v>13130.54</v>
      </c>
      <c r="N14" s="11">
        <v>0</v>
      </c>
      <c r="O14" s="11">
        <v>13130.54</v>
      </c>
      <c r="P14" s="11">
        <v>0</v>
      </c>
      <c r="Q14" s="11">
        <v>13130.54</v>
      </c>
      <c r="R14" s="11">
        <v>0</v>
      </c>
      <c r="S14" s="11">
        <v>13130.54</v>
      </c>
      <c r="T14" s="11">
        <v>0</v>
      </c>
      <c r="U14" s="11">
        <v>13130.54</v>
      </c>
      <c r="V14" s="11">
        <v>0</v>
      </c>
      <c r="W14" s="11">
        <v>13130.54</v>
      </c>
      <c r="X14" s="11">
        <v>0</v>
      </c>
      <c r="Y14" s="11">
        <v>13130.54</v>
      </c>
      <c r="Z14" s="11">
        <v>0</v>
      </c>
      <c r="AA14" s="11">
        <v>13130.54</v>
      </c>
      <c r="AB14" s="11">
        <v>0</v>
      </c>
      <c r="AC14" s="11">
        <v>13130.54</v>
      </c>
      <c r="AD14" s="11">
        <v>0</v>
      </c>
      <c r="AE14" s="11">
        <f t="shared" si="1"/>
        <v>13130.540000000006</v>
      </c>
      <c r="AF14" s="11">
        <f t="shared" si="0"/>
        <v>0</v>
      </c>
    </row>
    <row r="15" spans="1:35" x14ac:dyDescent="0.25">
      <c r="A15" s="17">
        <v>7</v>
      </c>
      <c r="C15" s="20" t="s">
        <v>100</v>
      </c>
      <c r="D15" s="21" t="s">
        <v>304</v>
      </c>
      <c r="E15" s="11">
        <v>7692.66</v>
      </c>
      <c r="F15" s="11">
        <v>6813.4800000000005</v>
      </c>
      <c r="G15" s="11">
        <v>7692.66</v>
      </c>
      <c r="H15" s="11">
        <v>6817.6500000000005</v>
      </c>
      <c r="I15" s="11">
        <v>7692.66</v>
      </c>
      <c r="J15" s="11">
        <v>6821.82</v>
      </c>
      <c r="K15" s="11">
        <v>7692.66</v>
      </c>
      <c r="L15" s="11">
        <v>6825.99</v>
      </c>
      <c r="M15" s="11">
        <v>7692.66</v>
      </c>
      <c r="N15" s="11">
        <v>6830.16</v>
      </c>
      <c r="O15" s="11">
        <v>7692.66</v>
      </c>
      <c r="P15" s="11">
        <v>6834.33</v>
      </c>
      <c r="Q15" s="11">
        <v>7692.66</v>
      </c>
      <c r="R15" s="11">
        <v>6838.5</v>
      </c>
      <c r="S15" s="11">
        <v>7692.66</v>
      </c>
      <c r="T15" s="11">
        <v>6842.67</v>
      </c>
      <c r="U15" s="11">
        <v>7692.66</v>
      </c>
      <c r="V15" s="11">
        <v>6846.84</v>
      </c>
      <c r="W15" s="11">
        <v>7692.66</v>
      </c>
      <c r="X15" s="11">
        <v>6851.01</v>
      </c>
      <c r="Y15" s="11">
        <v>7692.66</v>
      </c>
      <c r="Z15" s="11">
        <v>6855.18</v>
      </c>
      <c r="AA15" s="11">
        <v>7692.66</v>
      </c>
      <c r="AB15" s="11">
        <v>6859.35</v>
      </c>
      <c r="AC15" s="11">
        <v>7692.66</v>
      </c>
      <c r="AD15" s="11">
        <v>6863.52</v>
      </c>
      <c r="AE15" s="11">
        <f>+(E15+AC15+(+G15+I15+K15+M15+O15+Q15+S15+U15+W15+Y15+AA15)*2)/24</f>
        <v>7692.6600000000026</v>
      </c>
      <c r="AF15" s="11">
        <f t="shared" si="0"/>
        <v>6838.5</v>
      </c>
    </row>
    <row r="16" spans="1:35" s="43" customFormat="1" x14ac:dyDescent="0.25">
      <c r="A16" s="17">
        <v>8</v>
      </c>
      <c r="C16" s="44" t="s">
        <v>103</v>
      </c>
      <c r="D16" s="45" t="s">
        <v>304</v>
      </c>
      <c r="E16" s="46">
        <v>6203474.7999999998</v>
      </c>
      <c r="F16" s="46">
        <v>3843157.73</v>
      </c>
      <c r="G16" s="46">
        <v>6203474.7999999998</v>
      </c>
      <c r="H16" s="46">
        <v>3850912.0700000003</v>
      </c>
      <c r="I16" s="46">
        <v>6203474.7999999998</v>
      </c>
      <c r="J16" s="46">
        <v>3858666.41</v>
      </c>
      <c r="K16" s="46">
        <v>6203474.7999999998</v>
      </c>
      <c r="L16" s="46">
        <v>3866420.75</v>
      </c>
      <c r="M16" s="46">
        <v>6203474.7999999998</v>
      </c>
      <c r="N16" s="46">
        <v>3874175.09</v>
      </c>
      <c r="O16" s="46">
        <v>6203474.7999999998</v>
      </c>
      <c r="P16" s="46">
        <v>3881929.43</v>
      </c>
      <c r="Q16" s="46">
        <v>6203474.7999999998</v>
      </c>
      <c r="R16" s="46">
        <v>3889683.77</v>
      </c>
      <c r="S16" s="46">
        <v>6203474.7999999998</v>
      </c>
      <c r="T16" s="46">
        <v>3897438.11</v>
      </c>
      <c r="U16" s="46">
        <v>6203474.7999999998</v>
      </c>
      <c r="V16" s="46">
        <v>3905192.45</v>
      </c>
      <c r="W16" s="46">
        <v>6203474.7999999998</v>
      </c>
      <c r="X16" s="46">
        <v>3912946.79</v>
      </c>
      <c r="Y16" s="46">
        <v>6203474.7999999998</v>
      </c>
      <c r="Z16" s="46">
        <v>3920701.13</v>
      </c>
      <c r="AA16" s="46">
        <v>6203474.7999999998</v>
      </c>
      <c r="AB16" s="46">
        <v>3928455.4699999997</v>
      </c>
      <c r="AC16" s="46">
        <v>5818920.9000000004</v>
      </c>
      <c r="AD16" s="46">
        <v>3519489.18</v>
      </c>
      <c r="AE16" s="46">
        <f t="shared" si="1"/>
        <v>6187451.7208333313</v>
      </c>
      <c r="AF16" s="46">
        <f t="shared" si="0"/>
        <v>3872320.4104166664</v>
      </c>
    </row>
    <row r="17" spans="1:32" s="43" customFormat="1" x14ac:dyDescent="0.25">
      <c r="A17" s="17">
        <v>9</v>
      </c>
      <c r="C17" s="47" t="s">
        <v>404</v>
      </c>
      <c r="D17" s="45" t="s">
        <v>304</v>
      </c>
      <c r="E17" s="46">
        <f t="shared" ref="E17" si="2">G17</f>
        <v>-384553.9</v>
      </c>
      <c r="F17" s="46">
        <f>H17+583.24</f>
        <v>-410849.8</v>
      </c>
      <c r="G17" s="46">
        <f t="shared" ref="G17" si="3">I17</f>
        <v>-384553.9</v>
      </c>
      <c r="H17" s="46">
        <f t="shared" ref="H17" si="4">J17+480.69</f>
        <v>-411433.04</v>
      </c>
      <c r="I17" s="46">
        <f t="shared" ref="I17" si="5">K17</f>
        <v>-384553.9</v>
      </c>
      <c r="J17" s="46">
        <f t="shared" ref="J17" si="6">L17+480.69</f>
        <v>-411913.73</v>
      </c>
      <c r="K17" s="46">
        <f t="shared" ref="K17" si="7">M17</f>
        <v>-384553.9</v>
      </c>
      <c r="L17" s="46">
        <f t="shared" ref="L17" si="8">N17+480.69</f>
        <v>-412394.42</v>
      </c>
      <c r="M17" s="46">
        <f t="shared" ref="M17" si="9">O17</f>
        <v>-384553.9</v>
      </c>
      <c r="N17" s="46">
        <f t="shared" ref="N17" si="10">P17+480.69</f>
        <v>-412875.11</v>
      </c>
      <c r="O17" s="46">
        <f t="shared" ref="O17" si="11">Q17</f>
        <v>-384553.9</v>
      </c>
      <c r="P17" s="46">
        <f t="shared" ref="P17" si="12">R17+480.69</f>
        <v>-413355.8</v>
      </c>
      <c r="Q17" s="46">
        <f t="shared" ref="Q17" si="13">S17</f>
        <v>-384553.9</v>
      </c>
      <c r="R17" s="46">
        <f t="shared" ref="R17" si="14">T17+480.69</f>
        <v>-413836.49</v>
      </c>
      <c r="S17" s="46">
        <f t="shared" ref="S17" si="15">U17</f>
        <v>-384553.9</v>
      </c>
      <c r="T17" s="46">
        <f t="shared" ref="T17" si="16">V17+480.69</f>
        <v>-414317.18</v>
      </c>
      <c r="U17" s="46">
        <f t="shared" ref="U17" si="17">W17</f>
        <v>-384553.9</v>
      </c>
      <c r="V17" s="46">
        <f t="shared" ref="V17" si="18">X17+480.69</f>
        <v>-414797.87</v>
      </c>
      <c r="W17" s="46">
        <f t="shared" ref="W17" si="19">Y17</f>
        <v>-384553.9</v>
      </c>
      <c r="X17" s="46">
        <f t="shared" ref="X17" si="20">Z17+480.69</f>
        <v>-415278.56</v>
      </c>
      <c r="Y17" s="46">
        <f t="shared" ref="Y17" si="21">AA17</f>
        <v>-384553.9</v>
      </c>
      <c r="Z17" s="46">
        <f t="shared" ref="Z17" si="22">AB17+480.69</f>
        <v>-415759.25</v>
      </c>
      <c r="AA17" s="46">
        <f>AC17</f>
        <v>-384553.9</v>
      </c>
      <c r="AB17" s="46">
        <f>AD17+480.69</f>
        <v>-416239.94</v>
      </c>
      <c r="AC17" s="46">
        <v>-384553.9</v>
      </c>
      <c r="AD17" s="46">
        <v>-416720.63</v>
      </c>
      <c r="AE17" s="46">
        <f t="shared" ref="AE17" si="23">+(E17+AC17+(+G17+I17+K17+M17+O17+Q17+S17+U17+W17+Y17+AA17)*2)/24</f>
        <v>-384553.89999999997</v>
      </c>
      <c r="AF17" s="46">
        <f t="shared" ref="AF17" si="24">+(F17+AD17+(+H17+J17+L17+N17+P17+R17+T17+V17+X17+Z17+AB17)*2)/24</f>
        <v>-413832.21708333335</v>
      </c>
    </row>
    <row r="18" spans="1:32" x14ac:dyDescent="0.25">
      <c r="A18" s="17">
        <v>10</v>
      </c>
      <c r="C18" s="20" t="s">
        <v>106</v>
      </c>
      <c r="D18" s="21" t="s">
        <v>304</v>
      </c>
      <c r="E18" s="11">
        <v>36161.700000000004</v>
      </c>
      <c r="F18" s="11">
        <v>-3823.4</v>
      </c>
      <c r="G18" s="11">
        <v>36161.700000000004</v>
      </c>
      <c r="H18" s="11">
        <v>-3684.78</v>
      </c>
      <c r="I18" s="11">
        <v>36161.700000000004</v>
      </c>
      <c r="J18" s="11">
        <v>-3546.16</v>
      </c>
      <c r="K18" s="11">
        <v>36161.700000000004</v>
      </c>
      <c r="L18" s="11">
        <v>-3407.54</v>
      </c>
      <c r="M18" s="11">
        <v>36161.700000000004</v>
      </c>
      <c r="N18" s="11">
        <v>-3268.92</v>
      </c>
      <c r="O18" s="11">
        <v>36161.700000000004</v>
      </c>
      <c r="P18" s="11">
        <v>-3130.3</v>
      </c>
      <c r="Q18" s="11">
        <v>36161.700000000004</v>
      </c>
      <c r="R18" s="11">
        <v>-2991.68</v>
      </c>
      <c r="S18" s="11">
        <v>36161.700000000004</v>
      </c>
      <c r="T18" s="11">
        <v>-2853.06</v>
      </c>
      <c r="U18" s="11">
        <v>36161.700000000004</v>
      </c>
      <c r="V18" s="11">
        <v>-2714.44</v>
      </c>
      <c r="W18" s="11">
        <v>36161.700000000004</v>
      </c>
      <c r="X18" s="11">
        <v>-2575.8200000000002</v>
      </c>
      <c r="Y18" s="11">
        <v>36161.700000000004</v>
      </c>
      <c r="Z18" s="11">
        <v>-2437.2000000000003</v>
      </c>
      <c r="AA18" s="11">
        <v>36161.700000000004</v>
      </c>
      <c r="AB18" s="11">
        <v>-2298.58</v>
      </c>
      <c r="AC18" s="11">
        <v>36161.700000000004</v>
      </c>
      <c r="AD18" s="11">
        <v>-2159.96</v>
      </c>
      <c r="AE18" s="11">
        <f t="shared" si="1"/>
        <v>36161.700000000004</v>
      </c>
      <c r="AF18" s="11">
        <f t="shared" si="0"/>
        <v>-2991.6800000000003</v>
      </c>
    </row>
    <row r="19" spans="1:32" x14ac:dyDescent="0.25">
      <c r="A19" s="17">
        <v>11</v>
      </c>
      <c r="C19" s="20" t="s">
        <v>114</v>
      </c>
      <c r="D19" s="21" t="s">
        <v>304</v>
      </c>
      <c r="E19" s="11">
        <v>235020</v>
      </c>
      <c r="F19" s="11">
        <v>15571.41</v>
      </c>
      <c r="G19" s="11">
        <v>235020</v>
      </c>
      <c r="H19" s="11">
        <v>15892.6</v>
      </c>
      <c r="I19" s="11">
        <v>235020</v>
      </c>
      <c r="J19" s="11">
        <v>16213.79</v>
      </c>
      <c r="K19" s="11">
        <v>235020</v>
      </c>
      <c r="L19" s="11">
        <v>16534.98</v>
      </c>
      <c r="M19" s="11">
        <v>235020</v>
      </c>
      <c r="N19" s="11">
        <v>16856.170000000002</v>
      </c>
      <c r="O19" s="11">
        <v>235020</v>
      </c>
      <c r="P19" s="11">
        <v>17177.36</v>
      </c>
      <c r="Q19" s="11">
        <v>235020</v>
      </c>
      <c r="R19" s="11">
        <v>17498.55</v>
      </c>
      <c r="S19" s="11">
        <v>235020</v>
      </c>
      <c r="T19" s="11">
        <v>17819.740000000002</v>
      </c>
      <c r="U19" s="11">
        <v>235020</v>
      </c>
      <c r="V19" s="11">
        <v>18140.93</v>
      </c>
      <c r="W19" s="11">
        <v>235020</v>
      </c>
      <c r="X19" s="11">
        <v>18462.12</v>
      </c>
      <c r="Y19" s="11">
        <v>235020</v>
      </c>
      <c r="Z19" s="11">
        <v>18783.310000000001</v>
      </c>
      <c r="AA19" s="11">
        <v>235020</v>
      </c>
      <c r="AB19" s="11">
        <v>19104.5</v>
      </c>
      <c r="AC19" s="11">
        <v>235020</v>
      </c>
      <c r="AD19" s="11">
        <v>19425.689999999999</v>
      </c>
      <c r="AE19" s="11">
        <f t="shared" si="1"/>
        <v>235020</v>
      </c>
      <c r="AF19" s="11">
        <f t="shared" si="0"/>
        <v>17498.55</v>
      </c>
    </row>
    <row r="20" spans="1:32" x14ac:dyDescent="0.25">
      <c r="A20" s="17">
        <v>12</v>
      </c>
      <c r="C20" s="20" t="s">
        <v>109</v>
      </c>
      <c r="D20" s="21" t="s">
        <v>304</v>
      </c>
      <c r="E20" s="11">
        <v>141860.15</v>
      </c>
      <c r="F20" s="11">
        <v>0</v>
      </c>
      <c r="G20" s="11">
        <v>141860.15</v>
      </c>
      <c r="H20" s="11">
        <v>0</v>
      </c>
      <c r="I20" s="11">
        <v>141860.15</v>
      </c>
      <c r="J20" s="11">
        <v>0</v>
      </c>
      <c r="K20" s="11">
        <v>141860.15</v>
      </c>
      <c r="L20" s="11">
        <v>0</v>
      </c>
      <c r="M20" s="11">
        <v>141860.15</v>
      </c>
      <c r="N20" s="11">
        <v>0</v>
      </c>
      <c r="O20" s="11">
        <v>141860.15</v>
      </c>
      <c r="P20" s="11">
        <v>0</v>
      </c>
      <c r="Q20" s="11">
        <v>141860.15</v>
      </c>
      <c r="R20" s="11">
        <v>0</v>
      </c>
      <c r="S20" s="11">
        <v>141860.15</v>
      </c>
      <c r="T20" s="11">
        <v>0</v>
      </c>
      <c r="U20" s="11">
        <v>141860.15</v>
      </c>
      <c r="V20" s="11">
        <v>0</v>
      </c>
      <c r="W20" s="11">
        <v>141860.15</v>
      </c>
      <c r="X20" s="11">
        <v>0</v>
      </c>
      <c r="Y20" s="11">
        <v>141860.15</v>
      </c>
      <c r="Z20" s="11">
        <v>0</v>
      </c>
      <c r="AA20" s="11">
        <v>141860.15</v>
      </c>
      <c r="AB20" s="11">
        <v>0</v>
      </c>
      <c r="AC20" s="11">
        <v>141860.15</v>
      </c>
      <c r="AD20" s="11">
        <v>0</v>
      </c>
      <c r="AE20" s="11">
        <f t="shared" si="1"/>
        <v>141860.14999999997</v>
      </c>
      <c r="AF20" s="11">
        <f t="shared" si="0"/>
        <v>0</v>
      </c>
    </row>
    <row r="21" spans="1:32" x14ac:dyDescent="0.25">
      <c r="A21" s="17">
        <v>13</v>
      </c>
      <c r="C21" s="20" t="s">
        <v>119</v>
      </c>
      <c r="D21" s="21" t="s">
        <v>304</v>
      </c>
      <c r="E21" s="11">
        <v>363784.97000000003</v>
      </c>
      <c r="F21" s="11">
        <v>267942.49</v>
      </c>
      <c r="G21" s="11">
        <v>363784.97000000003</v>
      </c>
      <c r="H21" s="11">
        <v>268197.13</v>
      </c>
      <c r="I21" s="11">
        <v>363784.97000000003</v>
      </c>
      <c r="J21" s="11">
        <v>268451.77</v>
      </c>
      <c r="K21" s="11">
        <v>363784.97000000003</v>
      </c>
      <c r="L21" s="11">
        <v>268706.41000000003</v>
      </c>
      <c r="M21" s="11">
        <v>363784.97000000003</v>
      </c>
      <c r="N21" s="11">
        <v>268961.05</v>
      </c>
      <c r="O21" s="11">
        <v>363784.97000000003</v>
      </c>
      <c r="P21" s="11">
        <v>269215.69</v>
      </c>
      <c r="Q21" s="11">
        <v>363784.97000000003</v>
      </c>
      <c r="R21" s="11">
        <v>269470.33</v>
      </c>
      <c r="S21" s="11">
        <v>363784.97000000003</v>
      </c>
      <c r="T21" s="11">
        <v>269724.97000000003</v>
      </c>
      <c r="U21" s="11">
        <v>363784.97000000003</v>
      </c>
      <c r="V21" s="11">
        <v>269979.61</v>
      </c>
      <c r="W21" s="11">
        <v>363784.97000000003</v>
      </c>
      <c r="X21" s="11">
        <v>270234.25</v>
      </c>
      <c r="Y21" s="11">
        <v>363784.97000000003</v>
      </c>
      <c r="Z21" s="11">
        <v>270488.89</v>
      </c>
      <c r="AA21" s="11">
        <v>363784.97000000003</v>
      </c>
      <c r="AB21" s="11">
        <v>270743.53000000003</v>
      </c>
      <c r="AC21" s="11">
        <v>401672.47000000003</v>
      </c>
      <c r="AD21" s="11">
        <v>270998.17</v>
      </c>
      <c r="AE21" s="11">
        <f t="shared" si="1"/>
        <v>365363.61583333346</v>
      </c>
      <c r="AF21" s="11">
        <f t="shared" si="0"/>
        <v>269470.33</v>
      </c>
    </row>
    <row r="22" spans="1:32" x14ac:dyDescent="0.25">
      <c r="A22" s="17">
        <v>14</v>
      </c>
      <c r="C22" s="20" t="s">
        <v>123</v>
      </c>
      <c r="D22" s="21" t="s">
        <v>304</v>
      </c>
      <c r="E22" s="11">
        <v>29144560.640000001</v>
      </c>
      <c r="F22" s="11">
        <v>5645523.1900000004</v>
      </c>
      <c r="G22" s="11">
        <v>29144560.640000001</v>
      </c>
      <c r="H22" s="11">
        <v>5682439.6399999997</v>
      </c>
      <c r="I22" s="11">
        <v>28515938.510000002</v>
      </c>
      <c r="J22" s="11">
        <v>5670753.0600000005</v>
      </c>
      <c r="K22" s="11">
        <v>28516635.010000002</v>
      </c>
      <c r="L22" s="11">
        <v>5706869.75</v>
      </c>
      <c r="M22" s="11">
        <v>28622599.59</v>
      </c>
      <c r="N22" s="11">
        <v>5742990.8200000003</v>
      </c>
      <c r="O22" s="11">
        <v>28622599.59</v>
      </c>
      <c r="P22" s="11">
        <v>5779246.1100000003</v>
      </c>
      <c r="Q22" s="11">
        <v>28634105.120000001</v>
      </c>
      <c r="R22" s="11">
        <v>5815443.5899999999</v>
      </c>
      <c r="S22" s="11">
        <v>28634236.75</v>
      </c>
      <c r="T22" s="11">
        <v>5848815.21</v>
      </c>
      <c r="U22" s="11">
        <v>28766052.539999999</v>
      </c>
      <c r="V22" s="11">
        <v>5885073.5999999996</v>
      </c>
      <c r="W22" s="11">
        <v>28812081.850000001</v>
      </c>
      <c r="X22" s="11">
        <v>5921510.5999999996</v>
      </c>
      <c r="Y22" s="11">
        <v>28812977.52</v>
      </c>
      <c r="Z22" s="11">
        <v>5958005.9000000004</v>
      </c>
      <c r="AA22" s="11">
        <v>28812977.52</v>
      </c>
      <c r="AB22" s="11">
        <v>5994375.3499999996</v>
      </c>
      <c r="AC22" s="11">
        <v>28938132.739999998</v>
      </c>
      <c r="AD22" s="11">
        <v>6019202.3499999996</v>
      </c>
      <c r="AE22" s="11">
        <f t="shared" si="1"/>
        <v>28744675.944166664</v>
      </c>
      <c r="AF22" s="11">
        <f t="shared" si="0"/>
        <v>5819823.8666666672</v>
      </c>
    </row>
    <row r="23" spans="1:32" x14ac:dyDescent="0.25">
      <c r="A23" s="17">
        <v>15</v>
      </c>
      <c r="C23" s="20" t="s">
        <v>375</v>
      </c>
      <c r="D23" s="21" t="s">
        <v>304</v>
      </c>
      <c r="E23" s="11">
        <v>0</v>
      </c>
      <c r="F23" s="11">
        <v>0</v>
      </c>
      <c r="G23" s="11">
        <v>0</v>
      </c>
      <c r="H23" s="11">
        <v>0</v>
      </c>
      <c r="I23" s="11">
        <v>628622.13</v>
      </c>
      <c r="J23" s="11">
        <v>47806.770000000004</v>
      </c>
      <c r="K23" s="11">
        <v>628622.13</v>
      </c>
      <c r="L23" s="11">
        <v>47806.770000000004</v>
      </c>
      <c r="M23" s="11">
        <v>628622.13</v>
      </c>
      <c r="N23" s="11">
        <v>47806.770000000004</v>
      </c>
      <c r="O23" s="11">
        <v>628622.13</v>
      </c>
      <c r="P23" s="11">
        <v>47806.770000000004</v>
      </c>
      <c r="Q23" s="11">
        <v>628622.13</v>
      </c>
      <c r="R23" s="11">
        <v>47806.770000000004</v>
      </c>
      <c r="S23" s="11">
        <v>628622.13</v>
      </c>
      <c r="T23" s="11">
        <v>47806.770000000004</v>
      </c>
      <c r="U23" s="11">
        <v>628622.13</v>
      </c>
      <c r="V23" s="11">
        <v>47806.770000000004</v>
      </c>
      <c r="W23" s="11">
        <v>628622.13</v>
      </c>
      <c r="X23" s="11">
        <v>47806.770000000004</v>
      </c>
      <c r="Y23" s="11">
        <v>628622.13</v>
      </c>
      <c r="Z23" s="11">
        <v>47806.770000000004</v>
      </c>
      <c r="AA23" s="11">
        <v>628622.13</v>
      </c>
      <c r="AB23" s="11">
        <v>47806.770000000004</v>
      </c>
      <c r="AC23" s="11">
        <v>628622.13</v>
      </c>
      <c r="AD23" s="11">
        <v>47806.770000000004</v>
      </c>
      <c r="AE23" s="11">
        <f t="shared" si="1"/>
        <v>550044.36375000002</v>
      </c>
      <c r="AF23" s="11">
        <f t="shared" si="0"/>
        <v>41830.923750000009</v>
      </c>
    </row>
    <row r="24" spans="1:32" x14ac:dyDescent="0.25">
      <c r="A24" s="17">
        <v>16</v>
      </c>
      <c r="C24" s="20" t="s">
        <v>126</v>
      </c>
      <c r="D24" s="21" t="s">
        <v>304</v>
      </c>
      <c r="E24" s="11">
        <v>52636123.609999999</v>
      </c>
      <c r="F24" s="11">
        <v>17763361</v>
      </c>
      <c r="G24" s="11">
        <v>52955812.100000001</v>
      </c>
      <c r="H24" s="11">
        <v>17886617.25</v>
      </c>
      <c r="I24" s="11">
        <v>52681573.280000001</v>
      </c>
      <c r="J24" s="11">
        <v>17928906.079999998</v>
      </c>
      <c r="K24" s="11">
        <v>52892149.710000001</v>
      </c>
      <c r="L24" s="11">
        <v>18050203.48</v>
      </c>
      <c r="M24" s="11">
        <v>53019947.140000001</v>
      </c>
      <c r="N24" s="11">
        <v>18165643.379999999</v>
      </c>
      <c r="O24" s="11">
        <v>53085536.270000003</v>
      </c>
      <c r="P24" s="11">
        <v>18288845.059999999</v>
      </c>
      <c r="Q24" s="11">
        <v>53339184.899999999</v>
      </c>
      <c r="R24" s="11">
        <v>18413153.690000001</v>
      </c>
      <c r="S24" s="11">
        <v>53601118.399999999</v>
      </c>
      <c r="T24" s="11">
        <v>18538056.280000001</v>
      </c>
      <c r="U24" s="11">
        <v>53938580.759999998</v>
      </c>
      <c r="V24" s="11">
        <v>18655192.420000002</v>
      </c>
      <c r="W24" s="11">
        <v>54020450.009999998</v>
      </c>
      <c r="X24" s="11">
        <v>18781498.600000001</v>
      </c>
      <c r="Y24" s="11">
        <v>54347194.200000003</v>
      </c>
      <c r="Z24" s="11">
        <v>18907996.489999998</v>
      </c>
      <c r="AA24" s="11">
        <v>54531162.039999999</v>
      </c>
      <c r="AB24" s="11">
        <v>19025541.379999999</v>
      </c>
      <c r="AC24" s="11">
        <v>55126091.240000002</v>
      </c>
      <c r="AD24" s="11">
        <v>19116460.670000002</v>
      </c>
      <c r="AE24" s="11">
        <f t="shared" si="1"/>
        <v>53524484.686249994</v>
      </c>
      <c r="AF24" s="11">
        <f t="shared" si="0"/>
        <v>18423463.745416667</v>
      </c>
    </row>
    <row r="25" spans="1:32" x14ac:dyDescent="0.25">
      <c r="A25" s="17">
        <v>17</v>
      </c>
      <c r="C25" s="20" t="s">
        <v>376</v>
      </c>
      <c r="D25" s="21" t="s">
        <v>304</v>
      </c>
      <c r="E25" s="11">
        <v>0</v>
      </c>
      <c r="F25" s="11">
        <v>0</v>
      </c>
      <c r="G25" s="11">
        <v>0</v>
      </c>
      <c r="H25" s="11">
        <v>0</v>
      </c>
      <c r="I25" s="11">
        <v>436664.55</v>
      </c>
      <c r="J25" s="11">
        <v>79411.759999999995</v>
      </c>
      <c r="K25" s="11">
        <v>436664.55</v>
      </c>
      <c r="L25" s="11">
        <v>79411.759999999995</v>
      </c>
      <c r="M25" s="11">
        <v>436664.55</v>
      </c>
      <c r="N25" s="11">
        <v>79411.759999999995</v>
      </c>
      <c r="O25" s="11">
        <v>436664.55</v>
      </c>
      <c r="P25" s="11">
        <v>79411.759999999995</v>
      </c>
      <c r="Q25" s="11">
        <v>436664.55</v>
      </c>
      <c r="R25" s="11">
        <v>79411.759999999995</v>
      </c>
      <c r="S25" s="11">
        <v>436664.55</v>
      </c>
      <c r="T25" s="11">
        <v>79411.759999999995</v>
      </c>
      <c r="U25" s="11">
        <v>436664.55</v>
      </c>
      <c r="V25" s="11">
        <v>79411.759999999995</v>
      </c>
      <c r="W25" s="11">
        <v>436664.55</v>
      </c>
      <c r="X25" s="11">
        <v>79411.759999999995</v>
      </c>
      <c r="Y25" s="11">
        <v>436664.55</v>
      </c>
      <c r="Z25" s="11">
        <v>79411.759999999995</v>
      </c>
      <c r="AA25" s="11">
        <v>436664.55</v>
      </c>
      <c r="AB25" s="11">
        <v>79411.759999999995</v>
      </c>
      <c r="AC25" s="11">
        <v>436664.55</v>
      </c>
      <c r="AD25" s="11">
        <v>79411.759999999995</v>
      </c>
      <c r="AE25" s="11">
        <f t="shared" si="1"/>
        <v>382081.48124999995</v>
      </c>
      <c r="AF25" s="11">
        <f t="shared" si="0"/>
        <v>69485.289999999994</v>
      </c>
    </row>
    <row r="26" spans="1:32" x14ac:dyDescent="0.25">
      <c r="A26" s="17">
        <v>18</v>
      </c>
      <c r="C26" s="20" t="s">
        <v>129</v>
      </c>
      <c r="D26" s="21" t="s">
        <v>304</v>
      </c>
      <c r="E26" s="11">
        <v>41965369.340000004</v>
      </c>
      <c r="F26" s="11">
        <v>24925130.149999999</v>
      </c>
      <c r="G26" s="11">
        <v>41759873.799999997</v>
      </c>
      <c r="H26" s="11">
        <v>24938767.510000002</v>
      </c>
      <c r="I26" s="11">
        <v>41459064.450000003</v>
      </c>
      <c r="J26" s="11">
        <v>25006734.5</v>
      </c>
      <c r="K26" s="11">
        <v>41489976.359999999</v>
      </c>
      <c r="L26" s="11">
        <v>25068369.449999999</v>
      </c>
      <c r="M26" s="11">
        <v>41599381.359999999</v>
      </c>
      <c r="N26" s="11">
        <v>25185842.719999999</v>
      </c>
      <c r="O26" s="11">
        <v>41606527.200000003</v>
      </c>
      <c r="P26" s="11">
        <v>25300316.010000002</v>
      </c>
      <c r="Q26" s="11">
        <v>41628723.030000001</v>
      </c>
      <c r="R26" s="11">
        <v>25424167.43</v>
      </c>
      <c r="S26" s="11">
        <v>41658241.68</v>
      </c>
      <c r="T26" s="11">
        <v>25547437.260000002</v>
      </c>
      <c r="U26" s="11">
        <v>41615333.18</v>
      </c>
      <c r="V26" s="11">
        <v>25564193.550000001</v>
      </c>
      <c r="W26" s="11">
        <v>41617616.590000004</v>
      </c>
      <c r="X26" s="11">
        <v>25687652.370000001</v>
      </c>
      <c r="Y26" s="11">
        <v>41658890.520000003</v>
      </c>
      <c r="Z26" s="11">
        <v>25811117.969999999</v>
      </c>
      <c r="AA26" s="11">
        <v>41697043.049999997</v>
      </c>
      <c r="AB26" s="11">
        <v>25888773.93</v>
      </c>
      <c r="AC26" s="11">
        <v>42169362.350000001</v>
      </c>
      <c r="AD26" s="11">
        <v>25981455.780000001</v>
      </c>
      <c r="AE26" s="11">
        <f t="shared" si="1"/>
        <v>41654836.422083326</v>
      </c>
      <c r="AF26" s="11">
        <f t="shared" si="0"/>
        <v>25406388.805416662</v>
      </c>
    </row>
    <row r="27" spans="1:32" x14ac:dyDescent="0.25">
      <c r="A27" s="17">
        <v>19</v>
      </c>
      <c r="C27" s="20" t="s">
        <v>377</v>
      </c>
      <c r="D27" s="21" t="s">
        <v>304</v>
      </c>
      <c r="E27" s="11">
        <v>0</v>
      </c>
      <c r="F27" s="11">
        <v>0</v>
      </c>
      <c r="G27" s="11">
        <v>0</v>
      </c>
      <c r="H27" s="11">
        <v>0</v>
      </c>
      <c r="I27" s="11">
        <v>308300.12</v>
      </c>
      <c r="J27" s="11">
        <v>53852.08</v>
      </c>
      <c r="K27" s="11">
        <v>308300.12</v>
      </c>
      <c r="L27" s="11">
        <v>53852.08</v>
      </c>
      <c r="M27" s="11">
        <v>308300.12</v>
      </c>
      <c r="N27" s="11">
        <v>53852.08</v>
      </c>
      <c r="O27" s="11">
        <v>308300.12</v>
      </c>
      <c r="P27" s="11">
        <v>53852.08</v>
      </c>
      <c r="Q27" s="11">
        <v>308300.12</v>
      </c>
      <c r="R27" s="11">
        <v>53852.08</v>
      </c>
      <c r="S27" s="11">
        <v>308300.12</v>
      </c>
      <c r="T27" s="11">
        <v>53852.08</v>
      </c>
      <c r="U27" s="11">
        <v>308300.12</v>
      </c>
      <c r="V27" s="11">
        <v>53852.08</v>
      </c>
      <c r="W27" s="11">
        <v>308300.12</v>
      </c>
      <c r="X27" s="11">
        <v>53852.08</v>
      </c>
      <c r="Y27" s="11">
        <v>308300.12</v>
      </c>
      <c r="Z27" s="11">
        <v>53852.08</v>
      </c>
      <c r="AA27" s="11">
        <v>308300.12</v>
      </c>
      <c r="AB27" s="11">
        <v>53852.08</v>
      </c>
      <c r="AC27" s="11">
        <v>308300.12</v>
      </c>
      <c r="AD27" s="11">
        <v>53852.08</v>
      </c>
      <c r="AE27" s="11">
        <f t="shared" si="1"/>
        <v>269762.60500000004</v>
      </c>
      <c r="AF27" s="11">
        <f t="shared" si="0"/>
        <v>47120.570000000007</v>
      </c>
    </row>
    <row r="28" spans="1:32" x14ac:dyDescent="0.25">
      <c r="A28" s="17">
        <v>20</v>
      </c>
      <c r="C28" s="20" t="s">
        <v>134</v>
      </c>
      <c r="D28" s="21" t="s">
        <v>304</v>
      </c>
      <c r="E28" s="11">
        <v>11480917.42</v>
      </c>
      <c r="F28" s="11">
        <v>3647209.39</v>
      </c>
      <c r="G28" s="11">
        <v>11256711.9</v>
      </c>
      <c r="H28" s="11">
        <v>3417401.71</v>
      </c>
      <c r="I28" s="11">
        <v>11267183.93</v>
      </c>
      <c r="J28" s="11">
        <v>3435881.48</v>
      </c>
      <c r="K28" s="11">
        <v>11269226.84</v>
      </c>
      <c r="L28" s="11">
        <v>3453771.8</v>
      </c>
      <c r="M28" s="11">
        <v>11265914.84</v>
      </c>
      <c r="N28" s="11">
        <v>3466153.9</v>
      </c>
      <c r="O28" s="11">
        <v>11265914.84</v>
      </c>
      <c r="P28" s="11">
        <v>3484648.7800000003</v>
      </c>
      <c r="Q28" s="11">
        <v>11265914.84</v>
      </c>
      <c r="R28" s="11">
        <v>3501878.59</v>
      </c>
      <c r="S28" s="11">
        <v>11265914.84</v>
      </c>
      <c r="T28" s="11">
        <v>3520373.47</v>
      </c>
      <c r="U28" s="11">
        <v>11276046.289999999</v>
      </c>
      <c r="V28" s="11">
        <v>3538868.35</v>
      </c>
      <c r="W28" s="11">
        <v>11276046.289999999</v>
      </c>
      <c r="X28" s="11">
        <v>3557379.86</v>
      </c>
      <c r="Y28" s="11">
        <v>11280550.880000001</v>
      </c>
      <c r="Z28" s="11">
        <v>3575891.37</v>
      </c>
      <c r="AA28" s="11">
        <v>11280550.880000001</v>
      </c>
      <c r="AB28" s="11">
        <v>3593624.8</v>
      </c>
      <c r="AC28" s="11">
        <v>11492681.6</v>
      </c>
      <c r="AD28" s="11">
        <v>3612143.7</v>
      </c>
      <c r="AE28" s="11">
        <f t="shared" si="1"/>
        <v>11288064.656666666</v>
      </c>
      <c r="AF28" s="11">
        <f t="shared" si="0"/>
        <v>3514629.2212499995</v>
      </c>
    </row>
    <row r="29" spans="1:32" x14ac:dyDescent="0.25">
      <c r="A29" s="17">
        <v>21</v>
      </c>
      <c r="C29" s="20" t="s">
        <v>137</v>
      </c>
      <c r="D29" s="21" t="s">
        <v>304</v>
      </c>
      <c r="E29" s="11">
        <v>53054904.340000004</v>
      </c>
      <c r="F29" s="11">
        <v>19392851.329999998</v>
      </c>
      <c r="G29" s="11">
        <v>53363414.229999997</v>
      </c>
      <c r="H29" s="11">
        <v>19541405.059999999</v>
      </c>
      <c r="I29" s="11">
        <v>53573401.409999996</v>
      </c>
      <c r="J29" s="11">
        <v>19675248.129999999</v>
      </c>
      <c r="K29" s="11">
        <v>53850654.159999996</v>
      </c>
      <c r="L29" s="11">
        <v>19825133.640000001</v>
      </c>
      <c r="M29" s="11">
        <v>54117695.350000001</v>
      </c>
      <c r="N29" s="11">
        <v>19967586.27</v>
      </c>
      <c r="O29" s="11">
        <v>54349695.609999999</v>
      </c>
      <c r="P29" s="11">
        <v>20108551.559999999</v>
      </c>
      <c r="Q29" s="11">
        <v>54600923.539999999</v>
      </c>
      <c r="R29" s="11">
        <v>20259156.879999999</v>
      </c>
      <c r="S29" s="11">
        <v>54917437.899999999</v>
      </c>
      <c r="T29" s="11">
        <v>20410683.039999999</v>
      </c>
      <c r="U29" s="11">
        <v>55230376.140000001</v>
      </c>
      <c r="V29" s="11">
        <v>20558928.059999999</v>
      </c>
      <c r="W29" s="11">
        <v>55443803.229999997</v>
      </c>
      <c r="X29" s="11">
        <v>20711377.800000001</v>
      </c>
      <c r="Y29" s="11">
        <v>55742739.640000001</v>
      </c>
      <c r="Z29" s="11">
        <v>20866620.449999999</v>
      </c>
      <c r="AA29" s="11">
        <v>56118141.210000001</v>
      </c>
      <c r="AB29" s="11">
        <v>21014410.18</v>
      </c>
      <c r="AC29" s="11">
        <v>56618240.75</v>
      </c>
      <c r="AD29" s="11">
        <v>21153007.010000002</v>
      </c>
      <c r="AE29" s="11">
        <f t="shared" si="1"/>
        <v>54678737.91375</v>
      </c>
      <c r="AF29" s="11">
        <f t="shared" si="0"/>
        <v>20267669.186666667</v>
      </c>
    </row>
    <row r="30" spans="1:32" x14ac:dyDescent="0.25">
      <c r="A30" s="17">
        <v>22</v>
      </c>
      <c r="C30" s="20" t="s">
        <v>140</v>
      </c>
      <c r="D30" s="21" t="s">
        <v>304</v>
      </c>
      <c r="E30" s="11">
        <v>12795561.15</v>
      </c>
      <c r="F30" s="11">
        <v>19698070.18</v>
      </c>
      <c r="G30" s="11">
        <v>12795389.199999999</v>
      </c>
      <c r="H30" s="11">
        <v>19734376.440000001</v>
      </c>
      <c r="I30" s="11">
        <v>12794005.42</v>
      </c>
      <c r="J30" s="11">
        <v>19742181.18</v>
      </c>
      <c r="K30" s="11">
        <v>12792334.800000001</v>
      </c>
      <c r="L30" s="11">
        <v>19712072.190000001</v>
      </c>
      <c r="M30" s="11">
        <v>12790154.52</v>
      </c>
      <c r="N30" s="11">
        <v>19742867.370000001</v>
      </c>
      <c r="O30" s="11">
        <v>12789554.15</v>
      </c>
      <c r="P30" s="11">
        <v>19765535.32</v>
      </c>
      <c r="Q30" s="11">
        <v>12789243.869999999</v>
      </c>
      <c r="R30" s="11">
        <v>19793132.68</v>
      </c>
      <c r="S30" s="11">
        <v>12789243.869999999</v>
      </c>
      <c r="T30" s="11">
        <v>19803834.41</v>
      </c>
      <c r="U30" s="11">
        <v>12782269.949999999</v>
      </c>
      <c r="V30" s="11">
        <v>19824866.77</v>
      </c>
      <c r="W30" s="11">
        <v>12782269.949999999</v>
      </c>
      <c r="X30" s="11">
        <v>19854775.289999999</v>
      </c>
      <c r="Y30" s="11">
        <v>12782269.949999999</v>
      </c>
      <c r="Z30" s="11">
        <v>19891737.359999999</v>
      </c>
      <c r="AA30" s="11">
        <v>12778063.109999999</v>
      </c>
      <c r="AB30" s="11">
        <v>19865188.489999998</v>
      </c>
      <c r="AC30" s="11">
        <v>12770744.710000001</v>
      </c>
      <c r="AD30" s="11">
        <v>19884927.73</v>
      </c>
      <c r="AE30" s="11">
        <f t="shared" si="1"/>
        <v>12787329.310000002</v>
      </c>
      <c r="AF30" s="11">
        <f t="shared" si="0"/>
        <v>19793505.537916664</v>
      </c>
    </row>
    <row r="31" spans="1:32" x14ac:dyDescent="0.25">
      <c r="A31" s="17">
        <v>23</v>
      </c>
      <c r="C31" s="20" t="s">
        <v>378</v>
      </c>
      <c r="D31" s="21" t="s">
        <v>304</v>
      </c>
      <c r="E31" s="11">
        <v>0</v>
      </c>
      <c r="F31" s="11">
        <v>0</v>
      </c>
      <c r="G31" s="11">
        <v>0</v>
      </c>
      <c r="H31" s="11">
        <v>0</v>
      </c>
      <c r="I31" s="11">
        <v>50320.47</v>
      </c>
      <c r="J31" s="11">
        <v>11101.78</v>
      </c>
      <c r="K31" s="11">
        <v>50320.47</v>
      </c>
      <c r="L31" s="11">
        <v>11101.78</v>
      </c>
      <c r="M31" s="11">
        <v>50320.47</v>
      </c>
      <c r="N31" s="11">
        <v>11101.78</v>
      </c>
      <c r="O31" s="11">
        <v>50320.47</v>
      </c>
      <c r="P31" s="11">
        <v>11101.78</v>
      </c>
      <c r="Q31" s="11">
        <v>50320.47</v>
      </c>
      <c r="R31" s="11">
        <v>11101.78</v>
      </c>
      <c r="S31" s="11">
        <v>50320.47</v>
      </c>
      <c r="T31" s="11">
        <v>11101.78</v>
      </c>
      <c r="U31" s="11">
        <v>50320.47</v>
      </c>
      <c r="V31" s="11">
        <v>11101.78</v>
      </c>
      <c r="W31" s="11">
        <v>50320.47</v>
      </c>
      <c r="X31" s="11">
        <v>11101.78</v>
      </c>
      <c r="Y31" s="11">
        <v>50320.47</v>
      </c>
      <c r="Z31" s="11">
        <v>11101.78</v>
      </c>
      <c r="AA31" s="11">
        <v>50320.47</v>
      </c>
      <c r="AB31" s="11">
        <v>11101.78</v>
      </c>
      <c r="AC31" s="11">
        <v>50320.47</v>
      </c>
      <c r="AD31" s="11">
        <v>11101.78</v>
      </c>
      <c r="AE31" s="11">
        <f t="shared" si="1"/>
        <v>44030.411249999997</v>
      </c>
      <c r="AF31" s="11">
        <f t="shared" si="0"/>
        <v>9714.0575000000008</v>
      </c>
    </row>
    <row r="32" spans="1:32" x14ac:dyDescent="0.25">
      <c r="A32" s="17">
        <v>24</v>
      </c>
      <c r="C32" s="20" t="s">
        <v>148</v>
      </c>
      <c r="D32" s="21" t="s">
        <v>304</v>
      </c>
      <c r="E32" s="11">
        <v>9699259.6099999994</v>
      </c>
      <c r="F32" s="11">
        <v>4134684.31</v>
      </c>
      <c r="G32" s="11">
        <v>9699259.6099999994</v>
      </c>
      <c r="H32" s="11">
        <v>4155780.2</v>
      </c>
      <c r="I32" s="11">
        <v>9699245.8800000008</v>
      </c>
      <c r="J32" s="11">
        <v>4176862.36</v>
      </c>
      <c r="K32" s="11">
        <v>9699245.8800000008</v>
      </c>
      <c r="L32" s="11">
        <v>4197958.22</v>
      </c>
      <c r="M32" s="11">
        <v>9698173.2400000002</v>
      </c>
      <c r="N32" s="11">
        <v>4217981.4400000004</v>
      </c>
      <c r="O32" s="11">
        <v>9698173.2400000002</v>
      </c>
      <c r="P32" s="11">
        <v>4239074.97</v>
      </c>
      <c r="Q32" s="11">
        <v>9698173.2400000002</v>
      </c>
      <c r="R32" s="11">
        <v>4260168.5</v>
      </c>
      <c r="S32" s="11">
        <v>9698173.2400000002</v>
      </c>
      <c r="T32" s="11">
        <v>4281262.03</v>
      </c>
      <c r="U32" s="11">
        <v>9697500.4000000004</v>
      </c>
      <c r="V32" s="11">
        <v>4301682.72</v>
      </c>
      <c r="W32" s="11">
        <v>9697500.4000000004</v>
      </c>
      <c r="X32" s="11">
        <v>4322774.78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f t="shared" si="1"/>
        <v>7677922.9112500027</v>
      </c>
      <c r="AF32" s="11">
        <f t="shared" si="0"/>
        <v>3351740.614583334</v>
      </c>
    </row>
    <row r="33" spans="1:32" x14ac:dyDescent="0.25">
      <c r="A33" s="17">
        <v>25</v>
      </c>
      <c r="C33" s="20" t="s">
        <v>153</v>
      </c>
      <c r="D33" s="21" t="s">
        <v>304</v>
      </c>
      <c r="E33" s="11">
        <v>2911298.2199999997</v>
      </c>
      <c r="F33" s="11">
        <v>852516.06</v>
      </c>
      <c r="G33" s="11">
        <v>2911298.2199999997</v>
      </c>
      <c r="H33" s="11">
        <v>856640.4</v>
      </c>
      <c r="I33" s="11">
        <v>2911298.2199999997</v>
      </c>
      <c r="J33" s="11">
        <v>860451.59</v>
      </c>
      <c r="K33" s="11">
        <v>2911298.2199999997</v>
      </c>
      <c r="L33" s="11">
        <v>863949.97</v>
      </c>
      <c r="M33" s="11">
        <v>2911298.2199999997</v>
      </c>
      <c r="N33" s="11">
        <v>862116.79</v>
      </c>
      <c r="O33" s="11">
        <v>2915410.8200000003</v>
      </c>
      <c r="P33" s="11">
        <v>866241.13</v>
      </c>
      <c r="Q33" s="11">
        <v>2915410.8200000003</v>
      </c>
      <c r="R33" s="11">
        <v>870371.3</v>
      </c>
      <c r="S33" s="11">
        <v>2915410.8200000003</v>
      </c>
      <c r="T33" s="11">
        <v>874501.47</v>
      </c>
      <c r="U33" s="11">
        <v>2915410.8200000003</v>
      </c>
      <c r="V33" s="11">
        <v>878443.53</v>
      </c>
      <c r="W33" s="11">
        <v>2915410.8200000003</v>
      </c>
      <c r="X33" s="11">
        <v>882573.70000000007</v>
      </c>
      <c r="Y33" s="11">
        <v>2915410.8200000003</v>
      </c>
      <c r="Z33" s="11">
        <v>886703.87</v>
      </c>
      <c r="AA33" s="11">
        <v>2915410.8200000003</v>
      </c>
      <c r="AB33" s="11">
        <v>890834.04</v>
      </c>
      <c r="AC33" s="11">
        <v>2915410.8200000003</v>
      </c>
      <c r="AD33" s="11">
        <v>894964.21</v>
      </c>
      <c r="AE33" s="11">
        <f t="shared" si="1"/>
        <v>2913868.5950000002</v>
      </c>
      <c r="AF33" s="11">
        <f t="shared" si="0"/>
        <v>872213.99374999991</v>
      </c>
    </row>
    <row r="34" spans="1:32" x14ac:dyDescent="0.25">
      <c r="A34" s="17">
        <v>26</v>
      </c>
      <c r="C34" s="20" t="s">
        <v>159</v>
      </c>
      <c r="D34" s="21" t="s">
        <v>304</v>
      </c>
      <c r="E34" s="11">
        <v>493301.43</v>
      </c>
      <c r="F34" s="11">
        <v>309237.99</v>
      </c>
      <c r="G34" s="11">
        <v>493301.43</v>
      </c>
      <c r="H34" s="11">
        <v>309237.99</v>
      </c>
      <c r="I34" s="11">
        <v>493301.43</v>
      </c>
      <c r="J34" s="11">
        <v>309237.99</v>
      </c>
      <c r="K34" s="11">
        <v>493301.43</v>
      </c>
      <c r="L34" s="11">
        <v>309237.99</v>
      </c>
      <c r="M34" s="11">
        <v>493301.43</v>
      </c>
      <c r="N34" s="11">
        <v>309237.99</v>
      </c>
      <c r="O34" s="11">
        <v>493301.43</v>
      </c>
      <c r="P34" s="11">
        <v>309237.99</v>
      </c>
      <c r="Q34" s="11">
        <v>493301.43</v>
      </c>
      <c r="R34" s="11">
        <v>309237.99</v>
      </c>
      <c r="S34" s="11">
        <v>493301.43</v>
      </c>
      <c r="T34" s="11">
        <v>309237.99</v>
      </c>
      <c r="U34" s="11">
        <v>493301.43</v>
      </c>
      <c r="V34" s="11">
        <v>309237.99</v>
      </c>
      <c r="W34" s="11">
        <v>493301.43</v>
      </c>
      <c r="X34" s="11">
        <v>309237.99</v>
      </c>
      <c r="Y34" s="11">
        <v>493301.43</v>
      </c>
      <c r="Z34" s="11">
        <v>309237.99</v>
      </c>
      <c r="AA34" s="11">
        <v>493301.43</v>
      </c>
      <c r="AB34" s="11">
        <v>0</v>
      </c>
      <c r="AC34" s="11">
        <v>493301.43</v>
      </c>
      <c r="AD34" s="11">
        <v>0</v>
      </c>
      <c r="AE34" s="11">
        <f t="shared" si="1"/>
        <v>493301.42999999993</v>
      </c>
      <c r="AF34" s="11">
        <f t="shared" si="0"/>
        <v>270583.24125000002</v>
      </c>
    </row>
    <row r="35" spans="1:32" x14ac:dyDescent="0.25">
      <c r="A35" s="17">
        <v>27</v>
      </c>
      <c r="C35" s="20" t="s">
        <v>170</v>
      </c>
      <c r="D35" s="21" t="s">
        <v>304</v>
      </c>
      <c r="E35" s="11">
        <v>4526954.33</v>
      </c>
      <c r="F35" s="11">
        <v>1287087.27</v>
      </c>
      <c r="G35" s="11">
        <v>4526954.33</v>
      </c>
      <c r="H35" s="11">
        <v>1292519.6099999999</v>
      </c>
      <c r="I35" s="11">
        <v>4526954.33</v>
      </c>
      <c r="J35" s="11">
        <v>1297951.95</v>
      </c>
      <c r="K35" s="11">
        <v>4526954.33</v>
      </c>
      <c r="L35" s="11">
        <v>1303384.29</v>
      </c>
      <c r="M35" s="11">
        <v>4539290.07</v>
      </c>
      <c r="N35" s="11">
        <v>1308816.6299999999</v>
      </c>
      <c r="O35" s="11">
        <v>4528737.07</v>
      </c>
      <c r="P35" s="11">
        <v>1303710.78</v>
      </c>
      <c r="Q35" s="11">
        <v>4528737.07</v>
      </c>
      <c r="R35" s="11">
        <v>1309145.26</v>
      </c>
      <c r="S35" s="11">
        <v>4528737.07</v>
      </c>
      <c r="T35" s="11">
        <v>1314579.74</v>
      </c>
      <c r="U35" s="11">
        <v>4528737.07</v>
      </c>
      <c r="V35" s="11">
        <v>1318785.92</v>
      </c>
      <c r="W35" s="11">
        <v>4528737.07</v>
      </c>
      <c r="X35" s="11">
        <v>1324220.3999999999</v>
      </c>
      <c r="Y35" s="11">
        <v>4533502.1900000004</v>
      </c>
      <c r="Z35" s="11">
        <v>1329654.8799999999</v>
      </c>
      <c r="AA35" s="11">
        <v>4533502.1900000004</v>
      </c>
      <c r="AB35" s="11">
        <v>1644333.07</v>
      </c>
      <c r="AC35" s="11">
        <v>4533360.53</v>
      </c>
      <c r="AD35" s="11">
        <v>1649773.27</v>
      </c>
      <c r="AE35" s="11">
        <f t="shared" si="1"/>
        <v>4530083.3516666666</v>
      </c>
      <c r="AF35" s="11">
        <f t="shared" si="0"/>
        <v>1351294.4000000001</v>
      </c>
    </row>
    <row r="36" spans="1:32" x14ac:dyDescent="0.25">
      <c r="A36" s="17">
        <v>28</v>
      </c>
      <c r="C36" s="20" t="s">
        <v>176</v>
      </c>
      <c r="D36" s="21" t="s">
        <v>304</v>
      </c>
      <c r="E36" s="11">
        <v>65041.020000000004</v>
      </c>
      <c r="F36" s="11">
        <v>53285.5</v>
      </c>
      <c r="G36" s="11">
        <v>65041.020000000004</v>
      </c>
      <c r="H36" s="11">
        <v>54714.78</v>
      </c>
      <c r="I36" s="11">
        <v>65041.020000000004</v>
      </c>
      <c r="J36" s="11">
        <v>56144.06</v>
      </c>
      <c r="K36" s="11">
        <v>65041.020000000004</v>
      </c>
      <c r="L36" s="11">
        <v>57573.340000000004</v>
      </c>
      <c r="M36" s="11">
        <v>65041.020000000004</v>
      </c>
      <c r="N36" s="11">
        <v>59002.62</v>
      </c>
      <c r="O36" s="11">
        <v>65041.020000000004</v>
      </c>
      <c r="P36" s="11">
        <v>60431.9</v>
      </c>
      <c r="Q36" s="11">
        <v>65041.020000000004</v>
      </c>
      <c r="R36" s="11">
        <v>61861.18</v>
      </c>
      <c r="S36" s="11">
        <v>65041.020000000004</v>
      </c>
      <c r="T36" s="11">
        <v>63290.46</v>
      </c>
      <c r="U36" s="11">
        <v>65041.020000000004</v>
      </c>
      <c r="V36" s="11">
        <v>64719.74</v>
      </c>
      <c r="W36" s="11">
        <v>65041.020000000004</v>
      </c>
      <c r="X36" s="11">
        <v>65041.020000000004</v>
      </c>
      <c r="Y36" s="11">
        <v>65041.020000000004</v>
      </c>
      <c r="Z36" s="11">
        <v>65041.020000000004</v>
      </c>
      <c r="AA36" s="11">
        <v>65041.020000000004</v>
      </c>
      <c r="AB36" s="11">
        <v>65041.020000000004</v>
      </c>
      <c r="AC36" s="11">
        <v>65041.020000000004</v>
      </c>
      <c r="AD36" s="11">
        <v>65041.020000000004</v>
      </c>
      <c r="AE36" s="11">
        <f t="shared" si="1"/>
        <v>65041.020000000011</v>
      </c>
      <c r="AF36" s="11">
        <f t="shared" si="0"/>
        <v>61002.033333333333</v>
      </c>
    </row>
    <row r="37" spans="1:32" x14ac:dyDescent="0.25">
      <c r="A37" s="17">
        <v>29</v>
      </c>
      <c r="C37" s="20" t="s">
        <v>180</v>
      </c>
      <c r="D37" s="21" t="s">
        <v>304</v>
      </c>
      <c r="E37" s="11">
        <v>106237.48</v>
      </c>
      <c r="F37" s="11">
        <v>41008.75</v>
      </c>
      <c r="G37" s="11">
        <v>68608.84</v>
      </c>
      <c r="H37" s="11">
        <v>5062.2</v>
      </c>
      <c r="I37" s="11">
        <v>68608.84</v>
      </c>
      <c r="J37" s="11">
        <v>6148.51</v>
      </c>
      <c r="K37" s="11">
        <v>68608.84</v>
      </c>
      <c r="L37" s="11">
        <v>7234.82</v>
      </c>
      <c r="M37" s="11">
        <v>68608.84</v>
      </c>
      <c r="N37" s="11">
        <v>8321.130000000001</v>
      </c>
      <c r="O37" s="11">
        <v>68608.84</v>
      </c>
      <c r="P37" s="11">
        <v>9407.44</v>
      </c>
      <c r="Q37" s="11">
        <v>68608.84</v>
      </c>
      <c r="R37" s="11">
        <v>10493.75</v>
      </c>
      <c r="S37" s="11">
        <v>68608.84</v>
      </c>
      <c r="T37" s="11">
        <v>11580.06</v>
      </c>
      <c r="U37" s="11">
        <v>68608.84</v>
      </c>
      <c r="V37" s="11">
        <v>12666.37</v>
      </c>
      <c r="W37" s="11">
        <v>68608.84</v>
      </c>
      <c r="X37" s="11">
        <v>13752.68</v>
      </c>
      <c r="Y37" s="11">
        <v>68608.84</v>
      </c>
      <c r="Z37" s="11">
        <v>14838.99</v>
      </c>
      <c r="AA37" s="11">
        <v>68608.84</v>
      </c>
      <c r="AB37" s="11">
        <v>15925.300000000001</v>
      </c>
      <c r="AC37" s="11">
        <v>73629.509999999995</v>
      </c>
      <c r="AD37" s="11">
        <v>17011.61</v>
      </c>
      <c r="AE37" s="11">
        <f>+(E37+AC37+(+G37+I37+K37+M37+O37+Q37+S37+U37+W37+Y37+AA37)*2)/24</f>
        <v>70385.894583333313</v>
      </c>
      <c r="AF37" s="11">
        <f t="shared" si="0"/>
        <v>12036.785833333333</v>
      </c>
    </row>
    <row r="38" spans="1:32" x14ac:dyDescent="0.25">
      <c r="A38" s="17">
        <v>30</v>
      </c>
      <c r="C38" s="20" t="s">
        <v>186</v>
      </c>
      <c r="D38" s="21" t="s">
        <v>304</v>
      </c>
      <c r="E38" s="11">
        <v>67111.78</v>
      </c>
      <c r="F38" s="11">
        <v>46996.450000000004</v>
      </c>
      <c r="G38" s="11">
        <v>67111.78</v>
      </c>
      <c r="H38" s="11">
        <v>47146.89</v>
      </c>
      <c r="I38" s="11">
        <v>67111.78</v>
      </c>
      <c r="J38" s="11">
        <v>47297.33</v>
      </c>
      <c r="K38" s="11">
        <v>67111.78</v>
      </c>
      <c r="L38" s="11">
        <v>47447.770000000004</v>
      </c>
      <c r="M38" s="11">
        <v>67111.78</v>
      </c>
      <c r="N38" s="11">
        <v>47598.21</v>
      </c>
      <c r="O38" s="11">
        <v>67111.78</v>
      </c>
      <c r="P38" s="11">
        <v>47748.65</v>
      </c>
      <c r="Q38" s="11">
        <v>67111.78</v>
      </c>
      <c r="R38" s="11">
        <v>47899.090000000004</v>
      </c>
      <c r="S38" s="11">
        <v>67111.78</v>
      </c>
      <c r="T38" s="11">
        <v>48049.53</v>
      </c>
      <c r="U38" s="11">
        <v>67111.78</v>
      </c>
      <c r="V38" s="11">
        <v>48199.97</v>
      </c>
      <c r="W38" s="11">
        <v>67111.78</v>
      </c>
      <c r="X38" s="11">
        <v>48350.41</v>
      </c>
      <c r="Y38" s="11">
        <v>67111.78</v>
      </c>
      <c r="Z38" s="11">
        <v>48500.85</v>
      </c>
      <c r="AA38" s="11">
        <v>67111.78</v>
      </c>
      <c r="AB38" s="11">
        <v>48651.29</v>
      </c>
      <c r="AC38" s="11">
        <v>67111.78</v>
      </c>
      <c r="AD38" s="11">
        <v>48801.73</v>
      </c>
      <c r="AE38" s="11">
        <f t="shared" si="1"/>
        <v>67111.780000000013</v>
      </c>
      <c r="AF38" s="11">
        <f t="shared" si="0"/>
        <v>47899.09</v>
      </c>
    </row>
    <row r="39" spans="1:32" x14ac:dyDescent="0.25">
      <c r="A39" s="17">
        <v>31</v>
      </c>
      <c r="C39" s="20" t="s">
        <v>190</v>
      </c>
      <c r="D39" s="21" t="s">
        <v>304</v>
      </c>
      <c r="E39" s="11">
        <v>4418849.2300000004</v>
      </c>
      <c r="F39" s="11">
        <v>1570700.83</v>
      </c>
      <c r="G39" s="11">
        <v>4330142.88</v>
      </c>
      <c r="H39" s="11">
        <v>1503060.8900000001</v>
      </c>
      <c r="I39" s="11">
        <v>4330047.38</v>
      </c>
      <c r="J39" s="11">
        <v>1542314.6800000002</v>
      </c>
      <c r="K39" s="11">
        <v>4329685.47</v>
      </c>
      <c r="L39" s="11">
        <v>1563567.99</v>
      </c>
      <c r="M39" s="11">
        <v>4272319.8899999997</v>
      </c>
      <c r="N39" s="11">
        <v>1549677.31</v>
      </c>
      <c r="O39" s="11">
        <v>4230012.5199999996</v>
      </c>
      <c r="P39" s="11">
        <v>1542999.9100000001</v>
      </c>
      <c r="Q39" s="11">
        <v>4230431.2300000004</v>
      </c>
      <c r="R39" s="11">
        <v>1563762.22</v>
      </c>
      <c r="S39" s="11">
        <v>4203840.88</v>
      </c>
      <c r="T39" s="11">
        <v>1574836.24</v>
      </c>
      <c r="U39" s="11">
        <v>4203840.88</v>
      </c>
      <c r="V39" s="11">
        <v>1595470.0899999999</v>
      </c>
      <c r="W39" s="11">
        <v>4081301.66</v>
      </c>
      <c r="X39" s="11">
        <v>1493564.72</v>
      </c>
      <c r="Y39" s="11">
        <v>4048240.89</v>
      </c>
      <c r="Z39" s="11">
        <v>1541358.3399999999</v>
      </c>
      <c r="AA39" s="11">
        <v>4161786.06</v>
      </c>
      <c r="AB39" s="11">
        <v>1563744.49</v>
      </c>
      <c r="AC39" s="11">
        <v>4329365.87</v>
      </c>
      <c r="AD39" s="11">
        <v>1584171.92</v>
      </c>
      <c r="AE39" s="11">
        <f t="shared" si="1"/>
        <v>4232979.7741666669</v>
      </c>
      <c r="AF39" s="11">
        <f t="shared" si="0"/>
        <v>1550982.7712500002</v>
      </c>
    </row>
    <row r="40" spans="1:32" x14ac:dyDescent="0.25">
      <c r="A40" s="17">
        <v>32</v>
      </c>
      <c r="C40" s="20" t="s">
        <v>194</v>
      </c>
      <c r="D40" s="21" t="s">
        <v>304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4539.99</v>
      </c>
      <c r="N40" s="11">
        <v>0</v>
      </c>
      <c r="O40" s="11">
        <v>4539.99</v>
      </c>
      <c r="P40" s="11">
        <v>31.78</v>
      </c>
      <c r="Q40" s="11">
        <v>4539.99</v>
      </c>
      <c r="R40" s="11">
        <v>63.56</v>
      </c>
      <c r="S40" s="11">
        <v>4539.99</v>
      </c>
      <c r="T40" s="11">
        <v>95.34</v>
      </c>
      <c r="U40" s="11">
        <v>8776.630000000001</v>
      </c>
      <c r="V40" s="11">
        <v>127.12</v>
      </c>
      <c r="W40" s="11">
        <v>8776.630000000001</v>
      </c>
      <c r="X40" s="11">
        <v>188.56</v>
      </c>
      <c r="Y40" s="11">
        <v>8776.630000000001</v>
      </c>
      <c r="Z40" s="11">
        <v>250</v>
      </c>
      <c r="AA40" s="11">
        <v>8776.630000000001</v>
      </c>
      <c r="AB40" s="11">
        <v>311.44</v>
      </c>
      <c r="AC40" s="11">
        <v>8703.92</v>
      </c>
      <c r="AD40" s="11">
        <v>372.88</v>
      </c>
      <c r="AE40" s="11">
        <f t="shared" si="1"/>
        <v>4801.5366666666678</v>
      </c>
      <c r="AF40" s="11">
        <f t="shared" si="0"/>
        <v>104.52</v>
      </c>
    </row>
    <row r="41" spans="1:32" x14ac:dyDescent="0.25">
      <c r="A41" s="17">
        <v>33</v>
      </c>
      <c r="C41" s="20" t="s">
        <v>198</v>
      </c>
      <c r="D41" s="21" t="s">
        <v>304</v>
      </c>
      <c r="E41" s="11">
        <v>1608810.73</v>
      </c>
      <c r="F41" s="11">
        <v>457956.48</v>
      </c>
      <c r="G41" s="11">
        <v>1412469.97</v>
      </c>
      <c r="H41" s="11">
        <v>275777.45</v>
      </c>
      <c r="I41" s="11">
        <v>1412469.97</v>
      </c>
      <c r="J41" s="11">
        <v>288324.89</v>
      </c>
      <c r="K41" s="11">
        <v>1421765.59</v>
      </c>
      <c r="L41" s="11">
        <v>284767.17</v>
      </c>
      <c r="M41" s="11">
        <v>1422499.46</v>
      </c>
      <c r="N41" s="11">
        <v>297397.19</v>
      </c>
      <c r="O41" s="11">
        <v>1422499.46</v>
      </c>
      <c r="P41" s="11">
        <v>310033.73</v>
      </c>
      <c r="Q41" s="11">
        <v>1428865.84</v>
      </c>
      <c r="R41" s="11">
        <v>322670.27</v>
      </c>
      <c r="S41" s="11">
        <v>1441785.3</v>
      </c>
      <c r="T41" s="11">
        <v>335363.36</v>
      </c>
      <c r="U41" s="11">
        <v>1527089.08</v>
      </c>
      <c r="V41" s="11">
        <v>348171.22000000003</v>
      </c>
      <c r="W41" s="11">
        <v>1534677.1</v>
      </c>
      <c r="X41" s="11">
        <v>361736.86</v>
      </c>
      <c r="Y41" s="11">
        <v>1547484.75</v>
      </c>
      <c r="Z41" s="11">
        <v>377365.86</v>
      </c>
      <c r="AA41" s="11">
        <v>1547537.3599999999</v>
      </c>
      <c r="AB41" s="11">
        <v>391112.68</v>
      </c>
      <c r="AC41" s="11">
        <v>1554669.15</v>
      </c>
      <c r="AD41" s="11">
        <v>404859.97000000003</v>
      </c>
      <c r="AE41" s="11">
        <f t="shared" si="1"/>
        <v>1475073.6516666666</v>
      </c>
      <c r="AF41" s="11">
        <f t="shared" si="0"/>
        <v>335344.07541666669</v>
      </c>
    </row>
    <row r="42" spans="1:32" x14ac:dyDescent="0.25">
      <c r="A42" s="17">
        <v>34</v>
      </c>
      <c r="C42" s="20" t="s">
        <v>207</v>
      </c>
      <c r="D42" s="21" t="s">
        <v>304</v>
      </c>
      <c r="E42" s="11">
        <v>1010066.18</v>
      </c>
      <c r="F42" s="11">
        <v>-359276.13</v>
      </c>
      <c r="G42" s="11">
        <v>1010066.18</v>
      </c>
      <c r="H42" s="11">
        <v>-351170.35000000003</v>
      </c>
      <c r="I42" s="11">
        <v>1010066.18</v>
      </c>
      <c r="J42" s="11">
        <v>-343064.57</v>
      </c>
      <c r="K42" s="11">
        <v>1005123.14</v>
      </c>
      <c r="L42" s="11">
        <v>-337001.83</v>
      </c>
      <c r="M42" s="11">
        <v>1005123.14</v>
      </c>
      <c r="N42" s="11">
        <v>-328935.72000000003</v>
      </c>
      <c r="O42" s="11">
        <v>848978.78</v>
      </c>
      <c r="P42" s="11">
        <v>-411497.71</v>
      </c>
      <c r="Q42" s="11">
        <v>848978.78</v>
      </c>
      <c r="R42" s="11">
        <v>-404684.66000000003</v>
      </c>
      <c r="S42" s="11">
        <v>848970.82000000007</v>
      </c>
      <c r="T42" s="11">
        <v>-397871.61</v>
      </c>
      <c r="U42" s="11">
        <v>857521.72</v>
      </c>
      <c r="V42" s="11">
        <v>-391058.62</v>
      </c>
      <c r="W42" s="11">
        <v>857521.72</v>
      </c>
      <c r="X42" s="11">
        <v>-384177.01</v>
      </c>
      <c r="Y42" s="11">
        <v>979131.47</v>
      </c>
      <c r="Z42" s="11">
        <v>-368955.79</v>
      </c>
      <c r="AA42" s="11">
        <v>1011329.95</v>
      </c>
      <c r="AB42" s="11">
        <v>-288157.76</v>
      </c>
      <c r="AC42" s="11">
        <v>1038616.35</v>
      </c>
      <c r="AD42" s="11">
        <v>-268126.73</v>
      </c>
      <c r="AE42" s="11">
        <f>+(E42+AC42+(+G42+I42+K42+M42+O42+Q42+S42+U42+W42+Y42+AA42)*2)/24</f>
        <v>942262.76208333333</v>
      </c>
      <c r="AF42" s="11">
        <f t="shared" si="0"/>
        <v>-360023.08833333332</v>
      </c>
    </row>
    <row r="43" spans="1:32" x14ac:dyDescent="0.25">
      <c r="A43" s="17">
        <v>35</v>
      </c>
      <c r="C43" s="20" t="s">
        <v>211</v>
      </c>
      <c r="D43" s="21" t="s">
        <v>304</v>
      </c>
      <c r="E43" s="11">
        <v>341685.37</v>
      </c>
      <c r="F43" s="11">
        <v>81400.040000000008</v>
      </c>
      <c r="G43" s="11">
        <v>341685.37</v>
      </c>
      <c r="H43" s="11">
        <v>82143.199999999997</v>
      </c>
      <c r="I43" s="11">
        <v>341685.37</v>
      </c>
      <c r="J43" s="11">
        <v>82886.36</v>
      </c>
      <c r="K43" s="11">
        <v>339097.87</v>
      </c>
      <c r="L43" s="11">
        <v>81292.02</v>
      </c>
      <c r="M43" s="11">
        <v>339097.87</v>
      </c>
      <c r="N43" s="11">
        <v>82029.56</v>
      </c>
      <c r="O43" s="11">
        <v>339097.87</v>
      </c>
      <c r="P43" s="11">
        <v>82767.100000000006</v>
      </c>
      <c r="Q43" s="11">
        <v>339097.87</v>
      </c>
      <c r="R43" s="11">
        <v>83504.639999999999</v>
      </c>
      <c r="S43" s="11">
        <v>339097.87</v>
      </c>
      <c r="T43" s="11">
        <v>84242.180000000008</v>
      </c>
      <c r="U43" s="11">
        <v>339097.87</v>
      </c>
      <c r="V43" s="11">
        <v>84979.72</v>
      </c>
      <c r="W43" s="11">
        <v>364877.34</v>
      </c>
      <c r="X43" s="11">
        <v>85717.26</v>
      </c>
      <c r="Y43" s="11">
        <v>364877.34</v>
      </c>
      <c r="Z43" s="11">
        <v>86510.86</v>
      </c>
      <c r="AA43" s="11">
        <v>364877.34</v>
      </c>
      <c r="AB43" s="11">
        <v>87304.46</v>
      </c>
      <c r="AC43" s="11">
        <v>364663.8</v>
      </c>
      <c r="AD43" s="11">
        <v>88098.06</v>
      </c>
      <c r="AE43" s="11">
        <f t="shared" si="1"/>
        <v>347147.04708333331</v>
      </c>
      <c r="AF43" s="11">
        <f t="shared" si="0"/>
        <v>84010.534166666665</v>
      </c>
    </row>
    <row r="44" spans="1:32" x14ac:dyDescent="0.25">
      <c r="A44" s="17">
        <v>36</v>
      </c>
      <c r="C44" s="20" t="s">
        <v>215</v>
      </c>
      <c r="D44" s="21" t="s">
        <v>304</v>
      </c>
      <c r="E44" s="11">
        <v>190417.76</v>
      </c>
      <c r="F44" s="11">
        <v>131533.78</v>
      </c>
      <c r="G44" s="11">
        <v>122427.24</v>
      </c>
      <c r="H44" s="11">
        <v>64392.21</v>
      </c>
      <c r="I44" s="11">
        <v>122427.24</v>
      </c>
      <c r="J44" s="11">
        <v>64938.03</v>
      </c>
      <c r="K44" s="11">
        <v>122427.24</v>
      </c>
      <c r="L44" s="11">
        <v>65483.85</v>
      </c>
      <c r="M44" s="11">
        <v>122427.24</v>
      </c>
      <c r="N44" s="11">
        <v>66029.67</v>
      </c>
      <c r="O44" s="11">
        <v>122427.24</v>
      </c>
      <c r="P44" s="11">
        <v>66575.490000000005</v>
      </c>
      <c r="Q44" s="11">
        <v>122427.24</v>
      </c>
      <c r="R44" s="11">
        <v>67121.31</v>
      </c>
      <c r="S44" s="11">
        <v>122427.24</v>
      </c>
      <c r="T44" s="11">
        <v>67667.13</v>
      </c>
      <c r="U44" s="11">
        <v>122427.24</v>
      </c>
      <c r="V44" s="11">
        <v>68212.95</v>
      </c>
      <c r="W44" s="11">
        <v>122427.24</v>
      </c>
      <c r="X44" s="11">
        <v>68758.77</v>
      </c>
      <c r="Y44" s="11">
        <v>122427.24</v>
      </c>
      <c r="Z44" s="11">
        <v>69304.59</v>
      </c>
      <c r="AA44" s="11">
        <v>122427.24</v>
      </c>
      <c r="AB44" s="11">
        <v>69850.41</v>
      </c>
      <c r="AC44" s="11">
        <v>122427.24</v>
      </c>
      <c r="AD44" s="11">
        <v>70396.23</v>
      </c>
      <c r="AE44" s="11">
        <f>+(E44+AC44+(+G44+I44+K44+M44+O44+Q44+S44+U44+W44+Y44+AA44)*2)/24</f>
        <v>125260.17833333334</v>
      </c>
      <c r="AF44" s="11">
        <f>+(F44+AD44+(+H44+J44+L44+N44+P44+R44+T44+V44+X44+Z44+AB44)*2)/24</f>
        <v>69941.61791666667</v>
      </c>
    </row>
    <row r="45" spans="1:32" x14ac:dyDescent="0.25">
      <c r="A45" s="17">
        <v>37</v>
      </c>
      <c r="C45" s="20" t="s">
        <v>218</v>
      </c>
      <c r="D45" s="21" t="s">
        <v>304</v>
      </c>
      <c r="E45" s="11">
        <v>295285.8</v>
      </c>
      <c r="F45" s="11">
        <v>151809.26</v>
      </c>
      <c r="G45" s="11">
        <v>295285.8</v>
      </c>
      <c r="H45" s="11">
        <v>153529.30000000002</v>
      </c>
      <c r="I45" s="11">
        <v>295285.8</v>
      </c>
      <c r="J45" s="11">
        <v>155249.34</v>
      </c>
      <c r="K45" s="11">
        <v>295285.8</v>
      </c>
      <c r="L45" s="11">
        <v>156969.38</v>
      </c>
      <c r="M45" s="11">
        <v>295285.8</v>
      </c>
      <c r="N45" s="11">
        <v>158689.42000000001</v>
      </c>
      <c r="O45" s="11">
        <v>295285.8</v>
      </c>
      <c r="P45" s="11">
        <v>160409.46</v>
      </c>
      <c r="Q45" s="11">
        <v>295285.8</v>
      </c>
      <c r="R45" s="11">
        <v>162129.5</v>
      </c>
      <c r="S45" s="11">
        <v>295285.8</v>
      </c>
      <c r="T45" s="11">
        <v>163849.54</v>
      </c>
      <c r="U45" s="11">
        <v>295285.8</v>
      </c>
      <c r="V45" s="11">
        <v>165569.58000000002</v>
      </c>
      <c r="W45" s="11">
        <v>295285.8</v>
      </c>
      <c r="X45" s="11">
        <v>167289.62</v>
      </c>
      <c r="Y45" s="11">
        <v>295285.8</v>
      </c>
      <c r="Z45" s="11">
        <v>169009.66</v>
      </c>
      <c r="AA45" s="11">
        <v>295285.8</v>
      </c>
      <c r="AB45" s="11">
        <v>170729.7</v>
      </c>
      <c r="AC45" s="11">
        <v>295285.8</v>
      </c>
      <c r="AD45" s="11">
        <v>172449.74</v>
      </c>
      <c r="AE45" s="11">
        <f t="shared" ref="AE45:AE48" si="25">+(E45+AC45+(+G45+I45+K45+M45+O45+Q45+S45+U45+W45+Y45+AA45)*2)/24</f>
        <v>295285.79999999993</v>
      </c>
      <c r="AF45" s="11">
        <f t="shared" ref="AF45:AF48" si="26">+(F45+AD45+(+H45+J45+L45+N45+P45+R45+T45+V45+X45+Z45+AB45)*2)/24</f>
        <v>162129.5</v>
      </c>
    </row>
    <row r="46" spans="1:32" x14ac:dyDescent="0.25">
      <c r="A46" s="17">
        <v>38</v>
      </c>
      <c r="C46" s="20" t="s">
        <v>222</v>
      </c>
      <c r="D46" s="21" t="s">
        <v>304</v>
      </c>
      <c r="E46" s="11">
        <v>1040813.32</v>
      </c>
      <c r="F46" s="11">
        <v>613491.39</v>
      </c>
      <c r="G46" s="11">
        <v>493202</v>
      </c>
      <c r="H46" s="11">
        <v>70676.479999999996</v>
      </c>
      <c r="I46" s="11">
        <v>493202</v>
      </c>
      <c r="J46" s="11">
        <v>72949.320000000007</v>
      </c>
      <c r="K46" s="11">
        <v>493202</v>
      </c>
      <c r="L46" s="11">
        <v>75222.16</v>
      </c>
      <c r="M46" s="11">
        <v>493202</v>
      </c>
      <c r="N46" s="11">
        <v>77495</v>
      </c>
      <c r="O46" s="11">
        <v>493202</v>
      </c>
      <c r="P46" s="11">
        <v>79767.839999999997</v>
      </c>
      <c r="Q46" s="11">
        <v>482852</v>
      </c>
      <c r="R46" s="11">
        <v>71690.680000000008</v>
      </c>
      <c r="S46" s="11">
        <v>482852</v>
      </c>
      <c r="T46" s="11">
        <v>73915.83</v>
      </c>
      <c r="U46" s="11">
        <v>482852</v>
      </c>
      <c r="V46" s="11">
        <v>76140.98</v>
      </c>
      <c r="W46" s="11">
        <v>482852</v>
      </c>
      <c r="X46" s="11">
        <v>78366.13</v>
      </c>
      <c r="Y46" s="11">
        <v>482852</v>
      </c>
      <c r="Z46" s="11">
        <v>80591.28</v>
      </c>
      <c r="AA46" s="11">
        <v>482852</v>
      </c>
      <c r="AB46" s="11">
        <v>82816.430000000008</v>
      </c>
      <c r="AC46" s="11">
        <v>479058.24</v>
      </c>
      <c r="AD46" s="11">
        <v>81247.820000000007</v>
      </c>
      <c r="AE46" s="11">
        <f t="shared" si="25"/>
        <v>510254.815</v>
      </c>
      <c r="AF46" s="11">
        <f t="shared" si="26"/>
        <v>98916.811249999984</v>
      </c>
    </row>
    <row r="47" spans="1:32" x14ac:dyDescent="0.25">
      <c r="A47" s="17">
        <v>39</v>
      </c>
      <c r="C47" s="20" t="s">
        <v>226</v>
      </c>
      <c r="D47" s="21" t="s">
        <v>304</v>
      </c>
      <c r="E47" s="11">
        <v>79223.14</v>
      </c>
      <c r="F47" s="11">
        <v>73261.509999999995</v>
      </c>
      <c r="G47" s="11">
        <v>79223.14</v>
      </c>
      <c r="H47" s="11">
        <v>74688.850000000006</v>
      </c>
      <c r="I47" s="11">
        <v>79223.14</v>
      </c>
      <c r="J47" s="11">
        <v>76116.19</v>
      </c>
      <c r="K47" s="11">
        <v>79223.14</v>
      </c>
      <c r="L47" s="11">
        <v>77543.53</v>
      </c>
      <c r="M47" s="11">
        <v>79223.14</v>
      </c>
      <c r="N47" s="11">
        <v>78970.87</v>
      </c>
      <c r="O47" s="11">
        <v>79223.14</v>
      </c>
      <c r="P47" s="11">
        <v>79223.14</v>
      </c>
      <c r="Q47" s="11">
        <v>59150.91</v>
      </c>
      <c r="R47" s="11">
        <v>25114.920000000002</v>
      </c>
      <c r="S47" s="11">
        <v>59150.91</v>
      </c>
      <c r="T47" s="11">
        <v>26180.62</v>
      </c>
      <c r="U47" s="11">
        <v>59150.91</v>
      </c>
      <c r="V47" s="11">
        <v>27246.32</v>
      </c>
      <c r="W47" s="11">
        <v>59150.91</v>
      </c>
      <c r="X47" s="11">
        <v>28312.02</v>
      </c>
      <c r="Y47" s="11">
        <v>59150.91</v>
      </c>
      <c r="Z47" s="11">
        <v>29377.72</v>
      </c>
      <c r="AA47" s="11">
        <v>39484.76</v>
      </c>
      <c r="AB47" s="11">
        <v>10777.27</v>
      </c>
      <c r="AC47" s="11">
        <v>39484.76</v>
      </c>
      <c r="AD47" s="11">
        <v>11488.65</v>
      </c>
      <c r="AE47" s="11">
        <f t="shared" si="25"/>
        <v>65892.413333333345</v>
      </c>
      <c r="AF47" s="11">
        <f t="shared" si="26"/>
        <v>47993.877500000002</v>
      </c>
    </row>
    <row r="48" spans="1:32" x14ac:dyDescent="0.25">
      <c r="A48" s="17">
        <v>40</v>
      </c>
      <c r="C48" s="20" t="s">
        <v>230</v>
      </c>
      <c r="D48" s="21" t="s">
        <v>304</v>
      </c>
      <c r="E48" s="11">
        <v>7208.81</v>
      </c>
      <c r="F48" s="11">
        <v>871.04</v>
      </c>
      <c r="G48" s="11">
        <v>7208.81</v>
      </c>
      <c r="H48" s="11">
        <v>897.17000000000007</v>
      </c>
      <c r="I48" s="11">
        <v>7208.81</v>
      </c>
      <c r="J48" s="11">
        <v>923.30000000000007</v>
      </c>
      <c r="K48" s="11">
        <v>7208.81</v>
      </c>
      <c r="L48" s="11">
        <v>949.43000000000006</v>
      </c>
      <c r="M48" s="11">
        <v>7208.81</v>
      </c>
      <c r="N48" s="11">
        <v>975.56000000000006</v>
      </c>
      <c r="O48" s="11">
        <v>7208.81</v>
      </c>
      <c r="P48" s="11">
        <v>1001.69</v>
      </c>
      <c r="Q48" s="11">
        <v>7208.81</v>
      </c>
      <c r="R48" s="11">
        <v>1027.82</v>
      </c>
      <c r="S48" s="11">
        <v>7208.81</v>
      </c>
      <c r="T48" s="11">
        <v>1053.95</v>
      </c>
      <c r="U48" s="11">
        <v>7208.81</v>
      </c>
      <c r="V48" s="11">
        <v>1080.08</v>
      </c>
      <c r="W48" s="11">
        <v>7208.81</v>
      </c>
      <c r="X48" s="11">
        <v>1106.21</v>
      </c>
      <c r="Y48" s="11">
        <v>7208.81</v>
      </c>
      <c r="Z48" s="11">
        <v>1132.3399999999999</v>
      </c>
      <c r="AA48" s="11">
        <v>7208.81</v>
      </c>
      <c r="AB48" s="11">
        <v>1158.47</v>
      </c>
      <c r="AC48" s="11">
        <v>7208.81</v>
      </c>
      <c r="AD48" s="11">
        <v>1184.6000000000001</v>
      </c>
      <c r="AE48" s="11">
        <f t="shared" si="25"/>
        <v>7208.8099999999986</v>
      </c>
      <c r="AF48" s="11">
        <f t="shared" si="26"/>
        <v>1027.82</v>
      </c>
    </row>
    <row r="49" spans="1:32" x14ac:dyDescent="0.25">
      <c r="A49" s="17">
        <v>41</v>
      </c>
      <c r="B49" s="22" t="s">
        <v>302</v>
      </c>
      <c r="C49" s="23"/>
      <c r="D49" s="22" t="s">
        <v>305</v>
      </c>
      <c r="E49" s="24">
        <f>SUBTOTAL(9,E10:E48)</f>
        <v>237577059.09</v>
      </c>
      <c r="F49" s="24">
        <f t="shared" ref="F49:AF49" si="27">SUBTOTAL(9,F10:F48)</f>
        <v>104550773.95000002</v>
      </c>
      <c r="G49" s="24">
        <f t="shared" si="27"/>
        <v>236837106.87</v>
      </c>
      <c r="H49" s="24">
        <f t="shared" si="27"/>
        <v>103842200.08000001</v>
      </c>
      <c r="I49" s="24">
        <f t="shared" si="27"/>
        <v>237276310.04000005</v>
      </c>
      <c r="J49" s="24">
        <f t="shared" si="27"/>
        <v>104406836.92000002</v>
      </c>
      <c r="K49" s="24">
        <f t="shared" si="27"/>
        <v>237797523.09000003</v>
      </c>
      <c r="L49" s="24">
        <f t="shared" si="27"/>
        <v>104838535.13999997</v>
      </c>
      <c r="M49" s="24">
        <f t="shared" si="27"/>
        <v>238361410.39000005</v>
      </c>
      <c r="N49" s="24">
        <f t="shared" si="27"/>
        <v>105347156.43000001</v>
      </c>
      <c r="O49" s="24">
        <f t="shared" si="27"/>
        <v>238460653.12000006</v>
      </c>
      <c r="P49" s="24">
        <f t="shared" si="27"/>
        <v>105769110</v>
      </c>
      <c r="Q49" s="24">
        <f t="shared" si="27"/>
        <v>238975283.62000006</v>
      </c>
      <c r="R49" s="24">
        <f t="shared" si="27"/>
        <v>106277445.63000003</v>
      </c>
      <c r="S49" s="24">
        <f t="shared" si="27"/>
        <v>239569702.91000006</v>
      </c>
      <c r="T49" s="24">
        <f t="shared" si="27"/>
        <v>106824102.54000001</v>
      </c>
      <c r="U49" s="24">
        <f t="shared" si="27"/>
        <v>240409586.81</v>
      </c>
      <c r="V49" s="24">
        <f t="shared" si="27"/>
        <v>107274001.00999999</v>
      </c>
      <c r="W49" s="24">
        <f t="shared" si="27"/>
        <v>240664024.13999999</v>
      </c>
      <c r="X49" s="24">
        <f t="shared" si="27"/>
        <v>107732344.78999998</v>
      </c>
      <c r="Y49" s="24">
        <f t="shared" si="27"/>
        <v>231745000.28</v>
      </c>
      <c r="Z49" s="24">
        <f t="shared" si="27"/>
        <v>104016761.71999997</v>
      </c>
      <c r="AA49" s="24">
        <f t="shared" si="27"/>
        <v>232464445.49000004</v>
      </c>
      <c r="AB49" s="24">
        <f t="shared" si="27"/>
        <v>104515949.72999999</v>
      </c>
      <c r="AC49" s="24">
        <f t="shared" si="27"/>
        <v>234217891.67000005</v>
      </c>
      <c r="AD49" s="24">
        <f t="shared" si="27"/>
        <v>104565948.44999999</v>
      </c>
      <c r="AE49" s="24">
        <f t="shared" si="27"/>
        <v>237371543.51166669</v>
      </c>
      <c r="AF49" s="24">
        <f t="shared" si="27"/>
        <v>105450233.7658333</v>
      </c>
    </row>
    <row r="50" spans="1:32" x14ac:dyDescent="0.25">
      <c r="A50" s="17">
        <v>42</v>
      </c>
      <c r="B50" s="19" t="s">
        <v>306</v>
      </c>
      <c r="C50" s="19" t="s">
        <v>307</v>
      </c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</row>
    <row r="51" spans="1:32" x14ac:dyDescent="0.25">
      <c r="A51" s="17">
        <v>43</v>
      </c>
      <c r="C51" s="20" t="s">
        <v>53</v>
      </c>
      <c r="D51" s="21" t="s">
        <v>308</v>
      </c>
      <c r="E51" s="11">
        <v>138157.95000000001</v>
      </c>
      <c r="F51" s="11">
        <v>138157.95000000001</v>
      </c>
      <c r="G51" s="11">
        <v>138157.95000000001</v>
      </c>
      <c r="H51" s="11">
        <v>138157.95000000001</v>
      </c>
      <c r="I51" s="11">
        <v>138157.95000000001</v>
      </c>
      <c r="J51" s="11">
        <v>138157.95000000001</v>
      </c>
      <c r="K51" s="11">
        <v>138157.95000000001</v>
      </c>
      <c r="L51" s="11">
        <v>138157.95000000001</v>
      </c>
      <c r="M51" s="11">
        <v>138157.95000000001</v>
      </c>
      <c r="N51" s="11">
        <v>138157.95000000001</v>
      </c>
      <c r="O51" s="11">
        <v>138157.95000000001</v>
      </c>
      <c r="P51" s="11">
        <v>138157.95000000001</v>
      </c>
      <c r="Q51" s="11">
        <v>138157.95000000001</v>
      </c>
      <c r="R51" s="11">
        <v>138157.95000000001</v>
      </c>
      <c r="S51" s="11">
        <v>138157.95000000001</v>
      </c>
      <c r="T51" s="11">
        <v>138157.95000000001</v>
      </c>
      <c r="U51" s="11">
        <v>138157.95000000001</v>
      </c>
      <c r="V51" s="11">
        <v>138157.95000000001</v>
      </c>
      <c r="W51" s="11">
        <v>138157.95000000001</v>
      </c>
      <c r="X51" s="11">
        <v>138157.95000000001</v>
      </c>
      <c r="Y51" s="11">
        <v>138157.95000000001</v>
      </c>
      <c r="Z51" s="11">
        <v>138157.95000000001</v>
      </c>
      <c r="AA51" s="11">
        <v>138157.95000000001</v>
      </c>
      <c r="AB51" s="11">
        <v>138157.95000000001</v>
      </c>
      <c r="AC51" s="11">
        <v>138157.95000000001</v>
      </c>
      <c r="AD51" s="11">
        <v>138157.95000000001</v>
      </c>
      <c r="AE51" s="11">
        <f t="shared" ref="AE51:AF90" si="28">+(E51+AC51+(+G51+I51+K51+M51+O51+Q51+S51+U51+W51+Y51+AA51)*2)/24</f>
        <v>138157.94999999998</v>
      </c>
      <c r="AF51" s="11">
        <f t="shared" si="28"/>
        <v>138157.94999999998</v>
      </c>
    </row>
    <row r="52" spans="1:32" x14ac:dyDescent="0.25">
      <c r="A52" s="17">
        <v>44</v>
      </c>
      <c r="C52" s="20" t="s">
        <v>59</v>
      </c>
      <c r="D52" s="21" t="s">
        <v>308</v>
      </c>
      <c r="E52" s="11">
        <v>12647.45</v>
      </c>
      <c r="F52" s="11">
        <v>2262.11</v>
      </c>
      <c r="G52" s="11">
        <v>12647.45</v>
      </c>
      <c r="H52" s="11">
        <v>2314.81</v>
      </c>
      <c r="I52" s="11">
        <v>12647.45</v>
      </c>
      <c r="J52" s="11">
        <v>2367.5100000000002</v>
      </c>
      <c r="K52" s="11">
        <v>12647.45</v>
      </c>
      <c r="L52" s="11">
        <v>2420.21</v>
      </c>
      <c r="M52" s="11">
        <v>12647.45</v>
      </c>
      <c r="N52" s="11">
        <v>2472.91</v>
      </c>
      <c r="O52" s="11">
        <v>12647.45</v>
      </c>
      <c r="P52" s="11">
        <v>2525.61</v>
      </c>
      <c r="Q52" s="11">
        <v>12647.45</v>
      </c>
      <c r="R52" s="11">
        <v>2578.31</v>
      </c>
      <c r="S52" s="11">
        <v>12647.45</v>
      </c>
      <c r="T52" s="11">
        <v>2631.01</v>
      </c>
      <c r="U52" s="11">
        <v>12647.45</v>
      </c>
      <c r="V52" s="11">
        <v>2683.71</v>
      </c>
      <c r="W52" s="11">
        <v>12647.45</v>
      </c>
      <c r="X52" s="11">
        <v>2736.41</v>
      </c>
      <c r="Y52" s="11">
        <v>12647.45</v>
      </c>
      <c r="Z52" s="11">
        <v>2789.11</v>
      </c>
      <c r="AA52" s="11">
        <v>12647.45</v>
      </c>
      <c r="AB52" s="11">
        <v>2841.81</v>
      </c>
      <c r="AC52" s="11">
        <v>12647.45</v>
      </c>
      <c r="AD52" s="11">
        <v>2894.51</v>
      </c>
      <c r="AE52" s="11">
        <f t="shared" si="28"/>
        <v>12647.449999999999</v>
      </c>
      <c r="AF52" s="11">
        <f t="shared" si="28"/>
        <v>2578.31</v>
      </c>
    </row>
    <row r="53" spans="1:32" x14ac:dyDescent="0.25">
      <c r="A53" s="17">
        <v>45</v>
      </c>
      <c r="C53" s="20" t="s">
        <v>60</v>
      </c>
      <c r="D53" s="21" t="s">
        <v>308</v>
      </c>
      <c r="E53" s="11">
        <v>45037.37</v>
      </c>
      <c r="F53" s="11">
        <v>6849.59</v>
      </c>
      <c r="G53" s="11">
        <v>45037.37</v>
      </c>
      <c r="H53" s="11">
        <v>6943.42</v>
      </c>
      <c r="I53" s="11">
        <v>45037.37</v>
      </c>
      <c r="J53" s="11">
        <v>7037.25</v>
      </c>
      <c r="K53" s="11">
        <v>45037.37</v>
      </c>
      <c r="L53" s="11">
        <v>7131.08</v>
      </c>
      <c r="M53" s="11">
        <v>45037.37</v>
      </c>
      <c r="N53" s="11">
        <v>7224.91</v>
      </c>
      <c r="O53" s="11">
        <v>45037.37</v>
      </c>
      <c r="P53" s="11">
        <v>7318.74</v>
      </c>
      <c r="Q53" s="11">
        <v>45037.37</v>
      </c>
      <c r="R53" s="11">
        <v>7412.57</v>
      </c>
      <c r="S53" s="11">
        <v>45037.37</v>
      </c>
      <c r="T53" s="11">
        <v>7506.4000000000005</v>
      </c>
      <c r="U53" s="11">
        <v>45037.37</v>
      </c>
      <c r="V53" s="11">
        <v>7600.2300000000005</v>
      </c>
      <c r="W53" s="11">
        <v>45037.37</v>
      </c>
      <c r="X53" s="11">
        <v>7694.06</v>
      </c>
      <c r="Y53" s="11">
        <v>45037.37</v>
      </c>
      <c r="Z53" s="11">
        <v>7787.89</v>
      </c>
      <c r="AA53" s="11">
        <v>45037.37</v>
      </c>
      <c r="AB53" s="11">
        <v>7881.72</v>
      </c>
      <c r="AC53" s="11">
        <v>45037.37</v>
      </c>
      <c r="AD53" s="11">
        <v>7975.55</v>
      </c>
      <c r="AE53" s="11">
        <f t="shared" si="28"/>
        <v>45037.37</v>
      </c>
      <c r="AF53" s="11">
        <f t="shared" si="28"/>
        <v>7412.57</v>
      </c>
    </row>
    <row r="54" spans="1:32" x14ac:dyDescent="0.25">
      <c r="A54" s="17">
        <v>46</v>
      </c>
      <c r="C54" s="20" t="s">
        <v>61</v>
      </c>
      <c r="D54" s="21" t="s">
        <v>308</v>
      </c>
      <c r="E54" s="11">
        <v>1218966.19</v>
      </c>
      <c r="F54" s="11">
        <v>156910.62</v>
      </c>
      <c r="G54" s="11">
        <v>1218966.19</v>
      </c>
      <c r="H54" s="11">
        <v>159450.13</v>
      </c>
      <c r="I54" s="11">
        <v>1218966.19</v>
      </c>
      <c r="J54" s="11">
        <v>161989.64000000001</v>
      </c>
      <c r="K54" s="11">
        <v>1218966.19</v>
      </c>
      <c r="L54" s="11">
        <v>164529.15</v>
      </c>
      <c r="M54" s="11">
        <v>1218966.19</v>
      </c>
      <c r="N54" s="11">
        <v>167068.66</v>
      </c>
      <c r="O54" s="11">
        <v>1218966.19</v>
      </c>
      <c r="P54" s="11">
        <v>169608.17</v>
      </c>
      <c r="Q54" s="11">
        <v>1218966.19</v>
      </c>
      <c r="R54" s="11">
        <v>172147.68</v>
      </c>
      <c r="S54" s="11">
        <v>1218966.19</v>
      </c>
      <c r="T54" s="11">
        <v>174687.19</v>
      </c>
      <c r="U54" s="11">
        <v>1218966.19</v>
      </c>
      <c r="V54" s="11">
        <v>177226.7</v>
      </c>
      <c r="W54" s="11">
        <v>1218966.19</v>
      </c>
      <c r="X54" s="11">
        <v>179766.21</v>
      </c>
      <c r="Y54" s="11">
        <v>1218966.19</v>
      </c>
      <c r="Z54" s="11">
        <v>182305.72</v>
      </c>
      <c r="AA54" s="11">
        <v>1218966.19</v>
      </c>
      <c r="AB54" s="11">
        <v>184845.23</v>
      </c>
      <c r="AC54" s="11">
        <v>1218966.19</v>
      </c>
      <c r="AD54" s="11">
        <v>187384.74</v>
      </c>
      <c r="AE54" s="11">
        <f t="shared" si="28"/>
        <v>1218966.1899999997</v>
      </c>
      <c r="AF54" s="11">
        <f t="shared" si="28"/>
        <v>172147.68</v>
      </c>
    </row>
    <row r="55" spans="1:32" x14ac:dyDescent="0.25">
      <c r="A55" s="17">
        <v>47</v>
      </c>
      <c r="C55" s="20" t="s">
        <v>62</v>
      </c>
      <c r="D55" s="21" t="s">
        <v>308</v>
      </c>
      <c r="E55" s="11">
        <v>2333239.5300000003</v>
      </c>
      <c r="F55" s="11">
        <v>173685.72</v>
      </c>
      <c r="G55" s="11">
        <v>2333239.5300000003</v>
      </c>
      <c r="H55" s="11">
        <v>178546.64</v>
      </c>
      <c r="I55" s="11">
        <v>2333239.5300000003</v>
      </c>
      <c r="J55" s="11">
        <v>183407.56</v>
      </c>
      <c r="K55" s="11">
        <v>2333239.5300000003</v>
      </c>
      <c r="L55" s="11">
        <v>188268.48</v>
      </c>
      <c r="M55" s="11">
        <v>2333239.5300000003</v>
      </c>
      <c r="N55" s="11">
        <v>193129.4</v>
      </c>
      <c r="O55" s="11">
        <v>2333239.5300000003</v>
      </c>
      <c r="P55" s="11">
        <v>197990.32</v>
      </c>
      <c r="Q55" s="11">
        <v>2333239.5300000003</v>
      </c>
      <c r="R55" s="11">
        <v>202851.24</v>
      </c>
      <c r="S55" s="11">
        <v>2333239.5300000003</v>
      </c>
      <c r="T55" s="11">
        <v>207712.16</v>
      </c>
      <c r="U55" s="11">
        <v>2333239.5300000003</v>
      </c>
      <c r="V55" s="11">
        <v>212573.08000000002</v>
      </c>
      <c r="W55" s="11">
        <v>2333239.5300000003</v>
      </c>
      <c r="X55" s="11">
        <v>217434</v>
      </c>
      <c r="Y55" s="11">
        <v>2333239.5300000003</v>
      </c>
      <c r="Z55" s="11">
        <v>222294.92</v>
      </c>
      <c r="AA55" s="11">
        <v>2333239.5300000003</v>
      </c>
      <c r="AB55" s="11">
        <v>227155.84</v>
      </c>
      <c r="AC55" s="11">
        <v>2333239.5300000003</v>
      </c>
      <c r="AD55" s="11">
        <v>232016.76</v>
      </c>
      <c r="AE55" s="11">
        <f t="shared" si="28"/>
        <v>2333239.5300000007</v>
      </c>
      <c r="AF55" s="11">
        <f t="shared" si="28"/>
        <v>202851.24</v>
      </c>
    </row>
    <row r="56" spans="1:32" x14ac:dyDescent="0.25">
      <c r="A56" s="17">
        <v>48</v>
      </c>
      <c r="C56" s="20" t="s">
        <v>63</v>
      </c>
      <c r="D56" s="21" t="s">
        <v>308</v>
      </c>
      <c r="E56" s="11">
        <v>8000.9000000000005</v>
      </c>
      <c r="F56" s="11">
        <v>466.76</v>
      </c>
      <c r="G56" s="11">
        <v>8000.9000000000005</v>
      </c>
      <c r="H56" s="11">
        <v>483.43</v>
      </c>
      <c r="I56" s="11">
        <v>8000.9000000000005</v>
      </c>
      <c r="J56" s="11">
        <v>500.1</v>
      </c>
      <c r="K56" s="11">
        <v>8000.9000000000005</v>
      </c>
      <c r="L56" s="11">
        <v>516.77</v>
      </c>
      <c r="M56" s="11">
        <v>8000.9000000000005</v>
      </c>
      <c r="N56" s="11">
        <v>533.44000000000005</v>
      </c>
      <c r="O56" s="11">
        <v>8000.9000000000005</v>
      </c>
      <c r="P56" s="11">
        <v>550.11</v>
      </c>
      <c r="Q56" s="11">
        <v>8000.9000000000005</v>
      </c>
      <c r="R56" s="11">
        <v>566.78</v>
      </c>
      <c r="S56" s="11">
        <v>8000.9000000000005</v>
      </c>
      <c r="T56" s="11">
        <v>583.45000000000005</v>
      </c>
      <c r="U56" s="11">
        <v>8000.9000000000005</v>
      </c>
      <c r="V56" s="11">
        <v>600.12</v>
      </c>
      <c r="W56" s="11">
        <v>8000.9000000000005</v>
      </c>
      <c r="X56" s="11">
        <v>616.79</v>
      </c>
      <c r="Y56" s="11">
        <v>8000.9000000000005</v>
      </c>
      <c r="Z56" s="11">
        <v>633.46</v>
      </c>
      <c r="AA56" s="11">
        <v>8000.9000000000005</v>
      </c>
      <c r="AB56" s="11">
        <v>650.13</v>
      </c>
      <c r="AC56" s="11">
        <v>8000.9000000000005</v>
      </c>
      <c r="AD56" s="11">
        <v>666.80000000000007</v>
      </c>
      <c r="AE56" s="11">
        <f t="shared" si="28"/>
        <v>8000.8999999999987</v>
      </c>
      <c r="AF56" s="11">
        <f t="shared" si="28"/>
        <v>566.78</v>
      </c>
    </row>
    <row r="57" spans="1:32" x14ac:dyDescent="0.25">
      <c r="A57" s="17">
        <v>49</v>
      </c>
      <c r="C57" s="20" t="s">
        <v>334</v>
      </c>
      <c r="D57" s="21" t="s">
        <v>308</v>
      </c>
      <c r="E57" s="11">
        <v>12780514.609999999</v>
      </c>
      <c r="F57" s="11">
        <v>950.44</v>
      </c>
      <c r="G57" s="11">
        <v>12780514.609999999</v>
      </c>
      <c r="H57" s="11">
        <v>27576.510000000002</v>
      </c>
      <c r="I57" s="11">
        <v>12780514.609999999</v>
      </c>
      <c r="J57" s="11">
        <v>54202.58</v>
      </c>
      <c r="K57" s="11">
        <v>12780514.609999999</v>
      </c>
      <c r="L57" s="11">
        <v>80828.650000000009</v>
      </c>
      <c r="M57" s="11">
        <v>12780514.609999999</v>
      </c>
      <c r="N57" s="11">
        <v>107454.72</v>
      </c>
      <c r="O57" s="11">
        <v>12780514.609999999</v>
      </c>
      <c r="P57" s="11">
        <v>134080.79</v>
      </c>
      <c r="Q57" s="11">
        <v>12780514.609999999</v>
      </c>
      <c r="R57" s="11">
        <v>160706.86000000002</v>
      </c>
      <c r="S57" s="11">
        <v>12719536.390000001</v>
      </c>
      <c r="T57" s="11">
        <v>187332.93</v>
      </c>
      <c r="U57" s="11">
        <v>12729490.27</v>
      </c>
      <c r="V57" s="11">
        <v>213831.96</v>
      </c>
      <c r="W57" s="11">
        <v>12989282</v>
      </c>
      <c r="X57" s="11">
        <v>240351.73</v>
      </c>
      <c r="Y57" s="11">
        <v>12989282.26</v>
      </c>
      <c r="Z57" s="11">
        <v>267412.73</v>
      </c>
      <c r="AA57" s="11">
        <v>12452284.529999999</v>
      </c>
      <c r="AB57" s="11">
        <v>294473.73</v>
      </c>
      <c r="AC57" s="11">
        <v>12452075.07</v>
      </c>
      <c r="AD57" s="11">
        <v>320415.99</v>
      </c>
      <c r="AE57" s="11">
        <f t="shared" si="28"/>
        <v>12764938.1625</v>
      </c>
      <c r="AF57" s="11">
        <f t="shared" si="28"/>
        <v>160744.70041666666</v>
      </c>
    </row>
    <row r="58" spans="1:32" x14ac:dyDescent="0.25">
      <c r="A58" s="17">
        <v>50</v>
      </c>
      <c r="C58" s="20" t="s">
        <v>367</v>
      </c>
      <c r="D58" s="21" t="s">
        <v>308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2615760.9300000002</v>
      </c>
      <c r="AD58" s="11">
        <v>0</v>
      </c>
      <c r="AE58" s="11">
        <f t="shared" si="28"/>
        <v>108990.03875000001</v>
      </c>
      <c r="AF58" s="11">
        <f t="shared" si="28"/>
        <v>0</v>
      </c>
    </row>
    <row r="59" spans="1:32" x14ac:dyDescent="0.25">
      <c r="A59" s="17">
        <v>51</v>
      </c>
      <c r="C59" s="20" t="s">
        <v>98</v>
      </c>
      <c r="D59" s="21" t="s">
        <v>308</v>
      </c>
      <c r="E59" s="11">
        <v>211404.97</v>
      </c>
      <c r="F59" s="11">
        <v>0</v>
      </c>
      <c r="G59" s="11">
        <v>211404.97</v>
      </c>
      <c r="H59" s="11">
        <v>0</v>
      </c>
      <c r="I59" s="11">
        <v>211404.97</v>
      </c>
      <c r="J59" s="11">
        <v>0</v>
      </c>
      <c r="K59" s="11">
        <v>338215.79</v>
      </c>
      <c r="L59" s="11">
        <v>7432.35</v>
      </c>
      <c r="M59" s="11">
        <v>338215.79</v>
      </c>
      <c r="N59" s="11">
        <v>7432.35</v>
      </c>
      <c r="O59" s="11">
        <v>338215.79</v>
      </c>
      <c r="P59" s="11">
        <v>0</v>
      </c>
      <c r="Q59" s="11">
        <v>338215.79</v>
      </c>
      <c r="R59" s="11">
        <v>0</v>
      </c>
      <c r="S59" s="11">
        <v>338215.79</v>
      </c>
      <c r="T59" s="11">
        <v>0</v>
      </c>
      <c r="U59" s="11">
        <v>338215.79</v>
      </c>
      <c r="V59" s="11">
        <v>0</v>
      </c>
      <c r="W59" s="11">
        <v>338215.79</v>
      </c>
      <c r="X59" s="11">
        <v>0</v>
      </c>
      <c r="Y59" s="11">
        <v>338215.79</v>
      </c>
      <c r="Z59" s="11">
        <v>0</v>
      </c>
      <c r="AA59" s="11">
        <v>338215.79</v>
      </c>
      <c r="AB59" s="11">
        <v>0</v>
      </c>
      <c r="AC59" s="11">
        <v>338215.79</v>
      </c>
      <c r="AD59" s="11">
        <v>0</v>
      </c>
      <c r="AE59" s="11">
        <f t="shared" si="28"/>
        <v>311796.8691666667</v>
      </c>
      <c r="AF59" s="11">
        <f t="shared" si="28"/>
        <v>1238.7250000000001</v>
      </c>
    </row>
    <row r="60" spans="1:32" x14ac:dyDescent="0.25">
      <c r="A60" s="17">
        <v>52</v>
      </c>
      <c r="C60" s="20" t="s">
        <v>101</v>
      </c>
      <c r="D60" s="21" t="s">
        <v>308</v>
      </c>
      <c r="E60" s="11">
        <v>1145207.57</v>
      </c>
      <c r="F60" s="11">
        <v>832994.31</v>
      </c>
      <c r="G60" s="11">
        <v>1145207.57</v>
      </c>
      <c r="H60" s="11">
        <v>833614.63</v>
      </c>
      <c r="I60" s="11">
        <v>1145207.57</v>
      </c>
      <c r="J60" s="11">
        <v>834234.95000000007</v>
      </c>
      <c r="K60" s="11">
        <v>1018396.75</v>
      </c>
      <c r="L60" s="11">
        <v>827422.92</v>
      </c>
      <c r="M60" s="11">
        <v>1018396.75</v>
      </c>
      <c r="N60" s="11">
        <v>827974.55</v>
      </c>
      <c r="O60" s="11">
        <v>1018396.75</v>
      </c>
      <c r="P60" s="11">
        <v>835958.53</v>
      </c>
      <c r="Q60" s="11">
        <v>1018396.75</v>
      </c>
      <c r="R60" s="11">
        <v>836510.16</v>
      </c>
      <c r="S60" s="11">
        <v>1018396.75</v>
      </c>
      <c r="T60" s="11">
        <v>837061.79</v>
      </c>
      <c r="U60" s="11">
        <v>1018396.75</v>
      </c>
      <c r="V60" s="11">
        <v>837613.42</v>
      </c>
      <c r="W60" s="11">
        <v>1018396.75</v>
      </c>
      <c r="X60" s="11">
        <v>838165.05</v>
      </c>
      <c r="Y60" s="11">
        <v>1018396.75</v>
      </c>
      <c r="Z60" s="11">
        <v>838716.68</v>
      </c>
      <c r="AA60" s="11">
        <v>1018396.75</v>
      </c>
      <c r="AB60" s="11">
        <v>839268.31</v>
      </c>
      <c r="AC60" s="11">
        <v>1018396.75</v>
      </c>
      <c r="AD60" s="11">
        <v>839819.94000000006</v>
      </c>
      <c r="AE60" s="11">
        <f t="shared" si="28"/>
        <v>1044815.6708333334</v>
      </c>
      <c r="AF60" s="11">
        <f t="shared" si="28"/>
        <v>835245.67625000002</v>
      </c>
    </row>
    <row r="61" spans="1:32" s="43" customFormat="1" x14ac:dyDescent="0.25">
      <c r="A61" s="17">
        <v>53</v>
      </c>
      <c r="C61" s="44" t="s">
        <v>104</v>
      </c>
      <c r="D61" s="45" t="s">
        <v>308</v>
      </c>
      <c r="E61" s="46">
        <v>15943654.369999999</v>
      </c>
      <c r="F61" s="46">
        <v>11547733.48</v>
      </c>
      <c r="G61" s="46">
        <v>15943654.369999999</v>
      </c>
      <c r="H61" s="46">
        <v>11567663.050000001</v>
      </c>
      <c r="I61" s="46">
        <v>15859469.189999999</v>
      </c>
      <c r="J61" s="46">
        <v>11503407.439999999</v>
      </c>
      <c r="K61" s="46">
        <v>15859469.189999999</v>
      </c>
      <c r="L61" s="46">
        <v>11523231.77</v>
      </c>
      <c r="M61" s="46">
        <v>15859318.210000001</v>
      </c>
      <c r="N61" s="46">
        <v>11542905.119999999</v>
      </c>
      <c r="O61" s="46">
        <v>15859318.210000001</v>
      </c>
      <c r="P61" s="46">
        <v>11562729.27</v>
      </c>
      <c r="Q61" s="46">
        <v>15859095.710000001</v>
      </c>
      <c r="R61" s="46">
        <v>11574489.51</v>
      </c>
      <c r="S61" s="46">
        <v>15859095.710000001</v>
      </c>
      <c r="T61" s="46">
        <v>11594313.380000001</v>
      </c>
      <c r="U61" s="46">
        <v>15859095.710000001</v>
      </c>
      <c r="V61" s="46">
        <v>11614137.25</v>
      </c>
      <c r="W61" s="46">
        <v>18177764.140000001</v>
      </c>
      <c r="X61" s="46">
        <v>11633961.119999999</v>
      </c>
      <c r="Y61" s="46">
        <v>18376893.460000001</v>
      </c>
      <c r="Z61" s="46">
        <v>11656683.33</v>
      </c>
      <c r="AA61" s="46">
        <v>18418835</v>
      </c>
      <c r="AB61" s="46">
        <v>11679654.439999999</v>
      </c>
      <c r="AC61" s="46">
        <v>18786705.920000002</v>
      </c>
      <c r="AD61" s="46">
        <v>12049018.41</v>
      </c>
      <c r="AE61" s="46">
        <f t="shared" si="28"/>
        <v>16608099.087083334</v>
      </c>
      <c r="AF61" s="46">
        <f t="shared" si="28"/>
        <v>11604295.96875</v>
      </c>
    </row>
    <row r="62" spans="1:32" s="43" customFormat="1" x14ac:dyDescent="0.25">
      <c r="A62" s="17">
        <v>54</v>
      </c>
      <c r="C62" s="47" t="s">
        <v>405</v>
      </c>
      <c r="D62" s="45" t="s">
        <v>308</v>
      </c>
      <c r="E62" s="46">
        <f>-E17</f>
        <v>384553.9</v>
      </c>
      <c r="F62" s="46">
        <f t="shared" ref="F62:AD62" si="29">-F17</f>
        <v>410849.8</v>
      </c>
      <c r="G62" s="46">
        <f t="shared" si="29"/>
        <v>384553.9</v>
      </c>
      <c r="H62" s="46">
        <f t="shared" si="29"/>
        <v>411433.04</v>
      </c>
      <c r="I62" s="46">
        <f t="shared" si="29"/>
        <v>384553.9</v>
      </c>
      <c r="J62" s="46">
        <f t="shared" si="29"/>
        <v>411913.73</v>
      </c>
      <c r="K62" s="46">
        <f t="shared" si="29"/>
        <v>384553.9</v>
      </c>
      <c r="L62" s="46">
        <f t="shared" si="29"/>
        <v>412394.42</v>
      </c>
      <c r="M62" s="46">
        <f t="shared" si="29"/>
        <v>384553.9</v>
      </c>
      <c r="N62" s="46">
        <f t="shared" si="29"/>
        <v>412875.11</v>
      </c>
      <c r="O62" s="46">
        <f t="shared" si="29"/>
        <v>384553.9</v>
      </c>
      <c r="P62" s="46">
        <f t="shared" si="29"/>
        <v>413355.8</v>
      </c>
      <c r="Q62" s="46">
        <f t="shared" si="29"/>
        <v>384553.9</v>
      </c>
      <c r="R62" s="46">
        <f t="shared" si="29"/>
        <v>413836.49</v>
      </c>
      <c r="S62" s="46">
        <f t="shared" si="29"/>
        <v>384553.9</v>
      </c>
      <c r="T62" s="46">
        <f t="shared" si="29"/>
        <v>414317.18</v>
      </c>
      <c r="U62" s="46">
        <f t="shared" si="29"/>
        <v>384553.9</v>
      </c>
      <c r="V62" s="46">
        <f t="shared" si="29"/>
        <v>414797.87</v>
      </c>
      <c r="W62" s="46">
        <f t="shared" si="29"/>
        <v>384553.9</v>
      </c>
      <c r="X62" s="46">
        <f t="shared" si="29"/>
        <v>415278.56</v>
      </c>
      <c r="Y62" s="46">
        <f t="shared" si="29"/>
        <v>384553.9</v>
      </c>
      <c r="Z62" s="46">
        <f t="shared" si="29"/>
        <v>415759.25</v>
      </c>
      <c r="AA62" s="46">
        <f t="shared" si="29"/>
        <v>384553.9</v>
      </c>
      <c r="AB62" s="46">
        <f t="shared" si="29"/>
        <v>416239.94</v>
      </c>
      <c r="AC62" s="46">
        <f t="shared" si="29"/>
        <v>384553.9</v>
      </c>
      <c r="AD62" s="46">
        <f t="shared" si="29"/>
        <v>416720.63</v>
      </c>
      <c r="AE62" s="46">
        <f t="shared" ref="AE62" si="30">+(E62+AC62+(+G62+I62+K62+M62+O62+Q62+S62+U62+W62+Y62+AA62)*2)/24</f>
        <v>384553.89999999997</v>
      </c>
      <c r="AF62" s="46">
        <f t="shared" ref="AF62" si="31">+(F62+AD62+(+H62+J62+L62+N62+P62+R62+T62+V62+X62+Z62+AB62)*2)/24</f>
        <v>413832.21708333335</v>
      </c>
    </row>
    <row r="63" spans="1:32" x14ac:dyDescent="0.25">
      <c r="A63" s="17">
        <v>55</v>
      </c>
      <c r="C63" s="20" t="s">
        <v>107</v>
      </c>
      <c r="D63" s="21" t="s">
        <v>308</v>
      </c>
      <c r="E63" s="11">
        <v>135338.4</v>
      </c>
      <c r="F63" s="11">
        <v>141563.11000000002</v>
      </c>
      <c r="G63" s="11">
        <v>135338.4</v>
      </c>
      <c r="H63" s="11">
        <v>142081.91</v>
      </c>
      <c r="I63" s="11">
        <v>135338.4</v>
      </c>
      <c r="J63" s="11">
        <v>142600.71</v>
      </c>
      <c r="K63" s="11">
        <v>135338.4</v>
      </c>
      <c r="L63" s="11">
        <v>143119.51</v>
      </c>
      <c r="M63" s="11">
        <v>135338.4</v>
      </c>
      <c r="N63" s="11">
        <v>143638.31</v>
      </c>
      <c r="O63" s="11">
        <v>135338.4</v>
      </c>
      <c r="P63" s="11">
        <v>144157.11000000002</v>
      </c>
      <c r="Q63" s="11">
        <v>135338.4</v>
      </c>
      <c r="R63" s="11">
        <v>144675.91</v>
      </c>
      <c r="S63" s="11">
        <v>135338.4</v>
      </c>
      <c r="T63" s="11">
        <v>145194.71</v>
      </c>
      <c r="U63" s="11">
        <v>135338.4</v>
      </c>
      <c r="V63" s="11">
        <v>145713.51</v>
      </c>
      <c r="W63" s="11">
        <v>135338.4</v>
      </c>
      <c r="X63" s="11">
        <v>146232.31</v>
      </c>
      <c r="Y63" s="11">
        <v>135338.4</v>
      </c>
      <c r="Z63" s="11">
        <v>146751.11000000002</v>
      </c>
      <c r="AA63" s="11">
        <v>135338.4</v>
      </c>
      <c r="AB63" s="11">
        <v>147269.91</v>
      </c>
      <c r="AC63" s="11">
        <v>135338.4</v>
      </c>
      <c r="AD63" s="11">
        <v>147788.71</v>
      </c>
      <c r="AE63" s="11">
        <f t="shared" si="28"/>
        <v>135338.39999999997</v>
      </c>
      <c r="AF63" s="11">
        <f t="shared" si="28"/>
        <v>144675.91</v>
      </c>
    </row>
    <row r="64" spans="1:32" x14ac:dyDescent="0.25">
      <c r="A64" s="17">
        <v>56</v>
      </c>
      <c r="C64" s="20" t="s">
        <v>115</v>
      </c>
      <c r="D64" s="21" t="s">
        <v>308</v>
      </c>
      <c r="E64" s="11">
        <v>2139322.66</v>
      </c>
      <c r="F64" s="11">
        <v>798028.36</v>
      </c>
      <c r="G64" s="11">
        <v>2139322.66</v>
      </c>
      <c r="H64" s="11">
        <v>800952.1</v>
      </c>
      <c r="I64" s="11">
        <v>2139322.66</v>
      </c>
      <c r="J64" s="11">
        <v>803875.83999999997</v>
      </c>
      <c r="K64" s="11">
        <v>2139322.66</v>
      </c>
      <c r="L64" s="11">
        <v>806799.58000000007</v>
      </c>
      <c r="M64" s="11">
        <v>2139322.66</v>
      </c>
      <c r="N64" s="11">
        <v>809723.32000000007</v>
      </c>
      <c r="O64" s="11">
        <v>2139322.66</v>
      </c>
      <c r="P64" s="11">
        <v>812647.06</v>
      </c>
      <c r="Q64" s="11">
        <v>2139322.66</v>
      </c>
      <c r="R64" s="11">
        <v>815570.8</v>
      </c>
      <c r="S64" s="11">
        <v>2139322.66</v>
      </c>
      <c r="T64" s="11">
        <v>818494.54</v>
      </c>
      <c r="U64" s="11">
        <v>2139322.66</v>
      </c>
      <c r="V64" s="11">
        <v>821418.28</v>
      </c>
      <c r="W64" s="11">
        <v>2139322.66</v>
      </c>
      <c r="X64" s="11">
        <v>824342.02</v>
      </c>
      <c r="Y64" s="11">
        <v>2139322.66</v>
      </c>
      <c r="Z64" s="11">
        <v>827265.76</v>
      </c>
      <c r="AA64" s="11">
        <v>2139322.66</v>
      </c>
      <c r="AB64" s="11">
        <v>830189.5</v>
      </c>
      <c r="AC64" s="11">
        <v>2139322.66</v>
      </c>
      <c r="AD64" s="11">
        <v>833113.24</v>
      </c>
      <c r="AE64" s="11">
        <f t="shared" si="28"/>
        <v>2139322.66</v>
      </c>
      <c r="AF64" s="11">
        <f t="shared" si="28"/>
        <v>815570.80000000016</v>
      </c>
    </row>
    <row r="65" spans="1:32" x14ac:dyDescent="0.25">
      <c r="A65" s="17">
        <v>57</v>
      </c>
      <c r="C65" s="20" t="s">
        <v>111</v>
      </c>
      <c r="D65" s="21" t="s">
        <v>308</v>
      </c>
      <c r="E65" s="11">
        <v>316965.8</v>
      </c>
      <c r="F65" s="11">
        <v>613.48</v>
      </c>
      <c r="G65" s="11">
        <v>316965.8</v>
      </c>
      <c r="H65" s="11">
        <v>613.48</v>
      </c>
      <c r="I65" s="11">
        <v>316965.8</v>
      </c>
      <c r="J65" s="11">
        <v>613.48</v>
      </c>
      <c r="K65" s="11">
        <v>316965.8</v>
      </c>
      <c r="L65" s="11">
        <v>613.48</v>
      </c>
      <c r="M65" s="11">
        <v>316965.8</v>
      </c>
      <c r="N65" s="11">
        <v>613.48</v>
      </c>
      <c r="O65" s="11">
        <v>316965.8</v>
      </c>
      <c r="P65" s="11">
        <v>613.48</v>
      </c>
      <c r="Q65" s="11">
        <v>316965.8</v>
      </c>
      <c r="R65" s="11">
        <v>613.48</v>
      </c>
      <c r="S65" s="11">
        <v>316965.8</v>
      </c>
      <c r="T65" s="11">
        <v>613.48</v>
      </c>
      <c r="U65" s="11">
        <v>316965.8</v>
      </c>
      <c r="V65" s="11">
        <v>613.48</v>
      </c>
      <c r="W65" s="11">
        <v>316965.8</v>
      </c>
      <c r="X65" s="11">
        <v>613.48</v>
      </c>
      <c r="Y65" s="11">
        <v>316965.8</v>
      </c>
      <c r="Z65" s="11">
        <v>613.48</v>
      </c>
      <c r="AA65" s="11">
        <v>316965.8</v>
      </c>
      <c r="AB65" s="11">
        <v>613.48</v>
      </c>
      <c r="AC65" s="11">
        <v>316965.8</v>
      </c>
      <c r="AD65" s="11">
        <v>0</v>
      </c>
      <c r="AE65" s="11">
        <f t="shared" si="28"/>
        <v>316965.79999999993</v>
      </c>
      <c r="AF65" s="11">
        <f t="shared" si="28"/>
        <v>587.91833333333318</v>
      </c>
    </row>
    <row r="66" spans="1:32" x14ac:dyDescent="0.25">
      <c r="A66" s="17">
        <v>58</v>
      </c>
      <c r="C66" s="20" t="s">
        <v>120</v>
      </c>
      <c r="D66" s="21" t="s">
        <v>308</v>
      </c>
      <c r="E66" s="11">
        <v>698513.05</v>
      </c>
      <c r="F66" s="11">
        <v>677079.3</v>
      </c>
      <c r="G66" s="11">
        <v>698513.05</v>
      </c>
      <c r="H66" s="11">
        <v>677568.26</v>
      </c>
      <c r="I66" s="11">
        <v>698513.05</v>
      </c>
      <c r="J66" s="11">
        <v>678057.22</v>
      </c>
      <c r="K66" s="11">
        <v>698513.05</v>
      </c>
      <c r="L66" s="11">
        <v>678546.18</v>
      </c>
      <c r="M66" s="11">
        <v>698513.05</v>
      </c>
      <c r="N66" s="11">
        <v>679035.14</v>
      </c>
      <c r="O66" s="11">
        <v>698513.05</v>
      </c>
      <c r="P66" s="11">
        <v>679524.1</v>
      </c>
      <c r="Q66" s="11">
        <v>698513.05</v>
      </c>
      <c r="R66" s="11">
        <v>680013.06</v>
      </c>
      <c r="S66" s="11">
        <v>698513.05</v>
      </c>
      <c r="T66" s="11">
        <v>680502.02</v>
      </c>
      <c r="U66" s="11">
        <v>698513.05</v>
      </c>
      <c r="V66" s="11">
        <v>680990.98</v>
      </c>
      <c r="W66" s="11">
        <v>698513.05</v>
      </c>
      <c r="X66" s="11">
        <v>681479.94000000006</v>
      </c>
      <c r="Y66" s="11">
        <v>698513.05</v>
      </c>
      <c r="Z66" s="11">
        <v>681968.9</v>
      </c>
      <c r="AA66" s="11">
        <v>698513.05</v>
      </c>
      <c r="AB66" s="11">
        <v>682457.86</v>
      </c>
      <c r="AC66" s="11">
        <v>698513.05</v>
      </c>
      <c r="AD66" s="11">
        <v>682946.82000000007</v>
      </c>
      <c r="AE66" s="11">
        <f t="shared" si="28"/>
        <v>698513.04999999993</v>
      </c>
      <c r="AF66" s="11">
        <f t="shared" si="28"/>
        <v>680013.06000000017</v>
      </c>
    </row>
    <row r="67" spans="1:32" x14ac:dyDescent="0.25">
      <c r="A67" s="17">
        <v>59</v>
      </c>
      <c r="C67" s="20" t="s">
        <v>124</v>
      </c>
      <c r="D67" s="21" t="s">
        <v>308</v>
      </c>
      <c r="E67" s="11">
        <v>190353613.15000001</v>
      </c>
      <c r="F67" s="11">
        <v>38341696.140000001</v>
      </c>
      <c r="G67" s="11">
        <v>191885363.47</v>
      </c>
      <c r="H67" s="11">
        <v>38582810.710000001</v>
      </c>
      <c r="I67" s="11">
        <v>193006900.34</v>
      </c>
      <c r="J67" s="11">
        <v>38820040.530000001</v>
      </c>
      <c r="K67" s="11">
        <v>193145199.94999999</v>
      </c>
      <c r="L67" s="11">
        <v>39049423.219999999</v>
      </c>
      <c r="M67" s="11">
        <v>193314274.34</v>
      </c>
      <c r="N67" s="11">
        <v>39276946.850000001</v>
      </c>
      <c r="O67" s="11">
        <v>193463116.61000001</v>
      </c>
      <c r="P67" s="11">
        <v>39519621.310000002</v>
      </c>
      <c r="Q67" s="11">
        <v>193847883.71000001</v>
      </c>
      <c r="R67" s="11">
        <v>39709718.509999998</v>
      </c>
      <c r="S67" s="11">
        <v>191565583.65000001</v>
      </c>
      <c r="T67" s="11">
        <v>39929196.859999999</v>
      </c>
      <c r="U67" s="11">
        <v>191014064.50999999</v>
      </c>
      <c r="V67" s="11">
        <v>40123530.950000003</v>
      </c>
      <c r="W67" s="11">
        <v>191041363.09999999</v>
      </c>
      <c r="X67" s="11">
        <v>40355192.899999999</v>
      </c>
      <c r="Y67" s="11">
        <v>194419516.21000001</v>
      </c>
      <c r="Z67" s="11">
        <v>40573706.170000002</v>
      </c>
      <c r="AA67" s="11">
        <v>196575823.25999999</v>
      </c>
      <c r="AB67" s="11">
        <v>40791859.18</v>
      </c>
      <c r="AC67" s="11">
        <v>205743200.33000001</v>
      </c>
      <c r="AD67" s="11">
        <v>40724447.579999998</v>
      </c>
      <c r="AE67" s="11">
        <f t="shared" si="28"/>
        <v>193443957.99083337</v>
      </c>
      <c r="AF67" s="11">
        <f t="shared" si="28"/>
        <v>39688759.920833334</v>
      </c>
    </row>
    <row r="68" spans="1:32" x14ac:dyDescent="0.25">
      <c r="A68" s="17">
        <v>60</v>
      </c>
      <c r="C68" s="20" t="s">
        <v>127</v>
      </c>
      <c r="D68" s="21" t="s">
        <v>308</v>
      </c>
      <c r="E68" s="11">
        <v>166934963.66999999</v>
      </c>
      <c r="F68" s="11">
        <v>50523593.890000001</v>
      </c>
      <c r="G68" s="11">
        <v>167382162.66</v>
      </c>
      <c r="H68" s="11">
        <v>50910143.460000001</v>
      </c>
      <c r="I68" s="11">
        <v>168124325.97999999</v>
      </c>
      <c r="J68" s="11">
        <v>51294101.630000003</v>
      </c>
      <c r="K68" s="11">
        <v>168470060.74000001</v>
      </c>
      <c r="L68" s="11">
        <v>51574009.079999998</v>
      </c>
      <c r="M68" s="11">
        <v>170081860.16999999</v>
      </c>
      <c r="N68" s="11">
        <v>51968304.57</v>
      </c>
      <c r="O68" s="11">
        <v>170922569.91999999</v>
      </c>
      <c r="P68" s="11">
        <v>52342784.789999999</v>
      </c>
      <c r="Q68" s="11">
        <v>171959014.15000001</v>
      </c>
      <c r="R68" s="11">
        <v>52741633.579999998</v>
      </c>
      <c r="S68" s="11">
        <v>175491062.49000001</v>
      </c>
      <c r="T68" s="11">
        <v>53144146.079999998</v>
      </c>
      <c r="U68" s="11">
        <v>177322312.44</v>
      </c>
      <c r="V68" s="11">
        <v>53551816.82</v>
      </c>
      <c r="W68" s="11">
        <v>177693985.56</v>
      </c>
      <c r="X68" s="11">
        <v>53960889.310000002</v>
      </c>
      <c r="Y68" s="11">
        <v>177659768.16</v>
      </c>
      <c r="Z68" s="11">
        <v>54330287.130000003</v>
      </c>
      <c r="AA68" s="11">
        <v>178332096.40000001</v>
      </c>
      <c r="AB68" s="11">
        <v>54736738.25</v>
      </c>
      <c r="AC68" s="11">
        <v>180199666.47999999</v>
      </c>
      <c r="AD68" s="11">
        <v>55146663.770000003</v>
      </c>
      <c r="AE68" s="11">
        <f t="shared" si="28"/>
        <v>173083877.81208333</v>
      </c>
      <c r="AF68" s="11">
        <f t="shared" si="28"/>
        <v>52782498.627500005</v>
      </c>
    </row>
    <row r="69" spans="1:32" x14ac:dyDescent="0.25">
      <c r="A69" s="17">
        <v>61</v>
      </c>
      <c r="C69" s="20" t="s">
        <v>130</v>
      </c>
      <c r="D69" s="21" t="s">
        <v>308</v>
      </c>
      <c r="E69" s="11">
        <v>121354809.52</v>
      </c>
      <c r="F69" s="11">
        <v>86054896.680000007</v>
      </c>
      <c r="G69" s="11">
        <v>121466856.09</v>
      </c>
      <c r="H69" s="11">
        <v>86411472.459999993</v>
      </c>
      <c r="I69" s="11">
        <v>121530517.61</v>
      </c>
      <c r="J69" s="11">
        <v>86763355.349999994</v>
      </c>
      <c r="K69" s="11">
        <v>122642997.14</v>
      </c>
      <c r="L69" s="11">
        <v>87055530.030000001</v>
      </c>
      <c r="M69" s="11">
        <v>122773982.09999999</v>
      </c>
      <c r="N69" s="11">
        <v>87343164.609999999</v>
      </c>
      <c r="O69" s="11">
        <v>122772830.73999999</v>
      </c>
      <c r="P69" s="11">
        <v>87623778.480000004</v>
      </c>
      <c r="Q69" s="11">
        <v>122801820.93000001</v>
      </c>
      <c r="R69" s="11">
        <v>87961607.420000002</v>
      </c>
      <c r="S69" s="11">
        <v>122833393.51000001</v>
      </c>
      <c r="T69" s="11">
        <v>88296467.230000004</v>
      </c>
      <c r="U69" s="11">
        <v>123027096.68000001</v>
      </c>
      <c r="V69" s="11">
        <v>88590820.760000005</v>
      </c>
      <c r="W69" s="11">
        <v>123032552.11</v>
      </c>
      <c r="X69" s="11">
        <v>88951327.239999995</v>
      </c>
      <c r="Y69" s="11">
        <v>123059114.59</v>
      </c>
      <c r="Z69" s="11">
        <v>89311533.319999993</v>
      </c>
      <c r="AA69" s="11">
        <v>122085803.38</v>
      </c>
      <c r="AB69" s="11">
        <v>89581593.239999995</v>
      </c>
      <c r="AC69" s="11">
        <v>122495127.8</v>
      </c>
      <c r="AD69" s="11">
        <v>89672549.640000001</v>
      </c>
      <c r="AE69" s="11">
        <f t="shared" si="28"/>
        <v>122495994.46166664</v>
      </c>
      <c r="AF69" s="11">
        <f t="shared" si="28"/>
        <v>87979531.108333334</v>
      </c>
    </row>
    <row r="70" spans="1:32" x14ac:dyDescent="0.25">
      <c r="A70" s="17">
        <v>62</v>
      </c>
      <c r="C70" s="20" t="s">
        <v>132</v>
      </c>
      <c r="D70" s="21" t="s">
        <v>308</v>
      </c>
      <c r="E70" s="11">
        <v>2097766.77</v>
      </c>
      <c r="F70" s="11">
        <v>1538527.5</v>
      </c>
      <c r="G70" s="11">
        <v>2097766.77</v>
      </c>
      <c r="H70" s="11">
        <v>1541534.3</v>
      </c>
      <c r="I70" s="11">
        <v>2097766.77</v>
      </c>
      <c r="J70" s="11">
        <v>1544541.1</v>
      </c>
      <c r="K70" s="11">
        <v>2097766.77</v>
      </c>
      <c r="L70" s="11">
        <v>1547547.9</v>
      </c>
      <c r="M70" s="11">
        <v>2097766.77</v>
      </c>
      <c r="N70" s="11">
        <v>1550554.7</v>
      </c>
      <c r="O70" s="11">
        <v>2097766.77</v>
      </c>
      <c r="P70" s="11">
        <v>1553561.5</v>
      </c>
      <c r="Q70" s="11">
        <v>2118205.37</v>
      </c>
      <c r="R70" s="11">
        <v>1556568.3</v>
      </c>
      <c r="S70" s="11">
        <v>2121504.89</v>
      </c>
      <c r="T70" s="11">
        <v>1559604.4</v>
      </c>
      <c r="U70" s="11">
        <v>2120718.79</v>
      </c>
      <c r="V70" s="11">
        <v>1562645.22</v>
      </c>
      <c r="W70" s="11">
        <v>2120718.79</v>
      </c>
      <c r="X70" s="11">
        <v>1565684.92</v>
      </c>
      <c r="Y70" s="11">
        <v>2120718.79</v>
      </c>
      <c r="Z70" s="11">
        <v>1568724.62</v>
      </c>
      <c r="AA70" s="11">
        <v>2122143.1800000002</v>
      </c>
      <c r="AB70" s="11">
        <v>1571764.32</v>
      </c>
      <c r="AC70" s="11">
        <v>2608328.4900000002</v>
      </c>
      <c r="AD70" s="11">
        <v>1564138.99</v>
      </c>
      <c r="AE70" s="11">
        <f t="shared" si="28"/>
        <v>2130490.9408333329</v>
      </c>
      <c r="AF70" s="11">
        <f t="shared" si="28"/>
        <v>1556172.0437500002</v>
      </c>
    </row>
    <row r="71" spans="1:32" x14ac:dyDescent="0.25">
      <c r="A71" s="17">
        <v>63</v>
      </c>
      <c r="C71" s="20" t="s">
        <v>135</v>
      </c>
      <c r="D71" s="21" t="s">
        <v>308</v>
      </c>
      <c r="E71" s="11">
        <v>32275101.82</v>
      </c>
      <c r="F71" s="11">
        <v>6111795.1399999997</v>
      </c>
      <c r="G71" s="11">
        <v>32363119.710000001</v>
      </c>
      <c r="H71" s="11">
        <v>6164780.0999999996</v>
      </c>
      <c r="I71" s="11">
        <v>32528909.890000001</v>
      </c>
      <c r="J71" s="11">
        <v>6217827.5</v>
      </c>
      <c r="K71" s="11">
        <v>32629486.739999998</v>
      </c>
      <c r="L71" s="11">
        <v>6257481.0899999999</v>
      </c>
      <c r="M71" s="11">
        <v>32837427.920000002</v>
      </c>
      <c r="N71" s="11">
        <v>6270644.4199999999</v>
      </c>
      <c r="O71" s="11">
        <v>33013768.449999999</v>
      </c>
      <c r="P71" s="11">
        <v>6309409.2999999998</v>
      </c>
      <c r="Q71" s="11">
        <v>33135031.309999999</v>
      </c>
      <c r="R71" s="11">
        <v>6363606.9000000004</v>
      </c>
      <c r="S71" s="11">
        <v>33263114.829999998</v>
      </c>
      <c r="T71" s="11">
        <v>6414855.7400000002</v>
      </c>
      <c r="U71" s="11">
        <v>33321768.129999999</v>
      </c>
      <c r="V71" s="11">
        <v>6426041.3300000001</v>
      </c>
      <c r="W71" s="11">
        <v>33331276.149999999</v>
      </c>
      <c r="X71" s="11">
        <v>6466359.7199999997</v>
      </c>
      <c r="Y71" s="11">
        <v>33662765.259999998</v>
      </c>
      <c r="Z71" s="11">
        <v>6439758.54</v>
      </c>
      <c r="AA71" s="11">
        <v>33562985.390000001</v>
      </c>
      <c r="AB71" s="11">
        <v>6493393.8499999996</v>
      </c>
      <c r="AC71" s="11">
        <v>33715861.719999999</v>
      </c>
      <c r="AD71" s="11">
        <v>6016545.2000000002</v>
      </c>
      <c r="AE71" s="11">
        <f t="shared" si="28"/>
        <v>33053761.295833331</v>
      </c>
      <c r="AF71" s="11">
        <f t="shared" si="28"/>
        <v>6324027.3883333327</v>
      </c>
    </row>
    <row r="72" spans="1:32" x14ac:dyDescent="0.25">
      <c r="A72" s="17">
        <v>64</v>
      </c>
      <c r="C72" s="20" t="s">
        <v>341</v>
      </c>
      <c r="D72" s="21" t="s">
        <v>308</v>
      </c>
      <c r="E72" s="11">
        <v>504955.57</v>
      </c>
      <c r="F72" s="11">
        <v>-3840</v>
      </c>
      <c r="G72" s="11">
        <v>507634.94</v>
      </c>
      <c r="H72" s="11">
        <v>-3031.9</v>
      </c>
      <c r="I72" s="11">
        <v>539788.94000000006</v>
      </c>
      <c r="J72" s="11">
        <v>-2449.21</v>
      </c>
      <c r="K72" s="11">
        <v>707960.13</v>
      </c>
      <c r="L72" s="11">
        <v>-1563.28</v>
      </c>
      <c r="M72" s="11">
        <v>763626.28</v>
      </c>
      <c r="N72" s="11">
        <v>-401.04</v>
      </c>
      <c r="O72" s="11">
        <v>764059.34</v>
      </c>
      <c r="P72" s="11">
        <v>852.58</v>
      </c>
      <c r="Q72" s="11">
        <v>766994.6</v>
      </c>
      <c r="R72" s="11">
        <v>2106.91</v>
      </c>
      <c r="S72" s="11">
        <v>767044.43</v>
      </c>
      <c r="T72" s="11">
        <v>3366.06</v>
      </c>
      <c r="U72" s="11">
        <v>767044.43</v>
      </c>
      <c r="V72" s="11">
        <v>4625.29</v>
      </c>
      <c r="W72" s="11">
        <v>849067.46</v>
      </c>
      <c r="X72" s="11">
        <v>5884.52</v>
      </c>
      <c r="Y72" s="11">
        <v>849067.95000000007</v>
      </c>
      <c r="Z72" s="11">
        <v>7278.41</v>
      </c>
      <c r="AA72" s="11">
        <v>1167848.43</v>
      </c>
      <c r="AB72" s="11">
        <v>8672.2999999999993</v>
      </c>
      <c r="AC72" s="11">
        <v>1419216.4100000001</v>
      </c>
      <c r="AD72" s="11">
        <v>10589.52</v>
      </c>
      <c r="AE72" s="11">
        <f t="shared" si="28"/>
        <v>784351.91</v>
      </c>
      <c r="AF72" s="11">
        <f t="shared" si="28"/>
        <v>2392.9500000000003</v>
      </c>
    </row>
    <row r="73" spans="1:32" x14ac:dyDescent="0.25">
      <c r="A73" s="17">
        <v>65</v>
      </c>
      <c r="C73" s="20" t="s">
        <v>138</v>
      </c>
      <c r="D73" s="21" t="s">
        <v>308</v>
      </c>
      <c r="E73" s="11">
        <v>159001002.13</v>
      </c>
      <c r="F73" s="11">
        <v>60360022.140000001</v>
      </c>
      <c r="G73" s="11">
        <v>159886165.65000001</v>
      </c>
      <c r="H73" s="11">
        <v>60800035.579999998</v>
      </c>
      <c r="I73" s="11">
        <v>160396148.22999999</v>
      </c>
      <c r="J73" s="11">
        <v>61227512.350000001</v>
      </c>
      <c r="K73" s="11">
        <v>161448860.56</v>
      </c>
      <c r="L73" s="11">
        <v>61679720.759999998</v>
      </c>
      <c r="M73" s="11">
        <v>162200806.31999999</v>
      </c>
      <c r="N73" s="11">
        <v>62119464.049999997</v>
      </c>
      <c r="O73" s="11">
        <v>163035003.46000001</v>
      </c>
      <c r="P73" s="11">
        <v>62565458.869999997</v>
      </c>
      <c r="Q73" s="11">
        <v>163662923.72</v>
      </c>
      <c r="R73" s="11">
        <v>63012080.719999999</v>
      </c>
      <c r="S73" s="11">
        <v>164157949.27000001</v>
      </c>
      <c r="T73" s="11">
        <v>63466008.68</v>
      </c>
      <c r="U73" s="11">
        <v>165065867.62</v>
      </c>
      <c r="V73" s="11">
        <v>63904731.630000003</v>
      </c>
      <c r="W73" s="11">
        <v>165910906.41</v>
      </c>
      <c r="X73" s="11">
        <v>64360388.560000002</v>
      </c>
      <c r="Y73" s="11">
        <v>166540282.34999999</v>
      </c>
      <c r="Z73" s="11">
        <v>64823519.25</v>
      </c>
      <c r="AA73" s="11">
        <v>167120794.28</v>
      </c>
      <c r="AB73" s="11">
        <v>65251232.93</v>
      </c>
      <c r="AC73" s="11">
        <v>168309670.06</v>
      </c>
      <c r="AD73" s="11">
        <v>65669691.460000001</v>
      </c>
      <c r="AE73" s="11">
        <f t="shared" si="28"/>
        <v>163590086.99708334</v>
      </c>
      <c r="AF73" s="11">
        <f t="shared" si="28"/>
        <v>63018750.848333329</v>
      </c>
    </row>
    <row r="74" spans="1:32" x14ac:dyDescent="0.25">
      <c r="A74" s="17">
        <v>66</v>
      </c>
      <c r="C74" s="20" t="s">
        <v>141</v>
      </c>
      <c r="D74" s="21" t="s">
        <v>308</v>
      </c>
      <c r="E74" s="11">
        <v>61669284.18</v>
      </c>
      <c r="F74" s="11">
        <v>94878624.439999998</v>
      </c>
      <c r="G74" s="11">
        <v>61666751.07</v>
      </c>
      <c r="H74" s="11">
        <v>95048759.269999996</v>
      </c>
      <c r="I74" s="11">
        <v>61655903.299999997</v>
      </c>
      <c r="J74" s="11">
        <v>95149319.040000007</v>
      </c>
      <c r="K74" s="11">
        <v>61639054.200000003</v>
      </c>
      <c r="L74" s="11">
        <v>95260169.049999997</v>
      </c>
      <c r="M74" s="11">
        <v>61644747.990000002</v>
      </c>
      <c r="N74" s="11">
        <v>95399072.689999998</v>
      </c>
      <c r="O74" s="11">
        <v>61639578.420000002</v>
      </c>
      <c r="P74" s="11">
        <v>95488317.379999995</v>
      </c>
      <c r="Q74" s="11">
        <v>61638294.770000003</v>
      </c>
      <c r="R74" s="11">
        <v>95613104.629999995</v>
      </c>
      <c r="S74" s="11">
        <v>61639052.579999998</v>
      </c>
      <c r="T74" s="11">
        <v>95743275.579999998</v>
      </c>
      <c r="U74" s="11">
        <v>61644456.189999998</v>
      </c>
      <c r="V74" s="11">
        <v>95859192.480000004</v>
      </c>
      <c r="W74" s="11">
        <v>61644456.189999998</v>
      </c>
      <c r="X74" s="11">
        <v>96004192.280000001</v>
      </c>
      <c r="Y74" s="11">
        <v>61642616.619999997</v>
      </c>
      <c r="Z74" s="11">
        <v>96180447.930000007</v>
      </c>
      <c r="AA74" s="11">
        <v>61579312.039999999</v>
      </c>
      <c r="AB74" s="11">
        <v>96173772.120000005</v>
      </c>
      <c r="AC74" s="11">
        <v>61551992.810000002</v>
      </c>
      <c r="AD74" s="11">
        <v>96208679.239999995</v>
      </c>
      <c r="AE74" s="11">
        <f t="shared" si="28"/>
        <v>61637071.822083332</v>
      </c>
      <c r="AF74" s="11">
        <f t="shared" si="28"/>
        <v>95621939.524166659</v>
      </c>
    </row>
    <row r="75" spans="1:32" x14ac:dyDescent="0.25">
      <c r="A75" s="17">
        <v>67</v>
      </c>
      <c r="C75" s="20" t="s">
        <v>145</v>
      </c>
      <c r="D75" s="21" t="s">
        <v>308</v>
      </c>
      <c r="E75" s="11">
        <v>0</v>
      </c>
      <c r="F75" s="11">
        <v>0.01</v>
      </c>
      <c r="G75" s="11">
        <v>0</v>
      </c>
      <c r="H75" s="11">
        <v>0.01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f t="shared" si="28"/>
        <v>0</v>
      </c>
      <c r="AF75" s="11">
        <f t="shared" si="28"/>
        <v>1.25E-3</v>
      </c>
    </row>
    <row r="76" spans="1:32" x14ac:dyDescent="0.25">
      <c r="A76" s="17">
        <v>68</v>
      </c>
      <c r="C76" s="20" t="s">
        <v>149</v>
      </c>
      <c r="D76" s="21" t="s">
        <v>308</v>
      </c>
      <c r="E76" s="11">
        <v>24053552.829999998</v>
      </c>
      <c r="F76" s="11">
        <v>12004398.15</v>
      </c>
      <c r="G76" s="11">
        <v>24053580.379999999</v>
      </c>
      <c r="H76" s="11">
        <v>12055574.630000001</v>
      </c>
      <c r="I76" s="11">
        <v>24057865.440000001</v>
      </c>
      <c r="J76" s="11">
        <v>12107891.17</v>
      </c>
      <c r="K76" s="11">
        <v>24057945.960000001</v>
      </c>
      <c r="L76" s="11">
        <v>12160217.029999999</v>
      </c>
      <c r="M76" s="11">
        <v>24057947.469999999</v>
      </c>
      <c r="N76" s="11">
        <v>12212542.18</v>
      </c>
      <c r="O76" s="11">
        <v>24058163.91</v>
      </c>
      <c r="P76" s="11">
        <v>12264868.220000001</v>
      </c>
      <c r="Q76" s="11">
        <v>24054879.620000001</v>
      </c>
      <c r="R76" s="11">
        <v>12317194.73</v>
      </c>
      <c r="S76" s="11">
        <v>24055182.84</v>
      </c>
      <c r="T76" s="11">
        <v>12369514.09</v>
      </c>
      <c r="U76" s="11">
        <v>24054971.129999999</v>
      </c>
      <c r="V76" s="11">
        <v>12421134.59</v>
      </c>
      <c r="W76" s="11">
        <v>24055422.719999999</v>
      </c>
      <c r="X76" s="11">
        <v>12473454.15</v>
      </c>
      <c r="Y76" s="11">
        <v>3052.68</v>
      </c>
      <c r="Z76" s="11">
        <v>3020.55</v>
      </c>
      <c r="AA76" s="11">
        <v>3054.4</v>
      </c>
      <c r="AB76" s="11">
        <v>3027.19</v>
      </c>
      <c r="AC76" s="11">
        <v>0</v>
      </c>
      <c r="AD76" s="11">
        <v>0</v>
      </c>
      <c r="AE76" s="11">
        <f t="shared" si="28"/>
        <v>19044903.580416668</v>
      </c>
      <c r="AF76" s="11">
        <f t="shared" si="28"/>
        <v>9699219.800416667</v>
      </c>
    </row>
    <row r="77" spans="1:32" x14ac:dyDescent="0.25">
      <c r="A77" s="17">
        <v>69</v>
      </c>
      <c r="C77" s="20" t="s">
        <v>154</v>
      </c>
      <c r="D77" s="21" t="s">
        <v>308</v>
      </c>
      <c r="E77" s="11">
        <v>9834732.0999999996</v>
      </c>
      <c r="F77" s="11">
        <v>4251611.74</v>
      </c>
      <c r="G77" s="11">
        <v>9868167.4100000001</v>
      </c>
      <c r="H77" s="11">
        <v>4265544.28</v>
      </c>
      <c r="I77" s="11">
        <v>9869302.8499999996</v>
      </c>
      <c r="J77" s="11">
        <v>4279524.18</v>
      </c>
      <c r="K77" s="11">
        <v>9871513.8699999992</v>
      </c>
      <c r="L77" s="11">
        <v>4293505.6900000004</v>
      </c>
      <c r="M77" s="11">
        <v>9871736.9900000002</v>
      </c>
      <c r="N77" s="11">
        <v>4307384.67</v>
      </c>
      <c r="O77" s="11">
        <v>9873854.7799999993</v>
      </c>
      <c r="P77" s="11">
        <v>4321369.63</v>
      </c>
      <c r="Q77" s="11">
        <v>9873854.7799999993</v>
      </c>
      <c r="R77" s="11">
        <v>4335357.59</v>
      </c>
      <c r="S77" s="11">
        <v>9873055.9800000004</v>
      </c>
      <c r="T77" s="11">
        <v>4349345.55</v>
      </c>
      <c r="U77" s="11">
        <v>9882468.6799999997</v>
      </c>
      <c r="V77" s="11">
        <v>4363332.38</v>
      </c>
      <c r="W77" s="11">
        <v>9882468.6799999997</v>
      </c>
      <c r="X77" s="11">
        <v>4377332.54</v>
      </c>
      <c r="Y77" s="11">
        <v>9885344.2400000002</v>
      </c>
      <c r="Z77" s="11">
        <v>4391332.7</v>
      </c>
      <c r="AA77" s="11">
        <v>9885344.2400000002</v>
      </c>
      <c r="AB77" s="11">
        <v>4405336.9400000004</v>
      </c>
      <c r="AC77" s="11">
        <v>9886838.9800000004</v>
      </c>
      <c r="AD77" s="11">
        <v>4419341.18</v>
      </c>
      <c r="AE77" s="11">
        <f t="shared" si="28"/>
        <v>9874824.836666666</v>
      </c>
      <c r="AF77" s="11">
        <f t="shared" si="28"/>
        <v>4335403.5508333333</v>
      </c>
    </row>
    <row r="78" spans="1:32" x14ac:dyDescent="0.25">
      <c r="A78" s="17">
        <v>70</v>
      </c>
      <c r="C78" s="20" t="s">
        <v>161</v>
      </c>
      <c r="D78" s="21" t="s">
        <v>308</v>
      </c>
      <c r="E78" s="11">
        <v>2508056.1800000002</v>
      </c>
      <c r="F78" s="11">
        <v>0</v>
      </c>
      <c r="G78" s="11">
        <v>2508056.1800000002</v>
      </c>
      <c r="H78" s="11">
        <v>0</v>
      </c>
      <c r="I78" s="11">
        <v>2508056.1800000002</v>
      </c>
      <c r="J78" s="11">
        <v>0</v>
      </c>
      <c r="K78" s="11">
        <v>2508056.1800000002</v>
      </c>
      <c r="L78" s="11">
        <v>0</v>
      </c>
      <c r="M78" s="11">
        <v>2508056.1800000002</v>
      </c>
      <c r="N78" s="11">
        <v>0</v>
      </c>
      <c r="O78" s="11">
        <v>2508056.1800000002</v>
      </c>
      <c r="P78" s="11">
        <v>0</v>
      </c>
      <c r="Q78" s="11">
        <v>2508056.1800000002</v>
      </c>
      <c r="R78" s="11">
        <v>0</v>
      </c>
      <c r="S78" s="11">
        <v>2508056.1800000002</v>
      </c>
      <c r="T78" s="11">
        <v>0</v>
      </c>
      <c r="U78" s="11">
        <v>2508056.1800000002</v>
      </c>
      <c r="V78" s="11">
        <v>0</v>
      </c>
      <c r="W78" s="11">
        <v>2508056.1800000002</v>
      </c>
      <c r="X78" s="11">
        <v>0</v>
      </c>
      <c r="Y78" s="11">
        <v>2508056.1800000002</v>
      </c>
      <c r="Z78" s="11">
        <v>0</v>
      </c>
      <c r="AA78" s="11">
        <v>2508056.1800000002</v>
      </c>
      <c r="AB78" s="11">
        <v>0</v>
      </c>
      <c r="AC78" s="11">
        <v>2508056.1800000002</v>
      </c>
      <c r="AD78" s="11">
        <v>0</v>
      </c>
      <c r="AE78" s="11">
        <f t="shared" si="28"/>
        <v>2508056.1800000002</v>
      </c>
      <c r="AF78" s="11">
        <f t="shared" si="28"/>
        <v>0</v>
      </c>
    </row>
    <row r="79" spans="1:32" x14ac:dyDescent="0.25">
      <c r="A79" s="17">
        <v>71</v>
      </c>
      <c r="C79" s="20" t="s">
        <v>168</v>
      </c>
      <c r="D79" s="21" t="s">
        <v>308</v>
      </c>
      <c r="E79" s="11">
        <v>7933.28</v>
      </c>
      <c r="F79" s="11">
        <v>4703.88</v>
      </c>
      <c r="G79" s="11">
        <v>7933.28</v>
      </c>
      <c r="H79" s="11">
        <v>4703.88</v>
      </c>
      <c r="I79" s="11">
        <v>7933.28</v>
      </c>
      <c r="J79" s="11">
        <v>4703.88</v>
      </c>
      <c r="K79" s="11">
        <v>7933.28</v>
      </c>
      <c r="L79" s="11">
        <v>4703.88</v>
      </c>
      <c r="M79" s="11">
        <v>7933.28</v>
      </c>
      <c r="N79" s="11">
        <v>4703.88</v>
      </c>
      <c r="O79" s="11">
        <v>7933.28</v>
      </c>
      <c r="P79" s="11">
        <v>4703.88</v>
      </c>
      <c r="Q79" s="11">
        <v>7933.28</v>
      </c>
      <c r="R79" s="11">
        <v>4703.88</v>
      </c>
      <c r="S79" s="11">
        <v>7933.28</v>
      </c>
      <c r="T79" s="11">
        <v>4703.88</v>
      </c>
      <c r="U79" s="11">
        <v>7933.28</v>
      </c>
      <c r="V79" s="11">
        <v>4703.88</v>
      </c>
      <c r="W79" s="11">
        <v>7933.28</v>
      </c>
      <c r="X79" s="11">
        <v>4703.88</v>
      </c>
      <c r="Y79" s="11">
        <v>7933.28</v>
      </c>
      <c r="Z79" s="11">
        <v>4703.88</v>
      </c>
      <c r="AA79" s="11">
        <v>7933.28</v>
      </c>
      <c r="AB79" s="11">
        <v>4703.88</v>
      </c>
      <c r="AC79" s="11">
        <v>7933.28</v>
      </c>
      <c r="AD79" s="11">
        <v>4703.88</v>
      </c>
      <c r="AE79" s="11">
        <f t="shared" si="28"/>
        <v>7933.28</v>
      </c>
      <c r="AF79" s="11">
        <f t="shared" si="28"/>
        <v>4703.8799999999992</v>
      </c>
    </row>
    <row r="80" spans="1:32" x14ac:dyDescent="0.25">
      <c r="A80" s="17">
        <v>72</v>
      </c>
      <c r="C80" s="20" t="s">
        <v>171</v>
      </c>
      <c r="D80" s="21" t="s">
        <v>308</v>
      </c>
      <c r="E80" s="11">
        <v>13364010.369999999</v>
      </c>
      <c r="F80" s="11">
        <v>5243967.9400000004</v>
      </c>
      <c r="G80" s="11">
        <v>13364010.369999999</v>
      </c>
      <c r="H80" s="11">
        <v>5260004.75</v>
      </c>
      <c r="I80" s="11">
        <v>13364010.369999999</v>
      </c>
      <c r="J80" s="11">
        <v>5276041.5599999996</v>
      </c>
      <c r="K80" s="11">
        <v>13360292.73</v>
      </c>
      <c r="L80" s="11">
        <v>5288360.7300000004</v>
      </c>
      <c r="M80" s="11">
        <v>13360292.73</v>
      </c>
      <c r="N80" s="11">
        <v>5304393.08</v>
      </c>
      <c r="O80" s="11">
        <v>13360292.73</v>
      </c>
      <c r="P80" s="11">
        <v>5320425.43</v>
      </c>
      <c r="Q80" s="11">
        <v>13360292.73</v>
      </c>
      <c r="R80" s="11">
        <v>5336457.78</v>
      </c>
      <c r="S80" s="11">
        <v>13360292.73</v>
      </c>
      <c r="T80" s="11">
        <v>5352490.13</v>
      </c>
      <c r="U80" s="11">
        <v>13360292.720000001</v>
      </c>
      <c r="V80" s="11">
        <v>5368522.4800000004</v>
      </c>
      <c r="W80" s="11">
        <v>13360292.720000001</v>
      </c>
      <c r="X80" s="11">
        <v>5384554.8300000001</v>
      </c>
      <c r="Y80" s="11">
        <v>13360292.720000001</v>
      </c>
      <c r="Z80" s="11">
        <v>5400587.1799999997</v>
      </c>
      <c r="AA80" s="11">
        <v>13375536.41</v>
      </c>
      <c r="AB80" s="11">
        <v>5416619.5300000003</v>
      </c>
      <c r="AC80" s="11">
        <v>17142531.120000001</v>
      </c>
      <c r="AD80" s="11">
        <v>5432670.1699999999</v>
      </c>
      <c r="AE80" s="11">
        <f t="shared" si="28"/>
        <v>13519930.808750002</v>
      </c>
      <c r="AF80" s="11">
        <f t="shared" si="28"/>
        <v>5337231.3779166667</v>
      </c>
    </row>
    <row r="81" spans="1:32" x14ac:dyDescent="0.25">
      <c r="A81" s="17">
        <v>73</v>
      </c>
      <c r="C81" s="20" t="s">
        <v>177</v>
      </c>
      <c r="D81" s="21" t="s">
        <v>308</v>
      </c>
      <c r="E81" s="11">
        <v>103026.39</v>
      </c>
      <c r="F81" s="11">
        <v>66115.61</v>
      </c>
      <c r="G81" s="11">
        <v>103026.39</v>
      </c>
      <c r="H81" s="11">
        <v>68379.61</v>
      </c>
      <c r="I81" s="11">
        <v>103026.39</v>
      </c>
      <c r="J81" s="11">
        <v>70643.61</v>
      </c>
      <c r="K81" s="11">
        <v>103026.39</v>
      </c>
      <c r="L81" s="11">
        <v>72907.61</v>
      </c>
      <c r="M81" s="11">
        <v>103026.39</v>
      </c>
      <c r="N81" s="11">
        <v>75171.61</v>
      </c>
      <c r="O81" s="11">
        <v>103026.39</v>
      </c>
      <c r="P81" s="11">
        <v>77435.61</v>
      </c>
      <c r="Q81" s="11">
        <v>103026.39</v>
      </c>
      <c r="R81" s="11">
        <v>79699.61</v>
      </c>
      <c r="S81" s="11">
        <v>103026.39</v>
      </c>
      <c r="T81" s="11">
        <v>81963.61</v>
      </c>
      <c r="U81" s="11">
        <v>103026.39</v>
      </c>
      <c r="V81" s="11">
        <v>84227.61</v>
      </c>
      <c r="W81" s="11">
        <v>103026.39</v>
      </c>
      <c r="X81" s="11">
        <v>86491.61</v>
      </c>
      <c r="Y81" s="11">
        <v>103026.39</v>
      </c>
      <c r="Z81" s="11">
        <v>88755.61</v>
      </c>
      <c r="AA81" s="11">
        <v>101727.32</v>
      </c>
      <c r="AB81" s="11">
        <v>89720.540000000008</v>
      </c>
      <c r="AC81" s="11">
        <v>101727.32</v>
      </c>
      <c r="AD81" s="11">
        <v>91956</v>
      </c>
      <c r="AE81" s="11">
        <f t="shared" si="28"/>
        <v>102864.00624999999</v>
      </c>
      <c r="AF81" s="11">
        <f t="shared" si="28"/>
        <v>79536.037083333344</v>
      </c>
    </row>
    <row r="82" spans="1:32" x14ac:dyDescent="0.25">
      <c r="A82" s="17">
        <v>74</v>
      </c>
      <c r="C82" s="20" t="s">
        <v>181</v>
      </c>
      <c r="D82" s="21" t="s">
        <v>308</v>
      </c>
      <c r="E82" s="11">
        <v>461221.36</v>
      </c>
      <c r="F82" s="11">
        <v>168393.63</v>
      </c>
      <c r="G82" s="11">
        <v>265511.78000000003</v>
      </c>
      <c r="H82" s="11">
        <v>-20013.28</v>
      </c>
      <c r="I82" s="11">
        <v>265511.78000000003</v>
      </c>
      <c r="J82" s="11">
        <v>-15809.34</v>
      </c>
      <c r="K82" s="11">
        <v>265511.78000000003</v>
      </c>
      <c r="L82" s="11">
        <v>-11605.4</v>
      </c>
      <c r="M82" s="11">
        <v>265511.78000000003</v>
      </c>
      <c r="N82" s="11">
        <v>-7401.46</v>
      </c>
      <c r="O82" s="11">
        <v>283813.97000000003</v>
      </c>
      <c r="P82" s="11">
        <v>-3197.52</v>
      </c>
      <c r="Q82" s="11">
        <v>283813.97000000003</v>
      </c>
      <c r="R82" s="11">
        <v>1296.2</v>
      </c>
      <c r="S82" s="11">
        <v>283813.97000000003</v>
      </c>
      <c r="T82" s="11">
        <v>5789.92</v>
      </c>
      <c r="U82" s="11">
        <v>283813.97000000003</v>
      </c>
      <c r="V82" s="11">
        <v>10283.64</v>
      </c>
      <c r="W82" s="11">
        <v>283813.97000000003</v>
      </c>
      <c r="X82" s="11">
        <v>14777.36</v>
      </c>
      <c r="Y82" s="11">
        <v>283813.97000000003</v>
      </c>
      <c r="Z82" s="11">
        <v>19271.080000000002</v>
      </c>
      <c r="AA82" s="11">
        <v>283813.97000000003</v>
      </c>
      <c r="AB82" s="11">
        <v>23764.799999999999</v>
      </c>
      <c r="AC82" s="11">
        <v>361833.28</v>
      </c>
      <c r="AD82" s="11">
        <v>28258.52</v>
      </c>
      <c r="AE82" s="11">
        <f t="shared" si="28"/>
        <v>288356.01916666672</v>
      </c>
      <c r="AF82" s="11">
        <f t="shared" si="28"/>
        <v>9623.5062500000004</v>
      </c>
    </row>
    <row r="83" spans="1:32" x14ac:dyDescent="0.25">
      <c r="A83" s="17">
        <v>75</v>
      </c>
      <c r="C83" s="20" t="s">
        <v>187</v>
      </c>
      <c r="D83" s="21" t="s">
        <v>308</v>
      </c>
      <c r="E83" s="11">
        <v>203549.89</v>
      </c>
      <c r="F83" s="11">
        <v>105736.32000000001</v>
      </c>
      <c r="G83" s="11">
        <v>203549.89</v>
      </c>
      <c r="H83" s="11">
        <v>106192.61</v>
      </c>
      <c r="I83" s="11">
        <v>203549.89</v>
      </c>
      <c r="J83" s="11">
        <v>106648.90000000001</v>
      </c>
      <c r="K83" s="11">
        <v>203549.89</v>
      </c>
      <c r="L83" s="11">
        <v>107105.19</v>
      </c>
      <c r="M83" s="11">
        <v>203549.89</v>
      </c>
      <c r="N83" s="11">
        <v>107561.48</v>
      </c>
      <c r="O83" s="11">
        <v>203549.89</v>
      </c>
      <c r="P83" s="11">
        <v>108017.77</v>
      </c>
      <c r="Q83" s="11">
        <v>203549.89</v>
      </c>
      <c r="R83" s="11">
        <v>108474.06</v>
      </c>
      <c r="S83" s="11">
        <v>203549.89</v>
      </c>
      <c r="T83" s="11">
        <v>108930.35</v>
      </c>
      <c r="U83" s="11">
        <v>203549.89</v>
      </c>
      <c r="V83" s="11">
        <v>109386.64</v>
      </c>
      <c r="W83" s="11">
        <v>203549.89</v>
      </c>
      <c r="X83" s="11">
        <v>109842.93000000001</v>
      </c>
      <c r="Y83" s="11">
        <v>203549.89</v>
      </c>
      <c r="Z83" s="11">
        <v>110299.22</v>
      </c>
      <c r="AA83" s="11">
        <v>203549.89</v>
      </c>
      <c r="AB83" s="11">
        <v>110755.51000000001</v>
      </c>
      <c r="AC83" s="11">
        <v>203549.89</v>
      </c>
      <c r="AD83" s="11">
        <v>111211.8</v>
      </c>
      <c r="AE83" s="11">
        <f t="shared" si="28"/>
        <v>203549.89000000004</v>
      </c>
      <c r="AF83" s="11">
        <f t="shared" si="28"/>
        <v>108474.06000000001</v>
      </c>
    </row>
    <row r="84" spans="1:32" x14ac:dyDescent="0.25">
      <c r="A84" s="17">
        <v>76</v>
      </c>
      <c r="C84" s="20" t="s">
        <v>191</v>
      </c>
      <c r="D84" s="21" t="s">
        <v>308</v>
      </c>
      <c r="E84" s="11">
        <v>12453243.65</v>
      </c>
      <c r="F84" s="11">
        <v>3722055.76</v>
      </c>
      <c r="G84" s="11">
        <v>12489486.369999999</v>
      </c>
      <c r="H84" s="11">
        <v>3783180.43</v>
      </c>
      <c r="I84" s="11">
        <v>12489486.369999999</v>
      </c>
      <c r="J84" s="11">
        <v>3844482.99</v>
      </c>
      <c r="K84" s="11">
        <v>12385842.890000001</v>
      </c>
      <c r="L84" s="11">
        <v>3814992.61</v>
      </c>
      <c r="M84" s="11">
        <v>12327353.720000001</v>
      </c>
      <c r="N84" s="11">
        <v>3848782.29</v>
      </c>
      <c r="O84" s="11">
        <v>12300424.85</v>
      </c>
      <c r="P84" s="11">
        <v>3878347.3</v>
      </c>
      <c r="Q84" s="11">
        <v>12300424.85</v>
      </c>
      <c r="R84" s="11">
        <v>3938721.88</v>
      </c>
      <c r="S84" s="11">
        <v>12243425.92</v>
      </c>
      <c r="T84" s="11">
        <v>3958427.5300000003</v>
      </c>
      <c r="U84" s="11">
        <v>12300859.529999999</v>
      </c>
      <c r="V84" s="11">
        <v>4018522.34</v>
      </c>
      <c r="W84" s="11">
        <v>12204709.029999999</v>
      </c>
      <c r="X84" s="11">
        <v>3982748.56</v>
      </c>
      <c r="Y84" s="11">
        <v>12264930.68</v>
      </c>
      <c r="Z84" s="11">
        <v>4071513.34</v>
      </c>
      <c r="AA84" s="11">
        <v>12670365.960000001</v>
      </c>
      <c r="AB84" s="11">
        <v>4148077.35</v>
      </c>
      <c r="AC84" s="11">
        <v>12762500.77</v>
      </c>
      <c r="AD84" s="11">
        <v>4210267.7300000004</v>
      </c>
      <c r="AE84" s="11">
        <f t="shared" si="28"/>
        <v>12382098.531666668</v>
      </c>
      <c r="AF84" s="11">
        <f t="shared" si="28"/>
        <v>3937829.8637499996</v>
      </c>
    </row>
    <row r="85" spans="1:32" x14ac:dyDescent="0.25">
      <c r="A85" s="17">
        <v>77</v>
      </c>
      <c r="C85" s="20" t="s">
        <v>195</v>
      </c>
      <c r="D85" s="21" t="s">
        <v>308</v>
      </c>
      <c r="E85" s="11">
        <v>24910.57</v>
      </c>
      <c r="F85" s="11">
        <v>14247.130000000001</v>
      </c>
      <c r="G85" s="11">
        <v>21149.260000000002</v>
      </c>
      <c r="H85" s="11">
        <v>10660.19</v>
      </c>
      <c r="I85" s="11">
        <v>21149.260000000002</v>
      </c>
      <c r="J85" s="11">
        <v>10808.23</v>
      </c>
      <c r="K85" s="11">
        <v>21149.260000000002</v>
      </c>
      <c r="L85" s="11">
        <v>10956.27</v>
      </c>
      <c r="M85" s="11">
        <v>21149.260000000002</v>
      </c>
      <c r="N85" s="11">
        <v>11104.31</v>
      </c>
      <c r="O85" s="11">
        <v>21149.260000000002</v>
      </c>
      <c r="P85" s="11">
        <v>11252.35</v>
      </c>
      <c r="Q85" s="11">
        <v>21149.260000000002</v>
      </c>
      <c r="R85" s="11">
        <v>11400.39</v>
      </c>
      <c r="S85" s="11">
        <v>21149.260000000002</v>
      </c>
      <c r="T85" s="11">
        <v>11548.43</v>
      </c>
      <c r="U85" s="11">
        <v>21149.260000000002</v>
      </c>
      <c r="V85" s="11">
        <v>11696.47</v>
      </c>
      <c r="W85" s="11">
        <v>21149.260000000002</v>
      </c>
      <c r="X85" s="11">
        <v>11844.51</v>
      </c>
      <c r="Y85" s="11">
        <v>21149.260000000002</v>
      </c>
      <c r="Z85" s="11">
        <v>11992.550000000001</v>
      </c>
      <c r="AA85" s="11">
        <v>21149.260000000002</v>
      </c>
      <c r="AB85" s="11">
        <v>12140.59</v>
      </c>
      <c r="AC85" s="11">
        <v>21149.260000000002</v>
      </c>
      <c r="AD85" s="11">
        <v>12288.630000000001</v>
      </c>
      <c r="AE85" s="11">
        <f t="shared" si="28"/>
        <v>21305.981250000008</v>
      </c>
      <c r="AF85" s="11">
        <f t="shared" si="28"/>
        <v>11556.014166666666</v>
      </c>
    </row>
    <row r="86" spans="1:32" x14ac:dyDescent="0.25">
      <c r="A86" s="17">
        <v>78</v>
      </c>
      <c r="C86" s="20" t="s">
        <v>199</v>
      </c>
      <c r="D86" s="21" t="s">
        <v>308</v>
      </c>
      <c r="E86" s="11">
        <v>5086989.76</v>
      </c>
      <c r="F86" s="11">
        <v>1514688.25</v>
      </c>
      <c r="G86" s="11">
        <v>4338675.1399999997</v>
      </c>
      <c r="H86" s="11">
        <v>806636.07000000007</v>
      </c>
      <c r="I86" s="11">
        <v>4345775.5</v>
      </c>
      <c r="J86" s="11">
        <v>845177.97</v>
      </c>
      <c r="K86" s="11">
        <v>4282944.25</v>
      </c>
      <c r="L86" s="11">
        <v>802187.11</v>
      </c>
      <c r="M86" s="11">
        <v>4299353.45</v>
      </c>
      <c r="N86" s="11">
        <v>840233.93</v>
      </c>
      <c r="O86" s="11">
        <v>4351723.22</v>
      </c>
      <c r="P86" s="11">
        <v>878426.52</v>
      </c>
      <c r="Q86" s="11">
        <v>4408690.6399999997</v>
      </c>
      <c r="R86" s="11">
        <v>917084.33000000007</v>
      </c>
      <c r="S86" s="11">
        <v>4435631.58</v>
      </c>
      <c r="T86" s="11">
        <v>956248.20000000007</v>
      </c>
      <c r="U86" s="11">
        <v>4569397.82</v>
      </c>
      <c r="V86" s="11">
        <v>995651.4</v>
      </c>
      <c r="W86" s="11">
        <v>4566333.08</v>
      </c>
      <c r="X86" s="11">
        <v>1036242.89</v>
      </c>
      <c r="Y86" s="11">
        <v>4613356.66</v>
      </c>
      <c r="Z86" s="11">
        <v>1078531.95</v>
      </c>
      <c r="AA86" s="11">
        <v>4615794.01</v>
      </c>
      <c r="AB86" s="11">
        <v>1119513.94</v>
      </c>
      <c r="AC86" s="11">
        <v>4664872.43</v>
      </c>
      <c r="AD86" s="11">
        <v>1160517.58</v>
      </c>
      <c r="AE86" s="11">
        <f t="shared" si="28"/>
        <v>4475300.5370833334</v>
      </c>
      <c r="AF86" s="11">
        <f t="shared" si="28"/>
        <v>967794.76874999981</v>
      </c>
    </row>
    <row r="87" spans="1:32" x14ac:dyDescent="0.25">
      <c r="A87" s="17">
        <v>79</v>
      </c>
      <c r="C87" s="20" t="s">
        <v>202</v>
      </c>
      <c r="D87" s="21" t="s">
        <v>308</v>
      </c>
      <c r="E87" s="11">
        <v>131231.01999999999</v>
      </c>
      <c r="F87" s="11">
        <v>125817.7</v>
      </c>
      <c r="G87" s="11">
        <v>131231.01999999999</v>
      </c>
      <c r="H87" s="11">
        <v>125983.93000000001</v>
      </c>
      <c r="I87" s="11">
        <v>131231.01999999999</v>
      </c>
      <c r="J87" s="11">
        <v>126150.16</v>
      </c>
      <c r="K87" s="11">
        <v>131231.01999999999</v>
      </c>
      <c r="L87" s="11">
        <v>126316.39</v>
      </c>
      <c r="M87" s="11">
        <v>131231.01999999999</v>
      </c>
      <c r="N87" s="11">
        <v>126482.62000000001</v>
      </c>
      <c r="O87" s="11">
        <v>131231.01999999999</v>
      </c>
      <c r="P87" s="11">
        <v>126648.85</v>
      </c>
      <c r="Q87" s="11">
        <v>131231.01999999999</v>
      </c>
      <c r="R87" s="11">
        <v>126815.08</v>
      </c>
      <c r="S87" s="11">
        <v>131231.01999999999</v>
      </c>
      <c r="T87" s="11">
        <v>126981.31</v>
      </c>
      <c r="U87" s="11">
        <v>131231.01999999999</v>
      </c>
      <c r="V87" s="11">
        <v>127147.54000000001</v>
      </c>
      <c r="W87" s="11">
        <v>131231.01999999999</v>
      </c>
      <c r="X87" s="11">
        <v>127313.77</v>
      </c>
      <c r="Y87" s="11">
        <v>131231.01999999999</v>
      </c>
      <c r="Z87" s="11">
        <v>127480</v>
      </c>
      <c r="AA87" s="11">
        <v>131231.01999999999</v>
      </c>
      <c r="AB87" s="11">
        <v>127646.23</v>
      </c>
      <c r="AC87" s="11">
        <v>131231.01999999999</v>
      </c>
      <c r="AD87" s="11">
        <v>127812.46</v>
      </c>
      <c r="AE87" s="11">
        <f t="shared" si="28"/>
        <v>131231.01999999999</v>
      </c>
      <c r="AF87" s="11">
        <f t="shared" si="28"/>
        <v>126815.08000000002</v>
      </c>
    </row>
    <row r="88" spans="1:32" x14ac:dyDescent="0.25">
      <c r="A88" s="17">
        <v>80</v>
      </c>
      <c r="C88" s="20" t="s">
        <v>204</v>
      </c>
      <c r="D88" s="21" t="s">
        <v>308</v>
      </c>
      <c r="E88" s="11">
        <v>4017.58</v>
      </c>
      <c r="F88" s="11">
        <v>-2729.25</v>
      </c>
      <c r="G88" s="11">
        <v>0</v>
      </c>
      <c r="H88" s="11">
        <v>-6698.12</v>
      </c>
      <c r="I88" s="11">
        <v>0</v>
      </c>
      <c r="J88" s="11">
        <v>-6698.12</v>
      </c>
      <c r="K88" s="11">
        <v>0</v>
      </c>
      <c r="L88" s="11">
        <v>-6698.12</v>
      </c>
      <c r="M88" s="11">
        <v>0</v>
      </c>
      <c r="N88" s="11">
        <v>-6698.12</v>
      </c>
      <c r="O88" s="11">
        <v>0</v>
      </c>
      <c r="P88" s="11">
        <v>-6698.12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f t="shared" si="28"/>
        <v>167.39916666666667</v>
      </c>
      <c r="AF88" s="11">
        <f t="shared" si="28"/>
        <v>-2904.6020833333332</v>
      </c>
    </row>
    <row r="89" spans="1:32" x14ac:dyDescent="0.25">
      <c r="A89" s="17">
        <v>81</v>
      </c>
      <c r="C89" s="20" t="s">
        <v>208</v>
      </c>
      <c r="D89" s="21" t="s">
        <v>308</v>
      </c>
      <c r="E89" s="11">
        <v>2548130.61</v>
      </c>
      <c r="F89" s="11">
        <v>-1104065.8899999999</v>
      </c>
      <c r="G89" s="11">
        <v>1859112.81</v>
      </c>
      <c r="H89" s="11">
        <v>-1252151.48</v>
      </c>
      <c r="I89" s="11">
        <v>1868108.4100000001</v>
      </c>
      <c r="J89" s="11">
        <v>-1130303.8999999999</v>
      </c>
      <c r="K89" s="11">
        <v>1868108.4100000001</v>
      </c>
      <c r="L89" s="11">
        <v>-1115312.33</v>
      </c>
      <c r="M89" s="11">
        <v>1886041.83</v>
      </c>
      <c r="N89" s="11">
        <v>-1100320.76</v>
      </c>
      <c r="O89" s="11">
        <v>1827060</v>
      </c>
      <c r="P89" s="11">
        <v>-1085185.27</v>
      </c>
      <c r="Q89" s="11">
        <v>1947808.94</v>
      </c>
      <c r="R89" s="11">
        <v>-1070523.1100000001</v>
      </c>
      <c r="S89" s="11">
        <v>1935861.4100000001</v>
      </c>
      <c r="T89" s="11">
        <v>-1062639.48</v>
      </c>
      <c r="U89" s="11">
        <v>1935861.4100000001</v>
      </c>
      <c r="V89" s="11">
        <v>-1047104.19</v>
      </c>
      <c r="W89" s="11">
        <v>1935861.4100000001</v>
      </c>
      <c r="X89" s="11">
        <v>-1031568.9</v>
      </c>
      <c r="Y89" s="11">
        <v>1848773.53</v>
      </c>
      <c r="Z89" s="11">
        <v>-1114875.54</v>
      </c>
      <c r="AA89" s="11">
        <v>1895682.79</v>
      </c>
      <c r="AB89" s="11">
        <v>-920380.36</v>
      </c>
      <c r="AC89" s="11">
        <v>1976722.24</v>
      </c>
      <c r="AD89" s="11">
        <v>-899837.18</v>
      </c>
      <c r="AE89" s="11">
        <f t="shared" si="28"/>
        <v>1922558.947916667</v>
      </c>
      <c r="AF89" s="11">
        <f t="shared" si="28"/>
        <v>-1077693.07125</v>
      </c>
    </row>
    <row r="90" spans="1:32" x14ac:dyDescent="0.25">
      <c r="A90" s="17">
        <v>82</v>
      </c>
      <c r="C90" s="20" t="s">
        <v>212</v>
      </c>
      <c r="D90" s="21" t="s">
        <v>308</v>
      </c>
      <c r="E90" s="11">
        <v>550713.39</v>
      </c>
      <c r="F90" s="11">
        <v>175992.19</v>
      </c>
      <c r="G90" s="11">
        <v>550713.39</v>
      </c>
      <c r="H90" s="11">
        <v>177190</v>
      </c>
      <c r="I90" s="11">
        <v>550713.39</v>
      </c>
      <c r="J90" s="11">
        <v>178387.81</v>
      </c>
      <c r="K90" s="11">
        <v>550713.39</v>
      </c>
      <c r="L90" s="11">
        <v>179585.62</v>
      </c>
      <c r="M90" s="11">
        <v>550713.39</v>
      </c>
      <c r="N90" s="11">
        <v>180783.43</v>
      </c>
      <c r="O90" s="11">
        <v>550713.39</v>
      </c>
      <c r="P90" s="11">
        <v>181981.24</v>
      </c>
      <c r="Q90" s="11">
        <v>550713.39</v>
      </c>
      <c r="R90" s="11">
        <v>183179.05000000002</v>
      </c>
      <c r="S90" s="11">
        <v>550713.39</v>
      </c>
      <c r="T90" s="11">
        <v>184376.86000000002</v>
      </c>
      <c r="U90" s="11">
        <v>550713.39</v>
      </c>
      <c r="V90" s="11">
        <v>185574.67</v>
      </c>
      <c r="W90" s="11">
        <v>550713.39</v>
      </c>
      <c r="X90" s="11">
        <v>186772.48000000001</v>
      </c>
      <c r="Y90" s="11">
        <v>550713.39</v>
      </c>
      <c r="Z90" s="11">
        <v>187970.29</v>
      </c>
      <c r="AA90" s="11">
        <v>550713.39</v>
      </c>
      <c r="AB90" s="11">
        <v>189168.1</v>
      </c>
      <c r="AC90" s="11">
        <v>550713.39</v>
      </c>
      <c r="AD90" s="11">
        <v>190365.91</v>
      </c>
      <c r="AE90" s="11">
        <f>+(E90+AC90+(+G90+I90+K90+M90+O90+Q90+S90+U90+W90+Y90+AA90)*2)/24</f>
        <v>550713.3899999999</v>
      </c>
      <c r="AF90" s="11">
        <f t="shared" si="28"/>
        <v>183179.05000000002</v>
      </c>
    </row>
    <row r="91" spans="1:32" x14ac:dyDescent="0.25">
      <c r="A91" s="17">
        <v>83</v>
      </c>
      <c r="C91" s="20" t="s">
        <v>216</v>
      </c>
      <c r="D91" s="21" t="s">
        <v>308</v>
      </c>
      <c r="E91" s="11">
        <v>194717.30000000002</v>
      </c>
      <c r="F91" s="11">
        <v>139948.01999999999</v>
      </c>
      <c r="G91" s="11">
        <v>114246.94</v>
      </c>
      <c r="H91" s="11">
        <v>60345.770000000004</v>
      </c>
      <c r="I91" s="11">
        <v>114246.94</v>
      </c>
      <c r="J91" s="11">
        <v>60855.12</v>
      </c>
      <c r="K91" s="11">
        <v>114246.94</v>
      </c>
      <c r="L91" s="11">
        <v>61364.47</v>
      </c>
      <c r="M91" s="11">
        <v>114246.94</v>
      </c>
      <c r="N91" s="11">
        <v>61873.82</v>
      </c>
      <c r="O91" s="11">
        <v>114246.94</v>
      </c>
      <c r="P91" s="11">
        <v>62383.17</v>
      </c>
      <c r="Q91" s="11">
        <v>114246.94</v>
      </c>
      <c r="R91" s="11">
        <v>62892.520000000004</v>
      </c>
      <c r="S91" s="11">
        <v>114246.94</v>
      </c>
      <c r="T91" s="11">
        <v>63401.87</v>
      </c>
      <c r="U91" s="11">
        <v>114246.94</v>
      </c>
      <c r="V91" s="11">
        <v>63911.22</v>
      </c>
      <c r="W91" s="11">
        <v>114246.94</v>
      </c>
      <c r="X91" s="11">
        <v>64420.57</v>
      </c>
      <c r="Y91" s="11">
        <v>114246.94</v>
      </c>
      <c r="Z91" s="11">
        <v>64929.919999999998</v>
      </c>
      <c r="AA91" s="11">
        <v>114246.94</v>
      </c>
      <c r="AB91" s="11">
        <v>65439.270000000004</v>
      </c>
      <c r="AC91" s="11">
        <v>114246.94</v>
      </c>
      <c r="AD91" s="11">
        <v>65948.62</v>
      </c>
      <c r="AE91" s="11">
        <f t="shared" ref="AE91:AF93" si="32">+(E91+AC91+(+G91+I91+K91+M91+O91+Q91+S91+U91+W91+Y91+AA91)*2)/24</f>
        <v>117599.87166666663</v>
      </c>
      <c r="AF91" s="11">
        <f t="shared" si="32"/>
        <v>66230.503333333341</v>
      </c>
    </row>
    <row r="92" spans="1:32" x14ac:dyDescent="0.25">
      <c r="A92" s="17">
        <v>84</v>
      </c>
      <c r="C92" s="20" t="s">
        <v>219</v>
      </c>
      <c r="D92" s="21" t="s">
        <v>308</v>
      </c>
      <c r="E92" s="11">
        <v>918826.45000000007</v>
      </c>
      <c r="F92" s="11">
        <v>451607.47000000003</v>
      </c>
      <c r="G92" s="11">
        <v>918826.45000000007</v>
      </c>
      <c r="H92" s="11">
        <v>456959.63</v>
      </c>
      <c r="I92" s="11">
        <v>918826.45000000007</v>
      </c>
      <c r="J92" s="11">
        <v>462311.79000000004</v>
      </c>
      <c r="K92" s="11">
        <v>918826.45000000007</v>
      </c>
      <c r="L92" s="11">
        <v>467663.95</v>
      </c>
      <c r="M92" s="11">
        <v>918826.45000000007</v>
      </c>
      <c r="N92" s="11">
        <v>473016.11</v>
      </c>
      <c r="O92" s="11">
        <v>918826.45000000007</v>
      </c>
      <c r="P92" s="11">
        <v>478368.27</v>
      </c>
      <c r="Q92" s="11">
        <v>918826.45000000007</v>
      </c>
      <c r="R92" s="11">
        <v>483720.43</v>
      </c>
      <c r="S92" s="11">
        <v>918826.45000000007</v>
      </c>
      <c r="T92" s="11">
        <v>489072.59</v>
      </c>
      <c r="U92" s="11">
        <v>918826.45000000007</v>
      </c>
      <c r="V92" s="11">
        <v>494424.75</v>
      </c>
      <c r="W92" s="11">
        <v>918826.45000000007</v>
      </c>
      <c r="X92" s="11">
        <v>499776.91000000003</v>
      </c>
      <c r="Y92" s="11">
        <v>918826.45000000007</v>
      </c>
      <c r="Z92" s="11">
        <v>505129.07</v>
      </c>
      <c r="AA92" s="11">
        <v>918826.45000000007</v>
      </c>
      <c r="AB92" s="11">
        <v>510481.23000000004</v>
      </c>
      <c r="AC92" s="11">
        <v>918826.45000000007</v>
      </c>
      <c r="AD92" s="11">
        <v>515833.39</v>
      </c>
      <c r="AE92" s="11">
        <f t="shared" si="32"/>
        <v>918826.44999999984</v>
      </c>
      <c r="AF92" s="11">
        <f t="shared" si="32"/>
        <v>483720.43</v>
      </c>
    </row>
    <row r="93" spans="1:32" x14ac:dyDescent="0.25">
      <c r="A93" s="17">
        <v>85</v>
      </c>
      <c r="C93" s="20" t="s">
        <v>223</v>
      </c>
      <c r="D93" s="21" t="s">
        <v>308</v>
      </c>
      <c r="E93" s="11">
        <v>3238371.54</v>
      </c>
      <c r="F93" s="11">
        <v>2495026.12</v>
      </c>
      <c r="G93" s="11">
        <v>1181890.79</v>
      </c>
      <c r="H93" s="11">
        <v>453468.87</v>
      </c>
      <c r="I93" s="11">
        <v>1181641.53</v>
      </c>
      <c r="J93" s="11">
        <v>458666.15</v>
      </c>
      <c r="K93" s="11">
        <v>1159179.48</v>
      </c>
      <c r="L93" s="11">
        <v>441649.5</v>
      </c>
      <c r="M93" s="11">
        <v>1138101.3600000001</v>
      </c>
      <c r="N93" s="11">
        <v>425913.27</v>
      </c>
      <c r="O93" s="11">
        <v>1106053.49</v>
      </c>
      <c r="P93" s="11">
        <v>399110.15</v>
      </c>
      <c r="Q93" s="11">
        <v>1064653.49</v>
      </c>
      <c r="R93" s="11">
        <v>362807.21</v>
      </c>
      <c r="S93" s="11">
        <v>1045509.97</v>
      </c>
      <c r="T93" s="11">
        <v>348569.96</v>
      </c>
      <c r="U93" s="11">
        <v>1041668.76</v>
      </c>
      <c r="V93" s="11">
        <v>349546.81</v>
      </c>
      <c r="W93" s="11">
        <v>1041668.76</v>
      </c>
      <c r="X93" s="11">
        <v>354347.16000000003</v>
      </c>
      <c r="Y93" s="11">
        <v>1038420.69</v>
      </c>
      <c r="Z93" s="11">
        <v>355899.44</v>
      </c>
      <c r="AA93" s="11">
        <v>1038420.69</v>
      </c>
      <c r="AB93" s="11">
        <v>360684.82</v>
      </c>
      <c r="AC93" s="11">
        <v>1034683.38</v>
      </c>
      <c r="AD93" s="11">
        <v>361732.89</v>
      </c>
      <c r="AE93" s="11">
        <f t="shared" si="32"/>
        <v>1181144.7058333333</v>
      </c>
      <c r="AF93" s="11">
        <f t="shared" si="32"/>
        <v>478253.57041666663</v>
      </c>
    </row>
    <row r="94" spans="1:32" x14ac:dyDescent="0.25">
      <c r="A94" s="17">
        <v>86</v>
      </c>
      <c r="C94" s="20" t="s">
        <v>227</v>
      </c>
      <c r="D94" s="21" t="s">
        <v>308</v>
      </c>
      <c r="E94" s="11">
        <v>321462.03000000003</v>
      </c>
      <c r="F94" s="11">
        <v>278267.03000000003</v>
      </c>
      <c r="G94" s="11">
        <v>321462.03000000003</v>
      </c>
      <c r="H94" s="11">
        <v>284058.7</v>
      </c>
      <c r="I94" s="11">
        <v>321462.03000000003</v>
      </c>
      <c r="J94" s="11">
        <v>289850.37</v>
      </c>
      <c r="K94" s="11">
        <v>321462.03000000003</v>
      </c>
      <c r="L94" s="11">
        <v>295642.03999999998</v>
      </c>
      <c r="M94" s="11">
        <v>264991.44</v>
      </c>
      <c r="N94" s="11">
        <v>244963.12</v>
      </c>
      <c r="O94" s="11">
        <v>264991.44</v>
      </c>
      <c r="P94" s="11">
        <v>249737.38</v>
      </c>
      <c r="Q94" s="11">
        <v>264991.44</v>
      </c>
      <c r="R94" s="11">
        <v>148743.08000000002</v>
      </c>
      <c r="S94" s="11">
        <v>264991.44</v>
      </c>
      <c r="T94" s="11">
        <v>153517.34</v>
      </c>
      <c r="U94" s="11">
        <v>236750.03</v>
      </c>
      <c r="V94" s="11">
        <v>130050.19</v>
      </c>
      <c r="W94" s="11">
        <v>236750.03</v>
      </c>
      <c r="X94" s="11">
        <v>134315.64000000001</v>
      </c>
      <c r="Y94" s="11">
        <v>207795.05000000002</v>
      </c>
      <c r="Z94" s="11">
        <v>109626.11</v>
      </c>
      <c r="AA94" s="11">
        <v>207795.05000000002</v>
      </c>
      <c r="AB94" s="11">
        <v>113369.88</v>
      </c>
      <c r="AC94" s="11">
        <v>207795.05000000002</v>
      </c>
      <c r="AD94" s="11">
        <v>117113.65000000001</v>
      </c>
      <c r="AE94" s="11">
        <f>+(E94+AC94+(+G94+I94+K94+M94+O94+Q94+S94+U94+W94+Y94+AA94)*2)/24</f>
        <v>264839.21249999997</v>
      </c>
      <c r="AF94" s="11">
        <f>+(F94+AD94+(+H94+J94+L94+N94+P94+R94+T94+V94+X94+Z94+AB94)*2)/24</f>
        <v>195963.6825</v>
      </c>
    </row>
    <row r="95" spans="1:32" x14ac:dyDescent="0.25">
      <c r="A95" s="17">
        <v>87</v>
      </c>
      <c r="C95" s="20" t="s">
        <v>231</v>
      </c>
      <c r="D95" s="21" t="s">
        <v>308</v>
      </c>
      <c r="E95" s="11">
        <v>14274.33</v>
      </c>
      <c r="F95" s="11">
        <v>2640.75</v>
      </c>
      <c r="G95" s="11">
        <v>14274.33</v>
      </c>
      <c r="H95" s="11">
        <v>2692.4900000000002</v>
      </c>
      <c r="I95" s="11">
        <v>14274.33</v>
      </c>
      <c r="J95" s="11">
        <v>2744.23</v>
      </c>
      <c r="K95" s="11">
        <v>14274.33</v>
      </c>
      <c r="L95" s="11">
        <v>2795.9700000000003</v>
      </c>
      <c r="M95" s="11">
        <v>14274.33</v>
      </c>
      <c r="N95" s="11">
        <v>2847.71</v>
      </c>
      <c r="O95" s="11">
        <v>14274.33</v>
      </c>
      <c r="P95" s="11">
        <v>2899.4500000000003</v>
      </c>
      <c r="Q95" s="11">
        <v>14274.33</v>
      </c>
      <c r="R95" s="11">
        <v>2951.19</v>
      </c>
      <c r="S95" s="11">
        <v>14274.33</v>
      </c>
      <c r="T95" s="11">
        <v>3002.93</v>
      </c>
      <c r="U95" s="11">
        <v>14274.33</v>
      </c>
      <c r="V95" s="11">
        <v>3054.67</v>
      </c>
      <c r="W95" s="11">
        <v>14274.33</v>
      </c>
      <c r="X95" s="11">
        <v>3106.41</v>
      </c>
      <c r="Y95" s="11">
        <v>14274.33</v>
      </c>
      <c r="Z95" s="11">
        <v>3158.15</v>
      </c>
      <c r="AA95" s="11">
        <v>14274.33</v>
      </c>
      <c r="AB95" s="11">
        <v>3209.89</v>
      </c>
      <c r="AC95" s="11">
        <v>14274.33</v>
      </c>
      <c r="AD95" s="11">
        <v>3261.63</v>
      </c>
      <c r="AE95" s="11">
        <f>+(E95+AC95+(+G95+I95+K95+M95+O95+Q95+S95+U95+W95+Y95+AA95)*2)/24</f>
        <v>14274.329999999996</v>
      </c>
      <c r="AF95" s="11">
        <f>+(F95+AD95+(+H95+J95+L95+N95+P95+R95+T95+V95+X95+Z95+AB95)*2)/24</f>
        <v>2951.19</v>
      </c>
    </row>
    <row r="96" spans="1:32" x14ac:dyDescent="0.25">
      <c r="A96" s="17">
        <v>88</v>
      </c>
      <c r="B96" s="22" t="s">
        <v>306</v>
      </c>
      <c r="C96" s="23"/>
      <c r="D96" s="22" t="s">
        <v>309</v>
      </c>
      <c r="E96" s="24">
        <f>SUBTOTAL(9,E51:E95)</f>
        <v>847725992.15999997</v>
      </c>
      <c r="F96" s="24">
        <f t="shared" ref="F96:AF96" si="33">SUBTOTAL(9,F51:F95)</f>
        <v>382351883.51999992</v>
      </c>
      <c r="G96" s="24">
        <f t="shared" si="33"/>
        <v>847082249.28999996</v>
      </c>
      <c r="H96" s="24">
        <f t="shared" si="33"/>
        <v>381046616.30999994</v>
      </c>
      <c r="I96" s="24">
        <f t="shared" si="33"/>
        <v>849643772.00999999</v>
      </c>
      <c r="J96" s="24">
        <f t="shared" si="33"/>
        <v>382908691.01000017</v>
      </c>
      <c r="K96" s="24">
        <f t="shared" si="33"/>
        <v>852354534.29999995</v>
      </c>
      <c r="L96" s="24">
        <f t="shared" si="33"/>
        <v>384400068.56000006</v>
      </c>
      <c r="M96" s="24">
        <f t="shared" si="33"/>
        <v>855186018.35000002</v>
      </c>
      <c r="N96" s="24">
        <f t="shared" si="33"/>
        <v>386081327.39000005</v>
      </c>
      <c r="O96" s="24">
        <f t="shared" si="33"/>
        <v>857135267.7900002</v>
      </c>
      <c r="P96" s="24">
        <f t="shared" si="33"/>
        <v>387773895.56000006</v>
      </c>
      <c r="Q96" s="24">
        <f t="shared" si="33"/>
        <v>859489552.21000016</v>
      </c>
      <c r="R96" s="24">
        <f t="shared" si="33"/>
        <v>389461533.66999984</v>
      </c>
      <c r="S96" s="24">
        <f t="shared" si="33"/>
        <v>861275466.46000016</v>
      </c>
      <c r="T96" s="24">
        <f t="shared" si="33"/>
        <v>391271273.88999999</v>
      </c>
      <c r="U96" s="24">
        <f t="shared" si="33"/>
        <v>863898361.68999994</v>
      </c>
      <c r="V96" s="24">
        <f t="shared" si="33"/>
        <v>392985430.11000007</v>
      </c>
      <c r="W96" s="24">
        <f t="shared" si="33"/>
        <v>867719055.18000007</v>
      </c>
      <c r="X96" s="24">
        <f t="shared" si="33"/>
        <v>394817226.38</v>
      </c>
      <c r="Y96" s="24">
        <f t="shared" si="33"/>
        <v>848186168.74000001</v>
      </c>
      <c r="Z96" s="24">
        <f t="shared" si="33"/>
        <v>384043721.16000003</v>
      </c>
      <c r="AA96" s="24">
        <f t="shared" si="33"/>
        <v>850752797.2099998</v>
      </c>
      <c r="AB96" s="24">
        <f t="shared" si="33"/>
        <v>385844005.36999995</v>
      </c>
      <c r="AC96" s="24">
        <f t="shared" si="33"/>
        <v>871294447.06999993</v>
      </c>
      <c r="AD96" s="24">
        <f t="shared" si="33"/>
        <v>386825672.31</v>
      </c>
      <c r="AE96" s="24">
        <f t="shared" si="33"/>
        <v>856019455.23708344</v>
      </c>
      <c r="AF96" s="24">
        <f t="shared" si="33"/>
        <v>387101880.61041671</v>
      </c>
    </row>
    <row r="97" spans="1:32" x14ac:dyDescent="0.25">
      <c r="A97" s="17">
        <v>89</v>
      </c>
      <c r="B97" s="19" t="s">
        <v>310</v>
      </c>
      <c r="C97" s="19" t="s">
        <v>311</v>
      </c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</row>
    <row r="98" spans="1:32" x14ac:dyDescent="0.25">
      <c r="A98" s="17">
        <v>90</v>
      </c>
      <c r="C98" s="20" t="s">
        <v>47</v>
      </c>
      <c r="D98" s="21" t="s">
        <v>312</v>
      </c>
      <c r="E98" s="11">
        <v>152066.07999999999</v>
      </c>
      <c r="F98" s="11">
        <v>0</v>
      </c>
      <c r="G98" s="11">
        <v>152066.08000000002</v>
      </c>
      <c r="H98" s="11">
        <v>0</v>
      </c>
      <c r="I98" s="11">
        <v>152066.08000000002</v>
      </c>
      <c r="J98" s="11">
        <v>0</v>
      </c>
      <c r="K98" s="11">
        <v>152066.08000000002</v>
      </c>
      <c r="L98" s="11">
        <v>0</v>
      </c>
      <c r="M98" s="11">
        <v>152066.08000000002</v>
      </c>
      <c r="N98" s="11">
        <v>0</v>
      </c>
      <c r="O98" s="11">
        <v>152066.08000000002</v>
      </c>
      <c r="P98" s="11">
        <v>0</v>
      </c>
      <c r="Q98" s="11">
        <v>152066.08000000002</v>
      </c>
      <c r="R98" s="11">
        <v>0</v>
      </c>
      <c r="S98" s="11">
        <v>152066.08000000002</v>
      </c>
      <c r="T98" s="11">
        <v>0</v>
      </c>
      <c r="U98" s="11">
        <v>152066.08000000002</v>
      </c>
      <c r="V98" s="11">
        <v>0</v>
      </c>
      <c r="W98" s="11">
        <v>152066.08000000002</v>
      </c>
      <c r="X98" s="11">
        <v>0</v>
      </c>
      <c r="Y98" s="11">
        <v>152066.08000000002</v>
      </c>
      <c r="Z98" s="11">
        <v>0</v>
      </c>
      <c r="AA98" s="11">
        <v>152066.08000000002</v>
      </c>
      <c r="AB98" s="11">
        <v>0</v>
      </c>
      <c r="AC98" s="11">
        <v>152066.08000000002</v>
      </c>
      <c r="AD98" s="11">
        <v>0</v>
      </c>
      <c r="AE98" s="11">
        <f t="shared" ref="AE98:AF133" si="34">+(E98+AC98+(+G98+I98+K98+M98+O98+Q98+S98+U98+W98+Y98+AA98)*2)/24</f>
        <v>152066.08000000005</v>
      </c>
      <c r="AF98" s="11">
        <f t="shared" si="34"/>
        <v>0</v>
      </c>
    </row>
    <row r="99" spans="1:32" x14ac:dyDescent="0.25">
      <c r="A99" s="17">
        <v>91</v>
      </c>
      <c r="C99" s="20" t="s">
        <v>335</v>
      </c>
      <c r="D99" s="21" t="s">
        <v>312</v>
      </c>
      <c r="E99" s="11">
        <v>28320.170000000002</v>
      </c>
      <c r="F99" s="11">
        <v>0</v>
      </c>
      <c r="G99" s="11">
        <v>28320.17</v>
      </c>
      <c r="H99" s="11">
        <v>2360.0100000000002</v>
      </c>
      <c r="I99" s="11">
        <v>28347.38</v>
      </c>
      <c r="J99" s="11">
        <v>4720.0200000000004</v>
      </c>
      <c r="K99" s="11">
        <v>28347.38</v>
      </c>
      <c r="L99" s="11">
        <v>7082.3</v>
      </c>
      <c r="M99" s="11">
        <v>28347.38</v>
      </c>
      <c r="N99" s="11">
        <v>9444.58</v>
      </c>
      <c r="O99" s="11">
        <v>28347.38</v>
      </c>
      <c r="P99" s="11">
        <v>11806.86</v>
      </c>
      <c r="Q99" s="11">
        <v>28347.38</v>
      </c>
      <c r="R99" s="11">
        <v>14169.14</v>
      </c>
      <c r="S99" s="11">
        <v>28347.38</v>
      </c>
      <c r="T99" s="11">
        <v>16531.420000000002</v>
      </c>
      <c r="U99" s="11">
        <v>28347.38</v>
      </c>
      <c r="V99" s="11">
        <v>18893.7</v>
      </c>
      <c r="W99" s="11">
        <v>28347.38</v>
      </c>
      <c r="X99" s="11">
        <v>21255.98</v>
      </c>
      <c r="Y99" s="11">
        <v>28347.38</v>
      </c>
      <c r="Z99" s="11">
        <v>23618.260000000002</v>
      </c>
      <c r="AA99" s="11">
        <v>28347.38</v>
      </c>
      <c r="AB99" s="11">
        <v>25980.54</v>
      </c>
      <c r="AC99" s="11">
        <v>28347.38</v>
      </c>
      <c r="AD99" s="11">
        <v>28342.820000000003</v>
      </c>
      <c r="AE99" s="11">
        <f t="shared" si="34"/>
        <v>28343.978750000006</v>
      </c>
      <c r="AF99" s="11">
        <f t="shared" si="34"/>
        <v>14169.518333333333</v>
      </c>
    </row>
    <row r="100" spans="1:32" x14ac:dyDescent="0.25">
      <c r="A100" s="17">
        <v>92</v>
      </c>
      <c r="C100" s="20" t="s">
        <v>65</v>
      </c>
      <c r="D100" s="21" t="s">
        <v>312</v>
      </c>
      <c r="E100" s="11">
        <v>2073631.6300000001</v>
      </c>
      <c r="F100" s="11">
        <v>1081290.56</v>
      </c>
      <c r="G100" s="11">
        <v>2073631.63</v>
      </c>
      <c r="H100" s="11">
        <v>1098570.82</v>
      </c>
      <c r="I100" s="11">
        <v>2073631.63</v>
      </c>
      <c r="J100" s="11">
        <v>1115851.08</v>
      </c>
      <c r="K100" s="11">
        <v>2073631.63</v>
      </c>
      <c r="L100" s="11">
        <v>1133131.3400000001</v>
      </c>
      <c r="M100" s="11">
        <v>2073631.63</v>
      </c>
      <c r="N100" s="11">
        <v>1150411.6000000001</v>
      </c>
      <c r="O100" s="11">
        <v>2073631.63</v>
      </c>
      <c r="P100" s="11">
        <v>1167691.8600000001</v>
      </c>
      <c r="Q100" s="11">
        <v>2073631.63</v>
      </c>
      <c r="R100" s="11">
        <v>1184972.1200000001</v>
      </c>
      <c r="S100" s="11">
        <v>2073631.63</v>
      </c>
      <c r="T100" s="11">
        <v>1202252.3800000001</v>
      </c>
      <c r="U100" s="11">
        <v>2073631.63</v>
      </c>
      <c r="V100" s="11">
        <v>1219532.6400000001</v>
      </c>
      <c r="W100" s="11">
        <v>2073631.63</v>
      </c>
      <c r="X100" s="11">
        <v>1236812.8999999999</v>
      </c>
      <c r="Y100" s="11">
        <v>2073631.63</v>
      </c>
      <c r="Z100" s="11">
        <v>1254093.1599999999</v>
      </c>
      <c r="AA100" s="11">
        <v>2073631.63</v>
      </c>
      <c r="AB100" s="11">
        <v>1271373.42</v>
      </c>
      <c r="AC100" s="11">
        <v>2073631.63</v>
      </c>
      <c r="AD100" s="11">
        <v>1288653.68</v>
      </c>
      <c r="AE100" s="11">
        <f t="shared" si="34"/>
        <v>2073631.6299999992</v>
      </c>
      <c r="AF100" s="11">
        <f t="shared" si="34"/>
        <v>1184972.1200000001</v>
      </c>
    </row>
    <row r="101" spans="1:32" x14ac:dyDescent="0.25">
      <c r="A101" s="17">
        <v>93</v>
      </c>
      <c r="C101" s="20" t="s">
        <v>66</v>
      </c>
      <c r="D101" s="21" t="s">
        <v>312</v>
      </c>
      <c r="E101" s="11">
        <v>14664.050000000001</v>
      </c>
      <c r="F101" s="11">
        <v>5732.54</v>
      </c>
      <c r="G101" s="11">
        <v>14664.05</v>
      </c>
      <c r="H101" s="11">
        <v>5854.74</v>
      </c>
      <c r="I101" s="11">
        <v>14664.05</v>
      </c>
      <c r="J101" s="11">
        <v>5976.94</v>
      </c>
      <c r="K101" s="11">
        <v>14664.05</v>
      </c>
      <c r="L101" s="11">
        <v>6099.14</v>
      </c>
      <c r="M101" s="11">
        <v>14664.05</v>
      </c>
      <c r="N101" s="11">
        <v>6221.34</v>
      </c>
      <c r="O101" s="11">
        <v>14664.05</v>
      </c>
      <c r="P101" s="11">
        <v>6343.54</v>
      </c>
      <c r="Q101" s="11">
        <v>14664.05</v>
      </c>
      <c r="R101" s="11">
        <v>6465.7400000000007</v>
      </c>
      <c r="S101" s="11">
        <v>14664.05</v>
      </c>
      <c r="T101" s="11">
        <v>6587.9400000000005</v>
      </c>
      <c r="U101" s="11">
        <v>14664.05</v>
      </c>
      <c r="V101" s="11">
        <v>6710.14</v>
      </c>
      <c r="W101" s="11">
        <v>14664.05</v>
      </c>
      <c r="X101" s="11">
        <v>6832.34</v>
      </c>
      <c r="Y101" s="11">
        <v>14664.05</v>
      </c>
      <c r="Z101" s="11">
        <v>6954.5400000000009</v>
      </c>
      <c r="AA101" s="11">
        <v>14664.05</v>
      </c>
      <c r="AB101" s="11">
        <v>7076.74</v>
      </c>
      <c r="AC101" s="11">
        <v>14664.05</v>
      </c>
      <c r="AD101" s="11">
        <v>7198.9400000000005</v>
      </c>
      <c r="AE101" s="11">
        <f t="shared" si="34"/>
        <v>14664.049999999997</v>
      </c>
      <c r="AF101" s="11">
        <f t="shared" si="34"/>
        <v>6465.7400000000007</v>
      </c>
    </row>
    <row r="102" spans="1:32" x14ac:dyDescent="0.25">
      <c r="A102" s="17">
        <v>94</v>
      </c>
      <c r="C102" s="20" t="s">
        <v>67</v>
      </c>
      <c r="D102" s="21" t="s">
        <v>312</v>
      </c>
      <c r="E102" s="11">
        <v>430112.44</v>
      </c>
      <c r="F102" s="11">
        <v>129033.72</v>
      </c>
      <c r="G102" s="11">
        <v>430112.44</v>
      </c>
      <c r="H102" s="11">
        <v>132617.99</v>
      </c>
      <c r="I102" s="11">
        <v>430112.44</v>
      </c>
      <c r="J102" s="11">
        <v>136202.26</v>
      </c>
      <c r="K102" s="11">
        <v>430112.44</v>
      </c>
      <c r="L102" s="11">
        <v>139786.53</v>
      </c>
      <c r="M102" s="11">
        <v>430112.44</v>
      </c>
      <c r="N102" s="11">
        <v>143370.79999999999</v>
      </c>
      <c r="O102" s="11">
        <v>430112.44</v>
      </c>
      <c r="P102" s="11">
        <v>146955.07</v>
      </c>
      <c r="Q102" s="11">
        <v>430112.44</v>
      </c>
      <c r="R102" s="11">
        <v>150539.34</v>
      </c>
      <c r="S102" s="11">
        <v>430112.44</v>
      </c>
      <c r="T102" s="11">
        <v>154123.60999999999</v>
      </c>
      <c r="U102" s="11">
        <v>430112.44</v>
      </c>
      <c r="V102" s="11">
        <v>157707.88</v>
      </c>
      <c r="W102" s="11">
        <v>430112.44</v>
      </c>
      <c r="X102" s="11">
        <v>161292.15000000002</v>
      </c>
      <c r="Y102" s="11">
        <v>430112.44</v>
      </c>
      <c r="Z102" s="11">
        <v>164876.41999999998</v>
      </c>
      <c r="AA102" s="11">
        <v>430112.44</v>
      </c>
      <c r="AB102" s="11">
        <v>168460.69</v>
      </c>
      <c r="AC102" s="11">
        <v>563985.92999999993</v>
      </c>
      <c r="AD102" s="11">
        <v>207014.48</v>
      </c>
      <c r="AE102" s="11">
        <f t="shared" si="34"/>
        <v>435690.50208333338</v>
      </c>
      <c r="AF102" s="11">
        <f t="shared" si="34"/>
        <v>151996.40333333332</v>
      </c>
    </row>
    <row r="103" spans="1:32" x14ac:dyDescent="0.25">
      <c r="A103" s="17">
        <v>95</v>
      </c>
      <c r="C103" s="20" t="s">
        <v>68</v>
      </c>
      <c r="D103" s="21" t="s">
        <v>312</v>
      </c>
      <c r="E103" s="11">
        <v>50760.55</v>
      </c>
      <c r="F103" s="11">
        <v>6198.4900000000007</v>
      </c>
      <c r="G103" s="11">
        <v>50760.55</v>
      </c>
      <c r="H103" s="11">
        <v>6621.49</v>
      </c>
      <c r="I103" s="11">
        <v>50760.55</v>
      </c>
      <c r="J103" s="11">
        <v>7044.49</v>
      </c>
      <c r="K103" s="11">
        <v>50760.55</v>
      </c>
      <c r="L103" s="11">
        <v>7467.49</v>
      </c>
      <c r="M103" s="11">
        <v>50760.55</v>
      </c>
      <c r="N103" s="11">
        <v>7890.4900000000007</v>
      </c>
      <c r="O103" s="11">
        <v>50760.55</v>
      </c>
      <c r="P103" s="11">
        <v>8313.49</v>
      </c>
      <c r="Q103" s="11">
        <v>50760.55</v>
      </c>
      <c r="R103" s="11">
        <v>8736.49</v>
      </c>
      <c r="S103" s="11">
        <v>50760.55</v>
      </c>
      <c r="T103" s="11">
        <v>9159.4900000000016</v>
      </c>
      <c r="U103" s="11">
        <v>50760.55</v>
      </c>
      <c r="V103" s="11">
        <v>9582.49</v>
      </c>
      <c r="W103" s="11">
        <v>50760.55</v>
      </c>
      <c r="X103" s="11">
        <v>10005.49</v>
      </c>
      <c r="Y103" s="11">
        <v>50760.55</v>
      </c>
      <c r="Z103" s="11">
        <v>10428.49</v>
      </c>
      <c r="AA103" s="11">
        <v>50760.55</v>
      </c>
      <c r="AB103" s="11">
        <v>10851.49</v>
      </c>
      <c r="AC103" s="11">
        <v>50760.55</v>
      </c>
      <c r="AD103" s="11">
        <v>11274.490000000002</v>
      </c>
      <c r="AE103" s="11">
        <f t="shared" si="34"/>
        <v>50760.549999999996</v>
      </c>
      <c r="AF103" s="11">
        <f t="shared" si="34"/>
        <v>8736.4900000000016</v>
      </c>
    </row>
    <row r="104" spans="1:32" x14ac:dyDescent="0.25">
      <c r="A104" s="17">
        <v>96</v>
      </c>
      <c r="C104" s="20" t="s">
        <v>368</v>
      </c>
      <c r="D104" s="21" t="s">
        <v>312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238353.43</v>
      </c>
      <c r="V104" s="11">
        <v>0</v>
      </c>
      <c r="W104" s="11">
        <v>238353.43</v>
      </c>
      <c r="X104" s="11">
        <v>1986.28</v>
      </c>
      <c r="Y104" s="11">
        <v>238353.43</v>
      </c>
      <c r="Z104" s="11">
        <v>3972.56</v>
      </c>
      <c r="AA104" s="11">
        <v>238353.43</v>
      </c>
      <c r="AB104" s="11">
        <v>5958.84</v>
      </c>
      <c r="AC104" s="11">
        <v>335761.96</v>
      </c>
      <c r="AD104" s="11">
        <v>7945.12</v>
      </c>
      <c r="AE104" s="11">
        <f t="shared" si="34"/>
        <v>93441.224999999991</v>
      </c>
      <c r="AF104" s="11">
        <f t="shared" si="34"/>
        <v>1324.1866666666667</v>
      </c>
    </row>
    <row r="105" spans="1:32" x14ac:dyDescent="0.25">
      <c r="A105" s="17">
        <v>97</v>
      </c>
      <c r="C105" s="20" t="s">
        <v>70</v>
      </c>
      <c r="D105" s="21" t="s">
        <v>312</v>
      </c>
      <c r="E105" s="11">
        <v>1191253.08</v>
      </c>
      <c r="F105" s="11">
        <v>111796.8</v>
      </c>
      <c r="G105" s="11">
        <v>1191253.08</v>
      </c>
      <c r="H105" s="11">
        <v>120066.08000000002</v>
      </c>
      <c r="I105" s="11">
        <v>1191253.08</v>
      </c>
      <c r="J105" s="11">
        <v>128335.36000000002</v>
      </c>
      <c r="K105" s="11">
        <v>1191253.08</v>
      </c>
      <c r="L105" s="11">
        <v>136604.64000000001</v>
      </c>
      <c r="M105" s="11">
        <v>1191253.08</v>
      </c>
      <c r="N105" s="11">
        <v>144873.92000000001</v>
      </c>
      <c r="O105" s="11">
        <v>1191253.08</v>
      </c>
      <c r="P105" s="11">
        <v>153143.20000000001</v>
      </c>
      <c r="Q105" s="11">
        <v>1191253.08</v>
      </c>
      <c r="R105" s="11">
        <v>161412.47999999998</v>
      </c>
      <c r="S105" s="11">
        <v>1191253.08</v>
      </c>
      <c r="T105" s="11">
        <v>169681.76</v>
      </c>
      <c r="U105" s="11">
        <v>1191253.08</v>
      </c>
      <c r="V105" s="11">
        <v>177951.04</v>
      </c>
      <c r="W105" s="11">
        <v>1191253.08</v>
      </c>
      <c r="X105" s="11">
        <v>186220.32</v>
      </c>
      <c r="Y105" s="11">
        <v>1191253.08</v>
      </c>
      <c r="Z105" s="11">
        <v>194489.60000000001</v>
      </c>
      <c r="AA105" s="11">
        <v>1191253.08</v>
      </c>
      <c r="AB105" s="11">
        <v>202758.88</v>
      </c>
      <c r="AC105" s="11">
        <v>1191253.08</v>
      </c>
      <c r="AD105" s="11">
        <v>211028.16000000003</v>
      </c>
      <c r="AE105" s="11">
        <f t="shared" si="34"/>
        <v>1191253.08</v>
      </c>
      <c r="AF105" s="11">
        <f t="shared" si="34"/>
        <v>161412.48000000001</v>
      </c>
    </row>
    <row r="106" spans="1:32" x14ac:dyDescent="0.25">
      <c r="A106" s="17">
        <v>98</v>
      </c>
      <c r="C106" s="20" t="s">
        <v>336</v>
      </c>
      <c r="D106" s="21" t="s">
        <v>312</v>
      </c>
      <c r="E106" s="11">
        <v>871426.89</v>
      </c>
      <c r="F106" s="11">
        <v>49846.66</v>
      </c>
      <c r="G106" s="11">
        <v>871426.89</v>
      </c>
      <c r="H106" s="11">
        <v>55895.81</v>
      </c>
      <c r="I106" s="11">
        <v>871426.89</v>
      </c>
      <c r="J106" s="11">
        <v>61944.959999999999</v>
      </c>
      <c r="K106" s="11">
        <v>871426.89</v>
      </c>
      <c r="L106" s="11">
        <v>67994.11</v>
      </c>
      <c r="M106" s="11">
        <v>871426.89</v>
      </c>
      <c r="N106" s="11">
        <v>74043.259999999995</v>
      </c>
      <c r="O106" s="11">
        <v>871426.89</v>
      </c>
      <c r="P106" s="11">
        <v>80092.41</v>
      </c>
      <c r="Q106" s="11">
        <v>871426.89</v>
      </c>
      <c r="R106" s="11">
        <v>86141.56</v>
      </c>
      <c r="S106" s="11">
        <v>871426.89</v>
      </c>
      <c r="T106" s="11">
        <v>92190.71</v>
      </c>
      <c r="U106" s="11">
        <v>871426.89</v>
      </c>
      <c r="V106" s="11">
        <v>98239.86</v>
      </c>
      <c r="W106" s="11">
        <v>871426.89</v>
      </c>
      <c r="X106" s="11">
        <v>104289.01000000001</v>
      </c>
      <c r="Y106" s="11">
        <v>871426.89</v>
      </c>
      <c r="Z106" s="11">
        <v>110338.16</v>
      </c>
      <c r="AA106" s="11">
        <v>871426.89</v>
      </c>
      <c r="AB106" s="11">
        <v>116387.31</v>
      </c>
      <c r="AC106" s="11">
        <v>871426.89</v>
      </c>
      <c r="AD106" s="11">
        <v>122436.46</v>
      </c>
      <c r="AE106" s="11">
        <f t="shared" si="34"/>
        <v>871426.89</v>
      </c>
      <c r="AF106" s="11">
        <f t="shared" si="34"/>
        <v>86141.560000000012</v>
      </c>
    </row>
    <row r="107" spans="1:32" x14ac:dyDescent="0.25">
      <c r="A107" s="17">
        <v>99</v>
      </c>
      <c r="C107" s="20" t="s">
        <v>369</v>
      </c>
      <c r="D107" s="21" t="s">
        <v>312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1329604.3599999999</v>
      </c>
      <c r="R107" s="11">
        <v>0</v>
      </c>
      <c r="S107" s="11">
        <v>1329604.3599999999</v>
      </c>
      <c r="T107" s="11">
        <v>9229.67</v>
      </c>
      <c r="U107" s="11">
        <v>1329604.3599999999</v>
      </c>
      <c r="V107" s="11">
        <v>18459.34</v>
      </c>
      <c r="W107" s="11">
        <v>1329604.3599999999</v>
      </c>
      <c r="X107" s="11">
        <v>27689.01</v>
      </c>
      <c r="Y107" s="11">
        <v>1329604.3599999999</v>
      </c>
      <c r="Z107" s="11">
        <v>36918.68</v>
      </c>
      <c r="AA107" s="11">
        <v>1329604.3599999999</v>
      </c>
      <c r="AB107" s="11">
        <v>46148.35</v>
      </c>
      <c r="AC107" s="11">
        <v>1329604.3599999999</v>
      </c>
      <c r="AD107" s="11">
        <v>55378.02</v>
      </c>
      <c r="AE107" s="11">
        <f t="shared" si="34"/>
        <v>720202.36166666646</v>
      </c>
      <c r="AF107" s="11">
        <f t="shared" si="34"/>
        <v>13844.505000000003</v>
      </c>
    </row>
    <row r="108" spans="1:32" x14ac:dyDescent="0.25">
      <c r="A108" s="17">
        <v>100</v>
      </c>
      <c r="C108" s="20" t="s">
        <v>71</v>
      </c>
      <c r="D108" s="21" t="s">
        <v>312</v>
      </c>
      <c r="E108" s="11">
        <v>4188146.93</v>
      </c>
      <c r="F108" s="11">
        <v>2669777.27</v>
      </c>
      <c r="G108" s="11">
        <v>4188146.93</v>
      </c>
      <c r="H108" s="11">
        <v>2696616.31</v>
      </c>
      <c r="I108" s="11">
        <v>4188146.93</v>
      </c>
      <c r="J108" s="11">
        <v>2723455.35</v>
      </c>
      <c r="K108" s="11">
        <v>4188146.93</v>
      </c>
      <c r="L108" s="11">
        <v>2750294.39</v>
      </c>
      <c r="M108" s="11">
        <v>4188146.93</v>
      </c>
      <c r="N108" s="11">
        <v>2777133.43</v>
      </c>
      <c r="O108" s="11">
        <v>4188146.93</v>
      </c>
      <c r="P108" s="11">
        <v>2803972.47</v>
      </c>
      <c r="Q108" s="11">
        <v>4188146.93</v>
      </c>
      <c r="R108" s="11">
        <v>2830811.51</v>
      </c>
      <c r="S108" s="11">
        <v>4188146.93</v>
      </c>
      <c r="T108" s="11">
        <v>2857650.5500000003</v>
      </c>
      <c r="U108" s="11">
        <v>4188146.93</v>
      </c>
      <c r="V108" s="11">
        <v>2884489.59</v>
      </c>
      <c r="W108" s="11">
        <v>4188146.93</v>
      </c>
      <c r="X108" s="11">
        <v>2911328.63</v>
      </c>
      <c r="Y108" s="11">
        <v>4188146.93</v>
      </c>
      <c r="Z108" s="11">
        <v>2938167.67</v>
      </c>
      <c r="AA108" s="11">
        <v>4188146.93</v>
      </c>
      <c r="AB108" s="11">
        <v>2965006.71</v>
      </c>
      <c r="AC108" s="11">
        <v>4188146.93</v>
      </c>
      <c r="AD108" s="11">
        <v>2991845.75</v>
      </c>
      <c r="AE108" s="11">
        <f t="shared" si="34"/>
        <v>4188146.93</v>
      </c>
      <c r="AF108" s="11">
        <f t="shared" si="34"/>
        <v>2830811.51</v>
      </c>
    </row>
    <row r="109" spans="1:32" x14ac:dyDescent="0.25">
      <c r="A109" s="17">
        <v>101</v>
      </c>
      <c r="C109" s="20" t="s">
        <v>72</v>
      </c>
      <c r="D109" s="21" t="s">
        <v>312</v>
      </c>
      <c r="E109" s="11">
        <v>695173.17</v>
      </c>
      <c r="F109" s="11">
        <v>485538.84</v>
      </c>
      <c r="G109" s="11">
        <v>695173.17</v>
      </c>
      <c r="H109" s="11">
        <v>489675.12</v>
      </c>
      <c r="I109" s="11">
        <v>695173.17</v>
      </c>
      <c r="J109" s="11">
        <v>493811.4</v>
      </c>
      <c r="K109" s="11">
        <v>695173.17</v>
      </c>
      <c r="L109" s="11">
        <v>497947.68000000005</v>
      </c>
      <c r="M109" s="11">
        <v>695173.17</v>
      </c>
      <c r="N109" s="11">
        <v>502083.96</v>
      </c>
      <c r="O109" s="11">
        <v>695173.17</v>
      </c>
      <c r="P109" s="11">
        <v>506220.24000000005</v>
      </c>
      <c r="Q109" s="11">
        <v>695173.17</v>
      </c>
      <c r="R109" s="11">
        <v>510356.52</v>
      </c>
      <c r="S109" s="11">
        <v>695173.17</v>
      </c>
      <c r="T109" s="11">
        <v>514492.8</v>
      </c>
      <c r="U109" s="11">
        <v>695173.17</v>
      </c>
      <c r="V109" s="11">
        <v>518629.08</v>
      </c>
      <c r="W109" s="11">
        <v>695173.17</v>
      </c>
      <c r="X109" s="11">
        <v>522765.36</v>
      </c>
      <c r="Y109" s="11">
        <v>695173.17</v>
      </c>
      <c r="Z109" s="11">
        <v>526901.64</v>
      </c>
      <c r="AA109" s="11">
        <v>695173.17</v>
      </c>
      <c r="AB109" s="11">
        <v>531037.92000000004</v>
      </c>
      <c r="AC109" s="11">
        <v>695173.17</v>
      </c>
      <c r="AD109" s="11">
        <v>535174.20000000007</v>
      </c>
      <c r="AE109" s="11">
        <f t="shared" si="34"/>
        <v>695173.17</v>
      </c>
      <c r="AF109" s="11">
        <f t="shared" si="34"/>
        <v>510356.52</v>
      </c>
    </row>
    <row r="110" spans="1:32" x14ac:dyDescent="0.25">
      <c r="A110" s="17">
        <v>102</v>
      </c>
      <c r="C110" s="20" t="s">
        <v>73</v>
      </c>
      <c r="D110" s="21" t="s">
        <v>312</v>
      </c>
      <c r="E110" s="11">
        <v>2037970.8599999999</v>
      </c>
      <c r="F110" s="11">
        <v>1347959.94</v>
      </c>
      <c r="G110" s="11">
        <v>2037970.8599999999</v>
      </c>
      <c r="H110" s="11">
        <v>1360085.8699999999</v>
      </c>
      <c r="I110" s="11">
        <v>2037970.8599999999</v>
      </c>
      <c r="J110" s="11">
        <v>1372211.8</v>
      </c>
      <c r="K110" s="11">
        <v>2037970.8599999999</v>
      </c>
      <c r="L110" s="11">
        <v>1384337.73</v>
      </c>
      <c r="M110" s="11">
        <v>2037970.8599999999</v>
      </c>
      <c r="N110" s="11">
        <v>1396463.6600000001</v>
      </c>
      <c r="O110" s="11">
        <v>2037970.8599999999</v>
      </c>
      <c r="P110" s="11">
        <v>1408589.59</v>
      </c>
      <c r="Q110" s="11">
        <v>2037970.8599999999</v>
      </c>
      <c r="R110" s="11">
        <v>1420715.52</v>
      </c>
      <c r="S110" s="11">
        <v>2037970.8599999999</v>
      </c>
      <c r="T110" s="11">
        <v>1432841.45</v>
      </c>
      <c r="U110" s="11">
        <v>2037970.8599999999</v>
      </c>
      <c r="V110" s="11">
        <v>1444967.3800000001</v>
      </c>
      <c r="W110" s="11">
        <v>2037970.8599999999</v>
      </c>
      <c r="X110" s="11">
        <v>1457093.31</v>
      </c>
      <c r="Y110" s="11">
        <v>2037970.8599999999</v>
      </c>
      <c r="Z110" s="11">
        <v>1469219.24</v>
      </c>
      <c r="AA110" s="11">
        <v>2037970.8599999999</v>
      </c>
      <c r="AB110" s="11">
        <v>1481345.17</v>
      </c>
      <c r="AC110" s="11">
        <v>2037970.8599999999</v>
      </c>
      <c r="AD110" s="11">
        <v>1493471.1</v>
      </c>
      <c r="AE110" s="11">
        <f t="shared" si="34"/>
        <v>2037970.8599999996</v>
      </c>
      <c r="AF110" s="11">
        <f t="shared" si="34"/>
        <v>1420715.5200000003</v>
      </c>
    </row>
    <row r="111" spans="1:32" x14ac:dyDescent="0.25">
      <c r="A111" s="17">
        <v>103</v>
      </c>
      <c r="C111" s="20" t="s">
        <v>74</v>
      </c>
      <c r="D111" s="21" t="s">
        <v>312</v>
      </c>
      <c r="E111" s="11">
        <v>17063587.219999999</v>
      </c>
      <c r="F111" s="11">
        <v>10139116.890000001</v>
      </c>
      <c r="G111" s="11">
        <v>17063587.219999999</v>
      </c>
      <c r="H111" s="11">
        <v>10233962</v>
      </c>
      <c r="I111" s="11">
        <v>17063587.219999999</v>
      </c>
      <c r="J111" s="11">
        <v>10328807.109999999</v>
      </c>
      <c r="K111" s="11">
        <v>17063587.219999999</v>
      </c>
      <c r="L111" s="11">
        <v>10423652.219999999</v>
      </c>
      <c r="M111" s="11">
        <v>17063587.219999999</v>
      </c>
      <c r="N111" s="11">
        <v>10518497.33</v>
      </c>
      <c r="O111" s="11">
        <v>17063587.219999999</v>
      </c>
      <c r="P111" s="11">
        <v>10613342.439999999</v>
      </c>
      <c r="Q111" s="11">
        <v>17063587.219999999</v>
      </c>
      <c r="R111" s="11">
        <v>10708187.550000001</v>
      </c>
      <c r="S111" s="11">
        <v>17063587.219999999</v>
      </c>
      <c r="T111" s="11">
        <v>10803032.66</v>
      </c>
      <c r="U111" s="11">
        <v>17063587.219999999</v>
      </c>
      <c r="V111" s="11">
        <v>10897877.77</v>
      </c>
      <c r="W111" s="11">
        <v>17063587.219999999</v>
      </c>
      <c r="X111" s="11">
        <v>10992722.879999999</v>
      </c>
      <c r="Y111" s="11">
        <v>17063587.219999999</v>
      </c>
      <c r="Z111" s="11">
        <v>11087567.99</v>
      </c>
      <c r="AA111" s="11">
        <v>17063587.219999999</v>
      </c>
      <c r="AB111" s="11">
        <v>11182413.1</v>
      </c>
      <c r="AC111" s="11">
        <v>17063587.219999999</v>
      </c>
      <c r="AD111" s="11">
        <v>11277258.210000001</v>
      </c>
      <c r="AE111" s="11">
        <f t="shared" si="34"/>
        <v>17063587.219999999</v>
      </c>
      <c r="AF111" s="11">
        <f t="shared" si="34"/>
        <v>10708187.549999997</v>
      </c>
    </row>
    <row r="112" spans="1:32" x14ac:dyDescent="0.25">
      <c r="A112" s="17">
        <v>104</v>
      </c>
      <c r="C112" s="20" t="s">
        <v>75</v>
      </c>
      <c r="D112" s="21" t="s">
        <v>312</v>
      </c>
      <c r="E112" s="11">
        <v>541240.59</v>
      </c>
      <c r="F112" s="11">
        <v>297407.27</v>
      </c>
      <c r="G112" s="11">
        <v>541240.59000000008</v>
      </c>
      <c r="H112" s="11">
        <v>300415.67</v>
      </c>
      <c r="I112" s="11">
        <v>541240.59000000008</v>
      </c>
      <c r="J112" s="11">
        <v>303424.07</v>
      </c>
      <c r="K112" s="11">
        <v>541240.59000000008</v>
      </c>
      <c r="L112" s="11">
        <v>306432.46999999997</v>
      </c>
      <c r="M112" s="11">
        <v>541240.59000000008</v>
      </c>
      <c r="N112" s="11">
        <v>309440.87</v>
      </c>
      <c r="O112" s="11">
        <v>541240.59000000008</v>
      </c>
      <c r="P112" s="11">
        <v>312449.27</v>
      </c>
      <c r="Q112" s="11">
        <v>541240.59000000008</v>
      </c>
      <c r="R112" s="11">
        <v>315457.67000000004</v>
      </c>
      <c r="S112" s="11">
        <v>541240.59000000008</v>
      </c>
      <c r="T112" s="11">
        <v>318466.07</v>
      </c>
      <c r="U112" s="11">
        <v>541240.59000000008</v>
      </c>
      <c r="V112" s="11">
        <v>321474.47000000003</v>
      </c>
      <c r="W112" s="11">
        <v>541240.59000000008</v>
      </c>
      <c r="X112" s="11">
        <v>324482.87</v>
      </c>
      <c r="Y112" s="11">
        <v>541240.59000000008</v>
      </c>
      <c r="Z112" s="11">
        <v>327491.27</v>
      </c>
      <c r="AA112" s="11">
        <v>541240.59000000008</v>
      </c>
      <c r="AB112" s="11">
        <v>330499.67000000004</v>
      </c>
      <c r="AC112" s="11">
        <v>541240.59000000008</v>
      </c>
      <c r="AD112" s="11">
        <v>333508.07</v>
      </c>
      <c r="AE112" s="11">
        <f t="shared" si="34"/>
        <v>541240.59</v>
      </c>
      <c r="AF112" s="11">
        <f t="shared" si="34"/>
        <v>315457.67</v>
      </c>
    </row>
    <row r="113" spans="1:32" x14ac:dyDescent="0.25">
      <c r="A113" s="17">
        <v>105</v>
      </c>
      <c r="C113" s="20" t="s">
        <v>76</v>
      </c>
      <c r="D113" s="21" t="s">
        <v>312</v>
      </c>
      <c r="E113" s="11">
        <v>133873.49</v>
      </c>
      <c r="F113" s="11">
        <v>26784.31</v>
      </c>
      <c r="G113" s="11">
        <v>133873.49</v>
      </c>
      <c r="H113" s="11">
        <v>27528.420000000002</v>
      </c>
      <c r="I113" s="11">
        <v>133873.49</v>
      </c>
      <c r="J113" s="11">
        <v>28272.53</v>
      </c>
      <c r="K113" s="11">
        <v>133873.49</v>
      </c>
      <c r="L113" s="11">
        <v>29016.640000000003</v>
      </c>
      <c r="M113" s="11">
        <v>133873.49</v>
      </c>
      <c r="N113" s="11">
        <v>29760.75</v>
      </c>
      <c r="O113" s="11">
        <v>133873.49</v>
      </c>
      <c r="P113" s="11">
        <v>30504.86</v>
      </c>
      <c r="Q113" s="11">
        <v>133873.49</v>
      </c>
      <c r="R113" s="11">
        <v>31248.97</v>
      </c>
      <c r="S113" s="11">
        <v>133873.49</v>
      </c>
      <c r="T113" s="11">
        <v>31993.079999999998</v>
      </c>
      <c r="U113" s="11">
        <v>133873.49</v>
      </c>
      <c r="V113" s="11">
        <v>32737.190000000002</v>
      </c>
      <c r="W113" s="11">
        <v>133873.49</v>
      </c>
      <c r="X113" s="11">
        <v>33481.300000000003</v>
      </c>
      <c r="Y113" s="11">
        <v>133873.49</v>
      </c>
      <c r="Z113" s="11">
        <v>34225.410000000003</v>
      </c>
      <c r="AA113" s="11">
        <v>133873.49</v>
      </c>
      <c r="AB113" s="11">
        <v>34969.520000000004</v>
      </c>
      <c r="AC113" s="11">
        <v>0</v>
      </c>
      <c r="AD113" s="11">
        <v>0</v>
      </c>
      <c r="AE113" s="11">
        <f t="shared" si="34"/>
        <v>128295.42791666665</v>
      </c>
      <c r="AF113" s="11">
        <f t="shared" si="34"/>
        <v>29760.902083333338</v>
      </c>
    </row>
    <row r="114" spans="1:32" x14ac:dyDescent="0.25">
      <c r="A114" s="17">
        <v>106</v>
      </c>
      <c r="C114" s="20" t="s">
        <v>77</v>
      </c>
      <c r="D114" s="21" t="s">
        <v>312</v>
      </c>
      <c r="E114" s="11">
        <v>55564.55</v>
      </c>
      <c r="F114" s="11">
        <v>7718.9600000000009</v>
      </c>
      <c r="G114" s="11">
        <v>55564.55</v>
      </c>
      <c r="H114" s="11">
        <v>8027.81</v>
      </c>
      <c r="I114" s="11">
        <v>55564.55</v>
      </c>
      <c r="J114" s="11">
        <v>8336.66</v>
      </c>
      <c r="K114" s="11">
        <v>55564.55</v>
      </c>
      <c r="L114" s="11">
        <v>8645.51</v>
      </c>
      <c r="M114" s="11">
        <v>55564.55</v>
      </c>
      <c r="N114" s="11">
        <v>8954.36</v>
      </c>
      <c r="O114" s="11">
        <v>55564.55</v>
      </c>
      <c r="P114" s="11">
        <v>9263.2099999999991</v>
      </c>
      <c r="Q114" s="11">
        <v>55564.55</v>
      </c>
      <c r="R114" s="11">
        <v>9572.0600000000013</v>
      </c>
      <c r="S114" s="11">
        <v>55564.55</v>
      </c>
      <c r="T114" s="11">
        <v>9880.91</v>
      </c>
      <c r="U114" s="11">
        <v>55564.55</v>
      </c>
      <c r="V114" s="11">
        <v>10189.76</v>
      </c>
      <c r="W114" s="11">
        <v>55564.55</v>
      </c>
      <c r="X114" s="11">
        <v>10498.61</v>
      </c>
      <c r="Y114" s="11">
        <v>55564.55</v>
      </c>
      <c r="Z114" s="11">
        <v>10807.46</v>
      </c>
      <c r="AA114" s="11">
        <v>55564.55</v>
      </c>
      <c r="AB114" s="11">
        <v>11116.31</v>
      </c>
      <c r="AC114" s="11">
        <v>55564.55</v>
      </c>
      <c r="AD114" s="11">
        <v>11425.16</v>
      </c>
      <c r="AE114" s="11">
        <f t="shared" si="34"/>
        <v>55564.55000000001</v>
      </c>
      <c r="AF114" s="11">
        <f t="shared" si="34"/>
        <v>9572.06</v>
      </c>
    </row>
    <row r="115" spans="1:32" x14ac:dyDescent="0.25">
      <c r="A115" s="17">
        <v>107</v>
      </c>
      <c r="C115" s="20" t="s">
        <v>78</v>
      </c>
      <c r="D115" s="21" t="s">
        <v>312</v>
      </c>
      <c r="E115" s="11">
        <v>7720.2199999999993</v>
      </c>
      <c r="F115" s="11">
        <v>7720.22</v>
      </c>
      <c r="G115" s="11">
        <v>7720.22</v>
      </c>
      <c r="H115" s="11">
        <v>7720.22</v>
      </c>
      <c r="I115" s="11">
        <v>7720.22</v>
      </c>
      <c r="J115" s="11">
        <v>7720.22</v>
      </c>
      <c r="K115" s="11">
        <v>7720.22</v>
      </c>
      <c r="L115" s="11">
        <v>7720.22</v>
      </c>
      <c r="M115" s="11">
        <v>7720.22</v>
      </c>
      <c r="N115" s="11">
        <v>7720.22</v>
      </c>
      <c r="O115" s="11">
        <v>7720.22</v>
      </c>
      <c r="P115" s="11">
        <v>7720.22</v>
      </c>
      <c r="Q115" s="11">
        <v>7720.22</v>
      </c>
      <c r="R115" s="11">
        <v>7720.22</v>
      </c>
      <c r="S115" s="11">
        <v>7720.22</v>
      </c>
      <c r="T115" s="11">
        <v>7720.22</v>
      </c>
      <c r="U115" s="11">
        <v>7720.22</v>
      </c>
      <c r="V115" s="11">
        <v>7720.22</v>
      </c>
      <c r="W115" s="11">
        <v>7720.22</v>
      </c>
      <c r="X115" s="11">
        <v>7720.22</v>
      </c>
      <c r="Y115" s="11">
        <v>7720.22</v>
      </c>
      <c r="Z115" s="11">
        <v>7720.22</v>
      </c>
      <c r="AA115" s="11">
        <v>7720.22</v>
      </c>
      <c r="AB115" s="11">
        <v>7720.22</v>
      </c>
      <c r="AC115" s="11">
        <v>7720.22</v>
      </c>
      <c r="AD115" s="11">
        <v>7720.22</v>
      </c>
      <c r="AE115" s="11">
        <f t="shared" si="34"/>
        <v>7720.22</v>
      </c>
      <c r="AF115" s="11">
        <f t="shared" si="34"/>
        <v>7720.22</v>
      </c>
    </row>
    <row r="116" spans="1:32" x14ac:dyDescent="0.25">
      <c r="A116" s="17">
        <v>108</v>
      </c>
      <c r="C116" s="20" t="s">
        <v>79</v>
      </c>
      <c r="D116" s="21" t="s">
        <v>312</v>
      </c>
      <c r="E116" s="11">
        <v>30627.77</v>
      </c>
      <c r="F116" s="11">
        <v>30627.77</v>
      </c>
      <c r="G116" s="11">
        <v>30627.77</v>
      </c>
      <c r="H116" s="11">
        <v>30627.77</v>
      </c>
      <c r="I116" s="11">
        <v>30627.77</v>
      </c>
      <c r="J116" s="11">
        <v>30627.77</v>
      </c>
      <c r="K116" s="11">
        <v>30627.77</v>
      </c>
      <c r="L116" s="11">
        <v>30627.77</v>
      </c>
      <c r="M116" s="11">
        <v>30627.77</v>
      </c>
      <c r="N116" s="11">
        <v>30627.77</v>
      </c>
      <c r="O116" s="11">
        <v>30627.77</v>
      </c>
      <c r="P116" s="11">
        <v>30627.77</v>
      </c>
      <c r="Q116" s="11">
        <v>30627.77</v>
      </c>
      <c r="R116" s="11">
        <v>30627.77</v>
      </c>
      <c r="S116" s="11">
        <v>30627.77</v>
      </c>
      <c r="T116" s="11">
        <v>30627.77</v>
      </c>
      <c r="U116" s="11">
        <v>30627.77</v>
      </c>
      <c r="V116" s="11">
        <v>30627.77</v>
      </c>
      <c r="W116" s="11">
        <v>30627.77</v>
      </c>
      <c r="X116" s="11">
        <v>30627.77</v>
      </c>
      <c r="Y116" s="11">
        <v>30627.77</v>
      </c>
      <c r="Z116" s="11">
        <v>30627.77</v>
      </c>
      <c r="AA116" s="11">
        <v>30627.77</v>
      </c>
      <c r="AB116" s="11">
        <v>30627.77</v>
      </c>
      <c r="AC116" s="11">
        <v>30627.77</v>
      </c>
      <c r="AD116" s="11">
        <v>30627.77</v>
      </c>
      <c r="AE116" s="11">
        <f t="shared" si="34"/>
        <v>30627.770000000004</v>
      </c>
      <c r="AF116" s="11">
        <f t="shared" si="34"/>
        <v>30627.770000000004</v>
      </c>
    </row>
    <row r="117" spans="1:32" x14ac:dyDescent="0.25">
      <c r="A117" s="17">
        <v>109</v>
      </c>
      <c r="C117" s="20" t="s">
        <v>370</v>
      </c>
      <c r="D117" s="21" t="s">
        <v>312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12321.51</v>
      </c>
      <c r="AD117" s="11">
        <v>0</v>
      </c>
      <c r="AE117" s="11">
        <f t="shared" si="34"/>
        <v>513.39625000000001</v>
      </c>
      <c r="AF117" s="11">
        <f t="shared" si="34"/>
        <v>0</v>
      </c>
    </row>
    <row r="118" spans="1:32" x14ac:dyDescent="0.25">
      <c r="A118" s="17">
        <v>110</v>
      </c>
      <c r="C118" s="20" t="s">
        <v>371</v>
      </c>
      <c r="D118" s="21" t="s">
        <v>312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56635.37</v>
      </c>
      <c r="AB118" s="11">
        <v>0</v>
      </c>
      <c r="AC118" s="11">
        <v>56230.520000000004</v>
      </c>
      <c r="AD118" s="11">
        <v>1179.9000000000001</v>
      </c>
      <c r="AE118" s="11">
        <f t="shared" si="34"/>
        <v>7062.5525000000007</v>
      </c>
      <c r="AF118" s="11">
        <f t="shared" si="34"/>
        <v>49.162500000000001</v>
      </c>
    </row>
    <row r="119" spans="1:32" x14ac:dyDescent="0.25">
      <c r="A119" s="17">
        <v>111</v>
      </c>
      <c r="C119" s="20" t="s">
        <v>80</v>
      </c>
      <c r="D119" s="21" t="s">
        <v>312</v>
      </c>
      <c r="E119" s="11">
        <v>14271.5</v>
      </c>
      <c r="F119" s="11">
        <v>14271.5</v>
      </c>
      <c r="G119" s="11">
        <v>14271.5</v>
      </c>
      <c r="H119" s="11">
        <v>14271.5</v>
      </c>
      <c r="I119" s="11">
        <v>14271.5</v>
      </c>
      <c r="J119" s="11">
        <v>14271.5</v>
      </c>
      <c r="K119" s="11">
        <v>14271.5</v>
      </c>
      <c r="L119" s="11">
        <v>14271.5</v>
      </c>
      <c r="M119" s="11">
        <v>14271.5</v>
      </c>
      <c r="N119" s="11">
        <v>14271.5</v>
      </c>
      <c r="O119" s="11">
        <v>14271.5</v>
      </c>
      <c r="P119" s="11">
        <v>14271.5</v>
      </c>
      <c r="Q119" s="11">
        <v>14271.5</v>
      </c>
      <c r="R119" s="11">
        <v>14271.5</v>
      </c>
      <c r="S119" s="11">
        <v>14271.5</v>
      </c>
      <c r="T119" s="11">
        <v>14271.5</v>
      </c>
      <c r="U119" s="11">
        <v>14271.5</v>
      </c>
      <c r="V119" s="11">
        <v>14271.5</v>
      </c>
      <c r="W119" s="11">
        <v>14271.5</v>
      </c>
      <c r="X119" s="11">
        <v>14271.5</v>
      </c>
      <c r="Y119" s="11">
        <v>14271.5</v>
      </c>
      <c r="Z119" s="11">
        <v>14271.5</v>
      </c>
      <c r="AA119" s="11">
        <v>14271.5</v>
      </c>
      <c r="AB119" s="11">
        <v>14271.5</v>
      </c>
      <c r="AC119" s="11">
        <v>14271.5</v>
      </c>
      <c r="AD119" s="11">
        <v>14271.5</v>
      </c>
      <c r="AE119" s="11">
        <f t="shared" si="34"/>
        <v>14271.5</v>
      </c>
      <c r="AF119" s="11">
        <f t="shared" si="34"/>
        <v>14271.5</v>
      </c>
    </row>
    <row r="120" spans="1:32" x14ac:dyDescent="0.25">
      <c r="A120" s="17">
        <v>112</v>
      </c>
      <c r="C120" s="20" t="s">
        <v>81</v>
      </c>
      <c r="D120" s="21" t="s">
        <v>312</v>
      </c>
      <c r="E120" s="11">
        <v>116864.94</v>
      </c>
      <c r="F120" s="11">
        <v>87650.91</v>
      </c>
      <c r="G120" s="11">
        <v>116864.94</v>
      </c>
      <c r="H120" s="11">
        <v>89598.66</v>
      </c>
      <c r="I120" s="11">
        <v>116864.94</v>
      </c>
      <c r="J120" s="11">
        <v>91546.41</v>
      </c>
      <c r="K120" s="11">
        <v>116864.94</v>
      </c>
      <c r="L120" s="11">
        <v>93494.16</v>
      </c>
      <c r="M120" s="11">
        <v>116864.94</v>
      </c>
      <c r="N120" s="11">
        <v>95441.91</v>
      </c>
      <c r="O120" s="11">
        <v>116864.94</v>
      </c>
      <c r="P120" s="11">
        <v>97389.66</v>
      </c>
      <c r="Q120" s="11">
        <v>116864.94</v>
      </c>
      <c r="R120" s="11">
        <v>99337.41</v>
      </c>
      <c r="S120" s="11">
        <v>116864.94</v>
      </c>
      <c r="T120" s="11">
        <v>101285.16</v>
      </c>
      <c r="U120" s="11">
        <v>116864.94</v>
      </c>
      <c r="V120" s="11">
        <v>103232.91</v>
      </c>
      <c r="W120" s="11">
        <v>116864.94</v>
      </c>
      <c r="X120" s="11">
        <v>105180.66</v>
      </c>
      <c r="Y120" s="11">
        <v>116864.94</v>
      </c>
      <c r="Z120" s="11">
        <v>107128.41</v>
      </c>
      <c r="AA120" s="11">
        <v>116864.94</v>
      </c>
      <c r="AB120" s="11">
        <v>109076.16</v>
      </c>
      <c r="AC120" s="11">
        <v>116864.94</v>
      </c>
      <c r="AD120" s="11">
        <v>111023.91</v>
      </c>
      <c r="AE120" s="11">
        <f t="shared" si="34"/>
        <v>116864.93999999996</v>
      </c>
      <c r="AF120" s="11">
        <f t="shared" si="34"/>
        <v>99337.410000000018</v>
      </c>
    </row>
    <row r="121" spans="1:32" x14ac:dyDescent="0.25">
      <c r="A121" s="17">
        <v>113</v>
      </c>
      <c r="C121" s="20" t="s">
        <v>82</v>
      </c>
      <c r="D121" s="21" t="s">
        <v>312</v>
      </c>
      <c r="E121" s="11">
        <v>102398.32</v>
      </c>
      <c r="F121" s="11">
        <v>61418.630000000005</v>
      </c>
      <c r="G121" s="11">
        <v>102398.32</v>
      </c>
      <c r="H121" s="11">
        <v>63125.270000000004</v>
      </c>
      <c r="I121" s="11">
        <v>102398.32</v>
      </c>
      <c r="J121" s="11">
        <v>64831.91</v>
      </c>
      <c r="K121" s="11">
        <v>102398.32</v>
      </c>
      <c r="L121" s="11">
        <v>66538.55</v>
      </c>
      <c r="M121" s="11">
        <v>102398.32</v>
      </c>
      <c r="N121" s="11">
        <v>68245.19</v>
      </c>
      <c r="O121" s="11">
        <v>102398.32</v>
      </c>
      <c r="P121" s="11">
        <v>69951.83</v>
      </c>
      <c r="Q121" s="11">
        <v>102398.32</v>
      </c>
      <c r="R121" s="11">
        <v>71658.47</v>
      </c>
      <c r="S121" s="11">
        <v>102398.32</v>
      </c>
      <c r="T121" s="11">
        <v>73365.11</v>
      </c>
      <c r="U121" s="11">
        <v>102398.32</v>
      </c>
      <c r="V121" s="11">
        <v>75071.75</v>
      </c>
      <c r="W121" s="11">
        <v>102398.32</v>
      </c>
      <c r="X121" s="11">
        <v>76778.39</v>
      </c>
      <c r="Y121" s="11">
        <v>102398.32</v>
      </c>
      <c r="Z121" s="11">
        <v>78485.03</v>
      </c>
      <c r="AA121" s="11">
        <v>102398.32</v>
      </c>
      <c r="AB121" s="11">
        <v>80191.670000000013</v>
      </c>
      <c r="AC121" s="11">
        <v>102398.32</v>
      </c>
      <c r="AD121" s="11">
        <v>81898.31</v>
      </c>
      <c r="AE121" s="11">
        <f t="shared" si="34"/>
        <v>102398.32000000002</v>
      </c>
      <c r="AF121" s="11">
        <f t="shared" si="34"/>
        <v>71658.470000000016</v>
      </c>
    </row>
    <row r="122" spans="1:32" x14ac:dyDescent="0.25">
      <c r="A122" s="17">
        <v>114</v>
      </c>
      <c r="C122" s="20" t="s">
        <v>83</v>
      </c>
      <c r="D122" s="21" t="s">
        <v>312</v>
      </c>
      <c r="E122" s="11">
        <v>896076.42999999993</v>
      </c>
      <c r="F122" s="11">
        <v>0</v>
      </c>
      <c r="G122" s="11">
        <v>896640.00000000012</v>
      </c>
      <c r="H122" s="11">
        <v>269898.74</v>
      </c>
      <c r="I122" s="11">
        <v>897416.97000000009</v>
      </c>
      <c r="J122" s="11">
        <v>269898.74</v>
      </c>
      <c r="K122" s="11">
        <v>896070.27</v>
      </c>
      <c r="L122" s="11">
        <v>269898.74</v>
      </c>
      <c r="M122" s="11">
        <v>896070.27</v>
      </c>
      <c r="N122" s="11">
        <v>269898.74</v>
      </c>
      <c r="O122" s="11">
        <v>896070.27</v>
      </c>
      <c r="P122" s="11">
        <v>329668.69</v>
      </c>
      <c r="Q122" s="11">
        <v>896070.27</v>
      </c>
      <c r="R122" s="11">
        <v>344603.19</v>
      </c>
      <c r="S122" s="11">
        <v>896070.27</v>
      </c>
      <c r="T122" s="11">
        <v>359537.69</v>
      </c>
      <c r="U122" s="11">
        <v>896070.27</v>
      </c>
      <c r="V122" s="11">
        <v>374472.19</v>
      </c>
      <c r="W122" s="11">
        <v>896070.27</v>
      </c>
      <c r="X122" s="11">
        <v>389406.69</v>
      </c>
      <c r="Y122" s="11">
        <v>896070.27</v>
      </c>
      <c r="Z122" s="11">
        <v>404341.19</v>
      </c>
      <c r="AA122" s="11">
        <v>896070.27</v>
      </c>
      <c r="AB122" s="11">
        <v>419275.69000000006</v>
      </c>
      <c r="AC122" s="11">
        <v>896070.27</v>
      </c>
      <c r="AD122" s="11">
        <v>434210.19</v>
      </c>
      <c r="AE122" s="11">
        <f t="shared" si="34"/>
        <v>896230.22916666651</v>
      </c>
      <c r="AF122" s="11">
        <f t="shared" si="34"/>
        <v>326500.44874999998</v>
      </c>
    </row>
    <row r="123" spans="1:32" x14ac:dyDescent="0.25">
      <c r="A123" s="17">
        <v>115</v>
      </c>
      <c r="C123" s="20" t="s">
        <v>84</v>
      </c>
      <c r="D123" s="21" t="s">
        <v>312</v>
      </c>
      <c r="E123" s="11">
        <v>16039.150000000001</v>
      </c>
      <c r="F123" s="11">
        <v>3160.82</v>
      </c>
      <c r="G123" s="11">
        <v>16039.15</v>
      </c>
      <c r="H123" s="11">
        <v>3428.1400000000003</v>
      </c>
      <c r="I123" s="11">
        <v>16039.15</v>
      </c>
      <c r="J123" s="11">
        <v>3695.46</v>
      </c>
      <c r="K123" s="11">
        <v>16039.15</v>
      </c>
      <c r="L123" s="11">
        <v>3962.78</v>
      </c>
      <c r="M123" s="11">
        <v>16039.15</v>
      </c>
      <c r="N123" s="11">
        <v>4230.1000000000004</v>
      </c>
      <c r="O123" s="11">
        <v>16039.15</v>
      </c>
      <c r="P123" s="11">
        <v>4497.42</v>
      </c>
      <c r="Q123" s="11">
        <v>16039.15</v>
      </c>
      <c r="R123" s="11">
        <v>4764.74</v>
      </c>
      <c r="S123" s="11">
        <v>16039.15</v>
      </c>
      <c r="T123" s="11">
        <v>5032.0599999999995</v>
      </c>
      <c r="U123" s="11">
        <v>16039.15</v>
      </c>
      <c r="V123" s="11">
        <v>5299.38</v>
      </c>
      <c r="W123" s="11">
        <v>16039.15</v>
      </c>
      <c r="X123" s="11">
        <v>5566.7</v>
      </c>
      <c r="Y123" s="11">
        <v>16039.15</v>
      </c>
      <c r="Z123" s="11">
        <v>5834.02</v>
      </c>
      <c r="AA123" s="11">
        <v>16039.15</v>
      </c>
      <c r="AB123" s="11">
        <v>6101.34</v>
      </c>
      <c r="AC123" s="11">
        <v>16039.15</v>
      </c>
      <c r="AD123" s="11">
        <v>6368.6600000000008</v>
      </c>
      <c r="AE123" s="11">
        <f t="shared" si="34"/>
        <v>16039.149999999996</v>
      </c>
      <c r="AF123" s="11">
        <f t="shared" si="34"/>
        <v>4764.7399999999989</v>
      </c>
    </row>
    <row r="124" spans="1:32" x14ac:dyDescent="0.25">
      <c r="A124" s="17">
        <v>116</v>
      </c>
      <c r="C124" s="20" t="s">
        <v>338</v>
      </c>
      <c r="D124" s="21" t="s">
        <v>312</v>
      </c>
      <c r="E124" s="11">
        <v>1184110.1499999999</v>
      </c>
      <c r="F124" s="11">
        <v>0</v>
      </c>
      <c r="G124" s="11">
        <v>1198126.29</v>
      </c>
      <c r="H124" s="11">
        <v>19735.169999999998</v>
      </c>
      <c r="I124" s="11">
        <v>1203713.82</v>
      </c>
      <c r="J124" s="11">
        <v>39703.94</v>
      </c>
      <c r="K124" s="11">
        <v>1191106.6099999999</v>
      </c>
      <c r="L124" s="11">
        <v>59765.84</v>
      </c>
      <c r="M124" s="11">
        <v>1215680.99</v>
      </c>
      <c r="N124" s="11">
        <v>79617.62</v>
      </c>
      <c r="O124" s="11">
        <v>1214503.28</v>
      </c>
      <c r="P124" s="11">
        <v>99878.97</v>
      </c>
      <c r="Q124" s="11">
        <v>1214503.28</v>
      </c>
      <c r="R124" s="11">
        <v>120120.69</v>
      </c>
      <c r="S124" s="11">
        <v>1214503.28</v>
      </c>
      <c r="T124" s="11">
        <v>140362.41</v>
      </c>
      <c r="U124" s="11">
        <v>1214503.28</v>
      </c>
      <c r="V124" s="11">
        <v>160604.13</v>
      </c>
      <c r="W124" s="11">
        <v>1214503.28</v>
      </c>
      <c r="X124" s="11">
        <v>180845.85</v>
      </c>
      <c r="Y124" s="11">
        <v>1214503.28</v>
      </c>
      <c r="Z124" s="11">
        <v>201087.57</v>
      </c>
      <c r="AA124" s="11">
        <v>1214503.28</v>
      </c>
      <c r="AB124" s="11">
        <v>221329.28999999998</v>
      </c>
      <c r="AC124" s="11">
        <v>1214455.08</v>
      </c>
      <c r="AD124" s="11">
        <v>241571.01</v>
      </c>
      <c r="AE124" s="11">
        <f t="shared" si="34"/>
        <v>1209119.4404166664</v>
      </c>
      <c r="AF124" s="11">
        <f t="shared" si="34"/>
        <v>120319.74874999998</v>
      </c>
    </row>
    <row r="125" spans="1:32" x14ac:dyDescent="0.25">
      <c r="A125" s="17">
        <v>117</v>
      </c>
      <c r="C125" s="20" t="s">
        <v>372</v>
      </c>
      <c r="D125" s="21" t="s">
        <v>312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23225.73</v>
      </c>
      <c r="L125" s="11">
        <v>0</v>
      </c>
      <c r="M125" s="11">
        <v>23225.73</v>
      </c>
      <c r="N125" s="11">
        <v>387.1</v>
      </c>
      <c r="O125" s="11">
        <v>23225.73</v>
      </c>
      <c r="P125" s="11">
        <v>774.2</v>
      </c>
      <c r="Q125" s="11">
        <v>23225.73</v>
      </c>
      <c r="R125" s="11">
        <v>1161.3000000000002</v>
      </c>
      <c r="S125" s="11">
        <v>23225.73</v>
      </c>
      <c r="T125" s="11">
        <v>1548.4</v>
      </c>
      <c r="U125" s="11">
        <v>23225.73</v>
      </c>
      <c r="V125" s="11">
        <v>1935.5</v>
      </c>
      <c r="W125" s="11">
        <v>23225.73</v>
      </c>
      <c r="X125" s="11">
        <v>2322.6000000000004</v>
      </c>
      <c r="Y125" s="11">
        <v>23225.73</v>
      </c>
      <c r="Z125" s="11">
        <v>2709.7</v>
      </c>
      <c r="AA125" s="11">
        <v>228046.23</v>
      </c>
      <c r="AB125" s="11">
        <v>3096.8</v>
      </c>
      <c r="AC125" s="11">
        <v>227881.9</v>
      </c>
      <c r="AD125" s="11">
        <v>6897.5700000000006</v>
      </c>
      <c r="AE125" s="11">
        <f t="shared" si="34"/>
        <v>43982.751666666671</v>
      </c>
      <c r="AF125" s="11">
        <f t="shared" si="34"/>
        <v>1448.6987499999998</v>
      </c>
    </row>
    <row r="126" spans="1:32" x14ac:dyDescent="0.25">
      <c r="A126" s="17">
        <v>118</v>
      </c>
      <c r="C126" s="20" t="s">
        <v>85</v>
      </c>
      <c r="D126" s="21" t="s">
        <v>312</v>
      </c>
      <c r="E126" s="11">
        <v>131168.49</v>
      </c>
      <c r="F126" s="11">
        <v>131168.49</v>
      </c>
      <c r="G126" s="11">
        <v>131168.49</v>
      </c>
      <c r="H126" s="11">
        <v>131168.49</v>
      </c>
      <c r="I126" s="11">
        <v>131168.49</v>
      </c>
      <c r="J126" s="11">
        <v>131168.49</v>
      </c>
      <c r="K126" s="11">
        <v>131168.49</v>
      </c>
      <c r="L126" s="11">
        <v>131168.49</v>
      </c>
      <c r="M126" s="11">
        <v>131168.49</v>
      </c>
      <c r="N126" s="11">
        <v>131168.49</v>
      </c>
      <c r="O126" s="11">
        <v>131168.49</v>
      </c>
      <c r="P126" s="11">
        <v>131168.49</v>
      </c>
      <c r="Q126" s="11">
        <v>131168.49</v>
      </c>
      <c r="R126" s="11">
        <v>131168.49</v>
      </c>
      <c r="S126" s="11">
        <v>131168.49</v>
      </c>
      <c r="T126" s="11">
        <v>131168.49</v>
      </c>
      <c r="U126" s="11">
        <v>131168.49</v>
      </c>
      <c r="V126" s="11">
        <v>131168.49</v>
      </c>
      <c r="W126" s="11">
        <v>131168.49</v>
      </c>
      <c r="X126" s="11">
        <v>131168.49</v>
      </c>
      <c r="Y126" s="11">
        <v>131168.49</v>
      </c>
      <c r="Z126" s="11">
        <v>131168.49</v>
      </c>
      <c r="AA126" s="11">
        <v>131168.49</v>
      </c>
      <c r="AB126" s="11">
        <v>131168.49</v>
      </c>
      <c r="AC126" s="11">
        <v>131168.49</v>
      </c>
      <c r="AD126" s="11">
        <v>131168.49</v>
      </c>
      <c r="AE126" s="11">
        <f t="shared" si="34"/>
        <v>131168.49</v>
      </c>
      <c r="AF126" s="11">
        <f t="shared" si="34"/>
        <v>131168.49</v>
      </c>
    </row>
    <row r="127" spans="1:32" x14ac:dyDescent="0.25">
      <c r="A127" s="17">
        <v>119</v>
      </c>
      <c r="C127" s="20" t="s">
        <v>86</v>
      </c>
      <c r="D127" s="21" t="s">
        <v>312</v>
      </c>
      <c r="E127" s="11">
        <v>3004957.3699999996</v>
      </c>
      <c r="F127" s="11">
        <v>3004957.37</v>
      </c>
      <c r="G127" s="11">
        <v>3004957.37</v>
      </c>
      <c r="H127" s="11">
        <v>3004957.37</v>
      </c>
      <c r="I127" s="11">
        <v>3004957.37</v>
      </c>
      <c r="J127" s="11">
        <v>3004957.37</v>
      </c>
      <c r="K127" s="11">
        <v>3004957.37</v>
      </c>
      <c r="L127" s="11">
        <v>3004957.37</v>
      </c>
      <c r="M127" s="11">
        <v>3004957.37</v>
      </c>
      <c r="N127" s="11">
        <v>3004957.37</v>
      </c>
      <c r="O127" s="11">
        <v>3004957.37</v>
      </c>
      <c r="P127" s="11">
        <v>3004957.37</v>
      </c>
      <c r="Q127" s="11">
        <v>3004957.37</v>
      </c>
      <c r="R127" s="11">
        <v>3004957.37</v>
      </c>
      <c r="S127" s="11">
        <v>3004957.37</v>
      </c>
      <c r="T127" s="11">
        <v>3004957.37</v>
      </c>
      <c r="U127" s="11">
        <v>3004957.37</v>
      </c>
      <c r="V127" s="11">
        <v>3004957.37</v>
      </c>
      <c r="W127" s="11">
        <v>3004957.37</v>
      </c>
      <c r="X127" s="11">
        <v>3004957.37</v>
      </c>
      <c r="Y127" s="11">
        <v>3004957.37</v>
      </c>
      <c r="Z127" s="11">
        <v>3004957.37</v>
      </c>
      <c r="AA127" s="11">
        <v>3004957.37</v>
      </c>
      <c r="AB127" s="11">
        <v>3004957.37</v>
      </c>
      <c r="AC127" s="11">
        <v>2519899.88</v>
      </c>
      <c r="AD127" s="11">
        <v>2519899.88</v>
      </c>
      <c r="AE127" s="11">
        <f t="shared" si="34"/>
        <v>2984746.6412500008</v>
      </c>
      <c r="AF127" s="11">
        <f t="shared" si="34"/>
        <v>2984746.6412500008</v>
      </c>
    </row>
    <row r="128" spans="1:32" x14ac:dyDescent="0.25">
      <c r="A128" s="17">
        <v>120</v>
      </c>
      <c r="C128" s="20" t="s">
        <v>87</v>
      </c>
      <c r="D128" s="21" t="s">
        <v>312</v>
      </c>
      <c r="E128" s="11">
        <v>585144.89</v>
      </c>
      <c r="F128" s="11">
        <v>520645.36</v>
      </c>
      <c r="G128" s="11">
        <v>585144.89</v>
      </c>
      <c r="H128" s="11">
        <v>527613.46</v>
      </c>
      <c r="I128" s="11">
        <v>585144.89</v>
      </c>
      <c r="J128" s="11">
        <v>534581.56000000006</v>
      </c>
      <c r="K128" s="11">
        <v>585144.89</v>
      </c>
      <c r="L128" s="11">
        <v>541549.66</v>
      </c>
      <c r="M128" s="11">
        <v>585144.89</v>
      </c>
      <c r="N128" s="11">
        <v>548517.76</v>
      </c>
      <c r="O128" s="11">
        <v>585144.89</v>
      </c>
      <c r="P128" s="11">
        <v>555485.86</v>
      </c>
      <c r="Q128" s="11">
        <v>585144.89</v>
      </c>
      <c r="R128" s="11">
        <v>562453.96</v>
      </c>
      <c r="S128" s="11">
        <v>585144.89</v>
      </c>
      <c r="T128" s="11">
        <v>569422.06000000006</v>
      </c>
      <c r="U128" s="11">
        <v>585144.89</v>
      </c>
      <c r="V128" s="11">
        <v>576390.16</v>
      </c>
      <c r="W128" s="11">
        <v>585144.89</v>
      </c>
      <c r="X128" s="11">
        <v>583358.26</v>
      </c>
      <c r="Y128" s="11">
        <v>585144.89</v>
      </c>
      <c r="Z128" s="11">
        <v>585144.89</v>
      </c>
      <c r="AA128" s="11">
        <v>585144.89</v>
      </c>
      <c r="AB128" s="11">
        <v>585144.89</v>
      </c>
      <c r="AC128" s="11">
        <v>585144.89</v>
      </c>
      <c r="AD128" s="11">
        <v>585144.89</v>
      </c>
      <c r="AE128" s="11">
        <f t="shared" si="34"/>
        <v>585144.8899999999</v>
      </c>
      <c r="AF128" s="11">
        <f t="shared" si="34"/>
        <v>560213.13708333333</v>
      </c>
    </row>
    <row r="129" spans="1:32" x14ac:dyDescent="0.25">
      <c r="A129" s="17">
        <v>121</v>
      </c>
      <c r="C129" s="20" t="s">
        <v>88</v>
      </c>
      <c r="D129" s="21" t="s">
        <v>312</v>
      </c>
      <c r="E129" s="11">
        <v>20560.650000000001</v>
      </c>
      <c r="F129" s="11">
        <v>17850.09</v>
      </c>
      <c r="G129" s="11">
        <v>20560.650000000001</v>
      </c>
      <c r="H129" s="11">
        <v>18094.93</v>
      </c>
      <c r="I129" s="11">
        <v>20560.650000000001</v>
      </c>
      <c r="J129" s="11">
        <v>18339.77</v>
      </c>
      <c r="K129" s="11">
        <v>20560.650000000001</v>
      </c>
      <c r="L129" s="11">
        <v>18584.61</v>
      </c>
      <c r="M129" s="11">
        <v>20560.650000000001</v>
      </c>
      <c r="N129" s="11">
        <v>18829.45</v>
      </c>
      <c r="O129" s="11">
        <v>20560.650000000001</v>
      </c>
      <c r="P129" s="11">
        <v>19074.29</v>
      </c>
      <c r="Q129" s="11">
        <v>20560.650000000001</v>
      </c>
      <c r="R129" s="11">
        <v>19319.13</v>
      </c>
      <c r="S129" s="11">
        <v>20560.650000000001</v>
      </c>
      <c r="T129" s="11">
        <v>19563.97</v>
      </c>
      <c r="U129" s="11">
        <v>20560.650000000001</v>
      </c>
      <c r="V129" s="11">
        <v>19808.810000000001</v>
      </c>
      <c r="W129" s="11">
        <v>20560.650000000001</v>
      </c>
      <c r="X129" s="11">
        <v>20053.650000000001</v>
      </c>
      <c r="Y129" s="11">
        <v>20560.650000000001</v>
      </c>
      <c r="Z129" s="11">
        <v>20298.490000000002</v>
      </c>
      <c r="AA129" s="11">
        <v>20560.650000000001</v>
      </c>
      <c r="AB129" s="11">
        <v>20543.330000000002</v>
      </c>
      <c r="AC129" s="11">
        <v>20560.650000000001</v>
      </c>
      <c r="AD129" s="11">
        <v>20560.650000000001</v>
      </c>
      <c r="AE129" s="11">
        <f t="shared" si="34"/>
        <v>20560.649999999998</v>
      </c>
      <c r="AF129" s="11">
        <f t="shared" si="34"/>
        <v>19309.649999999998</v>
      </c>
    </row>
    <row r="130" spans="1:32" x14ac:dyDescent="0.25">
      <c r="A130" s="17">
        <v>122</v>
      </c>
      <c r="C130" s="20" t="s">
        <v>89</v>
      </c>
      <c r="D130" s="21" t="s">
        <v>312</v>
      </c>
      <c r="E130" s="11">
        <v>2316740.37</v>
      </c>
      <c r="F130" s="11">
        <v>1253956.0899999999</v>
      </c>
      <c r="G130" s="11">
        <v>2316740.37</v>
      </c>
      <c r="H130" s="11">
        <v>1281544.6100000001</v>
      </c>
      <c r="I130" s="11">
        <v>2316740.37</v>
      </c>
      <c r="J130" s="11">
        <v>1309133.1299999999</v>
      </c>
      <c r="K130" s="11">
        <v>2316740.37</v>
      </c>
      <c r="L130" s="11">
        <v>1336721.6499999999</v>
      </c>
      <c r="M130" s="11">
        <v>2316740.37</v>
      </c>
      <c r="N130" s="11">
        <v>1364310.17</v>
      </c>
      <c r="O130" s="11">
        <v>2316740.37</v>
      </c>
      <c r="P130" s="11">
        <v>1391898.69</v>
      </c>
      <c r="Q130" s="11">
        <v>2316740.37</v>
      </c>
      <c r="R130" s="11">
        <v>1419487.21</v>
      </c>
      <c r="S130" s="11">
        <v>2316740.37</v>
      </c>
      <c r="T130" s="11">
        <v>1447075.73</v>
      </c>
      <c r="U130" s="11">
        <v>2316740.37</v>
      </c>
      <c r="V130" s="11">
        <v>1474664.25</v>
      </c>
      <c r="W130" s="11">
        <v>2316740.37</v>
      </c>
      <c r="X130" s="11">
        <v>1502252.77</v>
      </c>
      <c r="Y130" s="11">
        <v>2316740.37</v>
      </c>
      <c r="Z130" s="11">
        <v>1529841.29</v>
      </c>
      <c r="AA130" s="11">
        <v>2316740.37</v>
      </c>
      <c r="AB130" s="11">
        <v>1557429.81</v>
      </c>
      <c r="AC130" s="11">
        <v>2316740.37</v>
      </c>
      <c r="AD130" s="11">
        <v>1585018.33</v>
      </c>
      <c r="AE130" s="11">
        <f t="shared" si="34"/>
        <v>2316740.3700000006</v>
      </c>
      <c r="AF130" s="11">
        <f t="shared" si="34"/>
        <v>1419487.21</v>
      </c>
    </row>
    <row r="131" spans="1:32" x14ac:dyDescent="0.25">
      <c r="A131" s="17">
        <v>123</v>
      </c>
      <c r="C131" s="20" t="s">
        <v>90</v>
      </c>
      <c r="D131" s="21" t="s">
        <v>312</v>
      </c>
      <c r="E131" s="11">
        <v>654150.74</v>
      </c>
      <c r="F131" s="11">
        <v>280903.41000000003</v>
      </c>
      <c r="G131" s="11">
        <v>654150.74</v>
      </c>
      <c r="H131" s="11">
        <v>288693.26</v>
      </c>
      <c r="I131" s="11">
        <v>654150.74</v>
      </c>
      <c r="J131" s="11">
        <v>296483.11</v>
      </c>
      <c r="K131" s="11">
        <v>654150.74</v>
      </c>
      <c r="L131" s="11">
        <v>304272.96000000002</v>
      </c>
      <c r="M131" s="11">
        <v>654150.74</v>
      </c>
      <c r="N131" s="11">
        <v>312062.81</v>
      </c>
      <c r="O131" s="11">
        <v>654150.74</v>
      </c>
      <c r="P131" s="11">
        <v>319852.66000000003</v>
      </c>
      <c r="Q131" s="11">
        <v>654150.74</v>
      </c>
      <c r="R131" s="11">
        <v>327642.51</v>
      </c>
      <c r="S131" s="11">
        <v>654150.74</v>
      </c>
      <c r="T131" s="11">
        <v>335432.36</v>
      </c>
      <c r="U131" s="11">
        <v>654150.74</v>
      </c>
      <c r="V131" s="11">
        <v>343222.21</v>
      </c>
      <c r="W131" s="11">
        <v>654150.74</v>
      </c>
      <c r="X131" s="11">
        <v>351012.06000000006</v>
      </c>
      <c r="Y131" s="11">
        <v>654150.74</v>
      </c>
      <c r="Z131" s="11">
        <v>358801.91000000003</v>
      </c>
      <c r="AA131" s="11">
        <v>654150.74</v>
      </c>
      <c r="AB131" s="11">
        <v>366591.76</v>
      </c>
      <c r="AC131" s="11">
        <v>654150.74</v>
      </c>
      <c r="AD131" s="11">
        <v>374381.61</v>
      </c>
      <c r="AE131" s="11">
        <f t="shared" si="34"/>
        <v>654150.74000000011</v>
      </c>
      <c r="AF131" s="11">
        <f t="shared" si="34"/>
        <v>327642.51</v>
      </c>
    </row>
    <row r="132" spans="1:32" x14ac:dyDescent="0.25">
      <c r="A132" s="17">
        <v>124</v>
      </c>
      <c r="C132" s="20" t="s">
        <v>91</v>
      </c>
      <c r="D132" s="21" t="s">
        <v>312</v>
      </c>
      <c r="E132" s="11">
        <v>123571.06</v>
      </c>
      <c r="F132" s="11">
        <v>35316.720000000001</v>
      </c>
      <c r="G132" s="11">
        <v>123571.06</v>
      </c>
      <c r="H132" s="11">
        <v>36788.25</v>
      </c>
      <c r="I132" s="11">
        <v>123571.06</v>
      </c>
      <c r="J132" s="11">
        <v>38259.78</v>
      </c>
      <c r="K132" s="11">
        <v>123571.06</v>
      </c>
      <c r="L132" s="11">
        <v>39731.31</v>
      </c>
      <c r="M132" s="11">
        <v>123571.06</v>
      </c>
      <c r="N132" s="11">
        <v>41202.839999999997</v>
      </c>
      <c r="O132" s="11">
        <v>123571.06</v>
      </c>
      <c r="P132" s="11">
        <v>42674.37</v>
      </c>
      <c r="Q132" s="11">
        <v>123571.06</v>
      </c>
      <c r="R132" s="11">
        <v>44145.9</v>
      </c>
      <c r="S132" s="11">
        <v>123571.06</v>
      </c>
      <c r="T132" s="11">
        <v>45617.43</v>
      </c>
      <c r="U132" s="11">
        <v>123571.06</v>
      </c>
      <c r="V132" s="11">
        <v>47088.959999999999</v>
      </c>
      <c r="W132" s="11">
        <v>123571.06</v>
      </c>
      <c r="X132" s="11">
        <v>48560.49</v>
      </c>
      <c r="Y132" s="11">
        <v>123571.06</v>
      </c>
      <c r="Z132" s="11">
        <v>50032.02</v>
      </c>
      <c r="AA132" s="11">
        <v>123571.06</v>
      </c>
      <c r="AB132" s="11">
        <v>51503.549999999996</v>
      </c>
      <c r="AC132" s="11">
        <v>123571.06</v>
      </c>
      <c r="AD132" s="11">
        <v>52975.08</v>
      </c>
      <c r="AE132" s="11">
        <f t="shared" si="34"/>
        <v>123571.06000000004</v>
      </c>
      <c r="AF132" s="11">
        <f t="shared" si="34"/>
        <v>44145.9</v>
      </c>
    </row>
    <row r="133" spans="1:32" x14ac:dyDescent="0.25">
      <c r="A133" s="17">
        <v>125</v>
      </c>
      <c r="C133" s="20" t="s">
        <v>92</v>
      </c>
      <c r="D133" s="21" t="s">
        <v>312</v>
      </c>
      <c r="E133" s="11">
        <v>224742.11000000002</v>
      </c>
      <c r="F133" s="11">
        <v>35102.35</v>
      </c>
      <c r="G133" s="11">
        <v>224742.11</v>
      </c>
      <c r="H133" s="11">
        <v>37778.65</v>
      </c>
      <c r="I133" s="11">
        <v>224742.11</v>
      </c>
      <c r="J133" s="11">
        <v>40454.949999999997</v>
      </c>
      <c r="K133" s="11">
        <v>224742.11</v>
      </c>
      <c r="L133" s="11">
        <v>43131.25</v>
      </c>
      <c r="M133" s="11">
        <v>224742.11</v>
      </c>
      <c r="N133" s="11">
        <v>45807.55</v>
      </c>
      <c r="O133" s="11">
        <v>224742.11</v>
      </c>
      <c r="P133" s="11">
        <v>48483.85</v>
      </c>
      <c r="Q133" s="11">
        <v>224742.11</v>
      </c>
      <c r="R133" s="11">
        <v>51160.15</v>
      </c>
      <c r="S133" s="11">
        <v>224742.11</v>
      </c>
      <c r="T133" s="11">
        <v>53836.450000000004</v>
      </c>
      <c r="U133" s="11">
        <v>224742.11</v>
      </c>
      <c r="V133" s="11">
        <v>56512.75</v>
      </c>
      <c r="W133" s="11">
        <v>224742.11</v>
      </c>
      <c r="X133" s="11">
        <v>59189.05</v>
      </c>
      <c r="Y133" s="11">
        <v>224742.11</v>
      </c>
      <c r="Z133" s="11">
        <v>61865.35</v>
      </c>
      <c r="AA133" s="11">
        <v>224742.11</v>
      </c>
      <c r="AB133" s="11">
        <v>64541.649999999994</v>
      </c>
      <c r="AC133" s="11">
        <v>391097.07000000007</v>
      </c>
      <c r="AD133" s="11">
        <v>108820.59000000001</v>
      </c>
      <c r="AE133" s="11">
        <f t="shared" si="34"/>
        <v>231673.56666666656</v>
      </c>
      <c r="AF133" s="11">
        <f t="shared" si="34"/>
        <v>52893.593333333331</v>
      </c>
    </row>
    <row r="134" spans="1:32" x14ac:dyDescent="0.25">
      <c r="A134" s="17">
        <v>126</v>
      </c>
      <c r="C134" s="20" t="s">
        <v>339</v>
      </c>
      <c r="D134" s="21" t="s">
        <v>312</v>
      </c>
      <c r="E134" s="11">
        <v>321784.21999999997</v>
      </c>
      <c r="F134" s="11">
        <v>412.18000000000006</v>
      </c>
      <c r="G134" s="11">
        <v>334648.61</v>
      </c>
      <c r="H134" s="11">
        <v>4244.09</v>
      </c>
      <c r="I134" s="11">
        <v>335843.44</v>
      </c>
      <c r="J134" s="11">
        <v>8229.2000000000007</v>
      </c>
      <c r="K134" s="11">
        <v>336830.07</v>
      </c>
      <c r="L134" s="11">
        <v>12228.54</v>
      </c>
      <c r="M134" s="11">
        <v>338701.48</v>
      </c>
      <c r="N134" s="11">
        <v>16239.62</v>
      </c>
      <c r="O134" s="11">
        <v>321784.22000000003</v>
      </c>
      <c r="P134" s="11">
        <v>20272.990000000002</v>
      </c>
      <c r="Q134" s="11">
        <v>321784.22000000003</v>
      </c>
      <c r="R134" s="11">
        <v>24104.9</v>
      </c>
      <c r="S134" s="11">
        <v>321784.22000000003</v>
      </c>
      <c r="T134" s="11">
        <v>27936.809999999998</v>
      </c>
      <c r="U134" s="11">
        <v>321784.22000000003</v>
      </c>
      <c r="V134" s="11">
        <v>31768.720000000001</v>
      </c>
      <c r="W134" s="11">
        <v>321784.22000000003</v>
      </c>
      <c r="X134" s="11">
        <v>35600.630000000005</v>
      </c>
      <c r="Y134" s="11">
        <v>321784.22000000003</v>
      </c>
      <c r="Z134" s="11">
        <v>39432.54</v>
      </c>
      <c r="AA134" s="11">
        <v>321784.22000000003</v>
      </c>
      <c r="AB134" s="11">
        <v>43264.45</v>
      </c>
      <c r="AC134" s="11">
        <v>321784.22000000003</v>
      </c>
      <c r="AD134" s="11">
        <v>47096.36</v>
      </c>
      <c r="AE134" s="11">
        <f t="shared" ref="AE134:AF149" si="35">+(E134+AC134+(+G134+I134+K134+M134+O134+Q134+S134+U134+W134+Y134+AA134)*2)/24</f>
        <v>326691.44666666677</v>
      </c>
      <c r="AF134" s="11">
        <f t="shared" si="35"/>
        <v>23923.063333333335</v>
      </c>
    </row>
    <row r="135" spans="1:32" x14ac:dyDescent="0.25">
      <c r="A135" s="17">
        <v>127</v>
      </c>
      <c r="C135" s="20" t="s">
        <v>373</v>
      </c>
      <c r="D135" s="21" t="s">
        <v>312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v>312496.5</v>
      </c>
      <c r="AD135" s="11">
        <v>0</v>
      </c>
      <c r="AE135" s="11">
        <f t="shared" si="35"/>
        <v>13020.6875</v>
      </c>
      <c r="AF135" s="11">
        <f t="shared" si="35"/>
        <v>0</v>
      </c>
    </row>
    <row r="136" spans="1:32" x14ac:dyDescent="0.25">
      <c r="A136" s="17">
        <v>128</v>
      </c>
      <c r="C136" s="20" t="s">
        <v>93</v>
      </c>
      <c r="D136" s="21" t="s">
        <v>312</v>
      </c>
      <c r="E136" s="11">
        <v>166354.96000000002</v>
      </c>
      <c r="F136" s="11">
        <v>22541.18</v>
      </c>
      <c r="G136" s="11">
        <v>166354.96</v>
      </c>
      <c r="H136" s="11">
        <v>24274.04</v>
      </c>
      <c r="I136" s="11">
        <v>166354.96</v>
      </c>
      <c r="J136" s="11">
        <v>26006.9</v>
      </c>
      <c r="K136" s="11">
        <v>166354.96</v>
      </c>
      <c r="L136" s="11">
        <v>27739.759999999998</v>
      </c>
      <c r="M136" s="11">
        <v>166354.96</v>
      </c>
      <c r="N136" s="11">
        <v>29472.620000000003</v>
      </c>
      <c r="O136" s="11">
        <v>166354.96</v>
      </c>
      <c r="P136" s="11">
        <v>31205.480000000003</v>
      </c>
      <c r="Q136" s="11">
        <v>166354.96</v>
      </c>
      <c r="R136" s="11">
        <v>32938.339999999997</v>
      </c>
      <c r="S136" s="11">
        <v>166354.96</v>
      </c>
      <c r="T136" s="11">
        <v>34671.200000000004</v>
      </c>
      <c r="U136" s="11">
        <v>166354.96</v>
      </c>
      <c r="V136" s="11">
        <v>36404.06</v>
      </c>
      <c r="W136" s="11">
        <v>166354.96</v>
      </c>
      <c r="X136" s="11">
        <v>38136.92</v>
      </c>
      <c r="Y136" s="11">
        <v>166354.96</v>
      </c>
      <c r="Z136" s="11">
        <v>39869.78</v>
      </c>
      <c r="AA136" s="11">
        <v>166354.96</v>
      </c>
      <c r="AB136" s="11">
        <v>41602.639999999999</v>
      </c>
      <c r="AC136" s="11">
        <v>0</v>
      </c>
      <c r="AD136" s="11">
        <v>0</v>
      </c>
      <c r="AE136" s="11">
        <f t="shared" si="35"/>
        <v>159423.50333333333</v>
      </c>
      <c r="AF136" s="11">
        <f t="shared" si="35"/>
        <v>31132.694166666668</v>
      </c>
    </row>
    <row r="137" spans="1:32" x14ac:dyDescent="0.25">
      <c r="A137" s="17">
        <v>129</v>
      </c>
      <c r="C137" s="20" t="s">
        <v>374</v>
      </c>
      <c r="D137" s="21" t="s">
        <v>312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2994409.61</v>
      </c>
      <c r="X137" s="11">
        <v>2994409.59</v>
      </c>
      <c r="Y137" s="11">
        <v>2994409.61</v>
      </c>
      <c r="Z137" s="11">
        <v>2994409.59</v>
      </c>
      <c r="AA137" s="11">
        <v>2994409.61</v>
      </c>
      <c r="AB137" s="11">
        <v>2994409.59</v>
      </c>
      <c r="AC137" s="11">
        <v>2994409.61</v>
      </c>
      <c r="AD137" s="11">
        <v>2994409.59</v>
      </c>
      <c r="AE137" s="11">
        <f t="shared" si="35"/>
        <v>873369.46958333335</v>
      </c>
      <c r="AF137" s="11">
        <f t="shared" si="35"/>
        <v>873369.46375</v>
      </c>
    </row>
    <row r="138" spans="1:32" x14ac:dyDescent="0.25">
      <c r="A138" s="17">
        <v>130</v>
      </c>
      <c r="C138" s="20" t="s">
        <v>94</v>
      </c>
      <c r="D138" s="21" t="s">
        <v>312</v>
      </c>
      <c r="E138" s="11">
        <v>2786186.5700000003</v>
      </c>
      <c r="F138" s="11">
        <v>1742223.0499999998</v>
      </c>
      <c r="G138" s="11">
        <v>2786186.5700000003</v>
      </c>
      <c r="H138" s="11">
        <v>1763908.87</v>
      </c>
      <c r="I138" s="11">
        <v>2786186.5700000003</v>
      </c>
      <c r="J138" s="11">
        <v>1785594.69</v>
      </c>
      <c r="K138" s="11">
        <v>2786186.5700000003</v>
      </c>
      <c r="L138" s="11">
        <v>1807280.5100000002</v>
      </c>
      <c r="M138" s="11">
        <v>2786186.5700000003</v>
      </c>
      <c r="N138" s="11">
        <v>1828966.3299999998</v>
      </c>
      <c r="O138" s="11">
        <v>2786186.5700000003</v>
      </c>
      <c r="P138" s="11">
        <v>1850652.1500000001</v>
      </c>
      <c r="Q138" s="11">
        <v>2786186.5700000003</v>
      </c>
      <c r="R138" s="11">
        <v>1872337.97</v>
      </c>
      <c r="S138" s="11">
        <v>2786186.5700000003</v>
      </c>
      <c r="T138" s="11">
        <v>1894023.79</v>
      </c>
      <c r="U138" s="11">
        <v>2786186.5700000003</v>
      </c>
      <c r="V138" s="11">
        <v>1915709.6099999999</v>
      </c>
      <c r="W138" s="11">
        <v>2786186.5700000003</v>
      </c>
      <c r="X138" s="11">
        <v>1937395.43</v>
      </c>
      <c r="Y138" s="11">
        <v>2786186.5700000003</v>
      </c>
      <c r="Z138" s="11">
        <v>1959081.25</v>
      </c>
      <c r="AA138" s="11">
        <v>2786186.5700000003</v>
      </c>
      <c r="AB138" s="11">
        <v>1980767.0699999998</v>
      </c>
      <c r="AC138" s="11">
        <v>2786186.5700000003</v>
      </c>
      <c r="AD138" s="11">
        <v>2002452.89</v>
      </c>
      <c r="AE138" s="11">
        <f t="shared" si="35"/>
        <v>2786186.5700000003</v>
      </c>
      <c r="AF138" s="11">
        <f t="shared" si="35"/>
        <v>1872337.97</v>
      </c>
    </row>
    <row r="139" spans="1:32" x14ac:dyDescent="0.25">
      <c r="A139" s="17">
        <v>131</v>
      </c>
      <c r="C139" s="20" t="s">
        <v>112</v>
      </c>
      <c r="D139" s="21" t="s">
        <v>312</v>
      </c>
      <c r="E139" s="11">
        <v>94899.760000000009</v>
      </c>
      <c r="F139" s="11">
        <v>0</v>
      </c>
      <c r="G139" s="11">
        <v>94899.760000000009</v>
      </c>
      <c r="H139" s="11">
        <v>0</v>
      </c>
      <c r="I139" s="11">
        <v>94899.760000000009</v>
      </c>
      <c r="J139" s="11">
        <v>0</v>
      </c>
      <c r="K139" s="11">
        <v>94899.760000000009</v>
      </c>
      <c r="L139" s="11">
        <v>0</v>
      </c>
      <c r="M139" s="11">
        <v>94899.760000000009</v>
      </c>
      <c r="N139" s="11">
        <v>0</v>
      </c>
      <c r="O139" s="11">
        <v>94899.760000000009</v>
      </c>
      <c r="P139" s="11">
        <v>0</v>
      </c>
      <c r="Q139" s="11">
        <v>94899.760000000009</v>
      </c>
      <c r="R139" s="11">
        <v>0</v>
      </c>
      <c r="S139" s="11">
        <v>94899.760000000009</v>
      </c>
      <c r="T139" s="11">
        <v>0</v>
      </c>
      <c r="U139" s="11">
        <v>94899.760000000009</v>
      </c>
      <c r="V139" s="11">
        <v>0</v>
      </c>
      <c r="W139" s="11">
        <v>94899.760000000009</v>
      </c>
      <c r="X139" s="11">
        <v>0</v>
      </c>
      <c r="Y139" s="11">
        <v>94899.760000000009</v>
      </c>
      <c r="Z139" s="11">
        <v>0</v>
      </c>
      <c r="AA139" s="11">
        <v>94899.760000000009</v>
      </c>
      <c r="AB139" s="11">
        <v>0</v>
      </c>
      <c r="AC139" s="11">
        <v>94899.760000000009</v>
      </c>
      <c r="AD139" s="11">
        <v>0</v>
      </c>
      <c r="AE139" s="11">
        <f t="shared" si="35"/>
        <v>94899.760000000009</v>
      </c>
      <c r="AF139" s="11">
        <f t="shared" si="35"/>
        <v>0</v>
      </c>
    </row>
    <row r="140" spans="1:32" x14ac:dyDescent="0.25">
      <c r="A140" s="17">
        <v>132</v>
      </c>
      <c r="C140" s="20" t="s">
        <v>121</v>
      </c>
      <c r="D140" s="21" t="s">
        <v>312</v>
      </c>
      <c r="E140" s="11">
        <v>446493.06</v>
      </c>
      <c r="F140" s="11">
        <v>423367.26</v>
      </c>
      <c r="G140" s="11">
        <v>446493.06000000006</v>
      </c>
      <c r="H140" s="11">
        <v>423679.8</v>
      </c>
      <c r="I140" s="11">
        <v>446493.06000000006</v>
      </c>
      <c r="J140" s="11">
        <v>423992.33999999997</v>
      </c>
      <c r="K140" s="11">
        <v>439165.15</v>
      </c>
      <c r="L140" s="11">
        <v>416976.97</v>
      </c>
      <c r="M140" s="11">
        <v>409827.5</v>
      </c>
      <c r="N140" s="11">
        <v>410768.25</v>
      </c>
      <c r="O140" s="11">
        <v>409827.5</v>
      </c>
      <c r="P140" s="11">
        <v>411055.13</v>
      </c>
      <c r="Q140" s="11">
        <v>412881.85000000003</v>
      </c>
      <c r="R140" s="11">
        <v>411342.01</v>
      </c>
      <c r="S140" s="11">
        <v>412881.85000000003</v>
      </c>
      <c r="T140" s="11">
        <v>411631.02999999997</v>
      </c>
      <c r="U140" s="11">
        <v>412881.85000000003</v>
      </c>
      <c r="V140" s="11">
        <v>411920.05</v>
      </c>
      <c r="W140" s="11">
        <v>412881.85000000003</v>
      </c>
      <c r="X140" s="11">
        <v>412209.07</v>
      </c>
      <c r="Y140" s="11">
        <v>412881.85000000003</v>
      </c>
      <c r="Z140" s="11">
        <v>412498.09</v>
      </c>
      <c r="AA140" s="11">
        <v>412881.85000000003</v>
      </c>
      <c r="AB140" s="11">
        <v>412787.11000000004</v>
      </c>
      <c r="AC140" s="11">
        <v>412881.85000000003</v>
      </c>
      <c r="AD140" s="11">
        <v>413076.13</v>
      </c>
      <c r="AE140" s="11">
        <f t="shared" si="35"/>
        <v>421565.40208333335</v>
      </c>
      <c r="AF140" s="11">
        <f t="shared" si="35"/>
        <v>414756.79541666666</v>
      </c>
    </row>
    <row r="141" spans="1:32" x14ac:dyDescent="0.25">
      <c r="A141" s="17">
        <v>133</v>
      </c>
      <c r="C141" s="20" t="s">
        <v>162</v>
      </c>
      <c r="D141" s="21" t="s">
        <v>312</v>
      </c>
      <c r="E141" s="11">
        <v>954713.1100000001</v>
      </c>
      <c r="F141" s="11">
        <v>696776.96</v>
      </c>
      <c r="G141" s="11">
        <v>954713.11</v>
      </c>
      <c r="H141" s="11">
        <v>696776.96</v>
      </c>
      <c r="I141" s="11">
        <v>954713.11</v>
      </c>
      <c r="J141" s="11">
        <v>696776.96</v>
      </c>
      <c r="K141" s="11">
        <v>954713.11</v>
      </c>
      <c r="L141" s="11">
        <v>696776.96</v>
      </c>
      <c r="M141" s="11">
        <v>954713.11</v>
      </c>
      <c r="N141" s="11">
        <v>696776.96</v>
      </c>
      <c r="O141" s="11">
        <v>954713.11</v>
      </c>
      <c r="P141" s="11">
        <v>696776.96</v>
      </c>
      <c r="Q141" s="11">
        <v>954713.11</v>
      </c>
      <c r="R141" s="11">
        <v>696776.96</v>
      </c>
      <c r="S141" s="11">
        <v>954713.11</v>
      </c>
      <c r="T141" s="11">
        <v>696776.96</v>
      </c>
      <c r="U141" s="11">
        <v>954713.11</v>
      </c>
      <c r="V141" s="11">
        <v>696776.96</v>
      </c>
      <c r="W141" s="11">
        <v>954713.11</v>
      </c>
      <c r="X141" s="11">
        <v>696776.96</v>
      </c>
      <c r="Y141" s="11">
        <v>954713.11</v>
      </c>
      <c r="Z141" s="11">
        <v>696776.96</v>
      </c>
      <c r="AA141" s="11">
        <v>954713.11</v>
      </c>
      <c r="AB141" s="11">
        <v>-9.9999999999909051E-3</v>
      </c>
      <c r="AC141" s="11">
        <v>954713.11</v>
      </c>
      <c r="AD141" s="11">
        <v>-9.9999999999909051E-3</v>
      </c>
      <c r="AE141" s="11">
        <f t="shared" si="35"/>
        <v>954713.10999999987</v>
      </c>
      <c r="AF141" s="11">
        <f t="shared" si="35"/>
        <v>609679.83875</v>
      </c>
    </row>
    <row r="142" spans="1:32" x14ac:dyDescent="0.25">
      <c r="A142" s="17">
        <v>134</v>
      </c>
      <c r="C142" s="20" t="s">
        <v>172</v>
      </c>
      <c r="D142" s="21" t="s">
        <v>312</v>
      </c>
      <c r="E142" s="11">
        <v>6100579.4300000006</v>
      </c>
      <c r="F142" s="11">
        <v>5689667.3399999999</v>
      </c>
      <c r="G142" s="11">
        <v>6100579.4300000006</v>
      </c>
      <c r="H142" s="11">
        <v>5696988.04</v>
      </c>
      <c r="I142" s="11">
        <v>6100579.4300000006</v>
      </c>
      <c r="J142" s="11">
        <v>5704308.7400000002</v>
      </c>
      <c r="K142" s="11">
        <v>6100579.4300000006</v>
      </c>
      <c r="L142" s="11">
        <v>5711629.4399999995</v>
      </c>
      <c r="M142" s="11">
        <v>6125440.9500000002</v>
      </c>
      <c r="N142" s="11">
        <v>5715135.540000001</v>
      </c>
      <c r="O142" s="11">
        <v>6127682.7699999996</v>
      </c>
      <c r="P142" s="11">
        <v>5722486.0700000003</v>
      </c>
      <c r="Q142" s="11">
        <v>6124755.4900000002</v>
      </c>
      <c r="R142" s="11">
        <v>5729839.29</v>
      </c>
      <c r="S142" s="11">
        <v>6124755.4900000002</v>
      </c>
      <c r="T142" s="11">
        <v>5737189</v>
      </c>
      <c r="U142" s="11">
        <v>6124755.4900000002</v>
      </c>
      <c r="V142" s="11">
        <v>5744538.71</v>
      </c>
      <c r="W142" s="11">
        <v>6144716.8700000001</v>
      </c>
      <c r="X142" s="11">
        <v>5751888.4199999999</v>
      </c>
      <c r="Y142" s="11">
        <v>6151793.6799999997</v>
      </c>
      <c r="Z142" s="11">
        <v>5759262.0800000001</v>
      </c>
      <c r="AA142" s="11">
        <v>6151793.6799999997</v>
      </c>
      <c r="AB142" s="11">
        <v>6456039.0499999998</v>
      </c>
      <c r="AC142" s="11">
        <v>6151550.0899999999</v>
      </c>
      <c r="AD142" s="11">
        <v>6456039.0499999998</v>
      </c>
      <c r="AE142" s="11">
        <f t="shared" si="35"/>
        <v>6125291.4558333345</v>
      </c>
      <c r="AF142" s="11">
        <f t="shared" si="35"/>
        <v>5816846.4645833327</v>
      </c>
    </row>
    <row r="143" spans="1:32" x14ac:dyDescent="0.25">
      <c r="A143" s="17">
        <v>135</v>
      </c>
      <c r="C143" s="20" t="s">
        <v>174</v>
      </c>
      <c r="D143" s="21" t="s">
        <v>312</v>
      </c>
      <c r="E143" s="11">
        <v>3657078.37</v>
      </c>
      <c r="F143" s="11">
        <v>2032975.24</v>
      </c>
      <c r="G143" s="11">
        <v>1462667.8199999998</v>
      </c>
      <c r="H143" s="11">
        <v>-27281.489999999998</v>
      </c>
      <c r="I143" s="11">
        <v>1459580.4100000001</v>
      </c>
      <c r="J143" s="11">
        <v>23286.63</v>
      </c>
      <c r="K143" s="11">
        <v>1459580.4100000001</v>
      </c>
      <c r="L143" s="11">
        <v>76828.900000000009</v>
      </c>
      <c r="M143" s="11">
        <v>1408886.63</v>
      </c>
      <c r="N143" s="11">
        <v>79677.39</v>
      </c>
      <c r="O143" s="11">
        <v>1423107.9500000002</v>
      </c>
      <c r="P143" s="11">
        <v>131360.05000000002</v>
      </c>
      <c r="Q143" s="11">
        <v>1420719.93</v>
      </c>
      <c r="R143" s="11">
        <v>181176.37</v>
      </c>
      <c r="S143" s="11">
        <v>1420719.93</v>
      </c>
      <c r="T143" s="11">
        <v>233293.11000000002</v>
      </c>
      <c r="U143" s="11">
        <v>1422574.08</v>
      </c>
      <c r="V143" s="11">
        <v>285409.85000000003</v>
      </c>
      <c r="W143" s="11">
        <v>1422574.08</v>
      </c>
      <c r="X143" s="11">
        <v>337594.61</v>
      </c>
      <c r="Y143" s="11">
        <v>1422574.08</v>
      </c>
      <c r="Z143" s="11">
        <v>389779.37</v>
      </c>
      <c r="AA143" s="11">
        <v>1441671.1400000001</v>
      </c>
      <c r="AB143" s="11">
        <v>441964.13</v>
      </c>
      <c r="AC143" s="11">
        <v>1634003.6400000001</v>
      </c>
      <c r="AD143" s="11">
        <v>476545.5</v>
      </c>
      <c r="AE143" s="11">
        <f t="shared" si="35"/>
        <v>1534183.1220833333</v>
      </c>
      <c r="AF143" s="11">
        <f t="shared" si="35"/>
        <v>283987.44083333336</v>
      </c>
    </row>
    <row r="144" spans="1:32" x14ac:dyDescent="0.25">
      <c r="A144" s="17">
        <v>136</v>
      </c>
      <c r="C144" s="20" t="s">
        <v>178</v>
      </c>
      <c r="D144" s="21" t="s">
        <v>312</v>
      </c>
      <c r="E144" s="11">
        <v>158310.35</v>
      </c>
      <c r="F144" s="11">
        <v>-138319.41</v>
      </c>
      <c r="G144" s="11">
        <v>158310.35</v>
      </c>
      <c r="H144" s="11">
        <v>-134840.54</v>
      </c>
      <c r="I144" s="11">
        <v>158310.35</v>
      </c>
      <c r="J144" s="11">
        <v>-131361.66999999998</v>
      </c>
      <c r="K144" s="11">
        <v>156609.65</v>
      </c>
      <c r="L144" s="11">
        <v>-129583.5</v>
      </c>
      <c r="M144" s="11">
        <v>156609.65</v>
      </c>
      <c r="N144" s="11">
        <v>-126142</v>
      </c>
      <c r="O144" s="11">
        <v>156609.65</v>
      </c>
      <c r="P144" s="11">
        <v>-122700.5</v>
      </c>
      <c r="Q144" s="11">
        <v>156609.65</v>
      </c>
      <c r="R144" s="11">
        <v>-119259</v>
      </c>
      <c r="S144" s="11">
        <v>156609.65</v>
      </c>
      <c r="T144" s="11">
        <v>-115817.5</v>
      </c>
      <c r="U144" s="11">
        <v>156609.65</v>
      </c>
      <c r="V144" s="11">
        <v>-112376</v>
      </c>
      <c r="W144" s="11">
        <v>156609.65</v>
      </c>
      <c r="X144" s="11">
        <v>-108934.5</v>
      </c>
      <c r="Y144" s="11">
        <v>156609.65</v>
      </c>
      <c r="Z144" s="11">
        <v>-105493</v>
      </c>
      <c r="AA144" s="11">
        <v>156609.65</v>
      </c>
      <c r="AB144" s="11">
        <v>-102051.5</v>
      </c>
      <c r="AC144" s="11">
        <v>156609.65</v>
      </c>
      <c r="AD144" s="11">
        <v>-98610</v>
      </c>
      <c r="AE144" s="11">
        <f t="shared" si="35"/>
        <v>156963.96249999997</v>
      </c>
      <c r="AF144" s="11">
        <f t="shared" si="35"/>
        <v>-118918.70125</v>
      </c>
    </row>
    <row r="145" spans="1:32" x14ac:dyDescent="0.25">
      <c r="A145" s="17">
        <v>137</v>
      </c>
      <c r="C145" s="20" t="s">
        <v>182</v>
      </c>
      <c r="D145" s="21" t="s">
        <v>312</v>
      </c>
      <c r="E145" s="11">
        <v>1325227.26</v>
      </c>
      <c r="F145" s="11">
        <v>188673.24</v>
      </c>
      <c r="G145" s="11">
        <v>1325227.26</v>
      </c>
      <c r="H145" s="11">
        <v>209656</v>
      </c>
      <c r="I145" s="11">
        <v>1325227.26</v>
      </c>
      <c r="J145" s="11">
        <v>230638.76</v>
      </c>
      <c r="K145" s="11">
        <v>1325227.26</v>
      </c>
      <c r="L145" s="11">
        <v>251621.52000000002</v>
      </c>
      <c r="M145" s="11">
        <v>1325227.26</v>
      </c>
      <c r="N145" s="11">
        <v>272604.28000000003</v>
      </c>
      <c r="O145" s="11">
        <v>1325227.26</v>
      </c>
      <c r="P145" s="11">
        <v>293587.03999999998</v>
      </c>
      <c r="Q145" s="11">
        <v>1325227.26</v>
      </c>
      <c r="R145" s="11">
        <v>314569.80000000005</v>
      </c>
      <c r="S145" s="11">
        <v>1325227.26</v>
      </c>
      <c r="T145" s="11">
        <v>335552.56</v>
      </c>
      <c r="U145" s="11">
        <v>1325227.26</v>
      </c>
      <c r="V145" s="11">
        <v>356535.32000000007</v>
      </c>
      <c r="W145" s="11">
        <v>1325227.26</v>
      </c>
      <c r="X145" s="11">
        <v>377518.08000000002</v>
      </c>
      <c r="Y145" s="11">
        <v>1325227.26</v>
      </c>
      <c r="Z145" s="11">
        <v>398500.84</v>
      </c>
      <c r="AA145" s="11">
        <v>1325227.26</v>
      </c>
      <c r="AB145" s="11">
        <v>419483.6</v>
      </c>
      <c r="AC145" s="11">
        <v>1325227.26</v>
      </c>
      <c r="AD145" s="11">
        <v>440466.36</v>
      </c>
      <c r="AE145" s="11">
        <f t="shared" si="35"/>
        <v>1325227.26</v>
      </c>
      <c r="AF145" s="11">
        <f t="shared" si="35"/>
        <v>314569.8</v>
      </c>
    </row>
    <row r="146" spans="1:32" x14ac:dyDescent="0.25">
      <c r="A146" s="17">
        <v>138</v>
      </c>
      <c r="C146" s="20" t="s">
        <v>184</v>
      </c>
      <c r="D146" s="21" t="s">
        <v>312</v>
      </c>
      <c r="E146" s="11">
        <v>2994409.6100000003</v>
      </c>
      <c r="F146" s="11">
        <v>2994409.61</v>
      </c>
      <c r="G146" s="11">
        <v>2994409.61</v>
      </c>
      <c r="H146" s="11">
        <v>2994409.61</v>
      </c>
      <c r="I146" s="11">
        <v>2994409.61</v>
      </c>
      <c r="J146" s="11">
        <v>2994409.61</v>
      </c>
      <c r="K146" s="11">
        <v>2994409.61</v>
      </c>
      <c r="L146" s="11">
        <v>2994409.61</v>
      </c>
      <c r="M146" s="11">
        <v>2994409.61</v>
      </c>
      <c r="N146" s="11">
        <v>2994409.61</v>
      </c>
      <c r="O146" s="11">
        <v>2994409.61</v>
      </c>
      <c r="P146" s="11">
        <v>2994409.61</v>
      </c>
      <c r="Q146" s="11">
        <v>2994409.61</v>
      </c>
      <c r="R146" s="11">
        <v>2994409.61</v>
      </c>
      <c r="S146" s="11">
        <v>2994409.61</v>
      </c>
      <c r="T146" s="11">
        <v>2994409.61</v>
      </c>
      <c r="U146" s="11">
        <v>2994409.61</v>
      </c>
      <c r="V146" s="11">
        <v>2994409.61</v>
      </c>
      <c r="W146" s="11">
        <v>0</v>
      </c>
      <c r="X146" s="11">
        <v>0.02</v>
      </c>
      <c r="Y146" s="11">
        <v>0</v>
      </c>
      <c r="Z146" s="11">
        <v>0.02</v>
      </c>
      <c r="AA146" s="11">
        <v>0</v>
      </c>
      <c r="AB146" s="11">
        <v>0.02</v>
      </c>
      <c r="AC146" s="11">
        <v>0</v>
      </c>
      <c r="AD146" s="11">
        <v>0.02</v>
      </c>
      <c r="AE146" s="11">
        <f t="shared" si="35"/>
        <v>2121040.1404166664</v>
      </c>
      <c r="AF146" s="11">
        <f t="shared" si="35"/>
        <v>2121040.1462499998</v>
      </c>
    </row>
    <row r="147" spans="1:32" x14ac:dyDescent="0.25">
      <c r="A147" s="17">
        <v>139</v>
      </c>
      <c r="C147" s="20" t="s">
        <v>188</v>
      </c>
      <c r="D147" s="21" t="s">
        <v>312</v>
      </c>
      <c r="E147" s="11">
        <v>7723.92</v>
      </c>
      <c r="F147" s="11">
        <v>6553.3600000000006</v>
      </c>
      <c r="G147" s="11">
        <v>7723.92</v>
      </c>
      <c r="H147" s="11">
        <v>6570.67</v>
      </c>
      <c r="I147" s="11">
        <v>7723.92</v>
      </c>
      <c r="J147" s="11">
        <v>6587.98</v>
      </c>
      <c r="K147" s="11">
        <v>7723.92</v>
      </c>
      <c r="L147" s="11">
        <v>6605.29</v>
      </c>
      <c r="M147" s="11">
        <v>7723.92</v>
      </c>
      <c r="N147" s="11">
        <v>6622.6</v>
      </c>
      <c r="O147" s="11">
        <v>7723.92</v>
      </c>
      <c r="P147" s="11">
        <v>6639.91</v>
      </c>
      <c r="Q147" s="11">
        <v>7723.92</v>
      </c>
      <c r="R147" s="11">
        <v>6657.22</v>
      </c>
      <c r="S147" s="11">
        <v>7723.92</v>
      </c>
      <c r="T147" s="11">
        <v>6674.5300000000007</v>
      </c>
      <c r="U147" s="11">
        <v>7723.92</v>
      </c>
      <c r="V147" s="11">
        <v>6691.84</v>
      </c>
      <c r="W147" s="11">
        <v>7723.92</v>
      </c>
      <c r="X147" s="11">
        <v>6709.15</v>
      </c>
      <c r="Y147" s="11">
        <v>7723.92</v>
      </c>
      <c r="Z147" s="11">
        <v>6726.46</v>
      </c>
      <c r="AA147" s="11">
        <v>7723.92</v>
      </c>
      <c r="AB147" s="11">
        <v>6743.77</v>
      </c>
      <c r="AC147" s="11">
        <v>7723.92</v>
      </c>
      <c r="AD147" s="11">
        <v>6761.08</v>
      </c>
      <c r="AE147" s="11">
        <f t="shared" si="35"/>
        <v>7723.9199999999992</v>
      </c>
      <c r="AF147" s="11">
        <f t="shared" si="35"/>
        <v>6657.22</v>
      </c>
    </row>
    <row r="148" spans="1:32" x14ac:dyDescent="0.25">
      <c r="A148" s="17">
        <v>140</v>
      </c>
      <c r="C148" s="20" t="s">
        <v>192</v>
      </c>
      <c r="D148" s="21" t="s">
        <v>312</v>
      </c>
      <c r="E148" s="11">
        <v>2075750.4000000001</v>
      </c>
      <c r="F148" s="11">
        <v>687451.10000000009</v>
      </c>
      <c r="G148" s="11">
        <v>2075750.3999999999</v>
      </c>
      <c r="H148" s="11">
        <v>697639.57000000007</v>
      </c>
      <c r="I148" s="11">
        <v>2112982.6</v>
      </c>
      <c r="J148" s="11">
        <v>707828.04</v>
      </c>
      <c r="K148" s="11">
        <v>2111769.21</v>
      </c>
      <c r="L148" s="11">
        <v>718199.26</v>
      </c>
      <c r="M148" s="11">
        <v>2115211.9900000002</v>
      </c>
      <c r="N148" s="11">
        <v>728564.53</v>
      </c>
      <c r="O148" s="11">
        <v>2115211.9900000002</v>
      </c>
      <c r="P148" s="11">
        <v>738946.70000000007</v>
      </c>
      <c r="Q148" s="11">
        <v>2117755.27</v>
      </c>
      <c r="R148" s="11">
        <v>749328.87</v>
      </c>
      <c r="S148" s="11">
        <v>2117755.27</v>
      </c>
      <c r="T148" s="11">
        <v>759723.52000000002</v>
      </c>
      <c r="U148" s="11">
        <v>2117755.27</v>
      </c>
      <c r="V148" s="11">
        <v>770118.17</v>
      </c>
      <c r="W148" s="11">
        <v>2117755.27</v>
      </c>
      <c r="X148" s="11">
        <v>780512.82</v>
      </c>
      <c r="Y148" s="11">
        <v>2117755.27</v>
      </c>
      <c r="Z148" s="11">
        <v>790907.47</v>
      </c>
      <c r="AA148" s="11">
        <v>2177838.0900000003</v>
      </c>
      <c r="AB148" s="11">
        <v>797093.51</v>
      </c>
      <c r="AC148" s="11">
        <v>2176885.5700000003</v>
      </c>
      <c r="AD148" s="11">
        <v>807783.06</v>
      </c>
      <c r="AE148" s="11">
        <f t="shared" si="35"/>
        <v>2118654.884583333</v>
      </c>
      <c r="AF148" s="11">
        <f t="shared" si="35"/>
        <v>748873.29499999993</v>
      </c>
    </row>
    <row r="149" spans="1:32" x14ac:dyDescent="0.25">
      <c r="A149" s="17">
        <v>141</v>
      </c>
      <c r="C149" s="20" t="s">
        <v>196</v>
      </c>
      <c r="D149" s="21" t="s">
        <v>312</v>
      </c>
      <c r="E149" s="11">
        <v>52364.87</v>
      </c>
      <c r="F149" s="11">
        <v>43475.03</v>
      </c>
      <c r="G149" s="11">
        <v>51617.229999999996</v>
      </c>
      <c r="H149" s="11">
        <v>43093.94</v>
      </c>
      <c r="I149" s="11">
        <v>51617.229999999996</v>
      </c>
      <c r="J149" s="11">
        <v>45455.26</v>
      </c>
      <c r="K149" s="11">
        <v>50478.8</v>
      </c>
      <c r="L149" s="11">
        <v>44678.15</v>
      </c>
      <c r="M149" s="11">
        <v>50478.8</v>
      </c>
      <c r="N149" s="11">
        <v>45031.5</v>
      </c>
      <c r="O149" s="11">
        <v>50478.8</v>
      </c>
      <c r="P149" s="11">
        <v>45384.85</v>
      </c>
      <c r="Q149" s="11">
        <v>50478.8</v>
      </c>
      <c r="R149" s="11">
        <v>45738.2</v>
      </c>
      <c r="S149" s="11">
        <v>50478.8</v>
      </c>
      <c r="T149" s="11">
        <v>46091.55</v>
      </c>
      <c r="U149" s="11">
        <v>50478.8</v>
      </c>
      <c r="V149" s="11">
        <v>46444.9</v>
      </c>
      <c r="W149" s="11">
        <v>50478.8</v>
      </c>
      <c r="X149" s="11">
        <v>46798.25</v>
      </c>
      <c r="Y149" s="11">
        <v>50478.8</v>
      </c>
      <c r="Z149" s="11">
        <v>47151.600000000006</v>
      </c>
      <c r="AA149" s="11">
        <v>50478.8</v>
      </c>
      <c r="AB149" s="11">
        <v>47504.95</v>
      </c>
      <c r="AC149" s="11">
        <v>50478.8</v>
      </c>
      <c r="AD149" s="11">
        <v>47858.3</v>
      </c>
      <c r="AE149" s="11">
        <f t="shared" si="35"/>
        <v>50747.124583333323</v>
      </c>
      <c r="AF149" s="11">
        <f t="shared" si="35"/>
        <v>45753.317916666674</v>
      </c>
    </row>
    <row r="150" spans="1:32" x14ac:dyDescent="0.25">
      <c r="A150" s="17">
        <v>142</v>
      </c>
      <c r="C150" s="20" t="s">
        <v>200</v>
      </c>
      <c r="D150" s="21" t="s">
        <v>312</v>
      </c>
      <c r="E150" s="11">
        <v>2931284.7700000005</v>
      </c>
      <c r="F150" s="11">
        <v>711612.54</v>
      </c>
      <c r="G150" s="11">
        <v>2835533.01</v>
      </c>
      <c r="H150" s="11">
        <v>641900.35</v>
      </c>
      <c r="I150" s="11">
        <v>2841808.12</v>
      </c>
      <c r="J150" s="11">
        <v>667089.34</v>
      </c>
      <c r="K150" s="11">
        <v>2834388.63</v>
      </c>
      <c r="L150" s="11">
        <v>683807.34000000008</v>
      </c>
      <c r="M150" s="11">
        <v>2849159.5599999996</v>
      </c>
      <c r="N150" s="11">
        <v>708986.16</v>
      </c>
      <c r="O150" s="11">
        <v>2869106.8200000003</v>
      </c>
      <c r="P150" s="11">
        <v>734296.2</v>
      </c>
      <c r="Q150" s="11">
        <v>2893130.23</v>
      </c>
      <c r="R150" s="11">
        <v>759783.42999999993</v>
      </c>
      <c r="S150" s="11">
        <v>2913309.18</v>
      </c>
      <c r="T150" s="11">
        <v>785484.07000000007</v>
      </c>
      <c r="U150" s="11">
        <v>2938370.34</v>
      </c>
      <c r="V150" s="11">
        <v>811363.97</v>
      </c>
      <c r="W150" s="11">
        <v>3031442.14</v>
      </c>
      <c r="X150" s="11">
        <v>837466.49</v>
      </c>
      <c r="Y150" s="11">
        <v>3032112.79</v>
      </c>
      <c r="Z150" s="11">
        <v>865066.45000000007</v>
      </c>
      <c r="AA150" s="11">
        <v>3006786.09</v>
      </c>
      <c r="AB150" s="11">
        <v>892001.72</v>
      </c>
      <c r="AC150" s="11">
        <v>3047187.7199999997</v>
      </c>
      <c r="AD150" s="11">
        <v>957140</v>
      </c>
      <c r="AE150" s="11">
        <f t="shared" ref="AE150:AF153" si="36">+(E150+AC150+(+G150+I150+K150+M150+O150+Q150+S150+U150+W150+Y150+AA150)*2)/24</f>
        <v>2919531.9295833334</v>
      </c>
      <c r="AF150" s="11">
        <f t="shared" si="36"/>
        <v>768468.48249999993</v>
      </c>
    </row>
    <row r="151" spans="1:32" x14ac:dyDescent="0.25">
      <c r="A151" s="17">
        <v>143</v>
      </c>
      <c r="C151" s="20" t="s">
        <v>205</v>
      </c>
      <c r="D151" s="21" t="s">
        <v>312</v>
      </c>
      <c r="E151" s="27">
        <v>84472.540000000008</v>
      </c>
      <c r="F151" s="27">
        <v>44450.700000000004</v>
      </c>
      <c r="G151" s="27">
        <v>78998.84</v>
      </c>
      <c r="H151" s="27">
        <v>40001.230000000003</v>
      </c>
      <c r="I151" s="27">
        <v>78998.84</v>
      </c>
      <c r="J151" s="27">
        <v>40959.089999999997</v>
      </c>
      <c r="K151" s="27">
        <v>78998.84</v>
      </c>
      <c r="L151" s="27">
        <v>41916.949999999997</v>
      </c>
      <c r="M151" s="27">
        <v>78998.84</v>
      </c>
      <c r="N151" s="27">
        <v>42874.81</v>
      </c>
      <c r="O151" s="27">
        <v>78998.84</v>
      </c>
      <c r="P151" s="27">
        <v>43832.67</v>
      </c>
      <c r="Q151" s="27">
        <v>78998.84</v>
      </c>
      <c r="R151" s="27">
        <v>38092.410000000003</v>
      </c>
      <c r="S151" s="27">
        <v>78998.84</v>
      </c>
      <c r="T151" s="27">
        <v>39050.270000000004</v>
      </c>
      <c r="U151" s="27">
        <v>78998.84</v>
      </c>
      <c r="V151" s="27">
        <v>40008.130000000005</v>
      </c>
      <c r="W151" s="27">
        <v>78998.84</v>
      </c>
      <c r="X151" s="27">
        <v>40965.99</v>
      </c>
      <c r="Y151" s="27">
        <v>78998.84</v>
      </c>
      <c r="Z151" s="27">
        <v>41923.85</v>
      </c>
      <c r="AA151" s="27">
        <v>78998.84</v>
      </c>
      <c r="AB151" s="27">
        <v>42881.71</v>
      </c>
      <c r="AC151" s="27">
        <v>78998.84</v>
      </c>
      <c r="AD151" s="27">
        <v>43839.57</v>
      </c>
      <c r="AE151" s="11">
        <f t="shared" si="36"/>
        <v>79226.910833333313</v>
      </c>
      <c r="AF151" s="11">
        <f t="shared" si="36"/>
        <v>41387.687083333331</v>
      </c>
    </row>
    <row r="152" spans="1:32" x14ac:dyDescent="0.25">
      <c r="A152" s="17">
        <v>144</v>
      </c>
      <c r="C152" s="20" t="s">
        <v>209</v>
      </c>
      <c r="D152" s="21" t="s">
        <v>312</v>
      </c>
      <c r="E152" s="27">
        <v>-94673.540000000008</v>
      </c>
      <c r="F152" s="27">
        <v>-54429.9</v>
      </c>
      <c r="G152" s="27">
        <v>-94673.54</v>
      </c>
      <c r="H152" s="27">
        <v>-55189.65</v>
      </c>
      <c r="I152" s="27">
        <v>-94673.54</v>
      </c>
      <c r="J152" s="27">
        <v>-55949.399999999994</v>
      </c>
      <c r="K152" s="27">
        <v>-94673.54</v>
      </c>
      <c r="L152" s="27">
        <v>-56709.15</v>
      </c>
      <c r="M152" s="27">
        <v>-94673.54</v>
      </c>
      <c r="N152" s="27">
        <v>-57468.9</v>
      </c>
      <c r="O152" s="27">
        <v>-94673.54</v>
      </c>
      <c r="P152" s="27">
        <v>-58228.65</v>
      </c>
      <c r="Q152" s="27">
        <v>-94673.54</v>
      </c>
      <c r="R152" s="27">
        <v>-58988.4</v>
      </c>
      <c r="S152" s="27">
        <v>-94673.54</v>
      </c>
      <c r="T152" s="27">
        <v>-59748.15</v>
      </c>
      <c r="U152" s="27">
        <v>-94673.54</v>
      </c>
      <c r="V152" s="27">
        <v>-60507.9</v>
      </c>
      <c r="W152" s="27">
        <v>-94673.54</v>
      </c>
      <c r="X152" s="27">
        <v>-61267.649999999994</v>
      </c>
      <c r="Y152" s="27">
        <v>-100473.27</v>
      </c>
      <c r="Z152" s="27">
        <v>-67067.38</v>
      </c>
      <c r="AA152" s="27">
        <v>33597.410000000003</v>
      </c>
      <c r="AB152" s="27">
        <v>66197</v>
      </c>
      <c r="AC152" s="27">
        <v>33597.410000000003</v>
      </c>
      <c r="AD152" s="27">
        <v>66197</v>
      </c>
      <c r="AE152" s="11">
        <f t="shared" si="36"/>
        <v>-79122.982083333351</v>
      </c>
      <c r="AF152" s="11">
        <f t="shared" si="36"/>
        <v>-43253.723333333342</v>
      </c>
    </row>
    <row r="153" spans="1:32" x14ac:dyDescent="0.25">
      <c r="A153" s="17">
        <v>145</v>
      </c>
      <c r="C153" s="20" t="s">
        <v>213</v>
      </c>
      <c r="D153" s="21" t="s">
        <v>312</v>
      </c>
      <c r="E153" s="27">
        <v>0</v>
      </c>
      <c r="F153" s="27">
        <v>1.0000000000005116E-2</v>
      </c>
      <c r="G153" s="27">
        <v>0</v>
      </c>
      <c r="H153" s="27">
        <v>1.0000000000005116E-2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27">
        <v>0</v>
      </c>
      <c r="AA153" s="27">
        <v>0</v>
      </c>
      <c r="AB153" s="27">
        <v>0</v>
      </c>
      <c r="AC153" s="27">
        <v>0</v>
      </c>
      <c r="AD153" s="27">
        <v>0</v>
      </c>
      <c r="AE153" s="11">
        <f t="shared" si="36"/>
        <v>0</v>
      </c>
      <c r="AF153" s="11">
        <f t="shared" si="36"/>
        <v>1.2500000000006395E-3</v>
      </c>
    </row>
    <row r="154" spans="1:32" x14ac:dyDescent="0.25">
      <c r="A154" s="17">
        <v>146</v>
      </c>
      <c r="C154" s="20" t="s">
        <v>379</v>
      </c>
      <c r="D154" s="21" t="s">
        <v>312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27">
        <v>0</v>
      </c>
      <c r="AA154" s="27">
        <v>0</v>
      </c>
      <c r="AB154" s="27">
        <v>0</v>
      </c>
      <c r="AC154" s="27">
        <v>370466.28</v>
      </c>
      <c r="AD154" s="27">
        <v>0</v>
      </c>
      <c r="AE154" s="11">
        <f>+(E154+AC154+(+G154+I154+K154+M154+O154+Q154+S154+U154+W154+Y154+AA154)*2)/24</f>
        <v>15436.095000000001</v>
      </c>
      <c r="AF154" s="11">
        <f>+(F154+AD154+(+H154+J154+L154+N154+P154+R154+T154+V154+X154+Z154+AB154)*2)/24</f>
        <v>0</v>
      </c>
    </row>
    <row r="155" spans="1:32" x14ac:dyDescent="0.25">
      <c r="A155" s="17">
        <v>147</v>
      </c>
      <c r="C155" s="20" t="s">
        <v>220</v>
      </c>
      <c r="D155" s="21" t="s">
        <v>312</v>
      </c>
      <c r="E155" s="27">
        <v>16175.64</v>
      </c>
      <c r="F155" s="27">
        <v>5162.17</v>
      </c>
      <c r="G155" s="27">
        <v>16175.640000000001</v>
      </c>
      <c r="H155" s="27">
        <v>5256.39</v>
      </c>
      <c r="I155" s="27">
        <v>16175.640000000001</v>
      </c>
      <c r="J155" s="27">
        <v>5350.6100000000006</v>
      </c>
      <c r="K155" s="27">
        <v>20052.670000000002</v>
      </c>
      <c r="L155" s="27">
        <v>5444.83</v>
      </c>
      <c r="M155" s="27">
        <v>20052.670000000002</v>
      </c>
      <c r="N155" s="27">
        <v>5561.64</v>
      </c>
      <c r="O155" s="27">
        <v>20052.670000000002</v>
      </c>
      <c r="P155" s="27">
        <v>5678.45</v>
      </c>
      <c r="Q155" s="27">
        <v>20052.670000000002</v>
      </c>
      <c r="R155" s="27">
        <v>5795.26</v>
      </c>
      <c r="S155" s="27">
        <v>20052.670000000002</v>
      </c>
      <c r="T155" s="27">
        <v>5912.07</v>
      </c>
      <c r="U155" s="27">
        <v>20052.670000000002</v>
      </c>
      <c r="V155" s="27">
        <v>6028.880000000001</v>
      </c>
      <c r="W155" s="27">
        <v>20052.670000000002</v>
      </c>
      <c r="X155" s="27">
        <v>6145.6900000000005</v>
      </c>
      <c r="Y155" s="27">
        <v>20052.670000000002</v>
      </c>
      <c r="Z155" s="27">
        <v>6262.5</v>
      </c>
      <c r="AA155" s="27">
        <v>20052.670000000002</v>
      </c>
      <c r="AB155" s="27">
        <v>6379.31</v>
      </c>
      <c r="AC155" s="27">
        <v>20020.55</v>
      </c>
      <c r="AD155" s="27">
        <v>6496.12</v>
      </c>
      <c r="AE155" s="11">
        <f t="shared" ref="AE155:AE162" si="37">+(E155+AC155+(+G155+I155+K155+M155+O155+Q155+S155+U155+W155+Y155+AA155)*2)/24</f>
        <v>19243.617083333338</v>
      </c>
      <c r="AF155" s="11">
        <f t="shared" ref="AF155:AF162" si="38">+(F155+AD155+(+H155+J155+L155+N155+P155+R155+T155+V155+X155+Z155+AB155)*2)/24</f>
        <v>5803.7312500000007</v>
      </c>
    </row>
    <row r="156" spans="1:32" x14ac:dyDescent="0.25">
      <c r="A156" s="17">
        <v>148</v>
      </c>
      <c r="C156" s="20" t="s">
        <v>224</v>
      </c>
      <c r="D156" s="21" t="s">
        <v>312</v>
      </c>
      <c r="E156" s="27">
        <v>1248306.3900000001</v>
      </c>
      <c r="F156" s="27">
        <v>663789.74</v>
      </c>
      <c r="G156" s="27">
        <v>636932.71000000008</v>
      </c>
      <c r="H156" s="27">
        <v>58168.670000000006</v>
      </c>
      <c r="I156" s="27">
        <v>636392.17000000004</v>
      </c>
      <c r="J156" s="27">
        <v>60563.32</v>
      </c>
      <c r="K156" s="27">
        <v>636392.17000000004</v>
      </c>
      <c r="L156" s="27">
        <v>63496.020000000004</v>
      </c>
      <c r="M156" s="27">
        <v>636392.17000000004</v>
      </c>
      <c r="N156" s="27">
        <v>66428.72</v>
      </c>
      <c r="O156" s="27">
        <v>636392.17000000004</v>
      </c>
      <c r="P156" s="27">
        <v>69361.42</v>
      </c>
      <c r="Q156" s="27">
        <v>636392.17000000004</v>
      </c>
      <c r="R156" s="27">
        <v>72294.12</v>
      </c>
      <c r="S156" s="27">
        <v>636392.17000000004</v>
      </c>
      <c r="T156" s="27">
        <v>75226.820000000007</v>
      </c>
      <c r="U156" s="27">
        <v>636392.17000000004</v>
      </c>
      <c r="V156" s="27">
        <v>78159.520000000004</v>
      </c>
      <c r="W156" s="27">
        <v>721628.87</v>
      </c>
      <c r="X156" s="27">
        <v>81092.22</v>
      </c>
      <c r="Y156" s="27">
        <v>721628.87</v>
      </c>
      <c r="Z156" s="27">
        <v>84417.73000000001</v>
      </c>
      <c r="AA156" s="27">
        <v>721628.87</v>
      </c>
      <c r="AB156" s="27">
        <v>87743.24</v>
      </c>
      <c r="AC156" s="27">
        <v>720922.83</v>
      </c>
      <c r="AD156" s="27">
        <v>91068.75</v>
      </c>
      <c r="AE156" s="11">
        <f t="shared" si="37"/>
        <v>686764.92666666675</v>
      </c>
      <c r="AF156" s="11">
        <f t="shared" si="38"/>
        <v>97865.087083333332</v>
      </c>
    </row>
    <row r="157" spans="1:32" x14ac:dyDescent="0.25">
      <c r="A157" s="17">
        <v>149</v>
      </c>
      <c r="C157" s="20" t="s">
        <v>228</v>
      </c>
      <c r="D157" s="21" t="s">
        <v>312</v>
      </c>
      <c r="E157" s="27">
        <v>134305.54</v>
      </c>
      <c r="F157" s="27">
        <v>-9346.09</v>
      </c>
      <c r="G157" s="27">
        <v>0</v>
      </c>
      <c r="H157" s="27">
        <v>-141231.89000000001</v>
      </c>
      <c r="I157" s="27">
        <v>0</v>
      </c>
      <c r="J157" s="27">
        <v>-141231.89000000001</v>
      </c>
      <c r="K157" s="27">
        <v>0</v>
      </c>
      <c r="L157" s="27">
        <v>-141231.89000000001</v>
      </c>
      <c r="M157" s="27">
        <v>0</v>
      </c>
      <c r="N157" s="27">
        <v>-141231.89000000001</v>
      </c>
      <c r="O157" s="27">
        <v>0</v>
      </c>
      <c r="P157" s="27">
        <v>-141231.89000000001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27">
        <v>0</v>
      </c>
      <c r="AD157" s="27">
        <v>0</v>
      </c>
      <c r="AE157" s="11">
        <f t="shared" si="37"/>
        <v>5596.064166666667</v>
      </c>
      <c r="AF157" s="11">
        <f t="shared" si="38"/>
        <v>-59236.041250000009</v>
      </c>
    </row>
    <row r="158" spans="1:32" x14ac:dyDescent="0.25">
      <c r="A158" s="17">
        <v>150</v>
      </c>
      <c r="C158" s="20" t="s">
        <v>232</v>
      </c>
      <c r="D158" s="21" t="s">
        <v>312</v>
      </c>
      <c r="E158" s="27">
        <v>59484.53</v>
      </c>
      <c r="F158" s="27">
        <v>30510.010000000002</v>
      </c>
      <c r="G158" s="27">
        <v>59484.53</v>
      </c>
      <c r="H158" s="27">
        <v>30725.640000000003</v>
      </c>
      <c r="I158" s="27">
        <v>59484.53</v>
      </c>
      <c r="J158" s="27">
        <v>30941.27</v>
      </c>
      <c r="K158" s="27">
        <v>59484.53</v>
      </c>
      <c r="L158" s="27">
        <v>31156.9</v>
      </c>
      <c r="M158" s="27">
        <v>59484.53</v>
      </c>
      <c r="N158" s="27">
        <v>31372.53</v>
      </c>
      <c r="O158" s="27">
        <v>59484.53</v>
      </c>
      <c r="P158" s="27">
        <v>31588.160000000003</v>
      </c>
      <c r="Q158" s="27">
        <v>59484.53</v>
      </c>
      <c r="R158" s="27">
        <v>31803.79</v>
      </c>
      <c r="S158" s="27">
        <v>59484.53</v>
      </c>
      <c r="T158" s="27">
        <v>32019.420000000002</v>
      </c>
      <c r="U158" s="27">
        <v>62388.06</v>
      </c>
      <c r="V158" s="27">
        <v>32235.05</v>
      </c>
      <c r="W158" s="27">
        <v>62388.06</v>
      </c>
      <c r="X158" s="27">
        <v>32461.210000000003</v>
      </c>
      <c r="Y158" s="27">
        <v>62388.06</v>
      </c>
      <c r="Z158" s="27">
        <v>32687.370000000003</v>
      </c>
      <c r="AA158" s="27">
        <v>62388.06</v>
      </c>
      <c r="AB158" s="27">
        <v>32913.53</v>
      </c>
      <c r="AC158" s="27">
        <v>62364.01</v>
      </c>
      <c r="AD158" s="27">
        <v>33139.69</v>
      </c>
      <c r="AE158" s="11">
        <f t="shared" si="37"/>
        <v>60572.351666666684</v>
      </c>
      <c r="AF158" s="11">
        <f t="shared" si="38"/>
        <v>31810.809999999998</v>
      </c>
    </row>
    <row r="159" spans="1:32" x14ac:dyDescent="0.25">
      <c r="A159" s="17">
        <v>151</v>
      </c>
      <c r="C159" s="20" t="s">
        <v>143</v>
      </c>
      <c r="D159" s="21" t="s">
        <v>313</v>
      </c>
      <c r="E159" s="27">
        <v>21414212.109999999</v>
      </c>
      <c r="F159" s="27">
        <v>-8147300.5700000003</v>
      </c>
      <c r="G159" s="27">
        <v>21415568.719999999</v>
      </c>
      <c r="H159" s="27">
        <v>-8117045.7800000003</v>
      </c>
      <c r="I159" s="27">
        <v>21404106.48</v>
      </c>
      <c r="J159" s="27">
        <v>-8064467.0800000001</v>
      </c>
      <c r="K159" s="27">
        <v>21403881.310000002</v>
      </c>
      <c r="L159" s="27">
        <v>-8027145.4299999997</v>
      </c>
      <c r="M159" s="27">
        <v>21179830.640000001</v>
      </c>
      <c r="N159" s="27">
        <v>-8215089.7599999998</v>
      </c>
      <c r="O159" s="27">
        <v>21171480.670000002</v>
      </c>
      <c r="P159" s="27">
        <v>-8177373.5999999996</v>
      </c>
      <c r="Q159" s="27">
        <v>21232573.25</v>
      </c>
      <c r="R159" s="27">
        <v>-8135865.0499999998</v>
      </c>
      <c r="S159" s="27">
        <v>21229712.859999999</v>
      </c>
      <c r="T159" s="27">
        <v>-8115503.6600000001</v>
      </c>
      <c r="U159" s="27">
        <v>21228487.100000001</v>
      </c>
      <c r="V159" s="27">
        <v>-8070554.79</v>
      </c>
      <c r="W159" s="27">
        <v>21224163.699999999</v>
      </c>
      <c r="X159" s="27">
        <v>-8028706.2300000004</v>
      </c>
      <c r="Y159" s="27">
        <v>76040.81</v>
      </c>
      <c r="Z159" s="27">
        <v>28184.560000000001</v>
      </c>
      <c r="AA159" s="27">
        <v>77119.899999999994</v>
      </c>
      <c r="AB159" s="27">
        <v>28294.34</v>
      </c>
      <c r="AC159" s="27">
        <v>69830.3</v>
      </c>
      <c r="AD159" s="27">
        <v>28462.080000000002</v>
      </c>
      <c r="AE159" s="11">
        <f t="shared" si="37"/>
        <v>16865415.553750001</v>
      </c>
      <c r="AF159" s="11">
        <f t="shared" si="38"/>
        <v>-6412890.9770833328</v>
      </c>
    </row>
    <row r="160" spans="1:32" x14ac:dyDescent="0.25">
      <c r="A160" s="17">
        <v>152</v>
      </c>
      <c r="C160" s="20" t="s">
        <v>146</v>
      </c>
      <c r="D160" s="21" t="s">
        <v>313</v>
      </c>
      <c r="E160" s="27">
        <v>45369583.629999995</v>
      </c>
      <c r="F160" s="27">
        <v>11216719.15</v>
      </c>
      <c r="G160" s="27">
        <v>45420054.150000006</v>
      </c>
      <c r="H160" s="27">
        <v>11282463.15</v>
      </c>
      <c r="I160" s="27">
        <v>45421076.740000002</v>
      </c>
      <c r="J160" s="27">
        <v>11352143.629999999</v>
      </c>
      <c r="K160" s="27">
        <v>45448797</v>
      </c>
      <c r="L160" s="27">
        <v>11380854.199999999</v>
      </c>
      <c r="M160" s="27">
        <v>45485788.290000007</v>
      </c>
      <c r="N160" s="27">
        <v>11422260.23</v>
      </c>
      <c r="O160" s="27">
        <v>45486244.340000004</v>
      </c>
      <c r="P160" s="27">
        <v>11439529.780000001</v>
      </c>
      <c r="Q160" s="27">
        <v>45533901.740000002</v>
      </c>
      <c r="R160" s="27">
        <v>11483023.83</v>
      </c>
      <c r="S160" s="27">
        <v>45578080.170000002</v>
      </c>
      <c r="T160" s="27">
        <v>11524032.129999999</v>
      </c>
      <c r="U160" s="27">
        <v>45670960.710000001</v>
      </c>
      <c r="V160" s="27">
        <v>11592674.890000001</v>
      </c>
      <c r="W160" s="27">
        <v>45786489.339999996</v>
      </c>
      <c r="X160" s="27">
        <v>11661689.789999999</v>
      </c>
      <c r="Y160" s="27">
        <v>104275154.90000001</v>
      </c>
      <c r="Z160" s="27">
        <v>20554687.09</v>
      </c>
      <c r="AA160" s="27">
        <v>104623832.72999999</v>
      </c>
      <c r="AB160" s="27">
        <v>20756646.670000002</v>
      </c>
      <c r="AC160" s="27">
        <v>105920802.64</v>
      </c>
      <c r="AD160" s="27">
        <v>20959760.699999999</v>
      </c>
      <c r="AE160" s="11">
        <f t="shared" si="37"/>
        <v>57864631.103749998</v>
      </c>
      <c r="AF160" s="11">
        <f t="shared" si="38"/>
        <v>13378187.109583333</v>
      </c>
    </row>
    <row r="161" spans="1:32" x14ac:dyDescent="0.25">
      <c r="A161" s="17">
        <v>153</v>
      </c>
      <c r="C161" s="20" t="s">
        <v>342</v>
      </c>
      <c r="D161" s="21" t="s">
        <v>313</v>
      </c>
      <c r="E161" s="27">
        <v>3475907.67</v>
      </c>
      <c r="F161" s="27">
        <v>-28372.51</v>
      </c>
      <c r="G161" s="27">
        <v>3559312.99</v>
      </c>
      <c r="H161" s="27">
        <v>-20812.41</v>
      </c>
      <c r="I161" s="27">
        <v>3589659.29</v>
      </c>
      <c r="J161" s="27">
        <v>-13070.9</v>
      </c>
      <c r="K161" s="27">
        <v>3696466.87</v>
      </c>
      <c r="L161" s="27">
        <v>-5263.39</v>
      </c>
      <c r="M161" s="27">
        <v>3801350.29</v>
      </c>
      <c r="N161" s="27">
        <v>2776.4300000000003</v>
      </c>
      <c r="O161" s="27">
        <v>3883468.35</v>
      </c>
      <c r="P161" s="27">
        <v>11044.369999999999</v>
      </c>
      <c r="Q161" s="27">
        <v>3986779.82</v>
      </c>
      <c r="R161" s="27">
        <v>19490.910000000003</v>
      </c>
      <c r="S161" s="27">
        <v>4110993.75</v>
      </c>
      <c r="T161" s="27">
        <v>28162.160000000003</v>
      </c>
      <c r="U161" s="27">
        <v>4234363.75</v>
      </c>
      <c r="V161" s="27">
        <v>37103.57</v>
      </c>
      <c r="W161" s="27">
        <v>4327183.8</v>
      </c>
      <c r="X161" s="27">
        <v>46313.31</v>
      </c>
      <c r="Y161" s="27">
        <v>906001.86</v>
      </c>
      <c r="Z161" s="27">
        <v>24787.73</v>
      </c>
      <c r="AA161" s="27">
        <v>906001.86</v>
      </c>
      <c r="AB161" s="27">
        <v>26758.28</v>
      </c>
      <c r="AC161" s="27">
        <v>0</v>
      </c>
      <c r="AD161" s="27">
        <v>-8.0000000000000016E-2</v>
      </c>
      <c r="AE161" s="11">
        <f t="shared" si="37"/>
        <v>3228294.7054166668</v>
      </c>
      <c r="AF161" s="11">
        <f t="shared" si="38"/>
        <v>11925.313749999999</v>
      </c>
    </row>
    <row r="162" spans="1:32" x14ac:dyDescent="0.25">
      <c r="A162" s="17">
        <v>154</v>
      </c>
      <c r="C162" s="20" t="s">
        <v>151</v>
      </c>
      <c r="D162" s="21" t="s">
        <v>313</v>
      </c>
      <c r="E162" s="27">
        <v>11893201.190000001</v>
      </c>
      <c r="F162" s="27">
        <v>3696691.71</v>
      </c>
      <c r="G162" s="27">
        <v>11924489.6</v>
      </c>
      <c r="H162" s="27">
        <v>3718099.4699999997</v>
      </c>
      <c r="I162" s="27">
        <v>11995629.369999999</v>
      </c>
      <c r="J162" s="27">
        <v>3739563.55</v>
      </c>
      <c r="K162" s="27">
        <v>12045299.260000002</v>
      </c>
      <c r="L162" s="27">
        <v>3761155.68</v>
      </c>
      <c r="M162" s="27">
        <v>12144823.619999999</v>
      </c>
      <c r="N162" s="27">
        <v>3782822.5</v>
      </c>
      <c r="O162" s="27">
        <v>12189736.76</v>
      </c>
      <c r="P162" s="27">
        <v>3804633.72</v>
      </c>
      <c r="Q162" s="27">
        <v>12253852.26</v>
      </c>
      <c r="R162" s="27">
        <v>3824430.56</v>
      </c>
      <c r="S162" s="27">
        <v>12276307.59</v>
      </c>
      <c r="T162" s="27">
        <v>3844068.3499999996</v>
      </c>
      <c r="U162" s="27">
        <v>12315272.76</v>
      </c>
      <c r="V162" s="27">
        <v>3863882.99</v>
      </c>
      <c r="W162" s="27">
        <v>12341898.310000001</v>
      </c>
      <c r="X162" s="27">
        <v>3883756.11</v>
      </c>
      <c r="Y162" s="27">
        <v>12382888.16</v>
      </c>
      <c r="Z162" s="27">
        <v>3904188.2800000003</v>
      </c>
      <c r="AA162" s="27">
        <v>12463693.710000001</v>
      </c>
      <c r="AB162" s="27">
        <v>3925297.85</v>
      </c>
      <c r="AC162" s="27">
        <v>12492216.469999999</v>
      </c>
      <c r="AD162" s="27">
        <v>3928789.29</v>
      </c>
      <c r="AE162" s="11">
        <f t="shared" si="37"/>
        <v>12210550.019166669</v>
      </c>
      <c r="AF162" s="11">
        <f t="shared" si="38"/>
        <v>3822053.2966666669</v>
      </c>
    </row>
    <row r="163" spans="1:32" x14ac:dyDescent="0.25">
      <c r="A163" s="17">
        <v>155</v>
      </c>
      <c r="B163" s="22" t="s">
        <v>310</v>
      </c>
      <c r="C163" s="23"/>
      <c r="D163" s="22" t="s">
        <v>314</v>
      </c>
      <c r="E163" s="24">
        <f>SUM(E98:E162)</f>
        <v>146631072.21999997</v>
      </c>
      <c r="F163" s="24">
        <f t="shared" ref="F163:AF163" si="39">SUM(F98:F162)</f>
        <v>44362645.080000006</v>
      </c>
      <c r="G163" s="24">
        <f t="shared" si="39"/>
        <v>143782974.31</v>
      </c>
      <c r="H163" s="24">
        <f t="shared" si="39"/>
        <v>42204797.370000005</v>
      </c>
      <c r="I163" s="24">
        <f t="shared" si="39"/>
        <v>143921486.63</v>
      </c>
      <c r="J163" s="24">
        <f t="shared" si="39"/>
        <v>42757713.119999997</v>
      </c>
      <c r="K163" s="24">
        <f t="shared" si="39"/>
        <v>144100794.75</v>
      </c>
      <c r="L163" s="24">
        <f t="shared" si="39"/>
        <v>43237762.520000003</v>
      </c>
      <c r="M163" s="24">
        <f t="shared" si="39"/>
        <v>144107632.74000001</v>
      </c>
      <c r="N163" s="24">
        <f t="shared" si="39"/>
        <v>43463306.640000008</v>
      </c>
      <c r="O163" s="24">
        <f t="shared" si="39"/>
        <v>144245085.44999999</v>
      </c>
      <c r="P163" s="24">
        <f t="shared" si="39"/>
        <v>44010271.420000002</v>
      </c>
      <c r="Q163" s="24">
        <f t="shared" si="39"/>
        <v>145875172.5</v>
      </c>
      <c r="R163" s="24">
        <f t="shared" si="39"/>
        <v>44673208.079999991</v>
      </c>
      <c r="S163" s="24">
        <f t="shared" si="39"/>
        <v>146083338.75</v>
      </c>
      <c r="T163" s="24">
        <f t="shared" si="39"/>
        <v>45189798.329999998</v>
      </c>
      <c r="U163" s="24">
        <f t="shared" si="39"/>
        <v>146605500.97</v>
      </c>
      <c r="V163" s="24">
        <f t="shared" si="39"/>
        <v>45759236.790000014</v>
      </c>
      <c r="W163" s="24">
        <f t="shared" si="39"/>
        <v>147034421.68000001</v>
      </c>
      <c r="X163" s="24">
        <f t="shared" si="39"/>
        <v>46328561.340000004</v>
      </c>
      <c r="Y163" s="24">
        <f t="shared" si="39"/>
        <v>180996719.99000001</v>
      </c>
      <c r="Z163" s="24">
        <f t="shared" si="39"/>
        <v>63698427.000000007</v>
      </c>
      <c r="AA163" s="24">
        <f t="shared" si="39"/>
        <v>181876662.19</v>
      </c>
      <c r="AB163" s="24">
        <f t="shared" si="39"/>
        <v>64469677.980000019</v>
      </c>
      <c r="AC163" s="24">
        <f t="shared" si="39"/>
        <v>182826657.16</v>
      </c>
      <c r="AD163" s="24">
        <f t="shared" si="39"/>
        <v>64604464.669999979</v>
      </c>
      <c r="AE163" s="24">
        <f t="shared" si="39"/>
        <v>152779887.88750002</v>
      </c>
      <c r="AF163" s="24">
        <f t="shared" si="39"/>
        <v>48356359.622083336</v>
      </c>
    </row>
    <row r="164" spans="1:32" x14ac:dyDescent="0.25">
      <c r="A164" s="17">
        <v>156</v>
      </c>
      <c r="B164" s="55" t="s">
        <v>315</v>
      </c>
      <c r="C164" s="55"/>
      <c r="D164" s="25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</row>
    <row r="165" spans="1:32" x14ac:dyDescent="0.25">
      <c r="A165" s="17">
        <v>157</v>
      </c>
      <c r="C165" s="7" t="s">
        <v>316</v>
      </c>
      <c r="E165" s="11">
        <v>86636.74</v>
      </c>
      <c r="F165" s="11">
        <v>33201.020000000004</v>
      </c>
      <c r="G165" s="11">
        <v>86636.74</v>
      </c>
      <c r="H165" s="11">
        <v>33270.959999999999</v>
      </c>
      <c r="I165" s="11">
        <v>86636.74</v>
      </c>
      <c r="J165" s="11">
        <v>33340.910000000003</v>
      </c>
      <c r="K165" s="11">
        <v>86470.89</v>
      </c>
      <c r="L165" s="11">
        <v>33315</v>
      </c>
      <c r="M165" s="11">
        <v>86470.89</v>
      </c>
      <c r="N165" s="11">
        <v>33384.79</v>
      </c>
      <c r="O165" s="11">
        <v>86470.89</v>
      </c>
      <c r="P165" s="11">
        <v>33454.58</v>
      </c>
      <c r="Q165" s="11">
        <v>86470.89</v>
      </c>
      <c r="R165" s="11">
        <v>33524.379999999997</v>
      </c>
      <c r="S165" s="11">
        <v>86470.89</v>
      </c>
      <c r="T165" s="11">
        <v>33594.17</v>
      </c>
      <c r="U165" s="11">
        <v>86470.89</v>
      </c>
      <c r="V165" s="11">
        <v>33663.96</v>
      </c>
      <c r="W165" s="11">
        <v>86470.89</v>
      </c>
      <c r="X165" s="11">
        <v>33733.760000000002</v>
      </c>
      <c r="Y165" s="11">
        <v>86470.89</v>
      </c>
      <c r="Z165" s="11">
        <v>33803.56</v>
      </c>
      <c r="AA165" s="11">
        <v>85968.48</v>
      </c>
      <c r="AB165" s="11">
        <v>33636.480000000003</v>
      </c>
      <c r="AC165" s="11">
        <v>85968.48</v>
      </c>
      <c r="AD165" s="11">
        <v>33705.840000000004</v>
      </c>
      <c r="AE165" s="11">
        <f>+(E165+AC165+(+G165+I165+K165+M165+O165+Q165+S165+U165+W165+Y165+AA165)*2)/24</f>
        <v>86442.640833333338</v>
      </c>
      <c r="AF165" s="11">
        <f>+(F165+AD165+(+H165+J165+L165+N165+P165+R165+T165+V165+X165+Z165+AB165)*2)/24</f>
        <v>33514.665000000001</v>
      </c>
    </row>
    <row r="166" spans="1:32" x14ac:dyDescent="0.25">
      <c r="A166" s="17">
        <v>158</v>
      </c>
      <c r="C166" s="7" t="s">
        <v>345</v>
      </c>
      <c r="E166" s="11">
        <f>106117.22-106283.05</f>
        <v>-165.83000000000175</v>
      </c>
      <c r="F166" s="11">
        <f>40482.2-40618.63</f>
        <v>-136.43000000000029</v>
      </c>
      <c r="G166" s="11">
        <v>-165.83</v>
      </c>
      <c r="H166" s="11">
        <v>-136.43</v>
      </c>
      <c r="I166" s="11">
        <v>-165.83</v>
      </c>
      <c r="J166" s="11">
        <v>-136.43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f t="shared" ref="AE166:AF166" si="40">+(E166+AC166+(+G166+I166+K166+M166+O166+Q166+S166+U166+W166+Y166+AA166)*2)/24</f>
        <v>-34.547916666666744</v>
      </c>
      <c r="AF166" s="11">
        <f t="shared" si="40"/>
        <v>-28.42291666666668</v>
      </c>
    </row>
    <row r="167" spans="1:32" x14ac:dyDescent="0.25">
      <c r="A167" s="17">
        <v>159</v>
      </c>
      <c r="C167" s="7" t="s">
        <v>317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f>+(E167+AC167+(+G167+I167+K167+M167+O167+Q167+S167+U167+W167+Y167+AA167)*2)/24</f>
        <v>0</v>
      </c>
      <c r="AF167" s="11">
        <f>+(F167+AD167+(+H167+J167+L167+N167+P167+R167+T167+V167+X167+Z167+AB167)*2)/24</f>
        <v>0</v>
      </c>
    </row>
    <row r="168" spans="1:32" x14ac:dyDescent="0.25">
      <c r="A168" s="17">
        <v>160</v>
      </c>
      <c r="C168" s="48" t="s">
        <v>318</v>
      </c>
      <c r="E168" s="11">
        <v>26251194.289999999</v>
      </c>
      <c r="F168" s="11">
        <v>5020557.8</v>
      </c>
      <c r="G168" s="11">
        <v>26251194.289999999</v>
      </c>
      <c r="H168" s="11">
        <v>5050867.24</v>
      </c>
      <c r="I168" s="11">
        <v>26251194.289999999</v>
      </c>
      <c r="J168" s="11">
        <v>5081176.7</v>
      </c>
      <c r="K168" s="11">
        <v>29112028.289999999</v>
      </c>
      <c r="L168" s="11">
        <v>5093022.4400000004</v>
      </c>
      <c r="M168" s="11">
        <v>29112028.289999999</v>
      </c>
      <c r="N168" s="11">
        <v>5126629.4400000004</v>
      </c>
      <c r="O168" s="11">
        <v>29112028.289999999</v>
      </c>
      <c r="P168" s="11">
        <v>5160236.46</v>
      </c>
      <c r="Q168" s="11">
        <v>29112028.289999999</v>
      </c>
      <c r="R168" s="11">
        <v>5193843.4800000004</v>
      </c>
      <c r="S168" s="11">
        <v>29112028.289999999</v>
      </c>
      <c r="T168" s="11">
        <v>5227450.5</v>
      </c>
      <c r="U168" s="11">
        <v>29112028.289999999</v>
      </c>
      <c r="V168" s="11">
        <v>5261057.46</v>
      </c>
      <c r="W168" s="11">
        <v>29112028.289999999</v>
      </c>
      <c r="X168" s="11">
        <v>5294664.4400000004</v>
      </c>
      <c r="Y168" s="11">
        <v>29112028.289999999</v>
      </c>
      <c r="Z168" s="11">
        <v>5328271.47</v>
      </c>
      <c r="AA168" s="11">
        <v>30545412.550000001</v>
      </c>
      <c r="AB168" s="11">
        <v>5340684.51</v>
      </c>
      <c r="AC168" s="11">
        <v>30545412.550000001</v>
      </c>
      <c r="AD168" s="11">
        <v>5375902.1900000004</v>
      </c>
      <c r="AE168" s="11">
        <f t="shared" ref="AE168:AE169" si="41">+(E168+AC168+(+G168+I168+K168+M168+O168+Q168+S168+U168+W168+Y168+AA168)*2)/24</f>
        <v>28695194.239166666</v>
      </c>
      <c r="AF168" s="11">
        <f t="shared" ref="AF168:AF169" si="42">+(F168+AD168+(+H168+J168+L168+N168+P168+R168+T168+V168+X168+Z168+AB168)*2)/24</f>
        <v>5196344.5112499995</v>
      </c>
    </row>
    <row r="169" spans="1:32" x14ac:dyDescent="0.25">
      <c r="A169" s="17">
        <v>161</v>
      </c>
      <c r="C169" s="48" t="s">
        <v>346</v>
      </c>
      <c r="E169" s="11">
        <f>15076023.68-12215189.39</f>
        <v>2860834.2899999991</v>
      </c>
      <c r="F169" s="11">
        <f>3397088.43-3382511.79</f>
        <v>14576.64000000013</v>
      </c>
      <c r="G169" s="11">
        <v>2860834.29</v>
      </c>
      <c r="H169" s="11">
        <v>14576.64</v>
      </c>
      <c r="I169" s="11">
        <v>2860834.29</v>
      </c>
      <c r="J169" s="11">
        <v>14576.64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f t="shared" si="41"/>
        <v>596007.14374999993</v>
      </c>
      <c r="AF169" s="11">
        <f t="shared" si="42"/>
        <v>3036.8000000000052</v>
      </c>
    </row>
    <row r="170" spans="1:32" x14ac:dyDescent="0.25">
      <c r="A170" s="17">
        <v>162</v>
      </c>
      <c r="B170" s="56" t="s">
        <v>315</v>
      </c>
      <c r="C170" s="56"/>
      <c r="D170" s="22"/>
      <c r="E170" s="24">
        <f>SUM(E165:E169)</f>
        <v>29198499.489999998</v>
      </c>
      <c r="F170" s="24">
        <f t="shared" ref="F170:AF170" si="43">SUM(F165:F169)</f>
        <v>5068199.0299999993</v>
      </c>
      <c r="G170" s="24">
        <f t="shared" si="43"/>
        <v>29198499.489999998</v>
      </c>
      <c r="H170" s="24">
        <f t="shared" si="43"/>
        <v>5098578.41</v>
      </c>
      <c r="I170" s="24">
        <f t="shared" si="43"/>
        <v>29198499.489999998</v>
      </c>
      <c r="J170" s="24">
        <f t="shared" si="43"/>
        <v>5128957.82</v>
      </c>
      <c r="K170" s="24">
        <f t="shared" si="43"/>
        <v>29198499.18</v>
      </c>
      <c r="L170" s="24">
        <f t="shared" si="43"/>
        <v>5126337.4400000004</v>
      </c>
      <c r="M170" s="24">
        <f t="shared" si="43"/>
        <v>29198499.18</v>
      </c>
      <c r="N170" s="24">
        <f t="shared" si="43"/>
        <v>5160014.2300000004</v>
      </c>
      <c r="O170" s="24">
        <f t="shared" si="43"/>
        <v>29198499.18</v>
      </c>
      <c r="P170" s="24">
        <f t="shared" si="43"/>
        <v>5193691.04</v>
      </c>
      <c r="Q170" s="24">
        <f t="shared" si="43"/>
        <v>29198499.18</v>
      </c>
      <c r="R170" s="24">
        <f t="shared" si="43"/>
        <v>5227367.8600000003</v>
      </c>
      <c r="S170" s="24">
        <f t="shared" si="43"/>
        <v>29198499.18</v>
      </c>
      <c r="T170" s="24">
        <f t="shared" si="43"/>
        <v>5261044.67</v>
      </c>
      <c r="U170" s="24">
        <f t="shared" si="43"/>
        <v>29198499.18</v>
      </c>
      <c r="V170" s="24">
        <f t="shared" si="43"/>
        <v>5294721.42</v>
      </c>
      <c r="W170" s="24">
        <f t="shared" si="43"/>
        <v>29198499.18</v>
      </c>
      <c r="X170" s="24">
        <f t="shared" si="43"/>
        <v>5328398.2</v>
      </c>
      <c r="Y170" s="24">
        <f t="shared" si="43"/>
        <v>29198499.18</v>
      </c>
      <c r="Z170" s="24">
        <f t="shared" si="43"/>
        <v>5362075.0299999993</v>
      </c>
      <c r="AA170" s="24">
        <f t="shared" si="43"/>
        <v>30631381.030000001</v>
      </c>
      <c r="AB170" s="24">
        <f t="shared" si="43"/>
        <v>5374320.9900000002</v>
      </c>
      <c r="AC170" s="24">
        <f t="shared" si="43"/>
        <v>30631381.030000001</v>
      </c>
      <c r="AD170" s="24">
        <f t="shared" si="43"/>
        <v>5409608.0300000003</v>
      </c>
      <c r="AE170" s="24">
        <f t="shared" si="43"/>
        <v>29377609.475833334</v>
      </c>
      <c r="AF170" s="24">
        <f t="shared" si="43"/>
        <v>5232867.5533333328</v>
      </c>
    </row>
    <row r="171" spans="1:32" x14ac:dyDescent="0.25">
      <c r="A171" s="17">
        <v>163</v>
      </c>
    </row>
    <row r="172" spans="1:32" ht="16.5" thickBot="1" x14ac:dyDescent="0.3">
      <c r="A172" s="17">
        <v>164</v>
      </c>
      <c r="B172" s="28"/>
      <c r="C172" s="29" t="s">
        <v>234</v>
      </c>
      <c r="D172" s="28"/>
      <c r="E172" s="30">
        <f>SUM(E170,E163,E96,E49)</f>
        <v>1261132622.9599998</v>
      </c>
      <c r="F172" s="30">
        <f t="shared" ref="F172:AF172" si="44">SUM(F170,F163,F96,F49)</f>
        <v>536333501.57999992</v>
      </c>
      <c r="G172" s="30">
        <f t="shared" si="44"/>
        <v>1256900829.96</v>
      </c>
      <c r="H172" s="30">
        <f t="shared" si="44"/>
        <v>532192192.16999996</v>
      </c>
      <c r="I172" s="30">
        <f t="shared" si="44"/>
        <v>1260040068.1700001</v>
      </c>
      <c r="J172" s="30">
        <f t="shared" si="44"/>
        <v>535202198.87000018</v>
      </c>
      <c r="K172" s="30">
        <f t="shared" si="44"/>
        <v>1263451351.3200002</v>
      </c>
      <c r="L172" s="30">
        <f t="shared" si="44"/>
        <v>537602703.65999997</v>
      </c>
      <c r="M172" s="30">
        <f t="shared" si="44"/>
        <v>1266853560.6600001</v>
      </c>
      <c r="N172" s="30">
        <f t="shared" si="44"/>
        <v>540051804.69000006</v>
      </c>
      <c r="O172" s="30">
        <f t="shared" si="44"/>
        <v>1269039505.5400002</v>
      </c>
      <c r="P172" s="30">
        <f t="shared" si="44"/>
        <v>542746968.01999998</v>
      </c>
      <c r="Q172" s="30">
        <f t="shared" si="44"/>
        <v>1273538507.5100002</v>
      </c>
      <c r="R172" s="30">
        <f t="shared" si="44"/>
        <v>545639555.23999989</v>
      </c>
      <c r="S172" s="30">
        <f t="shared" si="44"/>
        <v>1276127007.3000002</v>
      </c>
      <c r="T172" s="30">
        <f t="shared" si="44"/>
        <v>548546219.42999995</v>
      </c>
      <c r="U172" s="30">
        <f t="shared" si="44"/>
        <v>1280111948.6499999</v>
      </c>
      <c r="V172" s="30">
        <f t="shared" si="44"/>
        <v>551313389.33000016</v>
      </c>
      <c r="W172" s="30">
        <f t="shared" si="44"/>
        <v>1284616000.1800001</v>
      </c>
      <c r="X172" s="30">
        <f t="shared" si="44"/>
        <v>554206530.71000004</v>
      </c>
      <c r="Y172" s="30">
        <f t="shared" si="44"/>
        <v>1290126388.1900001</v>
      </c>
      <c r="Z172" s="30">
        <f t="shared" si="44"/>
        <v>557120984.91000009</v>
      </c>
      <c r="AA172" s="30">
        <f t="shared" si="44"/>
        <v>1295725285.9199998</v>
      </c>
      <c r="AB172" s="30">
        <f t="shared" si="44"/>
        <v>560203954.06999993</v>
      </c>
      <c r="AC172" s="30">
        <f t="shared" si="44"/>
        <v>1318970376.9300001</v>
      </c>
      <c r="AD172" s="30">
        <f t="shared" si="44"/>
        <v>561405693.46000004</v>
      </c>
      <c r="AE172" s="30">
        <f t="shared" si="44"/>
        <v>1275548496.1120834</v>
      </c>
      <c r="AF172" s="30">
        <f t="shared" si="44"/>
        <v>546141341.55166662</v>
      </c>
    </row>
    <row r="173" spans="1:32" ht="16.5" customHeight="1" thickTop="1" x14ac:dyDescent="0.25">
      <c r="A173" s="17">
        <v>165</v>
      </c>
      <c r="D173" s="39"/>
      <c r="E173" s="40">
        <f>'Ubook PT'!B168-'PIS &amp; Accum Depr w Checks'!E172-12321472.44</f>
        <v>5.7741999626159668E-8</v>
      </c>
      <c r="F173" s="40">
        <f>'Ubook PT'!C168-'PIS &amp; Accum Depr w Checks'!F172-3423130.42</f>
        <v>-4.2840838432312012E-8</v>
      </c>
      <c r="G173" s="40">
        <f>'Ubook PT'!D168-'PIS &amp; Accum Depr w Checks'!G172</f>
        <v>0</v>
      </c>
      <c r="H173" s="40">
        <f>'Ubook PT'!E168-'PIS &amp; Accum Depr w Checks'!H172</f>
        <v>0</v>
      </c>
      <c r="I173" s="40">
        <f>'Ubook PT'!F168-'PIS &amp; Accum Depr w Checks'!I172</f>
        <v>0</v>
      </c>
      <c r="J173" s="40">
        <f>'Ubook PT'!G168-'PIS &amp; Accum Depr w Checks'!J172</f>
        <v>0</v>
      </c>
      <c r="K173" s="40">
        <f>'Ubook PT'!H168-'PIS &amp; Accum Depr w Checks'!K172</f>
        <v>0</v>
      </c>
      <c r="L173" s="40">
        <f>'Ubook PT'!I168-'PIS &amp; Accum Depr w Checks'!L172</f>
        <v>0</v>
      </c>
      <c r="M173" s="40">
        <f>'Ubook PT'!J168-'PIS &amp; Accum Depr w Checks'!M172</f>
        <v>0</v>
      </c>
      <c r="N173" s="40">
        <f>'Ubook PT'!K168-'PIS &amp; Accum Depr w Checks'!N172</f>
        <v>0</v>
      </c>
      <c r="O173" s="40">
        <f>'Ubook PT'!L168-'PIS &amp; Accum Depr w Checks'!O172</f>
        <v>0</v>
      </c>
      <c r="P173" s="40">
        <f>'Ubook PT'!M168-'PIS &amp; Accum Depr w Checks'!P172</f>
        <v>0</v>
      </c>
      <c r="Q173" s="40">
        <f>'Ubook PT'!N168-'PIS &amp; Accum Depr w Checks'!Q172</f>
        <v>0</v>
      </c>
      <c r="R173" s="40">
        <f>'Ubook PT'!O168-'PIS &amp; Accum Depr w Checks'!R172</f>
        <v>0</v>
      </c>
      <c r="S173" s="40">
        <f>'Ubook PT'!P168-'PIS &amp; Accum Depr w Checks'!S172</f>
        <v>0</v>
      </c>
      <c r="T173" s="40">
        <f>'Ubook PT'!Q168-'PIS &amp; Accum Depr w Checks'!T172</f>
        <v>0</v>
      </c>
      <c r="U173" s="40">
        <f>'Ubook PT'!R168-'PIS &amp; Accum Depr w Checks'!U172</f>
        <v>0</v>
      </c>
      <c r="V173" s="40">
        <f>'Ubook PT'!S168-'PIS &amp; Accum Depr w Checks'!V172</f>
        <v>0</v>
      </c>
      <c r="W173" s="40">
        <f>'Ubook PT'!T168-'PIS &amp; Accum Depr w Checks'!W172</f>
        <v>0</v>
      </c>
      <c r="X173" s="40">
        <f>'Ubook PT'!U168-'PIS &amp; Accum Depr w Checks'!X172</f>
        <v>0</v>
      </c>
      <c r="Y173" s="40">
        <f>'Ubook PT'!V168-'PIS &amp; Accum Depr w Checks'!Y172</f>
        <v>0</v>
      </c>
      <c r="Z173" s="40">
        <f>'Ubook PT'!W168-'PIS &amp; Accum Depr w Checks'!Z172</f>
        <v>0</v>
      </c>
      <c r="AA173" s="40">
        <f>'Ubook PT'!X168-'PIS &amp; Accum Depr w Checks'!AA172</f>
        <v>0</v>
      </c>
      <c r="AB173" s="40">
        <f>'Ubook PT'!Y168-'PIS &amp; Accum Depr w Checks'!AB172</f>
        <v>0</v>
      </c>
      <c r="AC173" s="40">
        <f>'Ubook PT'!Z168-'PIS &amp; Accum Depr w Checks'!AC172</f>
        <v>0</v>
      </c>
      <c r="AD173" s="40">
        <f>'Ubook PT'!AA168-'PIS &amp; Accum Depr w Checks'!AD172</f>
        <v>0</v>
      </c>
      <c r="AE173" s="40"/>
      <c r="AF173" s="40"/>
    </row>
    <row r="174" spans="1:32" ht="16.5" customHeight="1" x14ac:dyDescent="0.25">
      <c r="A174" s="17">
        <v>166</v>
      </c>
      <c r="D174" s="39" t="s">
        <v>351</v>
      </c>
      <c r="E174" s="40">
        <f>1181190214.31+29198499.49+50743909.16-E172</f>
        <v>0</v>
      </c>
      <c r="F174" s="40">
        <f>360812241.13+5068199.03+952412.58+145311809.7+24188839.18-F172</f>
        <v>4.0000021457672119E-2</v>
      </c>
      <c r="G174" s="40">
        <f>1176359415.37+29198499.49+51342915.1-G172</f>
        <v>0</v>
      </c>
      <c r="H174" s="40">
        <f>355196599.49+5098578.41+954911.45+146165291.44+24776811.42-H172</f>
        <v>4.0000081062316895E-2</v>
      </c>
      <c r="I174" s="40">
        <f>1176536981.45+29198499.49+1423907.27+52880679.96-I172</f>
        <v>0</v>
      </c>
      <c r="J174" s="40">
        <f>356993403.43+5128957.82+987475.79+146997090.17+25095271.72-J172</f>
        <v>5.999988317489624E-2</v>
      </c>
      <c r="K174" s="40">
        <f>1180217523.51+29198499.18+1423907.27+52611421.36-K172</f>
        <v>0</v>
      </c>
      <c r="L174" s="40">
        <f>358315459.63+5126337.44+1012318.21+147734746.79+25413841.65-L172</f>
        <v>5.9999942779541016E-2</v>
      </c>
      <c r="M174" s="40">
        <f>1188366509.16+29198499.18+1423907.27+47864645.05-M172</f>
        <v>0</v>
      </c>
      <c r="N174" s="40">
        <f>359536352.63+5160014.23+994452.33+148628385.26+25732600.3-N172</f>
        <v>5.9999942779541016E-2</v>
      </c>
      <c r="O174" s="40">
        <f>1189994147.42+29198499.18+1423907.27+48422951.67-O172</f>
        <v>0</v>
      </c>
      <c r="P174" s="40">
        <f>360985597.97+5193691.04+1009062.06+149447056.25+26111560.76-P172</f>
        <v>6.0000061988830566E-2</v>
      </c>
      <c r="Q174" s="40">
        <f>1198843248.63+29198499.18+1423907.27+44072852.43-Q172</f>
        <v>0</v>
      </c>
      <c r="R174" s="40">
        <f>362685996.02+5227367.86+1033008.31+150247718.43+26445464.68-R172</f>
        <v>6.0000061988830566E-2</v>
      </c>
      <c r="S174" s="40">
        <f>1207835302.62+29198499.18+1423907.27+37669298.23-S172</f>
        <v>0</v>
      </c>
      <c r="T174" s="40">
        <f>364367566.45+5261044.67+1055140.48+151073869.62+26788598.27-T172</f>
        <v>6.0000061988830566E-2</v>
      </c>
      <c r="U174" s="40">
        <f>1211420509.3+29198499.18+1423907.27+38069032.9-U172</f>
        <v>0</v>
      </c>
      <c r="V174" s="40">
        <f>365896259.96+5294721.42+1059386.14+151931417.05+27131604.82-V172</f>
        <v>5.9999823570251465E-2</v>
      </c>
      <c r="W174" s="40">
        <f>1212876638.68+29198499.18+1423907.27+41116955.05-W172</f>
        <v>0</v>
      </c>
      <c r="X174" s="40">
        <f>364506000.97+5328398.2+1074772.21+152826331.39+30471028-X172</f>
        <v>5.9999942779541016E-2</v>
      </c>
      <c r="Y174" s="40">
        <f>1213039627.13+29198499.18+1423907.27+46464354.61-Y172</f>
        <v>0</v>
      </c>
      <c r="Z174" s="40">
        <f>366092772.12+5362075.03+1061801.87+153792934.72+30811401.33-Z172</f>
        <v>0.15999996662139893</v>
      </c>
      <c r="AA174" s="40">
        <f>1218418685.5+30631381.03+1423907.27+45251312.12-AA172</f>
        <v>0</v>
      </c>
      <c r="AB174" s="40">
        <f>368260396.77+5374320.99+1077559.74+154341688.68+31149988.03-AB172</f>
        <v>0.1400001049041748</v>
      </c>
      <c r="AC174" s="40">
        <f>1259343976.06+30631381.03+1423907.27+27571112.57-AC172</f>
        <v>0</v>
      </c>
      <c r="AD174" s="40">
        <f>369706518.68+5409608.03+663643.61+154621635.7+31004287.58-AD172</f>
        <v>0.13999998569488525</v>
      </c>
      <c r="AE174" s="40">
        <f>+(E174+AC174+(+G174+I174+K174+M174+O174+Q174+S174+U174+W174+Y174+AA174)*2)/24</f>
        <v>0</v>
      </c>
      <c r="AF174" s="40">
        <f>+(F174+AD174+(+H174+J174+L174+N174+P174+R174+T174+V174+X174+Z174+AB174)*2)/24</f>
        <v>7.5833323101202652E-2</v>
      </c>
    </row>
    <row r="175" spans="1:32" ht="16.5" customHeight="1" x14ac:dyDescent="0.25">
      <c r="A175" s="17">
        <v>167</v>
      </c>
      <c r="F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X175" s="31" t="s">
        <v>319</v>
      </c>
      <c r="Y175" s="31"/>
      <c r="Z175" s="31"/>
      <c r="AD175" s="32"/>
      <c r="AE175" s="33"/>
    </row>
    <row r="176" spans="1:32" x14ac:dyDescent="0.25">
      <c r="A176" s="17">
        <v>168</v>
      </c>
      <c r="F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X176" s="31" t="s">
        <v>320</v>
      </c>
      <c r="Y176" s="31"/>
      <c r="Z176" s="31"/>
      <c r="AC176" s="32"/>
      <c r="AD176" s="32"/>
      <c r="AE176" s="33"/>
      <c r="AF176" s="34"/>
    </row>
    <row r="177" spans="1:32" x14ac:dyDescent="0.25">
      <c r="A177" s="17">
        <v>169</v>
      </c>
    </row>
    <row r="178" spans="1:32" x14ac:dyDescent="0.25">
      <c r="A178" s="17">
        <v>170</v>
      </c>
      <c r="Q178" s="10"/>
    </row>
    <row r="179" spans="1:32" x14ac:dyDescent="0.25">
      <c r="A179" s="17">
        <v>171</v>
      </c>
      <c r="D179" s="8" t="s">
        <v>321</v>
      </c>
      <c r="F179" s="10">
        <f>E96</f>
        <v>847725992.15999997</v>
      </c>
      <c r="G179" s="10"/>
      <c r="H179" s="10">
        <f>G96</f>
        <v>847082249.28999996</v>
      </c>
      <c r="I179" s="10"/>
      <c r="J179" s="10">
        <f>I96</f>
        <v>849643772.00999999</v>
      </c>
      <c r="K179" s="10"/>
      <c r="L179" s="10">
        <f>K96</f>
        <v>852354534.29999995</v>
      </c>
      <c r="M179" s="10"/>
      <c r="N179" s="10">
        <f>M96</f>
        <v>855186018.35000002</v>
      </c>
      <c r="O179" s="10"/>
      <c r="P179" s="10">
        <f>O96</f>
        <v>857135267.7900002</v>
      </c>
      <c r="Q179" s="10"/>
      <c r="R179" s="10">
        <f>Q96</f>
        <v>859489552.21000016</v>
      </c>
      <c r="S179" s="10"/>
      <c r="T179" s="10">
        <f>S96</f>
        <v>861275466.46000016</v>
      </c>
      <c r="U179" s="10"/>
      <c r="V179" s="10">
        <f>U96</f>
        <v>863898361.68999994</v>
      </c>
      <c r="W179" s="10"/>
      <c r="X179" s="10">
        <f>W96</f>
        <v>867719055.18000007</v>
      </c>
      <c r="Y179" s="10"/>
      <c r="Z179" s="10">
        <f>Y96</f>
        <v>848186168.74000001</v>
      </c>
      <c r="AA179" s="10"/>
      <c r="AB179" s="10">
        <f>AA96</f>
        <v>850752797.2099998</v>
      </c>
      <c r="AC179" s="10"/>
      <c r="AD179" s="10">
        <f>AC96</f>
        <v>871294447.06999993</v>
      </c>
    </row>
    <row r="180" spans="1:32" x14ac:dyDescent="0.25">
      <c r="A180" s="17">
        <v>172</v>
      </c>
      <c r="D180" s="8" t="s">
        <v>322</v>
      </c>
      <c r="E180" s="9"/>
      <c r="F180" s="35">
        <v>48390864.810000002</v>
      </c>
      <c r="G180" s="9"/>
      <c r="H180" s="35">
        <v>46030051.770000003</v>
      </c>
      <c r="I180" s="9"/>
      <c r="J180" s="35">
        <v>46065598.979999997</v>
      </c>
      <c r="K180" s="9"/>
      <c r="L180" s="35">
        <v>46062105.789999999</v>
      </c>
      <c r="M180" s="9"/>
      <c r="N180" s="35">
        <v>46054234.530000001</v>
      </c>
      <c r="O180" s="9"/>
      <c r="P180" s="35">
        <v>46067950.960000001</v>
      </c>
      <c r="Q180" s="9"/>
      <c r="R180" s="35">
        <v>47081894.25</v>
      </c>
      <c r="S180" s="9"/>
      <c r="T180" s="35">
        <v>47097006.259999998</v>
      </c>
      <c r="U180" s="9"/>
      <c r="V180" s="35">
        <v>47297840.479999997</v>
      </c>
      <c r="W180" s="9"/>
      <c r="X180" s="35">
        <v>47446324.780000001</v>
      </c>
      <c r="Y180" s="9"/>
      <c r="Z180" s="35">
        <v>47447783.439999998</v>
      </c>
      <c r="AA180" s="9"/>
      <c r="AB180" s="35">
        <v>47784323.920000002</v>
      </c>
      <c r="AC180" s="9"/>
      <c r="AD180" s="35">
        <v>48187077.659999996</v>
      </c>
      <c r="AE180" s="10"/>
    </row>
    <row r="181" spans="1:32" x14ac:dyDescent="0.25">
      <c r="A181" s="17">
        <v>173</v>
      </c>
      <c r="D181" s="8" t="s">
        <v>323</v>
      </c>
      <c r="E181" s="9"/>
      <c r="F181" s="35">
        <v>60932809.340000004</v>
      </c>
      <c r="G181" s="9"/>
      <c r="H181" s="35">
        <v>60965766.490000002</v>
      </c>
      <c r="I181" s="9"/>
      <c r="J181" s="35">
        <v>61033195.469999999</v>
      </c>
      <c r="K181" s="9"/>
      <c r="L181" s="35">
        <v>61169445.549999997</v>
      </c>
      <c r="M181" s="9"/>
      <c r="N181" s="35">
        <v>61182293.770000003</v>
      </c>
      <c r="O181" s="9"/>
      <c r="P181" s="35">
        <v>61270526.840000004</v>
      </c>
      <c r="Q181" s="9"/>
      <c r="R181" s="35">
        <v>61475063.490000002</v>
      </c>
      <c r="S181" s="9"/>
      <c r="T181" s="35">
        <v>61614286.880000003</v>
      </c>
      <c r="U181" s="9"/>
      <c r="V181" s="35">
        <v>61802391.850000001</v>
      </c>
      <c r="W181" s="9"/>
      <c r="X181" s="35">
        <v>61973211.859999999</v>
      </c>
      <c r="Y181" s="9"/>
      <c r="Z181" s="35">
        <v>87124247.489999995</v>
      </c>
      <c r="AA181" s="9"/>
      <c r="AB181" s="35">
        <v>87443122.060000002</v>
      </c>
      <c r="AC181" s="9"/>
      <c r="AD181" s="35">
        <v>87748398.280000001</v>
      </c>
    </row>
    <row r="182" spans="1:32" x14ac:dyDescent="0.25">
      <c r="A182" s="17">
        <v>174</v>
      </c>
      <c r="F182" s="10"/>
      <c r="G182" s="38"/>
      <c r="H182" s="10"/>
      <c r="J182" s="10"/>
      <c r="L182" s="10"/>
      <c r="N182" s="10"/>
      <c r="P182" s="10"/>
      <c r="R182" s="10"/>
      <c r="T182" s="10"/>
      <c r="V182" s="10"/>
      <c r="X182" s="10"/>
      <c r="Z182" s="10"/>
      <c r="AB182" s="10"/>
      <c r="AD182" s="10"/>
    </row>
    <row r="183" spans="1:32" x14ac:dyDescent="0.25">
      <c r="A183" s="17">
        <v>175</v>
      </c>
      <c r="D183" s="8" t="s">
        <v>349</v>
      </c>
      <c r="F183" s="35">
        <f>SUM(F179:F182)</f>
        <v>957049666.31000006</v>
      </c>
      <c r="G183" s="10"/>
      <c r="H183" s="35">
        <f t="shared" ref="H183:AD183" si="45">SUM(H179:H182)</f>
        <v>954078067.54999995</v>
      </c>
      <c r="I183" s="10"/>
      <c r="J183" s="35">
        <f t="shared" si="45"/>
        <v>956742566.46000004</v>
      </c>
      <c r="K183" s="10"/>
      <c r="L183" s="35">
        <f t="shared" si="45"/>
        <v>959586085.63999987</v>
      </c>
      <c r="M183" s="10"/>
      <c r="N183" s="35">
        <f t="shared" si="45"/>
        <v>962422546.64999998</v>
      </c>
      <c r="O183" s="10"/>
      <c r="P183" s="35">
        <f t="shared" si="45"/>
        <v>964473745.59000027</v>
      </c>
      <c r="Q183" s="10"/>
      <c r="R183" s="35">
        <f t="shared" si="45"/>
        <v>968046509.95000017</v>
      </c>
      <c r="S183" s="10"/>
      <c r="T183" s="35">
        <f t="shared" si="45"/>
        <v>969986759.60000014</v>
      </c>
      <c r="U183" s="10"/>
      <c r="V183" s="35">
        <f t="shared" si="45"/>
        <v>972998594.01999998</v>
      </c>
      <c r="W183" s="10"/>
      <c r="X183" s="35">
        <f t="shared" si="45"/>
        <v>977138591.82000005</v>
      </c>
      <c r="Y183" s="10"/>
      <c r="Z183" s="35">
        <f t="shared" si="45"/>
        <v>982758199.67000008</v>
      </c>
      <c r="AA183" s="10"/>
      <c r="AB183" s="35">
        <f t="shared" si="45"/>
        <v>985980243.18999982</v>
      </c>
      <c r="AC183" s="10"/>
      <c r="AD183" s="35">
        <f t="shared" si="45"/>
        <v>1007229923.0099999</v>
      </c>
      <c r="AE183" s="7" t="s">
        <v>324</v>
      </c>
      <c r="AF183" s="11">
        <f>+(F183+AD183+(+H183+J183+L183+N183+P183+R183+T183+V183+X183+Z183+AB183)*2)/24</f>
        <v>969695975.4000001</v>
      </c>
    </row>
    <row r="184" spans="1:32" x14ac:dyDescent="0.25">
      <c r="A184" s="17">
        <v>176</v>
      </c>
      <c r="D184" s="39" t="s">
        <v>351</v>
      </c>
      <c r="E184" s="40"/>
      <c r="F184" s="40">
        <f>956665112.4-F183</f>
        <v>-384553.91000008583</v>
      </c>
      <c r="G184" s="40"/>
      <c r="H184" s="40">
        <f>953693513.65-H183</f>
        <v>-384553.89999997616</v>
      </c>
      <c r="I184" s="40"/>
      <c r="J184" s="40">
        <f>956358012.55-J183</f>
        <v>-384553.91000008583</v>
      </c>
      <c r="K184" s="40"/>
      <c r="L184" s="40">
        <f>959201531.72-L183</f>
        <v>-384553.91999983788</v>
      </c>
      <c r="M184" s="40"/>
      <c r="N184" s="40">
        <f>962037992.75-N183</f>
        <v>-384553.89999997616</v>
      </c>
      <c r="O184" s="40"/>
      <c r="P184" s="40">
        <f>964089191.68-P183</f>
        <v>-384553.91000032425</v>
      </c>
      <c r="Q184" s="40"/>
      <c r="R184" s="40">
        <f>967661956.02-R183</f>
        <v>-384553.93000018597</v>
      </c>
      <c r="S184" s="40"/>
      <c r="T184" s="40">
        <f>969602205.97-T183</f>
        <v>-384553.63000011444</v>
      </c>
      <c r="U184" s="40"/>
      <c r="V184" s="40">
        <f>972614040.05-V183</f>
        <v>-384553.97000002861</v>
      </c>
      <c r="W184" s="40"/>
      <c r="X184" s="40">
        <f>976754037.85-X183</f>
        <v>-384553.97000002861</v>
      </c>
      <c r="Y184" s="40"/>
      <c r="Z184" s="40">
        <f>982373645.71-Z183</f>
        <v>-384553.96000003815</v>
      </c>
      <c r="AA184" s="40"/>
      <c r="AB184" s="40">
        <f>985595689.23-AB183</f>
        <v>-384553.95999979973</v>
      </c>
      <c r="AC184" s="40"/>
      <c r="AD184" s="40">
        <f>1006845369.08-AD183</f>
        <v>-384553.92999982834</v>
      </c>
      <c r="AE184" s="11"/>
      <c r="AF184" s="11"/>
    </row>
    <row r="185" spans="1:32" x14ac:dyDescent="0.25">
      <c r="A185" s="17">
        <v>177</v>
      </c>
      <c r="D185" s="8" t="s">
        <v>321</v>
      </c>
      <c r="F185" s="10">
        <f>F96</f>
        <v>382351883.51999992</v>
      </c>
      <c r="G185" s="10"/>
      <c r="H185" s="10">
        <f>H96</f>
        <v>381046616.30999994</v>
      </c>
      <c r="I185" s="10"/>
      <c r="J185" s="10">
        <f>J96</f>
        <v>382908691.01000017</v>
      </c>
      <c r="K185" s="10"/>
      <c r="L185" s="10">
        <f>L96</f>
        <v>384400068.56000006</v>
      </c>
      <c r="M185" s="10"/>
      <c r="N185" s="10">
        <f>N96</f>
        <v>386081327.39000005</v>
      </c>
      <c r="O185" s="10"/>
      <c r="P185" s="10">
        <f>P96</f>
        <v>387773895.56000006</v>
      </c>
      <c r="Q185" s="10"/>
      <c r="R185" s="10">
        <f>R96</f>
        <v>389461533.66999984</v>
      </c>
      <c r="S185" s="10"/>
      <c r="T185" s="10">
        <f>T96</f>
        <v>391271273.88999999</v>
      </c>
      <c r="U185" s="10"/>
      <c r="V185" s="10">
        <f>V96</f>
        <v>392985430.11000007</v>
      </c>
      <c r="W185" s="10"/>
      <c r="X185" s="10">
        <f>X96</f>
        <v>394817226.38</v>
      </c>
      <c r="Y185" s="10"/>
      <c r="Z185" s="10">
        <f>Z96</f>
        <v>384043721.16000003</v>
      </c>
      <c r="AA185" s="10"/>
      <c r="AB185" s="10">
        <f>AB96</f>
        <v>385844005.36999995</v>
      </c>
      <c r="AC185" s="10"/>
      <c r="AD185" s="10">
        <f>AD96</f>
        <v>386825672.31</v>
      </c>
    </row>
    <row r="186" spans="1:32" x14ac:dyDescent="0.25">
      <c r="A186" s="17">
        <v>178</v>
      </c>
      <c r="D186" s="8" t="s">
        <v>322</v>
      </c>
      <c r="F186" s="37">
        <v>28241273.66</v>
      </c>
      <c r="G186" s="38"/>
      <c r="H186" s="37">
        <v>26471693.859999999</v>
      </c>
      <c r="J186" s="37">
        <v>26772291.600000001</v>
      </c>
      <c r="L186" s="37">
        <v>27060331.690000001</v>
      </c>
      <c r="N186" s="37">
        <v>27316736.93</v>
      </c>
      <c r="P186" s="37">
        <v>27662653.780000001</v>
      </c>
      <c r="R186" s="37">
        <v>28074317.129999999</v>
      </c>
      <c r="T186" s="37">
        <v>28394031.18</v>
      </c>
      <c r="V186" s="37">
        <v>28713879.48</v>
      </c>
      <c r="X186" s="37">
        <v>29035440.84</v>
      </c>
      <c r="Z186" s="37">
        <v>29350780.920000002</v>
      </c>
      <c r="AB186" s="37">
        <v>29759756.289999999</v>
      </c>
      <c r="AD186" s="37">
        <v>29725884.949999999</v>
      </c>
    </row>
    <row r="187" spans="1:32" x14ac:dyDescent="0.25">
      <c r="A187" s="17">
        <v>179</v>
      </c>
      <c r="D187" s="8" t="s">
        <v>323</v>
      </c>
      <c r="F187" s="37">
        <v>4993524.3099999996</v>
      </c>
      <c r="G187" s="38"/>
      <c r="H187" s="37">
        <v>5075718.97</v>
      </c>
      <c r="J187" s="37">
        <v>5187893.7699999996</v>
      </c>
      <c r="L187" s="37">
        <v>5258570.5999999996</v>
      </c>
      <c r="N187" s="37">
        <v>5172045.08</v>
      </c>
      <c r="P187" s="37">
        <v>5235044.13</v>
      </c>
      <c r="R187" s="37">
        <v>5318914.1100000003</v>
      </c>
      <c r="T187" s="37">
        <v>5385330.1699999999</v>
      </c>
      <c r="V187" s="37">
        <v>5490752.8600000003</v>
      </c>
      <c r="X187" s="37">
        <v>5594397.0899999999</v>
      </c>
      <c r="Z187" s="37">
        <v>18146674.699999999</v>
      </c>
      <c r="AB187" s="37">
        <v>18313420.420000002</v>
      </c>
      <c r="AD187" s="37">
        <v>18446739.43</v>
      </c>
    </row>
    <row r="188" spans="1:32" x14ac:dyDescent="0.25">
      <c r="A188" s="17">
        <v>180</v>
      </c>
      <c r="F188" s="10"/>
      <c r="G188" s="38"/>
      <c r="H188" s="10"/>
      <c r="J188" s="10"/>
      <c r="L188" s="10"/>
      <c r="N188" s="10"/>
      <c r="P188" s="10"/>
      <c r="R188" s="10"/>
      <c r="T188" s="10"/>
      <c r="V188" s="10"/>
      <c r="X188" s="10"/>
      <c r="Z188" s="10"/>
      <c r="AB188" s="10"/>
      <c r="AD188" s="10"/>
    </row>
    <row r="189" spans="1:32" x14ac:dyDescent="0.25">
      <c r="A189" s="17">
        <v>181</v>
      </c>
      <c r="D189" s="8" t="s">
        <v>325</v>
      </c>
      <c r="F189" s="35">
        <f>SUM(F185:F188)</f>
        <v>415586681.48999995</v>
      </c>
      <c r="G189" s="10"/>
      <c r="H189" s="35">
        <f t="shared" ref="H189:AB189" si="46">SUM(H185:H188)</f>
        <v>412594029.13999999</v>
      </c>
      <c r="I189" s="10"/>
      <c r="J189" s="35">
        <f>SUM(J185:J188)</f>
        <v>414868876.38000017</v>
      </c>
      <c r="K189" s="10"/>
      <c r="L189" s="35">
        <f t="shared" si="46"/>
        <v>416718970.85000008</v>
      </c>
      <c r="M189" s="10"/>
      <c r="N189" s="35">
        <f t="shared" si="46"/>
        <v>418570109.40000004</v>
      </c>
      <c r="O189" s="10"/>
      <c r="P189" s="35">
        <f t="shared" si="46"/>
        <v>420671593.47000003</v>
      </c>
      <c r="Q189" s="10"/>
      <c r="R189" s="35">
        <f t="shared" si="46"/>
        <v>422854764.90999985</v>
      </c>
      <c r="S189" s="10"/>
      <c r="T189" s="35">
        <f t="shared" si="46"/>
        <v>425050635.24000001</v>
      </c>
      <c r="U189" s="10"/>
      <c r="V189" s="35">
        <f t="shared" si="46"/>
        <v>427190062.45000011</v>
      </c>
      <c r="W189" s="10"/>
      <c r="X189" s="35">
        <f t="shared" si="46"/>
        <v>429447064.30999994</v>
      </c>
      <c r="Y189" s="10"/>
      <c r="Z189" s="35">
        <f t="shared" si="46"/>
        <v>431541176.78000003</v>
      </c>
      <c r="AA189" s="10"/>
      <c r="AB189" s="35">
        <f t="shared" si="46"/>
        <v>433917182.07999998</v>
      </c>
      <c r="AC189" s="10"/>
      <c r="AD189" s="35">
        <f>SUM(AD185:AD188)</f>
        <v>434998296.69</v>
      </c>
      <c r="AE189" s="7" t="s">
        <v>326</v>
      </c>
      <c r="AF189" s="11">
        <f>+(F189+AD189+(+H189+J189+L189+N189+P189+R189+T189+V189+X189+Z189+AB189)*2)/24</f>
        <v>423226412.84166676</v>
      </c>
    </row>
    <row r="190" spans="1:32" x14ac:dyDescent="0.25">
      <c r="A190" s="17">
        <v>182</v>
      </c>
      <c r="D190" s="39" t="s">
        <v>351</v>
      </c>
      <c r="E190" s="40"/>
      <c r="F190" s="40">
        <f>280856269.42+227499.86+116033037.28+18059025.14-F189</f>
        <v>-410849.78999990225</v>
      </c>
      <c r="G190" s="40"/>
      <c r="H190" s="40">
        <f>276725845.88+238805.8+116752374.02+18465570.39-H189</f>
        <v>-411433.05000001192</v>
      </c>
      <c r="I190" s="40"/>
      <c r="J190" s="51">
        <f>278085277.6+262994.79+117400688.05+18708051.12-J189</f>
        <v>-411864.82000011206</v>
      </c>
      <c r="K190" s="40"/>
      <c r="L190" s="40">
        <f>279049186.41+281574.43+118025201.64+18950613.96-L189</f>
        <v>-412394.41000008583</v>
      </c>
      <c r="M190" s="40"/>
      <c r="N190" s="40">
        <f>279992677.75+261335.09+118709903.33+19193318.13-N189</f>
        <v>-412875.10000008345</v>
      </c>
      <c r="O190" s="40"/>
      <c r="P190" s="40">
        <f>281163586.11+269684.93+119343859.2+19481107.44-P189</f>
        <v>-413355.79000002146</v>
      </c>
      <c r="Q190" s="40"/>
      <c r="R190" s="40">
        <f>282482412.7+288636.36+119934725.47+19735153.9-R189</f>
        <v>-413836.47999989986</v>
      </c>
      <c r="S190" s="40"/>
      <c r="T190" s="40">
        <f>283763058.14+304508.46+120572639.01+19996112.46-T189</f>
        <v>-414317.17000007629</v>
      </c>
      <c r="U190" s="40"/>
      <c r="V190" s="40">
        <f>284990293.34+303722.35+121224304.92+20256943.98-V189</f>
        <v>-414797.86000007391</v>
      </c>
      <c r="W190" s="40"/>
      <c r="X190" s="40">
        <f>284047674.36+312842.95+121908389.85+22762878.6-X189</f>
        <v>-415278.54999995232</v>
      </c>
      <c r="Y190" s="40"/>
      <c r="Z190" s="40">
        <f>285113652.61+335266.55+122654619.26+23021879.22-Z189</f>
        <v>-415759.1400000453</v>
      </c>
      <c r="AA190" s="40"/>
      <c r="AB190" s="40">
        <f>286779269.53+352943.03+123089187.84+23279541.83-AB189</f>
        <v>-416239.85000002384</v>
      </c>
      <c r="AC190" s="40"/>
      <c r="AD190" s="40">
        <f>288145038.69-26840.07+123289136.64+23174240.89-AD189</f>
        <v>-416720.54000002146</v>
      </c>
      <c r="AE190" s="11"/>
      <c r="AF190" s="11"/>
    </row>
    <row r="191" spans="1:32" x14ac:dyDescent="0.25">
      <c r="A191" s="17">
        <v>183</v>
      </c>
      <c r="D191" s="36" t="s">
        <v>350</v>
      </c>
      <c r="G191" s="38"/>
      <c r="J191" s="53" t="s">
        <v>406</v>
      </c>
      <c r="AD191" s="38"/>
    </row>
    <row r="192" spans="1:32" x14ac:dyDescent="0.25">
      <c r="A192" s="17">
        <v>184</v>
      </c>
      <c r="G192" s="38"/>
    </row>
    <row r="193" spans="1:1" x14ac:dyDescent="0.25">
      <c r="A193" s="17">
        <v>185</v>
      </c>
    </row>
  </sheetData>
  <mergeCells count="17">
    <mergeCell ref="J5:L5"/>
    <mergeCell ref="R5:S5"/>
    <mergeCell ref="Y5:AA5"/>
    <mergeCell ref="B164:C164"/>
    <mergeCell ref="B170:C170"/>
    <mergeCell ref="J3:L3"/>
    <mergeCell ref="R3:S3"/>
    <mergeCell ref="Y3:AA3"/>
    <mergeCell ref="J4:L4"/>
    <mergeCell ref="R4:S4"/>
    <mergeCell ref="Y4:AA4"/>
    <mergeCell ref="J1:L1"/>
    <mergeCell ref="R1:S1"/>
    <mergeCell ref="Y1:AA1"/>
    <mergeCell ref="J2:L2"/>
    <mergeCell ref="R2:S2"/>
    <mergeCell ref="Y2:AA2"/>
  </mergeCells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F03A-F3DE-4007-A446-7F1A242B117A}">
  <dimension ref="A3:AA188"/>
  <sheetViews>
    <sheetView topLeftCell="A157" workbookViewId="0">
      <selection activeCell="B201" sqref="B201"/>
    </sheetView>
  </sheetViews>
  <sheetFormatPr defaultRowHeight="12.75" x14ac:dyDescent="0.2"/>
  <cols>
    <col min="1" max="1" width="43.7109375" bestFit="1" customWidth="1"/>
    <col min="2" max="2" width="26" style="5" bestFit="1" customWidth="1"/>
    <col min="3" max="3" width="25.28515625" style="5" bestFit="1" customWidth="1"/>
    <col min="4" max="4" width="26" style="5" bestFit="1" customWidth="1"/>
    <col min="5" max="5" width="25.28515625" style="5" bestFit="1" customWidth="1"/>
    <col min="6" max="6" width="26" style="5" bestFit="1" customWidth="1"/>
    <col min="7" max="7" width="25.28515625" style="5" bestFit="1" customWidth="1"/>
    <col min="8" max="8" width="26" style="5" bestFit="1" customWidth="1"/>
    <col min="9" max="9" width="25.28515625" style="5" bestFit="1" customWidth="1"/>
    <col min="10" max="10" width="26" style="5" bestFit="1" customWidth="1"/>
    <col min="11" max="11" width="25.28515625" style="5" bestFit="1" customWidth="1"/>
    <col min="12" max="12" width="26" style="5" bestFit="1" customWidth="1"/>
    <col min="13" max="13" width="25.28515625" style="5" bestFit="1" customWidth="1"/>
    <col min="14" max="14" width="26" style="5" bestFit="1" customWidth="1"/>
    <col min="15" max="15" width="25.28515625" style="5" bestFit="1" customWidth="1"/>
    <col min="16" max="16" width="26" style="5" bestFit="1" customWidth="1"/>
    <col min="17" max="17" width="25.28515625" style="5" bestFit="1" customWidth="1"/>
    <col min="18" max="18" width="26" style="5" bestFit="1" customWidth="1"/>
    <col min="19" max="19" width="25.28515625" style="5" bestFit="1" customWidth="1"/>
    <col min="20" max="20" width="27" style="5" bestFit="1" customWidth="1"/>
    <col min="21" max="21" width="26.42578125" style="5" bestFit="1" customWidth="1"/>
    <col min="22" max="22" width="27" style="5" bestFit="1" customWidth="1"/>
    <col min="23" max="23" width="26.42578125" style="5" bestFit="1" customWidth="1"/>
    <col min="24" max="24" width="27" style="5" bestFit="1" customWidth="1"/>
    <col min="25" max="25" width="26.42578125" style="5" bestFit="1" customWidth="1"/>
    <col min="26" max="26" width="27" style="5" bestFit="1" customWidth="1"/>
    <col min="27" max="27" width="26.42578125" style="5" bestFit="1" customWidth="1"/>
  </cols>
  <sheetData>
    <row r="3" spans="1:27" x14ac:dyDescent="0.2">
      <c r="A3" s="1" t="s">
        <v>233</v>
      </c>
      <c r="B3" s="5" t="s">
        <v>238</v>
      </c>
      <c r="C3" s="5" t="s">
        <v>239</v>
      </c>
      <c r="D3" s="5" t="s">
        <v>240</v>
      </c>
      <c r="E3" s="5" t="s">
        <v>241</v>
      </c>
      <c r="F3" s="5" t="s">
        <v>242</v>
      </c>
      <c r="G3" s="5" t="s">
        <v>243</v>
      </c>
      <c r="H3" s="5" t="s">
        <v>244</v>
      </c>
      <c r="I3" s="5" t="s">
        <v>245</v>
      </c>
      <c r="J3" s="5" t="s">
        <v>246</v>
      </c>
      <c r="K3" s="5" t="s">
        <v>247</v>
      </c>
      <c r="L3" s="5" t="s">
        <v>248</v>
      </c>
      <c r="M3" s="5" t="s">
        <v>249</v>
      </c>
      <c r="N3" s="5" t="s">
        <v>250</v>
      </c>
      <c r="O3" s="5" t="s">
        <v>251</v>
      </c>
      <c r="P3" s="5" t="s">
        <v>252</v>
      </c>
      <c r="Q3" s="5" t="s">
        <v>253</v>
      </c>
      <c r="R3" s="5" t="s">
        <v>254</v>
      </c>
      <c r="S3" s="5" t="s">
        <v>255</v>
      </c>
      <c r="T3" s="5" t="s">
        <v>256</v>
      </c>
      <c r="U3" s="5" t="s">
        <v>257</v>
      </c>
      <c r="V3" s="5" t="s">
        <v>258</v>
      </c>
      <c r="W3" s="5" t="s">
        <v>259</v>
      </c>
      <c r="X3" s="5" t="s">
        <v>262</v>
      </c>
      <c r="Y3" s="5" t="s">
        <v>263</v>
      </c>
      <c r="Z3" s="5" t="s">
        <v>260</v>
      </c>
      <c r="AA3" s="5" t="s">
        <v>261</v>
      </c>
    </row>
    <row r="4" spans="1:27" x14ac:dyDescent="0.2">
      <c r="A4" s="2" t="s">
        <v>45</v>
      </c>
      <c r="B4" s="5">
        <v>1231934123.4699998</v>
      </c>
      <c r="C4" s="5">
        <v>531265302.54999983</v>
      </c>
      <c r="D4" s="5">
        <v>1227702330.4700003</v>
      </c>
      <c r="E4" s="5">
        <v>527093613.75999993</v>
      </c>
      <c r="F4" s="5">
        <v>1230841568.6800001</v>
      </c>
      <c r="G4" s="5">
        <v>530073241.05000031</v>
      </c>
      <c r="H4" s="5">
        <v>1234252852.1400003</v>
      </c>
      <c r="I4" s="5">
        <v>532476366.22000003</v>
      </c>
      <c r="J4" s="5">
        <v>1237655061.48</v>
      </c>
      <c r="K4" s="5">
        <v>534891790.46000004</v>
      </c>
      <c r="L4" s="5">
        <v>1239841006.3600004</v>
      </c>
      <c r="M4" s="5">
        <v>537553276.98000002</v>
      </c>
      <c r="N4" s="5">
        <v>1244340008.3300002</v>
      </c>
      <c r="O4" s="5">
        <v>540412187.37999988</v>
      </c>
      <c r="P4" s="5">
        <v>1246928508.1200004</v>
      </c>
      <c r="Q4" s="5">
        <v>543285174.75999987</v>
      </c>
      <c r="R4" s="5">
        <v>1250913449.4700003</v>
      </c>
      <c r="S4" s="5">
        <v>546018667.90999997</v>
      </c>
      <c r="T4" s="5">
        <v>1255417501.0000002</v>
      </c>
      <c r="U4" s="5">
        <v>548878132.50999999</v>
      </c>
      <c r="V4" s="5">
        <v>1260927889.0100005</v>
      </c>
      <c r="W4" s="5">
        <v>551758909.88000011</v>
      </c>
      <c r="X4" s="5">
        <v>1265093904.8900001</v>
      </c>
      <c r="Y4" s="5">
        <v>554829633.08000004</v>
      </c>
      <c r="Z4" s="5">
        <v>1288338995.9000001</v>
      </c>
      <c r="AA4" s="5">
        <v>555996085.42999995</v>
      </c>
    </row>
    <row r="5" spans="1:27" x14ac:dyDescent="0.2">
      <c r="A5" s="3" t="s">
        <v>312</v>
      </c>
      <c r="B5" s="5">
        <v>64478167.61999999</v>
      </c>
      <c r="C5" s="5">
        <v>37624907.300000004</v>
      </c>
      <c r="D5" s="5">
        <v>61463548.849999994</v>
      </c>
      <c r="E5" s="5">
        <v>35342092.940000005</v>
      </c>
      <c r="F5" s="5">
        <v>61511014.75</v>
      </c>
      <c r="G5" s="5">
        <v>35743543.920000002</v>
      </c>
      <c r="H5" s="5">
        <v>61506350.309999995</v>
      </c>
      <c r="I5" s="5">
        <v>36128161.460000001</v>
      </c>
      <c r="J5" s="5">
        <v>61495839.899999999</v>
      </c>
      <c r="K5" s="5">
        <v>36470537.24000001</v>
      </c>
      <c r="L5" s="5">
        <v>61514155.330000006</v>
      </c>
      <c r="M5" s="5">
        <v>36932437.150000006</v>
      </c>
      <c r="N5" s="5">
        <v>62868065.43</v>
      </c>
      <c r="O5" s="5">
        <v>37482127.829999991</v>
      </c>
      <c r="P5" s="5">
        <v>62888244.380000003</v>
      </c>
      <c r="Q5" s="5">
        <v>37909039.350000001</v>
      </c>
      <c r="R5" s="5">
        <v>63156416.649999999</v>
      </c>
      <c r="S5" s="5">
        <v>38336130.13000001</v>
      </c>
      <c r="T5" s="5">
        <v>63354686.529999994</v>
      </c>
      <c r="U5" s="5">
        <v>38765508.360000007</v>
      </c>
      <c r="V5" s="5">
        <v>63356634.25999999</v>
      </c>
      <c r="W5" s="5">
        <v>39186579.340000004</v>
      </c>
      <c r="X5" s="5">
        <v>63806013.989999987</v>
      </c>
      <c r="Y5" s="5">
        <v>39732680.840000011</v>
      </c>
      <c r="Z5" s="5">
        <v>64343807.749999985</v>
      </c>
      <c r="AA5" s="5">
        <v>39687452.679999985</v>
      </c>
    </row>
    <row r="6" spans="1:27" x14ac:dyDescent="0.2">
      <c r="A6" s="4" t="s">
        <v>47</v>
      </c>
      <c r="B6" s="5">
        <v>152066.07999999999</v>
      </c>
      <c r="C6" s="5">
        <v>0</v>
      </c>
      <c r="D6" s="5">
        <v>152066.08000000002</v>
      </c>
      <c r="E6" s="5">
        <v>0</v>
      </c>
      <c r="F6" s="5">
        <v>152066.08000000002</v>
      </c>
      <c r="G6" s="5">
        <v>0</v>
      </c>
      <c r="H6" s="5">
        <v>152066.08000000002</v>
      </c>
      <c r="I6" s="5">
        <v>0</v>
      </c>
      <c r="J6" s="5">
        <v>152066.08000000002</v>
      </c>
      <c r="K6" s="5">
        <v>0</v>
      </c>
      <c r="L6" s="5">
        <v>152066.08000000002</v>
      </c>
      <c r="M6" s="5">
        <v>0</v>
      </c>
      <c r="N6" s="5">
        <v>152066.08000000002</v>
      </c>
      <c r="O6" s="5">
        <v>0</v>
      </c>
      <c r="P6" s="5">
        <v>152066.08000000002</v>
      </c>
      <c r="Q6" s="5">
        <v>0</v>
      </c>
      <c r="R6" s="5">
        <v>152066.08000000002</v>
      </c>
      <c r="S6" s="5">
        <v>0</v>
      </c>
      <c r="T6" s="5">
        <v>152066.08000000002</v>
      </c>
      <c r="U6" s="5">
        <v>0</v>
      </c>
      <c r="V6" s="5">
        <v>152066.08000000002</v>
      </c>
      <c r="W6" s="5">
        <v>0</v>
      </c>
      <c r="X6" s="5">
        <v>152066.08000000002</v>
      </c>
      <c r="Y6" s="5">
        <v>0</v>
      </c>
      <c r="Z6" s="5">
        <v>152066.08000000002</v>
      </c>
      <c r="AA6" s="5">
        <v>0</v>
      </c>
    </row>
    <row r="7" spans="1:27" x14ac:dyDescent="0.2">
      <c r="A7" s="4" t="s">
        <v>335</v>
      </c>
      <c r="B7" s="5">
        <v>28320.170000000002</v>
      </c>
      <c r="C7" s="5">
        <v>0</v>
      </c>
      <c r="D7" s="5">
        <v>28320.17</v>
      </c>
      <c r="E7" s="5">
        <v>2360.0100000000002</v>
      </c>
      <c r="F7" s="5">
        <v>28347.38</v>
      </c>
      <c r="G7" s="5">
        <v>4720.0200000000004</v>
      </c>
      <c r="H7" s="5">
        <v>28347.38</v>
      </c>
      <c r="I7" s="5">
        <v>7082.3</v>
      </c>
      <c r="J7" s="5">
        <v>28347.38</v>
      </c>
      <c r="K7" s="5">
        <v>9444.58</v>
      </c>
      <c r="L7" s="5">
        <v>28347.38</v>
      </c>
      <c r="M7" s="5">
        <v>11806.86</v>
      </c>
      <c r="N7" s="5">
        <v>28347.38</v>
      </c>
      <c r="O7" s="5">
        <v>14169.14</v>
      </c>
      <c r="P7" s="5">
        <v>28347.38</v>
      </c>
      <c r="Q7" s="5">
        <v>16531.420000000002</v>
      </c>
      <c r="R7" s="5">
        <v>28347.38</v>
      </c>
      <c r="S7" s="5">
        <v>18893.7</v>
      </c>
      <c r="T7" s="5">
        <v>28347.38</v>
      </c>
      <c r="U7" s="5">
        <v>21255.98</v>
      </c>
      <c r="V7" s="5">
        <v>28347.38</v>
      </c>
      <c r="W7" s="5">
        <v>23618.260000000002</v>
      </c>
      <c r="X7" s="5">
        <v>28347.38</v>
      </c>
      <c r="Y7" s="5">
        <v>25980.54</v>
      </c>
      <c r="Z7" s="5">
        <v>28347.38</v>
      </c>
      <c r="AA7" s="5">
        <v>28342.820000000003</v>
      </c>
    </row>
    <row r="8" spans="1:27" x14ac:dyDescent="0.2">
      <c r="A8" s="4" t="s">
        <v>64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</row>
    <row r="9" spans="1:27" x14ac:dyDescent="0.2">
      <c r="A9" s="4" t="s">
        <v>65</v>
      </c>
      <c r="B9" s="5">
        <v>2073631.6300000001</v>
      </c>
      <c r="C9" s="5">
        <v>1081290.56</v>
      </c>
      <c r="D9" s="5">
        <v>2073631.63</v>
      </c>
      <c r="E9" s="5">
        <v>1098570.82</v>
      </c>
      <c r="F9" s="5">
        <v>2073631.63</v>
      </c>
      <c r="G9" s="5">
        <v>1115851.08</v>
      </c>
      <c r="H9" s="5">
        <v>2073631.63</v>
      </c>
      <c r="I9" s="5">
        <v>1133131.3400000001</v>
      </c>
      <c r="J9" s="5">
        <v>2073631.63</v>
      </c>
      <c r="K9" s="5">
        <v>1150411.6000000001</v>
      </c>
      <c r="L9" s="5">
        <v>2073631.63</v>
      </c>
      <c r="M9" s="5">
        <v>1167691.8600000001</v>
      </c>
      <c r="N9" s="5">
        <v>2073631.63</v>
      </c>
      <c r="O9" s="5">
        <v>1184972.1200000001</v>
      </c>
      <c r="P9" s="5">
        <v>2073631.63</v>
      </c>
      <c r="Q9" s="5">
        <v>1202252.3800000001</v>
      </c>
      <c r="R9" s="5">
        <v>2073631.63</v>
      </c>
      <c r="S9" s="5">
        <v>1219532.6400000001</v>
      </c>
      <c r="T9" s="5">
        <v>2073631.63</v>
      </c>
      <c r="U9" s="5">
        <v>1236812.8999999999</v>
      </c>
      <c r="V9" s="5">
        <v>2073631.63</v>
      </c>
      <c r="W9" s="5">
        <v>1254093.1599999999</v>
      </c>
      <c r="X9" s="5">
        <v>2073631.63</v>
      </c>
      <c r="Y9" s="5">
        <v>1271373.42</v>
      </c>
      <c r="Z9" s="5">
        <v>2073631.63</v>
      </c>
      <c r="AA9" s="5">
        <v>1288653.68</v>
      </c>
    </row>
    <row r="10" spans="1:27" x14ac:dyDescent="0.2">
      <c r="A10" s="4" t="s">
        <v>66</v>
      </c>
      <c r="B10" s="5">
        <v>14664.050000000001</v>
      </c>
      <c r="C10" s="5">
        <v>5732.54</v>
      </c>
      <c r="D10" s="5">
        <v>14664.05</v>
      </c>
      <c r="E10" s="5">
        <v>5854.74</v>
      </c>
      <c r="F10" s="5">
        <v>14664.05</v>
      </c>
      <c r="G10" s="5">
        <v>5976.94</v>
      </c>
      <c r="H10" s="5">
        <v>14664.05</v>
      </c>
      <c r="I10" s="5">
        <v>6099.14</v>
      </c>
      <c r="J10" s="5">
        <v>14664.05</v>
      </c>
      <c r="K10" s="5">
        <v>6221.34</v>
      </c>
      <c r="L10" s="5">
        <v>14664.05</v>
      </c>
      <c r="M10" s="5">
        <v>6343.54</v>
      </c>
      <c r="N10" s="5">
        <v>14664.05</v>
      </c>
      <c r="O10" s="5">
        <v>6465.7400000000007</v>
      </c>
      <c r="P10" s="5">
        <v>14664.05</v>
      </c>
      <c r="Q10" s="5">
        <v>6587.9400000000005</v>
      </c>
      <c r="R10" s="5">
        <v>14664.05</v>
      </c>
      <c r="S10" s="5">
        <v>6710.14</v>
      </c>
      <c r="T10" s="5">
        <v>14664.05</v>
      </c>
      <c r="U10" s="5">
        <v>6832.34</v>
      </c>
      <c r="V10" s="5">
        <v>14664.05</v>
      </c>
      <c r="W10" s="5">
        <v>6954.5400000000009</v>
      </c>
      <c r="X10" s="5">
        <v>14664.05</v>
      </c>
      <c r="Y10" s="5">
        <v>7076.74</v>
      </c>
      <c r="Z10" s="5">
        <v>14664.05</v>
      </c>
      <c r="AA10" s="5">
        <v>7198.9400000000005</v>
      </c>
    </row>
    <row r="11" spans="1:27" x14ac:dyDescent="0.2">
      <c r="A11" s="4" t="s">
        <v>67</v>
      </c>
      <c r="B11" s="5">
        <v>430112.44</v>
      </c>
      <c r="C11" s="5">
        <v>129033.72</v>
      </c>
      <c r="D11" s="5">
        <v>430112.44</v>
      </c>
      <c r="E11" s="5">
        <v>132617.99</v>
      </c>
      <c r="F11" s="5">
        <v>430112.44</v>
      </c>
      <c r="G11" s="5">
        <v>136202.26</v>
      </c>
      <c r="H11" s="5">
        <v>430112.44</v>
      </c>
      <c r="I11" s="5">
        <v>139786.53</v>
      </c>
      <c r="J11" s="5">
        <v>430112.44</v>
      </c>
      <c r="K11" s="5">
        <v>143370.79999999999</v>
      </c>
      <c r="L11" s="5">
        <v>430112.44</v>
      </c>
      <c r="M11" s="5">
        <v>146955.07</v>
      </c>
      <c r="N11" s="5">
        <v>430112.44</v>
      </c>
      <c r="O11" s="5">
        <v>150539.34</v>
      </c>
      <c r="P11" s="5">
        <v>430112.44</v>
      </c>
      <c r="Q11" s="5">
        <v>154123.60999999999</v>
      </c>
      <c r="R11" s="5">
        <v>430112.44</v>
      </c>
      <c r="S11" s="5">
        <v>157707.88</v>
      </c>
      <c r="T11" s="5">
        <v>430112.44</v>
      </c>
      <c r="U11" s="5">
        <v>161292.15000000002</v>
      </c>
      <c r="V11" s="5">
        <v>430112.44</v>
      </c>
      <c r="W11" s="5">
        <v>164876.41999999998</v>
      </c>
      <c r="X11" s="5">
        <v>430112.44</v>
      </c>
      <c r="Y11" s="5">
        <v>168460.69</v>
      </c>
      <c r="Z11" s="5">
        <v>563985.92999999993</v>
      </c>
      <c r="AA11" s="5">
        <v>207014.48</v>
      </c>
    </row>
    <row r="12" spans="1:27" x14ac:dyDescent="0.2">
      <c r="A12" s="4" t="s">
        <v>68</v>
      </c>
      <c r="B12" s="5">
        <v>50760.55</v>
      </c>
      <c r="C12" s="5">
        <v>6198.4900000000007</v>
      </c>
      <c r="D12" s="5">
        <v>50760.55</v>
      </c>
      <c r="E12" s="5">
        <v>6621.49</v>
      </c>
      <c r="F12" s="5">
        <v>50760.55</v>
      </c>
      <c r="G12" s="5">
        <v>7044.49</v>
      </c>
      <c r="H12" s="5">
        <v>50760.55</v>
      </c>
      <c r="I12" s="5">
        <v>7467.49</v>
      </c>
      <c r="J12" s="5">
        <v>50760.55</v>
      </c>
      <c r="K12" s="5">
        <v>7890.4900000000007</v>
      </c>
      <c r="L12" s="5">
        <v>50760.55</v>
      </c>
      <c r="M12" s="5">
        <v>8313.49</v>
      </c>
      <c r="N12" s="5">
        <v>50760.55</v>
      </c>
      <c r="O12" s="5">
        <v>8736.49</v>
      </c>
      <c r="P12" s="5">
        <v>50760.55</v>
      </c>
      <c r="Q12" s="5">
        <v>9159.4900000000016</v>
      </c>
      <c r="R12" s="5">
        <v>50760.55</v>
      </c>
      <c r="S12" s="5">
        <v>9582.49</v>
      </c>
      <c r="T12" s="5">
        <v>50760.55</v>
      </c>
      <c r="U12" s="5">
        <v>10005.49</v>
      </c>
      <c r="V12" s="5">
        <v>50760.55</v>
      </c>
      <c r="W12" s="5">
        <v>10428.49</v>
      </c>
      <c r="X12" s="5">
        <v>50760.55</v>
      </c>
      <c r="Y12" s="5">
        <v>10851.49</v>
      </c>
      <c r="Z12" s="5">
        <v>50760.55</v>
      </c>
      <c r="AA12" s="5">
        <v>11274.490000000002</v>
      </c>
    </row>
    <row r="13" spans="1:27" x14ac:dyDescent="0.2">
      <c r="A13" s="4" t="s">
        <v>368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238353.43</v>
      </c>
      <c r="S13" s="5">
        <v>0</v>
      </c>
      <c r="T13" s="5">
        <v>238353.43</v>
      </c>
      <c r="U13" s="5">
        <v>1986.28</v>
      </c>
      <c r="V13" s="5">
        <v>238353.43</v>
      </c>
      <c r="W13" s="5">
        <v>3972.56</v>
      </c>
      <c r="X13" s="5">
        <v>238353.43</v>
      </c>
      <c r="Y13" s="5">
        <v>5958.84</v>
      </c>
      <c r="Z13" s="5">
        <v>335761.96</v>
      </c>
      <c r="AA13" s="5">
        <v>7945.12</v>
      </c>
    </row>
    <row r="14" spans="1:27" x14ac:dyDescent="0.2">
      <c r="A14" s="4" t="s">
        <v>69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</row>
    <row r="15" spans="1:27" x14ac:dyDescent="0.2">
      <c r="A15" s="4" t="s">
        <v>70</v>
      </c>
      <c r="B15" s="5">
        <v>1191253.08</v>
      </c>
      <c r="C15" s="5">
        <v>111796.8</v>
      </c>
      <c r="D15" s="5">
        <v>1191253.08</v>
      </c>
      <c r="E15" s="5">
        <v>120066.08000000002</v>
      </c>
      <c r="F15" s="5">
        <v>1191253.08</v>
      </c>
      <c r="G15" s="5">
        <v>128335.36000000002</v>
      </c>
      <c r="H15" s="5">
        <v>1191253.08</v>
      </c>
      <c r="I15" s="5">
        <v>136604.64000000001</v>
      </c>
      <c r="J15" s="5">
        <v>1191253.08</v>
      </c>
      <c r="K15" s="5">
        <v>144873.92000000001</v>
      </c>
      <c r="L15" s="5">
        <v>1191253.08</v>
      </c>
      <c r="M15" s="5">
        <v>153143.20000000001</v>
      </c>
      <c r="N15" s="5">
        <v>1191253.08</v>
      </c>
      <c r="O15" s="5">
        <v>161412.47999999998</v>
      </c>
      <c r="P15" s="5">
        <v>1191253.08</v>
      </c>
      <c r="Q15" s="5">
        <v>169681.76</v>
      </c>
      <c r="R15" s="5">
        <v>1191253.08</v>
      </c>
      <c r="S15" s="5">
        <v>177951.04</v>
      </c>
      <c r="T15" s="5">
        <v>1191253.08</v>
      </c>
      <c r="U15" s="5">
        <v>186220.32</v>
      </c>
      <c r="V15" s="5">
        <v>1191253.08</v>
      </c>
      <c r="W15" s="5">
        <v>194489.60000000001</v>
      </c>
      <c r="X15" s="5">
        <v>1191253.08</v>
      </c>
      <c r="Y15" s="5">
        <v>202758.88</v>
      </c>
      <c r="Z15" s="5">
        <v>1191253.08</v>
      </c>
      <c r="AA15" s="5">
        <v>211028.16000000003</v>
      </c>
    </row>
    <row r="16" spans="1:27" x14ac:dyDescent="0.2">
      <c r="A16" s="4" t="s">
        <v>336</v>
      </c>
      <c r="B16" s="5">
        <v>871426.89</v>
      </c>
      <c r="C16" s="5">
        <v>49846.66</v>
      </c>
      <c r="D16" s="5">
        <v>871426.89</v>
      </c>
      <c r="E16" s="5">
        <v>55895.81</v>
      </c>
      <c r="F16" s="5">
        <v>871426.89</v>
      </c>
      <c r="G16" s="5">
        <v>61944.959999999999</v>
      </c>
      <c r="H16" s="5">
        <v>871426.89</v>
      </c>
      <c r="I16" s="5">
        <v>67994.11</v>
      </c>
      <c r="J16" s="5">
        <v>871426.89</v>
      </c>
      <c r="K16" s="5">
        <v>74043.259999999995</v>
      </c>
      <c r="L16" s="5">
        <v>871426.89</v>
      </c>
      <c r="M16" s="5">
        <v>80092.41</v>
      </c>
      <c r="N16" s="5">
        <v>871426.89</v>
      </c>
      <c r="O16" s="5">
        <v>86141.56</v>
      </c>
      <c r="P16" s="5">
        <v>871426.89</v>
      </c>
      <c r="Q16" s="5">
        <v>92190.71</v>
      </c>
      <c r="R16" s="5">
        <v>871426.89</v>
      </c>
      <c r="S16" s="5">
        <v>98239.86</v>
      </c>
      <c r="T16" s="5">
        <v>871426.89</v>
      </c>
      <c r="U16" s="5">
        <v>104289.01000000001</v>
      </c>
      <c r="V16" s="5">
        <v>871426.89</v>
      </c>
      <c r="W16" s="5">
        <v>110338.16</v>
      </c>
      <c r="X16" s="5">
        <v>871426.89</v>
      </c>
      <c r="Y16" s="5">
        <v>116387.31</v>
      </c>
      <c r="Z16" s="5">
        <v>871426.89</v>
      </c>
      <c r="AA16" s="5">
        <v>122436.46</v>
      </c>
    </row>
    <row r="17" spans="1:27" x14ac:dyDescent="0.2">
      <c r="A17" s="4" t="s">
        <v>369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1329604.3599999999</v>
      </c>
      <c r="O17" s="5">
        <v>0</v>
      </c>
      <c r="P17" s="5">
        <v>1329604.3599999999</v>
      </c>
      <c r="Q17" s="5">
        <v>9229.67</v>
      </c>
      <c r="R17" s="5">
        <v>1329604.3599999999</v>
      </c>
      <c r="S17" s="5">
        <v>18459.34</v>
      </c>
      <c r="T17" s="5">
        <v>1329604.3599999999</v>
      </c>
      <c r="U17" s="5">
        <v>27689.01</v>
      </c>
      <c r="V17" s="5">
        <v>1329604.3599999999</v>
      </c>
      <c r="W17" s="5">
        <v>36918.68</v>
      </c>
      <c r="X17" s="5">
        <v>1329604.3599999999</v>
      </c>
      <c r="Y17" s="5">
        <v>46148.35</v>
      </c>
      <c r="Z17" s="5">
        <v>1329604.3599999999</v>
      </c>
      <c r="AA17" s="5">
        <v>55378.02</v>
      </c>
    </row>
    <row r="18" spans="1:27" x14ac:dyDescent="0.2">
      <c r="A18" s="4" t="s">
        <v>71</v>
      </c>
      <c r="B18" s="5">
        <v>4188146.93</v>
      </c>
      <c r="C18" s="5">
        <v>2669777.27</v>
      </c>
      <c r="D18" s="5">
        <v>4188146.93</v>
      </c>
      <c r="E18" s="5">
        <v>2696616.31</v>
      </c>
      <c r="F18" s="5">
        <v>4188146.93</v>
      </c>
      <c r="G18" s="5">
        <v>2723455.35</v>
      </c>
      <c r="H18" s="5">
        <v>4188146.93</v>
      </c>
      <c r="I18" s="5">
        <v>2750294.39</v>
      </c>
      <c r="J18" s="5">
        <v>4188146.93</v>
      </c>
      <c r="K18" s="5">
        <v>2777133.43</v>
      </c>
      <c r="L18" s="5">
        <v>4188146.93</v>
      </c>
      <c r="M18" s="5">
        <v>2803972.47</v>
      </c>
      <c r="N18" s="5">
        <v>4188146.93</v>
      </c>
      <c r="O18" s="5">
        <v>2830811.51</v>
      </c>
      <c r="P18" s="5">
        <v>4188146.93</v>
      </c>
      <c r="Q18" s="5">
        <v>2857650.5500000003</v>
      </c>
      <c r="R18" s="5">
        <v>4188146.93</v>
      </c>
      <c r="S18" s="5">
        <v>2884489.59</v>
      </c>
      <c r="T18" s="5">
        <v>4188146.93</v>
      </c>
      <c r="U18" s="5">
        <v>2911328.63</v>
      </c>
      <c r="V18" s="5">
        <v>4188146.93</v>
      </c>
      <c r="W18" s="5">
        <v>2938167.67</v>
      </c>
      <c r="X18" s="5">
        <v>4188146.93</v>
      </c>
      <c r="Y18" s="5">
        <v>2965006.71</v>
      </c>
      <c r="Z18" s="5">
        <v>4188146.93</v>
      </c>
      <c r="AA18" s="5">
        <v>2991845.75</v>
      </c>
    </row>
    <row r="19" spans="1:27" x14ac:dyDescent="0.2">
      <c r="A19" s="4" t="s">
        <v>72</v>
      </c>
      <c r="B19" s="5">
        <v>695173.17</v>
      </c>
      <c r="C19" s="5">
        <v>485538.84</v>
      </c>
      <c r="D19" s="5">
        <v>695173.17</v>
      </c>
      <c r="E19" s="5">
        <v>489675.12</v>
      </c>
      <c r="F19" s="5">
        <v>695173.17</v>
      </c>
      <c r="G19" s="5">
        <v>493811.4</v>
      </c>
      <c r="H19" s="5">
        <v>695173.17</v>
      </c>
      <c r="I19" s="5">
        <v>497947.68000000005</v>
      </c>
      <c r="J19" s="5">
        <v>695173.17</v>
      </c>
      <c r="K19" s="5">
        <v>502083.96</v>
      </c>
      <c r="L19" s="5">
        <v>695173.17</v>
      </c>
      <c r="M19" s="5">
        <v>506220.24000000005</v>
      </c>
      <c r="N19" s="5">
        <v>695173.17</v>
      </c>
      <c r="O19" s="5">
        <v>510356.52</v>
      </c>
      <c r="P19" s="5">
        <v>695173.17</v>
      </c>
      <c r="Q19" s="5">
        <v>514492.8</v>
      </c>
      <c r="R19" s="5">
        <v>695173.17</v>
      </c>
      <c r="S19" s="5">
        <v>518629.08</v>
      </c>
      <c r="T19" s="5">
        <v>695173.17</v>
      </c>
      <c r="U19" s="5">
        <v>522765.36</v>
      </c>
      <c r="V19" s="5">
        <v>695173.17</v>
      </c>
      <c r="W19" s="5">
        <v>526901.64</v>
      </c>
      <c r="X19" s="5">
        <v>695173.17</v>
      </c>
      <c r="Y19" s="5">
        <v>531037.92000000004</v>
      </c>
      <c r="Z19" s="5">
        <v>695173.17</v>
      </c>
      <c r="AA19" s="5">
        <v>535174.20000000007</v>
      </c>
    </row>
    <row r="20" spans="1:27" x14ac:dyDescent="0.2">
      <c r="A20" s="4" t="s">
        <v>73</v>
      </c>
      <c r="B20" s="5">
        <v>2037970.8599999999</v>
      </c>
      <c r="C20" s="5">
        <v>1347959.94</v>
      </c>
      <c r="D20" s="5">
        <v>2037970.8599999999</v>
      </c>
      <c r="E20" s="5">
        <v>1360085.8699999999</v>
      </c>
      <c r="F20" s="5">
        <v>2037970.8599999999</v>
      </c>
      <c r="G20" s="5">
        <v>1372211.8</v>
      </c>
      <c r="H20" s="5">
        <v>2037970.8599999999</v>
      </c>
      <c r="I20" s="5">
        <v>1384337.73</v>
      </c>
      <c r="J20" s="5">
        <v>2037970.8599999999</v>
      </c>
      <c r="K20" s="5">
        <v>1396463.6600000001</v>
      </c>
      <c r="L20" s="5">
        <v>2037970.8599999999</v>
      </c>
      <c r="M20" s="5">
        <v>1408589.59</v>
      </c>
      <c r="N20" s="5">
        <v>2037970.8599999999</v>
      </c>
      <c r="O20" s="5">
        <v>1420715.52</v>
      </c>
      <c r="P20" s="5">
        <v>2037970.8599999999</v>
      </c>
      <c r="Q20" s="5">
        <v>1432841.45</v>
      </c>
      <c r="R20" s="5">
        <v>2037970.8599999999</v>
      </c>
      <c r="S20" s="5">
        <v>1444967.3800000001</v>
      </c>
      <c r="T20" s="5">
        <v>2037970.8599999999</v>
      </c>
      <c r="U20" s="5">
        <v>1457093.31</v>
      </c>
      <c r="V20" s="5">
        <v>2037970.8599999999</v>
      </c>
      <c r="W20" s="5">
        <v>1469219.24</v>
      </c>
      <c r="X20" s="5">
        <v>2037970.8599999999</v>
      </c>
      <c r="Y20" s="5">
        <v>1481345.17</v>
      </c>
      <c r="Z20" s="5">
        <v>2037970.8599999999</v>
      </c>
      <c r="AA20" s="5">
        <v>1493471.1</v>
      </c>
    </row>
    <row r="21" spans="1:27" x14ac:dyDescent="0.2">
      <c r="A21" s="4" t="s">
        <v>74</v>
      </c>
      <c r="B21" s="5">
        <v>17063587.219999999</v>
      </c>
      <c r="C21" s="5">
        <v>10139116.890000001</v>
      </c>
      <c r="D21" s="5">
        <v>17063587.219999999</v>
      </c>
      <c r="E21" s="5">
        <v>10233962</v>
      </c>
      <c r="F21" s="5">
        <v>17063587.219999999</v>
      </c>
      <c r="G21" s="5">
        <v>10328807.109999999</v>
      </c>
      <c r="H21" s="5">
        <v>17063587.219999999</v>
      </c>
      <c r="I21" s="5">
        <v>10423652.219999999</v>
      </c>
      <c r="J21" s="5">
        <v>17063587.219999999</v>
      </c>
      <c r="K21" s="5">
        <v>10518497.33</v>
      </c>
      <c r="L21" s="5">
        <v>17063587.219999999</v>
      </c>
      <c r="M21" s="5">
        <v>10613342.439999999</v>
      </c>
      <c r="N21" s="5">
        <v>17063587.219999999</v>
      </c>
      <c r="O21" s="5">
        <v>10708187.550000001</v>
      </c>
      <c r="P21" s="5">
        <v>17063587.219999999</v>
      </c>
      <c r="Q21" s="5">
        <v>10803032.66</v>
      </c>
      <c r="R21" s="5">
        <v>17063587.219999999</v>
      </c>
      <c r="S21" s="5">
        <v>10897877.77</v>
      </c>
      <c r="T21" s="5">
        <v>17063587.219999999</v>
      </c>
      <c r="U21" s="5">
        <v>10992722.879999999</v>
      </c>
      <c r="V21" s="5">
        <v>17063587.219999999</v>
      </c>
      <c r="W21" s="5">
        <v>11087567.99</v>
      </c>
      <c r="X21" s="5">
        <v>17063587.219999999</v>
      </c>
      <c r="Y21" s="5">
        <v>11182413.1</v>
      </c>
      <c r="Z21" s="5">
        <v>17063587.219999999</v>
      </c>
      <c r="AA21" s="5">
        <v>11277258.210000001</v>
      </c>
    </row>
    <row r="22" spans="1:27" x14ac:dyDescent="0.2">
      <c r="A22" s="4" t="s">
        <v>75</v>
      </c>
      <c r="B22" s="5">
        <v>541240.59</v>
      </c>
      <c r="C22" s="5">
        <v>297407.27</v>
      </c>
      <c r="D22" s="5">
        <v>541240.59000000008</v>
      </c>
      <c r="E22" s="5">
        <v>300415.67</v>
      </c>
      <c r="F22" s="5">
        <v>541240.59000000008</v>
      </c>
      <c r="G22" s="5">
        <v>303424.07</v>
      </c>
      <c r="H22" s="5">
        <v>541240.59000000008</v>
      </c>
      <c r="I22" s="5">
        <v>306432.46999999997</v>
      </c>
      <c r="J22" s="5">
        <v>541240.59000000008</v>
      </c>
      <c r="K22" s="5">
        <v>309440.87</v>
      </c>
      <c r="L22" s="5">
        <v>541240.59000000008</v>
      </c>
      <c r="M22" s="5">
        <v>312449.27</v>
      </c>
      <c r="N22" s="5">
        <v>541240.59000000008</v>
      </c>
      <c r="O22" s="5">
        <v>315457.67000000004</v>
      </c>
      <c r="P22" s="5">
        <v>541240.59000000008</v>
      </c>
      <c r="Q22" s="5">
        <v>318466.07</v>
      </c>
      <c r="R22" s="5">
        <v>541240.59000000008</v>
      </c>
      <c r="S22" s="5">
        <v>321474.47000000003</v>
      </c>
      <c r="T22" s="5">
        <v>541240.59000000008</v>
      </c>
      <c r="U22" s="5">
        <v>324482.87</v>
      </c>
      <c r="V22" s="5">
        <v>541240.59000000008</v>
      </c>
      <c r="W22" s="5">
        <v>327491.27</v>
      </c>
      <c r="X22" s="5">
        <v>541240.59000000008</v>
      </c>
      <c r="Y22" s="5">
        <v>330499.67000000004</v>
      </c>
      <c r="Z22" s="5">
        <v>541240.59000000008</v>
      </c>
      <c r="AA22" s="5">
        <v>333508.07</v>
      </c>
    </row>
    <row r="23" spans="1:27" x14ac:dyDescent="0.2">
      <c r="A23" s="4" t="s">
        <v>76</v>
      </c>
      <c r="B23" s="5">
        <v>133873.49</v>
      </c>
      <c r="C23" s="5">
        <v>26784.31</v>
      </c>
      <c r="D23" s="5">
        <v>133873.49</v>
      </c>
      <c r="E23" s="5">
        <v>27528.420000000002</v>
      </c>
      <c r="F23" s="5">
        <v>133873.49</v>
      </c>
      <c r="G23" s="5">
        <v>28272.53</v>
      </c>
      <c r="H23" s="5">
        <v>133873.49</v>
      </c>
      <c r="I23" s="5">
        <v>29016.640000000003</v>
      </c>
      <c r="J23" s="5">
        <v>133873.49</v>
      </c>
      <c r="K23" s="5">
        <v>29760.75</v>
      </c>
      <c r="L23" s="5">
        <v>133873.49</v>
      </c>
      <c r="M23" s="5">
        <v>30504.86</v>
      </c>
      <c r="N23" s="5">
        <v>133873.49</v>
      </c>
      <c r="O23" s="5">
        <v>31248.97</v>
      </c>
      <c r="P23" s="5">
        <v>133873.49</v>
      </c>
      <c r="Q23" s="5">
        <v>31993.079999999998</v>
      </c>
      <c r="R23" s="5">
        <v>133873.49</v>
      </c>
      <c r="S23" s="5">
        <v>32737.190000000002</v>
      </c>
      <c r="T23" s="5">
        <v>133873.49</v>
      </c>
      <c r="U23" s="5">
        <v>33481.300000000003</v>
      </c>
      <c r="V23" s="5">
        <v>133873.49</v>
      </c>
      <c r="W23" s="5">
        <v>34225.410000000003</v>
      </c>
      <c r="X23" s="5">
        <v>133873.49</v>
      </c>
      <c r="Y23" s="5">
        <v>34969.520000000004</v>
      </c>
      <c r="Z23" s="5">
        <v>0</v>
      </c>
      <c r="AA23" s="5">
        <v>0</v>
      </c>
    </row>
    <row r="24" spans="1:27" x14ac:dyDescent="0.2">
      <c r="A24" s="4" t="s">
        <v>77</v>
      </c>
      <c r="B24" s="5">
        <v>55564.55</v>
      </c>
      <c r="C24" s="5">
        <v>7718.9600000000009</v>
      </c>
      <c r="D24" s="5">
        <v>55564.55</v>
      </c>
      <c r="E24" s="5">
        <v>8027.81</v>
      </c>
      <c r="F24" s="5">
        <v>55564.55</v>
      </c>
      <c r="G24" s="5">
        <v>8336.66</v>
      </c>
      <c r="H24" s="5">
        <v>55564.55</v>
      </c>
      <c r="I24" s="5">
        <v>8645.51</v>
      </c>
      <c r="J24" s="5">
        <v>55564.55</v>
      </c>
      <c r="K24" s="5">
        <v>8954.36</v>
      </c>
      <c r="L24" s="5">
        <v>55564.55</v>
      </c>
      <c r="M24" s="5">
        <v>9263.2099999999991</v>
      </c>
      <c r="N24" s="5">
        <v>55564.55</v>
      </c>
      <c r="O24" s="5">
        <v>9572.0600000000013</v>
      </c>
      <c r="P24" s="5">
        <v>55564.55</v>
      </c>
      <c r="Q24" s="5">
        <v>9880.91</v>
      </c>
      <c r="R24" s="5">
        <v>55564.55</v>
      </c>
      <c r="S24" s="5">
        <v>10189.76</v>
      </c>
      <c r="T24" s="5">
        <v>55564.55</v>
      </c>
      <c r="U24" s="5">
        <v>10498.61</v>
      </c>
      <c r="V24" s="5">
        <v>55564.55</v>
      </c>
      <c r="W24" s="5">
        <v>10807.46</v>
      </c>
      <c r="X24" s="5">
        <v>55564.55</v>
      </c>
      <c r="Y24" s="5">
        <v>11116.31</v>
      </c>
      <c r="Z24" s="5">
        <v>55564.55</v>
      </c>
      <c r="AA24" s="5">
        <v>11425.16</v>
      </c>
    </row>
    <row r="25" spans="1:27" x14ac:dyDescent="0.2">
      <c r="A25" s="4" t="s">
        <v>78</v>
      </c>
      <c r="B25" s="5">
        <v>7720.2199999999993</v>
      </c>
      <c r="C25" s="5">
        <v>7720.22</v>
      </c>
      <c r="D25" s="5">
        <v>7720.22</v>
      </c>
      <c r="E25" s="5">
        <v>7720.22</v>
      </c>
      <c r="F25" s="5">
        <v>7720.22</v>
      </c>
      <c r="G25" s="5">
        <v>7720.22</v>
      </c>
      <c r="H25" s="5">
        <v>7720.22</v>
      </c>
      <c r="I25" s="5">
        <v>7720.22</v>
      </c>
      <c r="J25" s="5">
        <v>7720.22</v>
      </c>
      <c r="K25" s="5">
        <v>7720.22</v>
      </c>
      <c r="L25" s="5">
        <v>7720.22</v>
      </c>
      <c r="M25" s="5">
        <v>7720.22</v>
      </c>
      <c r="N25" s="5">
        <v>7720.22</v>
      </c>
      <c r="O25" s="5">
        <v>7720.22</v>
      </c>
      <c r="P25" s="5">
        <v>7720.22</v>
      </c>
      <c r="Q25" s="5">
        <v>7720.22</v>
      </c>
      <c r="R25" s="5">
        <v>7720.22</v>
      </c>
      <c r="S25" s="5">
        <v>7720.22</v>
      </c>
      <c r="T25" s="5">
        <v>7720.22</v>
      </c>
      <c r="U25" s="5">
        <v>7720.22</v>
      </c>
      <c r="V25" s="5">
        <v>7720.22</v>
      </c>
      <c r="W25" s="5">
        <v>7720.22</v>
      </c>
      <c r="X25" s="5">
        <v>7720.22</v>
      </c>
      <c r="Y25" s="5">
        <v>7720.22</v>
      </c>
      <c r="Z25" s="5">
        <v>7720.22</v>
      </c>
      <c r="AA25" s="5">
        <v>7720.22</v>
      </c>
    </row>
    <row r="26" spans="1:27" x14ac:dyDescent="0.2">
      <c r="A26" s="4" t="s">
        <v>79</v>
      </c>
      <c r="B26" s="5">
        <v>30627.77</v>
      </c>
      <c r="C26" s="5">
        <v>30627.77</v>
      </c>
      <c r="D26" s="5">
        <v>30627.77</v>
      </c>
      <c r="E26" s="5">
        <v>30627.77</v>
      </c>
      <c r="F26" s="5">
        <v>30627.77</v>
      </c>
      <c r="G26" s="5">
        <v>30627.77</v>
      </c>
      <c r="H26" s="5">
        <v>30627.77</v>
      </c>
      <c r="I26" s="5">
        <v>30627.77</v>
      </c>
      <c r="J26" s="5">
        <v>30627.77</v>
      </c>
      <c r="K26" s="5">
        <v>30627.77</v>
      </c>
      <c r="L26" s="5">
        <v>30627.77</v>
      </c>
      <c r="M26" s="5">
        <v>30627.77</v>
      </c>
      <c r="N26" s="5">
        <v>30627.77</v>
      </c>
      <c r="O26" s="5">
        <v>30627.77</v>
      </c>
      <c r="P26" s="5">
        <v>30627.77</v>
      </c>
      <c r="Q26" s="5">
        <v>30627.77</v>
      </c>
      <c r="R26" s="5">
        <v>30627.77</v>
      </c>
      <c r="S26" s="5">
        <v>30627.77</v>
      </c>
      <c r="T26" s="5">
        <v>30627.77</v>
      </c>
      <c r="U26" s="5">
        <v>30627.77</v>
      </c>
      <c r="V26" s="5">
        <v>30627.77</v>
      </c>
      <c r="W26" s="5">
        <v>30627.77</v>
      </c>
      <c r="X26" s="5">
        <v>30627.77</v>
      </c>
      <c r="Y26" s="5">
        <v>30627.77</v>
      </c>
      <c r="Z26" s="5">
        <v>30627.77</v>
      </c>
      <c r="AA26" s="5">
        <v>30627.77</v>
      </c>
    </row>
    <row r="27" spans="1:27" x14ac:dyDescent="0.2">
      <c r="A27" s="4" t="s">
        <v>337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</row>
    <row r="28" spans="1:27" x14ac:dyDescent="0.2">
      <c r="A28" s="4" t="s">
        <v>370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12321.51</v>
      </c>
      <c r="AA28" s="5">
        <v>0</v>
      </c>
    </row>
    <row r="29" spans="1:27" x14ac:dyDescent="0.2">
      <c r="A29" s="4" t="s">
        <v>371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56635.37</v>
      </c>
      <c r="Y29" s="5">
        <v>0</v>
      </c>
      <c r="Z29" s="5">
        <v>56230.520000000004</v>
      </c>
      <c r="AA29" s="5">
        <v>1179.9000000000001</v>
      </c>
    </row>
    <row r="30" spans="1:27" x14ac:dyDescent="0.2">
      <c r="A30" s="4" t="s">
        <v>80</v>
      </c>
      <c r="B30" s="5">
        <v>14271.5</v>
      </c>
      <c r="C30" s="5">
        <v>14271.5</v>
      </c>
      <c r="D30" s="5">
        <v>14271.5</v>
      </c>
      <c r="E30" s="5">
        <v>14271.5</v>
      </c>
      <c r="F30" s="5">
        <v>14271.5</v>
      </c>
      <c r="G30" s="5">
        <v>14271.5</v>
      </c>
      <c r="H30" s="5">
        <v>14271.5</v>
      </c>
      <c r="I30" s="5">
        <v>14271.5</v>
      </c>
      <c r="J30" s="5">
        <v>14271.5</v>
      </c>
      <c r="K30" s="5">
        <v>14271.5</v>
      </c>
      <c r="L30" s="5">
        <v>14271.5</v>
      </c>
      <c r="M30" s="5">
        <v>14271.5</v>
      </c>
      <c r="N30" s="5">
        <v>14271.5</v>
      </c>
      <c r="O30" s="5">
        <v>14271.5</v>
      </c>
      <c r="P30" s="5">
        <v>14271.5</v>
      </c>
      <c r="Q30" s="5">
        <v>14271.5</v>
      </c>
      <c r="R30" s="5">
        <v>14271.5</v>
      </c>
      <c r="S30" s="5">
        <v>14271.5</v>
      </c>
      <c r="T30" s="5">
        <v>14271.5</v>
      </c>
      <c r="U30" s="5">
        <v>14271.5</v>
      </c>
      <c r="V30" s="5">
        <v>14271.5</v>
      </c>
      <c r="W30" s="5">
        <v>14271.5</v>
      </c>
      <c r="X30" s="5">
        <v>14271.5</v>
      </c>
      <c r="Y30" s="5">
        <v>14271.5</v>
      </c>
      <c r="Z30" s="5">
        <v>14271.5</v>
      </c>
      <c r="AA30" s="5">
        <v>14271.5</v>
      </c>
    </row>
    <row r="31" spans="1:27" x14ac:dyDescent="0.2">
      <c r="A31" s="4" t="s">
        <v>81</v>
      </c>
      <c r="B31" s="5">
        <v>116864.94</v>
      </c>
      <c r="C31" s="5">
        <v>87650.91</v>
      </c>
      <c r="D31" s="5">
        <v>116864.94</v>
      </c>
      <c r="E31" s="5">
        <v>89598.66</v>
      </c>
      <c r="F31" s="5">
        <v>116864.94</v>
      </c>
      <c r="G31" s="5">
        <v>91546.41</v>
      </c>
      <c r="H31" s="5">
        <v>116864.94</v>
      </c>
      <c r="I31" s="5">
        <v>93494.16</v>
      </c>
      <c r="J31" s="5">
        <v>116864.94</v>
      </c>
      <c r="K31" s="5">
        <v>95441.91</v>
      </c>
      <c r="L31" s="5">
        <v>116864.94</v>
      </c>
      <c r="M31" s="5">
        <v>97389.66</v>
      </c>
      <c r="N31" s="5">
        <v>116864.94</v>
      </c>
      <c r="O31" s="5">
        <v>99337.41</v>
      </c>
      <c r="P31" s="5">
        <v>116864.94</v>
      </c>
      <c r="Q31" s="5">
        <v>101285.16</v>
      </c>
      <c r="R31" s="5">
        <v>116864.94</v>
      </c>
      <c r="S31" s="5">
        <v>103232.91</v>
      </c>
      <c r="T31" s="5">
        <v>116864.94</v>
      </c>
      <c r="U31" s="5">
        <v>105180.66</v>
      </c>
      <c r="V31" s="5">
        <v>116864.94</v>
      </c>
      <c r="W31" s="5">
        <v>107128.41</v>
      </c>
      <c r="X31" s="5">
        <v>116864.94</v>
      </c>
      <c r="Y31" s="5">
        <v>109076.16</v>
      </c>
      <c r="Z31" s="5">
        <v>116864.94</v>
      </c>
      <c r="AA31" s="5">
        <v>111023.91</v>
      </c>
    </row>
    <row r="32" spans="1:27" x14ac:dyDescent="0.2">
      <c r="A32" s="4" t="s">
        <v>82</v>
      </c>
      <c r="B32" s="5">
        <v>102398.32</v>
      </c>
      <c r="C32" s="5">
        <v>61418.630000000005</v>
      </c>
      <c r="D32" s="5">
        <v>102398.32</v>
      </c>
      <c r="E32" s="5">
        <v>63125.270000000004</v>
      </c>
      <c r="F32" s="5">
        <v>102398.32</v>
      </c>
      <c r="G32" s="5">
        <v>64831.91</v>
      </c>
      <c r="H32" s="5">
        <v>102398.32</v>
      </c>
      <c r="I32" s="5">
        <v>66538.55</v>
      </c>
      <c r="J32" s="5">
        <v>102398.32</v>
      </c>
      <c r="K32" s="5">
        <v>68245.19</v>
      </c>
      <c r="L32" s="5">
        <v>102398.32</v>
      </c>
      <c r="M32" s="5">
        <v>69951.83</v>
      </c>
      <c r="N32" s="5">
        <v>102398.32</v>
      </c>
      <c r="O32" s="5">
        <v>71658.47</v>
      </c>
      <c r="P32" s="5">
        <v>102398.32</v>
      </c>
      <c r="Q32" s="5">
        <v>73365.11</v>
      </c>
      <c r="R32" s="5">
        <v>102398.32</v>
      </c>
      <c r="S32" s="5">
        <v>75071.75</v>
      </c>
      <c r="T32" s="5">
        <v>102398.32</v>
      </c>
      <c r="U32" s="5">
        <v>76778.39</v>
      </c>
      <c r="V32" s="5">
        <v>102398.32</v>
      </c>
      <c r="W32" s="5">
        <v>78485.03</v>
      </c>
      <c r="X32" s="5">
        <v>102398.32</v>
      </c>
      <c r="Y32" s="5">
        <v>80191.670000000013</v>
      </c>
      <c r="Z32" s="5">
        <v>102398.32</v>
      </c>
      <c r="AA32" s="5">
        <v>81898.31</v>
      </c>
    </row>
    <row r="33" spans="1:27" x14ac:dyDescent="0.2">
      <c r="A33" s="4" t="s">
        <v>83</v>
      </c>
      <c r="B33" s="5">
        <v>896076.42999999993</v>
      </c>
      <c r="C33" s="5">
        <v>0</v>
      </c>
      <c r="D33" s="5">
        <v>896640.00000000012</v>
      </c>
      <c r="E33" s="5">
        <v>269898.74</v>
      </c>
      <c r="F33" s="5">
        <v>897416.97000000009</v>
      </c>
      <c r="G33" s="5">
        <v>269898.74</v>
      </c>
      <c r="H33" s="5">
        <v>896070.27</v>
      </c>
      <c r="I33" s="5">
        <v>269898.74</v>
      </c>
      <c r="J33" s="5">
        <v>896070.27</v>
      </c>
      <c r="K33" s="5">
        <v>269898.74</v>
      </c>
      <c r="L33" s="5">
        <v>896070.27</v>
      </c>
      <c r="M33" s="5">
        <v>329668.69</v>
      </c>
      <c r="N33" s="5">
        <v>896070.27</v>
      </c>
      <c r="O33" s="5">
        <v>344603.19</v>
      </c>
      <c r="P33" s="5">
        <v>896070.27</v>
      </c>
      <c r="Q33" s="5">
        <v>359537.69</v>
      </c>
      <c r="R33" s="5">
        <v>896070.27</v>
      </c>
      <c r="S33" s="5">
        <v>374472.19</v>
      </c>
      <c r="T33" s="5">
        <v>896070.27</v>
      </c>
      <c r="U33" s="5">
        <v>389406.69</v>
      </c>
      <c r="V33" s="5">
        <v>896070.27</v>
      </c>
      <c r="W33" s="5">
        <v>404341.19</v>
      </c>
      <c r="X33" s="5">
        <v>896070.27</v>
      </c>
      <c r="Y33" s="5">
        <v>419275.69000000006</v>
      </c>
      <c r="Z33" s="5">
        <v>896070.27</v>
      </c>
      <c r="AA33" s="5">
        <v>434210.19</v>
      </c>
    </row>
    <row r="34" spans="1:27" x14ac:dyDescent="0.2">
      <c r="A34" s="4" t="s">
        <v>84</v>
      </c>
      <c r="B34" s="5">
        <v>16039.150000000001</v>
      </c>
      <c r="C34" s="5">
        <v>3160.82</v>
      </c>
      <c r="D34" s="5">
        <v>16039.15</v>
      </c>
      <c r="E34" s="5">
        <v>3428.1400000000003</v>
      </c>
      <c r="F34" s="5">
        <v>16039.15</v>
      </c>
      <c r="G34" s="5">
        <v>3695.46</v>
      </c>
      <c r="H34" s="5">
        <v>16039.15</v>
      </c>
      <c r="I34" s="5">
        <v>3962.78</v>
      </c>
      <c r="J34" s="5">
        <v>16039.15</v>
      </c>
      <c r="K34" s="5">
        <v>4230.1000000000004</v>
      </c>
      <c r="L34" s="5">
        <v>16039.15</v>
      </c>
      <c r="M34" s="5">
        <v>4497.42</v>
      </c>
      <c r="N34" s="5">
        <v>16039.15</v>
      </c>
      <c r="O34" s="5">
        <v>4764.74</v>
      </c>
      <c r="P34" s="5">
        <v>16039.15</v>
      </c>
      <c r="Q34" s="5">
        <v>5032.0599999999995</v>
      </c>
      <c r="R34" s="5">
        <v>16039.15</v>
      </c>
      <c r="S34" s="5">
        <v>5299.38</v>
      </c>
      <c r="T34" s="5">
        <v>16039.15</v>
      </c>
      <c r="U34" s="5">
        <v>5566.7</v>
      </c>
      <c r="V34" s="5">
        <v>16039.15</v>
      </c>
      <c r="W34" s="5">
        <v>5834.02</v>
      </c>
      <c r="X34" s="5">
        <v>16039.15</v>
      </c>
      <c r="Y34" s="5">
        <v>6101.34</v>
      </c>
      <c r="Z34" s="5">
        <v>16039.15</v>
      </c>
      <c r="AA34" s="5">
        <v>6368.6600000000008</v>
      </c>
    </row>
    <row r="35" spans="1:27" x14ac:dyDescent="0.2">
      <c r="A35" s="4" t="s">
        <v>338</v>
      </c>
      <c r="B35" s="5">
        <v>1184110.1499999999</v>
      </c>
      <c r="C35" s="5">
        <v>0</v>
      </c>
      <c r="D35" s="5">
        <v>1198126.29</v>
      </c>
      <c r="E35" s="5">
        <v>19735.169999999998</v>
      </c>
      <c r="F35" s="5">
        <v>1203713.82</v>
      </c>
      <c r="G35" s="5">
        <v>39703.94</v>
      </c>
      <c r="H35" s="5">
        <v>1191106.6099999999</v>
      </c>
      <c r="I35" s="5">
        <v>59765.84</v>
      </c>
      <c r="J35" s="5">
        <v>1215680.99</v>
      </c>
      <c r="K35" s="5">
        <v>79617.62</v>
      </c>
      <c r="L35" s="5">
        <v>1214503.28</v>
      </c>
      <c r="M35" s="5">
        <v>99878.97</v>
      </c>
      <c r="N35" s="5">
        <v>1214503.28</v>
      </c>
      <c r="O35" s="5">
        <v>120120.69</v>
      </c>
      <c r="P35" s="5">
        <v>1214503.28</v>
      </c>
      <c r="Q35" s="5">
        <v>140362.41</v>
      </c>
      <c r="R35" s="5">
        <v>1214503.28</v>
      </c>
      <c r="S35" s="5">
        <v>160604.13</v>
      </c>
      <c r="T35" s="5">
        <v>1214503.28</v>
      </c>
      <c r="U35" s="5">
        <v>180845.85</v>
      </c>
      <c r="V35" s="5">
        <v>1214503.28</v>
      </c>
      <c r="W35" s="5">
        <v>201087.57</v>
      </c>
      <c r="X35" s="5">
        <v>1214503.28</v>
      </c>
      <c r="Y35" s="5">
        <v>221329.28999999998</v>
      </c>
      <c r="Z35" s="5">
        <v>1214455.08</v>
      </c>
      <c r="AA35" s="5">
        <v>241571.01</v>
      </c>
    </row>
    <row r="36" spans="1:27" x14ac:dyDescent="0.2">
      <c r="A36" s="4" t="s">
        <v>372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23225.73</v>
      </c>
      <c r="I36" s="5">
        <v>0</v>
      </c>
      <c r="J36" s="5">
        <v>23225.73</v>
      </c>
      <c r="K36" s="5">
        <v>387.1</v>
      </c>
      <c r="L36" s="5">
        <v>23225.73</v>
      </c>
      <c r="M36" s="5">
        <v>774.2</v>
      </c>
      <c r="N36" s="5">
        <v>23225.73</v>
      </c>
      <c r="O36" s="5">
        <v>1161.3000000000002</v>
      </c>
      <c r="P36" s="5">
        <v>23225.73</v>
      </c>
      <c r="Q36" s="5">
        <v>1548.4</v>
      </c>
      <c r="R36" s="5">
        <v>23225.73</v>
      </c>
      <c r="S36" s="5">
        <v>1935.5</v>
      </c>
      <c r="T36" s="5">
        <v>23225.73</v>
      </c>
      <c r="U36" s="5">
        <v>2322.6000000000004</v>
      </c>
      <c r="V36" s="5">
        <v>23225.73</v>
      </c>
      <c r="W36" s="5">
        <v>2709.7</v>
      </c>
      <c r="X36" s="5">
        <v>228046.23</v>
      </c>
      <c r="Y36" s="5">
        <v>3096.8</v>
      </c>
      <c r="Z36" s="5">
        <v>227881.9</v>
      </c>
      <c r="AA36" s="5">
        <v>6897.5700000000006</v>
      </c>
    </row>
    <row r="37" spans="1:27" x14ac:dyDescent="0.2">
      <c r="A37" s="4" t="s">
        <v>85</v>
      </c>
      <c r="B37" s="5">
        <v>131168.49</v>
      </c>
      <c r="C37" s="5">
        <v>131168.49</v>
      </c>
      <c r="D37" s="5">
        <v>131168.49</v>
      </c>
      <c r="E37" s="5">
        <v>131168.49</v>
      </c>
      <c r="F37" s="5">
        <v>131168.49</v>
      </c>
      <c r="G37" s="5">
        <v>131168.49</v>
      </c>
      <c r="H37" s="5">
        <v>131168.49</v>
      </c>
      <c r="I37" s="5">
        <v>131168.49</v>
      </c>
      <c r="J37" s="5">
        <v>131168.49</v>
      </c>
      <c r="K37" s="5">
        <v>131168.49</v>
      </c>
      <c r="L37" s="5">
        <v>131168.49</v>
      </c>
      <c r="M37" s="5">
        <v>131168.49</v>
      </c>
      <c r="N37" s="5">
        <v>131168.49</v>
      </c>
      <c r="O37" s="5">
        <v>131168.49</v>
      </c>
      <c r="P37" s="5">
        <v>131168.49</v>
      </c>
      <c r="Q37" s="5">
        <v>131168.49</v>
      </c>
      <c r="R37" s="5">
        <v>131168.49</v>
      </c>
      <c r="S37" s="5">
        <v>131168.49</v>
      </c>
      <c r="T37" s="5">
        <v>131168.49</v>
      </c>
      <c r="U37" s="5">
        <v>131168.49</v>
      </c>
      <c r="V37" s="5">
        <v>131168.49</v>
      </c>
      <c r="W37" s="5">
        <v>131168.49</v>
      </c>
      <c r="X37" s="5">
        <v>131168.49</v>
      </c>
      <c r="Y37" s="5">
        <v>131168.49</v>
      </c>
      <c r="Z37" s="5">
        <v>131168.49</v>
      </c>
      <c r="AA37" s="5">
        <v>131168.49</v>
      </c>
    </row>
    <row r="38" spans="1:27" x14ac:dyDescent="0.2">
      <c r="A38" s="4" t="s">
        <v>86</v>
      </c>
      <c r="B38" s="5">
        <v>3004957.3699999996</v>
      </c>
      <c r="C38" s="5">
        <v>3004957.37</v>
      </c>
      <c r="D38" s="5">
        <v>3004957.37</v>
      </c>
      <c r="E38" s="5">
        <v>3004957.37</v>
      </c>
      <c r="F38" s="5">
        <v>3004957.37</v>
      </c>
      <c r="G38" s="5">
        <v>3004957.37</v>
      </c>
      <c r="H38" s="5">
        <v>3004957.37</v>
      </c>
      <c r="I38" s="5">
        <v>3004957.37</v>
      </c>
      <c r="J38" s="5">
        <v>3004957.37</v>
      </c>
      <c r="K38" s="5">
        <v>3004957.37</v>
      </c>
      <c r="L38" s="5">
        <v>3004957.37</v>
      </c>
      <c r="M38" s="5">
        <v>3004957.37</v>
      </c>
      <c r="N38" s="5">
        <v>3004957.37</v>
      </c>
      <c r="O38" s="5">
        <v>3004957.37</v>
      </c>
      <c r="P38" s="5">
        <v>3004957.37</v>
      </c>
      <c r="Q38" s="5">
        <v>3004957.37</v>
      </c>
      <c r="R38" s="5">
        <v>3004957.37</v>
      </c>
      <c r="S38" s="5">
        <v>3004957.37</v>
      </c>
      <c r="T38" s="5">
        <v>3004957.37</v>
      </c>
      <c r="U38" s="5">
        <v>3004957.37</v>
      </c>
      <c r="V38" s="5">
        <v>3004957.37</v>
      </c>
      <c r="W38" s="5">
        <v>3004957.37</v>
      </c>
      <c r="X38" s="5">
        <v>3004957.37</v>
      </c>
      <c r="Y38" s="5">
        <v>3004957.37</v>
      </c>
      <c r="Z38" s="5">
        <v>2519899.88</v>
      </c>
      <c r="AA38" s="5">
        <v>2519899.88</v>
      </c>
    </row>
    <row r="39" spans="1:27" x14ac:dyDescent="0.2">
      <c r="A39" s="4" t="s">
        <v>87</v>
      </c>
      <c r="B39" s="5">
        <v>585144.89</v>
      </c>
      <c r="C39" s="5">
        <v>520645.36</v>
      </c>
      <c r="D39" s="5">
        <v>585144.89</v>
      </c>
      <c r="E39" s="5">
        <v>527613.46</v>
      </c>
      <c r="F39" s="5">
        <v>585144.89</v>
      </c>
      <c r="G39" s="5">
        <v>534581.56000000006</v>
      </c>
      <c r="H39" s="5">
        <v>585144.89</v>
      </c>
      <c r="I39" s="5">
        <v>541549.66</v>
      </c>
      <c r="J39" s="5">
        <v>585144.89</v>
      </c>
      <c r="K39" s="5">
        <v>548517.76</v>
      </c>
      <c r="L39" s="5">
        <v>585144.89</v>
      </c>
      <c r="M39" s="5">
        <v>555485.86</v>
      </c>
      <c r="N39" s="5">
        <v>585144.89</v>
      </c>
      <c r="O39" s="5">
        <v>562453.96</v>
      </c>
      <c r="P39" s="5">
        <v>585144.89</v>
      </c>
      <c r="Q39" s="5">
        <v>569422.06000000006</v>
      </c>
      <c r="R39" s="5">
        <v>585144.89</v>
      </c>
      <c r="S39" s="5">
        <v>576390.16</v>
      </c>
      <c r="T39" s="5">
        <v>585144.89</v>
      </c>
      <c r="U39" s="5">
        <v>583358.26</v>
      </c>
      <c r="V39" s="5">
        <v>585144.89</v>
      </c>
      <c r="W39" s="5">
        <v>585144.89</v>
      </c>
      <c r="X39" s="5">
        <v>585144.89</v>
      </c>
      <c r="Y39" s="5">
        <v>585144.89</v>
      </c>
      <c r="Z39" s="5">
        <v>585144.89</v>
      </c>
      <c r="AA39" s="5">
        <v>585144.89</v>
      </c>
    </row>
    <row r="40" spans="1:27" x14ac:dyDescent="0.2">
      <c r="A40" s="4" t="s">
        <v>88</v>
      </c>
      <c r="B40" s="5">
        <v>20560.650000000001</v>
      </c>
      <c r="C40" s="5">
        <v>17850.09</v>
      </c>
      <c r="D40" s="5">
        <v>20560.650000000001</v>
      </c>
      <c r="E40" s="5">
        <v>18094.93</v>
      </c>
      <c r="F40" s="5">
        <v>20560.650000000001</v>
      </c>
      <c r="G40" s="5">
        <v>18339.77</v>
      </c>
      <c r="H40" s="5">
        <v>20560.650000000001</v>
      </c>
      <c r="I40" s="5">
        <v>18584.61</v>
      </c>
      <c r="J40" s="5">
        <v>20560.650000000001</v>
      </c>
      <c r="K40" s="5">
        <v>18829.45</v>
      </c>
      <c r="L40" s="5">
        <v>20560.650000000001</v>
      </c>
      <c r="M40" s="5">
        <v>19074.29</v>
      </c>
      <c r="N40" s="5">
        <v>20560.650000000001</v>
      </c>
      <c r="O40" s="5">
        <v>19319.13</v>
      </c>
      <c r="P40" s="5">
        <v>20560.650000000001</v>
      </c>
      <c r="Q40" s="5">
        <v>19563.97</v>
      </c>
      <c r="R40" s="5">
        <v>20560.650000000001</v>
      </c>
      <c r="S40" s="5">
        <v>19808.810000000001</v>
      </c>
      <c r="T40" s="5">
        <v>20560.650000000001</v>
      </c>
      <c r="U40" s="5">
        <v>20053.650000000001</v>
      </c>
      <c r="V40" s="5">
        <v>20560.650000000001</v>
      </c>
      <c r="W40" s="5">
        <v>20298.490000000002</v>
      </c>
      <c r="X40" s="5">
        <v>20560.650000000001</v>
      </c>
      <c r="Y40" s="5">
        <v>20543.330000000002</v>
      </c>
      <c r="Z40" s="5">
        <v>20560.650000000001</v>
      </c>
      <c r="AA40" s="5">
        <v>20560.650000000001</v>
      </c>
    </row>
    <row r="41" spans="1:27" x14ac:dyDescent="0.2">
      <c r="A41" s="4" t="s">
        <v>89</v>
      </c>
      <c r="B41" s="5">
        <v>2316740.37</v>
      </c>
      <c r="C41" s="5">
        <v>1253956.0899999999</v>
      </c>
      <c r="D41" s="5">
        <v>2316740.37</v>
      </c>
      <c r="E41" s="5">
        <v>1281544.6100000001</v>
      </c>
      <c r="F41" s="5">
        <v>2316740.37</v>
      </c>
      <c r="G41" s="5">
        <v>1309133.1299999999</v>
      </c>
      <c r="H41" s="5">
        <v>2316740.37</v>
      </c>
      <c r="I41" s="5">
        <v>1336721.6499999999</v>
      </c>
      <c r="J41" s="5">
        <v>2316740.37</v>
      </c>
      <c r="K41" s="5">
        <v>1364310.17</v>
      </c>
      <c r="L41" s="5">
        <v>2316740.37</v>
      </c>
      <c r="M41" s="5">
        <v>1391898.69</v>
      </c>
      <c r="N41" s="5">
        <v>2316740.37</v>
      </c>
      <c r="O41" s="5">
        <v>1419487.21</v>
      </c>
      <c r="P41" s="5">
        <v>2316740.37</v>
      </c>
      <c r="Q41" s="5">
        <v>1447075.73</v>
      </c>
      <c r="R41" s="5">
        <v>2316740.37</v>
      </c>
      <c r="S41" s="5">
        <v>1474664.25</v>
      </c>
      <c r="T41" s="5">
        <v>2316740.37</v>
      </c>
      <c r="U41" s="5">
        <v>1502252.77</v>
      </c>
      <c r="V41" s="5">
        <v>2316740.37</v>
      </c>
      <c r="W41" s="5">
        <v>1529841.29</v>
      </c>
      <c r="X41" s="5">
        <v>2316740.37</v>
      </c>
      <c r="Y41" s="5">
        <v>1557429.81</v>
      </c>
      <c r="Z41" s="5">
        <v>2316740.37</v>
      </c>
      <c r="AA41" s="5">
        <v>1585018.33</v>
      </c>
    </row>
    <row r="42" spans="1:27" x14ac:dyDescent="0.2">
      <c r="A42" s="4" t="s">
        <v>90</v>
      </c>
      <c r="B42" s="5">
        <v>654150.74</v>
      </c>
      <c r="C42" s="5">
        <v>280903.41000000003</v>
      </c>
      <c r="D42" s="5">
        <v>654150.74</v>
      </c>
      <c r="E42" s="5">
        <v>288693.26</v>
      </c>
      <c r="F42" s="5">
        <v>654150.74</v>
      </c>
      <c r="G42" s="5">
        <v>296483.11</v>
      </c>
      <c r="H42" s="5">
        <v>654150.74</v>
      </c>
      <c r="I42" s="5">
        <v>304272.96000000002</v>
      </c>
      <c r="J42" s="5">
        <v>654150.74</v>
      </c>
      <c r="K42" s="5">
        <v>312062.81</v>
      </c>
      <c r="L42" s="5">
        <v>654150.74</v>
      </c>
      <c r="M42" s="5">
        <v>319852.66000000003</v>
      </c>
      <c r="N42" s="5">
        <v>654150.74</v>
      </c>
      <c r="O42" s="5">
        <v>327642.51</v>
      </c>
      <c r="P42" s="5">
        <v>654150.74</v>
      </c>
      <c r="Q42" s="5">
        <v>335432.36</v>
      </c>
      <c r="R42" s="5">
        <v>654150.74</v>
      </c>
      <c r="S42" s="5">
        <v>343222.21</v>
      </c>
      <c r="T42" s="5">
        <v>654150.74</v>
      </c>
      <c r="U42" s="5">
        <v>351012.06000000006</v>
      </c>
      <c r="V42" s="5">
        <v>654150.74</v>
      </c>
      <c r="W42" s="5">
        <v>358801.91000000003</v>
      </c>
      <c r="X42" s="5">
        <v>654150.74</v>
      </c>
      <c r="Y42" s="5">
        <v>366591.76</v>
      </c>
      <c r="Z42" s="5">
        <v>654150.74</v>
      </c>
      <c r="AA42" s="5">
        <v>374381.61</v>
      </c>
    </row>
    <row r="43" spans="1:27" x14ac:dyDescent="0.2">
      <c r="A43" s="4" t="s">
        <v>91</v>
      </c>
      <c r="B43" s="5">
        <v>123571.06</v>
      </c>
      <c r="C43" s="5">
        <v>35316.720000000001</v>
      </c>
      <c r="D43" s="5">
        <v>123571.06</v>
      </c>
      <c r="E43" s="5">
        <v>36788.25</v>
      </c>
      <c r="F43" s="5">
        <v>123571.06</v>
      </c>
      <c r="G43" s="5">
        <v>38259.78</v>
      </c>
      <c r="H43" s="5">
        <v>123571.06</v>
      </c>
      <c r="I43" s="5">
        <v>39731.31</v>
      </c>
      <c r="J43" s="5">
        <v>123571.06</v>
      </c>
      <c r="K43" s="5">
        <v>41202.839999999997</v>
      </c>
      <c r="L43" s="5">
        <v>123571.06</v>
      </c>
      <c r="M43" s="5">
        <v>42674.37</v>
      </c>
      <c r="N43" s="5">
        <v>123571.06</v>
      </c>
      <c r="O43" s="5">
        <v>44145.9</v>
      </c>
      <c r="P43" s="5">
        <v>123571.06</v>
      </c>
      <c r="Q43" s="5">
        <v>45617.43</v>
      </c>
      <c r="R43" s="5">
        <v>123571.06</v>
      </c>
      <c r="S43" s="5">
        <v>47088.959999999999</v>
      </c>
      <c r="T43" s="5">
        <v>123571.06</v>
      </c>
      <c r="U43" s="5">
        <v>48560.49</v>
      </c>
      <c r="V43" s="5">
        <v>123571.06</v>
      </c>
      <c r="W43" s="5">
        <v>50032.02</v>
      </c>
      <c r="X43" s="5">
        <v>123571.06</v>
      </c>
      <c r="Y43" s="5">
        <v>51503.549999999996</v>
      </c>
      <c r="Z43" s="5">
        <v>123571.06</v>
      </c>
      <c r="AA43" s="5">
        <v>52975.08</v>
      </c>
    </row>
    <row r="44" spans="1:27" x14ac:dyDescent="0.2">
      <c r="A44" s="4" t="s">
        <v>92</v>
      </c>
      <c r="B44" s="5">
        <v>224742.11000000002</v>
      </c>
      <c r="C44" s="5">
        <v>35102.35</v>
      </c>
      <c r="D44" s="5">
        <v>224742.11</v>
      </c>
      <c r="E44" s="5">
        <v>37778.65</v>
      </c>
      <c r="F44" s="5">
        <v>224742.11</v>
      </c>
      <c r="G44" s="5">
        <v>40454.949999999997</v>
      </c>
      <c r="H44" s="5">
        <v>224742.11</v>
      </c>
      <c r="I44" s="5">
        <v>43131.25</v>
      </c>
      <c r="J44" s="5">
        <v>224742.11</v>
      </c>
      <c r="K44" s="5">
        <v>45807.55</v>
      </c>
      <c r="L44" s="5">
        <v>224742.11</v>
      </c>
      <c r="M44" s="5">
        <v>48483.85</v>
      </c>
      <c r="N44" s="5">
        <v>224742.11</v>
      </c>
      <c r="O44" s="5">
        <v>51160.15</v>
      </c>
      <c r="P44" s="5">
        <v>224742.11</v>
      </c>
      <c r="Q44" s="5">
        <v>53836.450000000004</v>
      </c>
      <c r="R44" s="5">
        <v>224742.11</v>
      </c>
      <c r="S44" s="5">
        <v>56512.75</v>
      </c>
      <c r="T44" s="5">
        <v>224742.11</v>
      </c>
      <c r="U44" s="5">
        <v>59189.05</v>
      </c>
      <c r="V44" s="5">
        <v>224742.11</v>
      </c>
      <c r="W44" s="5">
        <v>61865.35</v>
      </c>
      <c r="X44" s="5">
        <v>224742.11</v>
      </c>
      <c r="Y44" s="5">
        <v>64541.649999999994</v>
      </c>
      <c r="Z44" s="5">
        <v>391097.07000000007</v>
      </c>
      <c r="AA44" s="5">
        <v>108820.59000000001</v>
      </c>
    </row>
    <row r="45" spans="1:27" x14ac:dyDescent="0.2">
      <c r="A45" s="4" t="s">
        <v>339</v>
      </c>
      <c r="B45" s="5">
        <v>321784.21999999997</v>
      </c>
      <c r="C45" s="5">
        <v>412.18000000000006</v>
      </c>
      <c r="D45" s="5">
        <v>334648.61</v>
      </c>
      <c r="E45" s="5">
        <v>4244.09</v>
      </c>
      <c r="F45" s="5">
        <v>335843.44</v>
      </c>
      <c r="G45" s="5">
        <v>8229.2000000000007</v>
      </c>
      <c r="H45" s="5">
        <v>336830.07</v>
      </c>
      <c r="I45" s="5">
        <v>12228.54</v>
      </c>
      <c r="J45" s="5">
        <v>338701.48</v>
      </c>
      <c r="K45" s="5">
        <v>16239.62</v>
      </c>
      <c r="L45" s="5">
        <v>321784.22000000003</v>
      </c>
      <c r="M45" s="5">
        <v>20272.990000000002</v>
      </c>
      <c r="N45" s="5">
        <v>321784.22000000003</v>
      </c>
      <c r="O45" s="5">
        <v>24104.9</v>
      </c>
      <c r="P45" s="5">
        <v>321784.22000000003</v>
      </c>
      <c r="Q45" s="5">
        <v>27936.809999999998</v>
      </c>
      <c r="R45" s="5">
        <v>321784.22000000003</v>
      </c>
      <c r="S45" s="5">
        <v>31768.720000000001</v>
      </c>
      <c r="T45" s="5">
        <v>321784.22000000003</v>
      </c>
      <c r="U45" s="5">
        <v>35600.630000000005</v>
      </c>
      <c r="V45" s="5">
        <v>321784.22000000003</v>
      </c>
      <c r="W45" s="5">
        <v>39432.54</v>
      </c>
      <c r="X45" s="5">
        <v>321784.22000000003</v>
      </c>
      <c r="Y45" s="5">
        <v>43264.45</v>
      </c>
      <c r="Z45" s="5">
        <v>321784.22000000003</v>
      </c>
      <c r="AA45" s="5">
        <v>47096.36</v>
      </c>
    </row>
    <row r="46" spans="1:27" x14ac:dyDescent="0.2">
      <c r="A46" s="4" t="s">
        <v>373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312496.5</v>
      </c>
      <c r="AA46" s="5">
        <v>0</v>
      </c>
    </row>
    <row r="47" spans="1:27" x14ac:dyDescent="0.2">
      <c r="A47" s="4" t="s">
        <v>93</v>
      </c>
      <c r="B47" s="5">
        <v>166354.96000000002</v>
      </c>
      <c r="C47" s="5">
        <v>22541.18</v>
      </c>
      <c r="D47" s="5">
        <v>166354.96</v>
      </c>
      <c r="E47" s="5">
        <v>24274.04</v>
      </c>
      <c r="F47" s="5">
        <v>166354.96</v>
      </c>
      <c r="G47" s="5">
        <v>26006.9</v>
      </c>
      <c r="H47" s="5">
        <v>166354.96</v>
      </c>
      <c r="I47" s="5">
        <v>27739.759999999998</v>
      </c>
      <c r="J47" s="5">
        <v>166354.96</v>
      </c>
      <c r="K47" s="5">
        <v>29472.620000000003</v>
      </c>
      <c r="L47" s="5">
        <v>166354.96</v>
      </c>
      <c r="M47" s="5">
        <v>31205.480000000003</v>
      </c>
      <c r="N47" s="5">
        <v>166354.96</v>
      </c>
      <c r="O47" s="5">
        <v>32938.339999999997</v>
      </c>
      <c r="P47" s="5">
        <v>166354.96</v>
      </c>
      <c r="Q47" s="5">
        <v>34671.200000000004</v>
      </c>
      <c r="R47" s="5">
        <v>166354.96</v>
      </c>
      <c r="S47" s="5">
        <v>36404.06</v>
      </c>
      <c r="T47" s="5">
        <v>166354.96</v>
      </c>
      <c r="U47" s="5">
        <v>38136.92</v>
      </c>
      <c r="V47" s="5">
        <v>166354.96</v>
      </c>
      <c r="W47" s="5">
        <v>39869.78</v>
      </c>
      <c r="X47" s="5">
        <v>166354.96</v>
      </c>
      <c r="Y47" s="5">
        <v>41602.639999999999</v>
      </c>
      <c r="Z47" s="5">
        <v>0</v>
      </c>
      <c r="AA47" s="5">
        <v>0</v>
      </c>
    </row>
    <row r="48" spans="1:27" x14ac:dyDescent="0.2">
      <c r="A48" s="4" t="s">
        <v>374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2994409.61</v>
      </c>
      <c r="U48" s="5">
        <v>2994409.59</v>
      </c>
      <c r="V48" s="5">
        <v>2994409.61</v>
      </c>
      <c r="W48" s="5">
        <v>2994409.59</v>
      </c>
      <c r="X48" s="5">
        <v>2994409.61</v>
      </c>
      <c r="Y48" s="5">
        <v>2994409.59</v>
      </c>
      <c r="Z48" s="5">
        <v>2994409.61</v>
      </c>
      <c r="AA48" s="5">
        <v>2994409.59</v>
      </c>
    </row>
    <row r="49" spans="1:27" x14ac:dyDescent="0.2">
      <c r="A49" s="4" t="s">
        <v>94</v>
      </c>
      <c r="B49" s="5">
        <v>2786186.5700000003</v>
      </c>
      <c r="C49" s="5">
        <v>1742223.0499999998</v>
      </c>
      <c r="D49" s="5">
        <v>2786186.5700000003</v>
      </c>
      <c r="E49" s="5">
        <v>1763908.87</v>
      </c>
      <c r="F49" s="5">
        <v>2786186.5700000003</v>
      </c>
      <c r="G49" s="5">
        <v>1785594.69</v>
      </c>
      <c r="H49" s="5">
        <v>2786186.5700000003</v>
      </c>
      <c r="I49" s="5">
        <v>1807280.5100000002</v>
      </c>
      <c r="J49" s="5">
        <v>2786186.5700000003</v>
      </c>
      <c r="K49" s="5">
        <v>1828966.3299999998</v>
      </c>
      <c r="L49" s="5">
        <v>2786186.5700000003</v>
      </c>
      <c r="M49" s="5">
        <v>1850652.1500000001</v>
      </c>
      <c r="N49" s="5">
        <v>2786186.5700000003</v>
      </c>
      <c r="O49" s="5">
        <v>1872337.97</v>
      </c>
      <c r="P49" s="5">
        <v>2786186.5700000003</v>
      </c>
      <c r="Q49" s="5">
        <v>1894023.79</v>
      </c>
      <c r="R49" s="5">
        <v>2786186.5700000003</v>
      </c>
      <c r="S49" s="5">
        <v>1915709.6099999999</v>
      </c>
      <c r="T49" s="5">
        <v>2786186.5700000003</v>
      </c>
      <c r="U49" s="5">
        <v>1937395.43</v>
      </c>
      <c r="V49" s="5">
        <v>2786186.5700000003</v>
      </c>
      <c r="W49" s="5">
        <v>1959081.25</v>
      </c>
      <c r="X49" s="5">
        <v>2786186.5700000003</v>
      </c>
      <c r="Y49" s="5">
        <v>1980767.0699999998</v>
      </c>
      <c r="Z49" s="5">
        <v>2786186.5700000003</v>
      </c>
      <c r="AA49" s="5">
        <v>2002452.89</v>
      </c>
    </row>
    <row r="50" spans="1:27" x14ac:dyDescent="0.2">
      <c r="A50" s="4" t="s">
        <v>112</v>
      </c>
      <c r="B50" s="5">
        <v>94899.760000000009</v>
      </c>
      <c r="C50" s="5">
        <v>0</v>
      </c>
      <c r="D50" s="5">
        <v>94899.760000000009</v>
      </c>
      <c r="E50" s="5">
        <v>0</v>
      </c>
      <c r="F50" s="5">
        <v>94899.760000000009</v>
      </c>
      <c r="G50" s="5">
        <v>0</v>
      </c>
      <c r="H50" s="5">
        <v>94899.760000000009</v>
      </c>
      <c r="I50" s="5">
        <v>0</v>
      </c>
      <c r="J50" s="5">
        <v>94899.760000000009</v>
      </c>
      <c r="K50" s="5">
        <v>0</v>
      </c>
      <c r="L50" s="5">
        <v>94899.760000000009</v>
      </c>
      <c r="M50" s="5">
        <v>0</v>
      </c>
      <c r="N50" s="5">
        <v>94899.760000000009</v>
      </c>
      <c r="O50" s="5">
        <v>0</v>
      </c>
      <c r="P50" s="5">
        <v>94899.760000000009</v>
      </c>
      <c r="Q50" s="5">
        <v>0</v>
      </c>
      <c r="R50" s="5">
        <v>94899.760000000009</v>
      </c>
      <c r="S50" s="5">
        <v>0</v>
      </c>
      <c r="T50" s="5">
        <v>94899.760000000009</v>
      </c>
      <c r="U50" s="5">
        <v>0</v>
      </c>
      <c r="V50" s="5">
        <v>94899.760000000009</v>
      </c>
      <c r="W50" s="5">
        <v>0</v>
      </c>
      <c r="X50" s="5">
        <v>94899.760000000009</v>
      </c>
      <c r="Y50" s="5">
        <v>0</v>
      </c>
      <c r="Z50" s="5">
        <v>94899.760000000009</v>
      </c>
      <c r="AA50" s="5">
        <v>0</v>
      </c>
    </row>
    <row r="51" spans="1:27" x14ac:dyDescent="0.2">
      <c r="A51" s="4" t="s">
        <v>121</v>
      </c>
      <c r="B51" s="5">
        <v>446493.06</v>
      </c>
      <c r="C51" s="5">
        <v>423367.26</v>
      </c>
      <c r="D51" s="5">
        <v>446493.06000000006</v>
      </c>
      <c r="E51" s="5">
        <v>423679.8</v>
      </c>
      <c r="F51" s="5">
        <v>446493.06000000006</v>
      </c>
      <c r="G51" s="5">
        <v>423992.33999999997</v>
      </c>
      <c r="H51" s="5">
        <v>439165.15</v>
      </c>
      <c r="I51" s="5">
        <v>416976.97</v>
      </c>
      <c r="J51" s="5">
        <v>409827.5</v>
      </c>
      <c r="K51" s="5">
        <v>410768.25</v>
      </c>
      <c r="L51" s="5">
        <v>409827.5</v>
      </c>
      <c r="M51" s="5">
        <v>411055.13</v>
      </c>
      <c r="N51" s="5">
        <v>412881.85000000003</v>
      </c>
      <c r="O51" s="5">
        <v>411342.01</v>
      </c>
      <c r="P51" s="5">
        <v>412881.85000000003</v>
      </c>
      <c r="Q51" s="5">
        <v>411631.02999999997</v>
      </c>
      <c r="R51" s="5">
        <v>412881.85000000003</v>
      </c>
      <c r="S51" s="5">
        <v>411920.05</v>
      </c>
      <c r="T51" s="5">
        <v>412881.85000000003</v>
      </c>
      <c r="U51" s="5">
        <v>412209.07</v>
      </c>
      <c r="V51" s="5">
        <v>412881.85000000003</v>
      </c>
      <c r="W51" s="5">
        <v>412498.09</v>
      </c>
      <c r="X51" s="5">
        <v>412881.85000000003</v>
      </c>
      <c r="Y51" s="5">
        <v>412787.11000000004</v>
      </c>
      <c r="Z51" s="5">
        <v>412881.85000000003</v>
      </c>
      <c r="AA51" s="5">
        <v>413076.13</v>
      </c>
    </row>
    <row r="52" spans="1:27" x14ac:dyDescent="0.2">
      <c r="A52" s="4" t="s">
        <v>162</v>
      </c>
      <c r="B52" s="5">
        <v>954713.1100000001</v>
      </c>
      <c r="C52" s="5">
        <v>696776.96</v>
      </c>
      <c r="D52" s="5">
        <v>954713.11</v>
      </c>
      <c r="E52" s="5">
        <v>696776.96</v>
      </c>
      <c r="F52" s="5">
        <v>954713.11</v>
      </c>
      <c r="G52" s="5">
        <v>696776.96</v>
      </c>
      <c r="H52" s="5">
        <v>954713.11</v>
      </c>
      <c r="I52" s="5">
        <v>696776.96</v>
      </c>
      <c r="J52" s="5">
        <v>954713.11</v>
      </c>
      <c r="K52" s="5">
        <v>696776.96</v>
      </c>
      <c r="L52" s="5">
        <v>954713.11</v>
      </c>
      <c r="M52" s="5">
        <v>696776.96</v>
      </c>
      <c r="N52" s="5">
        <v>954713.11</v>
      </c>
      <c r="O52" s="5">
        <v>696776.96</v>
      </c>
      <c r="P52" s="5">
        <v>954713.11</v>
      </c>
      <c r="Q52" s="5">
        <v>696776.96</v>
      </c>
      <c r="R52" s="5">
        <v>954713.11</v>
      </c>
      <c r="S52" s="5">
        <v>696776.96</v>
      </c>
      <c r="T52" s="5">
        <v>954713.11</v>
      </c>
      <c r="U52" s="5">
        <v>696776.96</v>
      </c>
      <c r="V52" s="5">
        <v>954713.11</v>
      </c>
      <c r="W52" s="5">
        <v>696776.96</v>
      </c>
      <c r="X52" s="5">
        <v>954713.11</v>
      </c>
      <c r="Y52" s="5">
        <v>-9.9999999999909051E-3</v>
      </c>
      <c r="Z52" s="5">
        <v>954713.11</v>
      </c>
      <c r="AA52" s="5">
        <v>-9.9999999999909051E-3</v>
      </c>
    </row>
    <row r="53" spans="1:27" x14ac:dyDescent="0.2">
      <c r="A53" s="4" t="s">
        <v>172</v>
      </c>
      <c r="B53" s="5">
        <v>6100579.4300000006</v>
      </c>
      <c r="C53" s="5">
        <v>5689667.3399999999</v>
      </c>
      <c r="D53" s="5">
        <v>6100579.4300000006</v>
      </c>
      <c r="E53" s="5">
        <v>5696988.04</v>
      </c>
      <c r="F53" s="5">
        <v>6100579.4300000006</v>
      </c>
      <c r="G53" s="5">
        <v>5704308.7400000002</v>
      </c>
      <c r="H53" s="5">
        <v>6100579.4300000006</v>
      </c>
      <c r="I53" s="5">
        <v>5711629.4399999995</v>
      </c>
      <c r="J53" s="5">
        <v>6125440.9500000002</v>
      </c>
      <c r="K53" s="5">
        <v>5715135.540000001</v>
      </c>
      <c r="L53" s="5">
        <v>6127682.7699999996</v>
      </c>
      <c r="M53" s="5">
        <v>5722486.0700000003</v>
      </c>
      <c r="N53" s="5">
        <v>6124755.4900000002</v>
      </c>
      <c r="O53" s="5">
        <v>5729839.29</v>
      </c>
      <c r="P53" s="5">
        <v>6124755.4900000002</v>
      </c>
      <c r="Q53" s="5">
        <v>5737189</v>
      </c>
      <c r="R53" s="5">
        <v>6124755.4900000002</v>
      </c>
      <c r="S53" s="5">
        <v>5744538.71</v>
      </c>
      <c r="T53" s="5">
        <v>6144716.8700000001</v>
      </c>
      <c r="U53" s="5">
        <v>5751888.4199999999</v>
      </c>
      <c r="V53" s="5">
        <v>6151793.6799999997</v>
      </c>
      <c r="W53" s="5">
        <v>5759262.0800000001</v>
      </c>
      <c r="X53" s="5">
        <v>6151793.6799999997</v>
      </c>
      <c r="Y53" s="5">
        <v>6456039.0499999998</v>
      </c>
      <c r="Z53" s="5">
        <v>6151550.0899999999</v>
      </c>
      <c r="AA53" s="5">
        <v>6456039.0499999998</v>
      </c>
    </row>
    <row r="54" spans="1:27" x14ac:dyDescent="0.2">
      <c r="A54" s="4" t="s">
        <v>174</v>
      </c>
      <c r="B54" s="5">
        <v>3657078.37</v>
      </c>
      <c r="C54" s="5">
        <v>2032975.24</v>
      </c>
      <c r="D54" s="5">
        <v>1462667.8199999998</v>
      </c>
      <c r="E54" s="5">
        <v>-27281.489999999998</v>
      </c>
      <c r="F54" s="5">
        <v>1459580.4100000001</v>
      </c>
      <c r="G54" s="5">
        <v>23286.63</v>
      </c>
      <c r="H54" s="5">
        <v>1459580.4100000001</v>
      </c>
      <c r="I54" s="5">
        <v>76828.900000000009</v>
      </c>
      <c r="J54" s="5">
        <v>1408886.63</v>
      </c>
      <c r="K54" s="5">
        <v>79677.39</v>
      </c>
      <c r="L54" s="5">
        <v>1423107.9500000002</v>
      </c>
      <c r="M54" s="5">
        <v>131360.05000000002</v>
      </c>
      <c r="N54" s="5">
        <v>1420719.93</v>
      </c>
      <c r="O54" s="5">
        <v>181176.37</v>
      </c>
      <c r="P54" s="5">
        <v>1420719.93</v>
      </c>
      <c r="Q54" s="5">
        <v>233293.11000000002</v>
      </c>
      <c r="R54" s="5">
        <v>1422574.08</v>
      </c>
      <c r="S54" s="5">
        <v>285409.85000000003</v>
      </c>
      <c r="T54" s="5">
        <v>1422574.08</v>
      </c>
      <c r="U54" s="5">
        <v>337594.61</v>
      </c>
      <c r="V54" s="5">
        <v>1422574.08</v>
      </c>
      <c r="W54" s="5">
        <v>389779.37</v>
      </c>
      <c r="X54" s="5">
        <v>1441671.1400000001</v>
      </c>
      <c r="Y54" s="5">
        <v>441964.13</v>
      </c>
      <c r="Z54" s="5">
        <v>1634003.6400000001</v>
      </c>
      <c r="AA54" s="5">
        <v>476545.5</v>
      </c>
    </row>
    <row r="55" spans="1:27" x14ac:dyDescent="0.2">
      <c r="A55" s="4" t="s">
        <v>178</v>
      </c>
      <c r="B55" s="5">
        <v>158310.35</v>
      </c>
      <c r="C55" s="5">
        <v>-138319.41</v>
      </c>
      <c r="D55" s="5">
        <v>158310.35</v>
      </c>
      <c r="E55" s="5">
        <v>-134840.54</v>
      </c>
      <c r="F55" s="5">
        <v>158310.35</v>
      </c>
      <c r="G55" s="5">
        <v>-131361.66999999998</v>
      </c>
      <c r="H55" s="5">
        <v>156609.65</v>
      </c>
      <c r="I55" s="5">
        <v>-129583.5</v>
      </c>
      <c r="J55" s="5">
        <v>156609.65</v>
      </c>
      <c r="K55" s="5">
        <v>-126142</v>
      </c>
      <c r="L55" s="5">
        <v>156609.65</v>
      </c>
      <c r="M55" s="5">
        <v>-122700.5</v>
      </c>
      <c r="N55" s="5">
        <v>156609.65</v>
      </c>
      <c r="O55" s="5">
        <v>-119259</v>
      </c>
      <c r="P55" s="5">
        <v>156609.65</v>
      </c>
      <c r="Q55" s="5">
        <v>-115817.5</v>
      </c>
      <c r="R55" s="5">
        <v>156609.65</v>
      </c>
      <c r="S55" s="5">
        <v>-112376</v>
      </c>
      <c r="T55" s="5">
        <v>156609.65</v>
      </c>
      <c r="U55" s="5">
        <v>-108934.5</v>
      </c>
      <c r="V55" s="5">
        <v>156609.65</v>
      </c>
      <c r="W55" s="5">
        <v>-105493</v>
      </c>
      <c r="X55" s="5">
        <v>156609.65</v>
      </c>
      <c r="Y55" s="5">
        <v>-102051.5</v>
      </c>
      <c r="Z55" s="5">
        <v>156609.65</v>
      </c>
      <c r="AA55" s="5">
        <v>-98610</v>
      </c>
    </row>
    <row r="56" spans="1:27" x14ac:dyDescent="0.2">
      <c r="A56" s="4" t="s">
        <v>182</v>
      </c>
      <c r="B56" s="5">
        <v>1325227.26</v>
      </c>
      <c r="C56" s="5">
        <v>188673.24</v>
      </c>
      <c r="D56" s="5">
        <v>1325227.26</v>
      </c>
      <c r="E56" s="5">
        <v>209656</v>
      </c>
      <c r="F56" s="5">
        <v>1325227.26</v>
      </c>
      <c r="G56" s="5">
        <v>230638.76</v>
      </c>
      <c r="H56" s="5">
        <v>1325227.26</v>
      </c>
      <c r="I56" s="5">
        <v>251621.52000000002</v>
      </c>
      <c r="J56" s="5">
        <v>1325227.26</v>
      </c>
      <c r="K56" s="5">
        <v>272604.28000000003</v>
      </c>
      <c r="L56" s="5">
        <v>1325227.26</v>
      </c>
      <c r="M56" s="5">
        <v>293587.03999999998</v>
      </c>
      <c r="N56" s="5">
        <v>1325227.26</v>
      </c>
      <c r="O56" s="5">
        <v>314569.80000000005</v>
      </c>
      <c r="P56" s="5">
        <v>1325227.26</v>
      </c>
      <c r="Q56" s="5">
        <v>335552.56</v>
      </c>
      <c r="R56" s="5">
        <v>1325227.26</v>
      </c>
      <c r="S56" s="5">
        <v>356535.32000000007</v>
      </c>
      <c r="T56" s="5">
        <v>1325227.26</v>
      </c>
      <c r="U56" s="5">
        <v>377518.08000000002</v>
      </c>
      <c r="V56" s="5">
        <v>1325227.26</v>
      </c>
      <c r="W56" s="5">
        <v>398500.84</v>
      </c>
      <c r="X56" s="5">
        <v>1325227.26</v>
      </c>
      <c r="Y56" s="5">
        <v>419483.6</v>
      </c>
      <c r="Z56" s="5">
        <v>1325227.26</v>
      </c>
      <c r="AA56" s="5">
        <v>440466.36</v>
      </c>
    </row>
    <row r="57" spans="1:27" x14ac:dyDescent="0.2">
      <c r="A57" s="4" t="s">
        <v>184</v>
      </c>
      <c r="B57" s="5">
        <v>2994409.6100000003</v>
      </c>
      <c r="C57" s="5">
        <v>2994409.61</v>
      </c>
      <c r="D57" s="5">
        <v>2994409.61</v>
      </c>
      <c r="E57" s="5">
        <v>2994409.61</v>
      </c>
      <c r="F57" s="5">
        <v>2994409.61</v>
      </c>
      <c r="G57" s="5">
        <v>2994409.61</v>
      </c>
      <c r="H57" s="5">
        <v>2994409.61</v>
      </c>
      <c r="I57" s="5">
        <v>2994409.61</v>
      </c>
      <c r="J57" s="5">
        <v>2994409.61</v>
      </c>
      <c r="K57" s="5">
        <v>2994409.61</v>
      </c>
      <c r="L57" s="5">
        <v>2994409.61</v>
      </c>
      <c r="M57" s="5">
        <v>2994409.61</v>
      </c>
      <c r="N57" s="5">
        <v>2994409.61</v>
      </c>
      <c r="O57" s="5">
        <v>2994409.61</v>
      </c>
      <c r="P57" s="5">
        <v>2994409.61</v>
      </c>
      <c r="Q57" s="5">
        <v>2994409.61</v>
      </c>
      <c r="R57" s="5">
        <v>2994409.61</v>
      </c>
      <c r="S57" s="5">
        <v>2994409.61</v>
      </c>
      <c r="T57" s="5">
        <v>0</v>
      </c>
      <c r="U57" s="5">
        <v>0.02</v>
      </c>
      <c r="V57" s="5">
        <v>0</v>
      </c>
      <c r="W57" s="5">
        <v>0.02</v>
      </c>
      <c r="X57" s="5">
        <v>0</v>
      </c>
      <c r="Y57" s="5">
        <v>0.02</v>
      </c>
      <c r="Z57" s="5">
        <v>0</v>
      </c>
      <c r="AA57" s="5">
        <v>0.02</v>
      </c>
    </row>
    <row r="58" spans="1:27" x14ac:dyDescent="0.2">
      <c r="A58" s="4" t="s">
        <v>188</v>
      </c>
      <c r="B58" s="5">
        <v>7723.92</v>
      </c>
      <c r="C58" s="5">
        <v>6553.3600000000006</v>
      </c>
      <c r="D58" s="5">
        <v>7723.92</v>
      </c>
      <c r="E58" s="5">
        <v>6570.67</v>
      </c>
      <c r="F58" s="5">
        <v>7723.92</v>
      </c>
      <c r="G58" s="5">
        <v>6587.98</v>
      </c>
      <c r="H58" s="5">
        <v>7723.92</v>
      </c>
      <c r="I58" s="5">
        <v>6605.29</v>
      </c>
      <c r="J58" s="5">
        <v>7723.92</v>
      </c>
      <c r="K58" s="5">
        <v>6622.6</v>
      </c>
      <c r="L58" s="5">
        <v>7723.92</v>
      </c>
      <c r="M58" s="5">
        <v>6639.91</v>
      </c>
      <c r="N58" s="5">
        <v>7723.92</v>
      </c>
      <c r="O58" s="5">
        <v>6657.22</v>
      </c>
      <c r="P58" s="5">
        <v>7723.92</v>
      </c>
      <c r="Q58" s="5">
        <v>6674.5300000000007</v>
      </c>
      <c r="R58" s="5">
        <v>7723.92</v>
      </c>
      <c r="S58" s="5">
        <v>6691.84</v>
      </c>
      <c r="T58" s="5">
        <v>7723.92</v>
      </c>
      <c r="U58" s="5">
        <v>6709.15</v>
      </c>
      <c r="V58" s="5">
        <v>7723.92</v>
      </c>
      <c r="W58" s="5">
        <v>6726.46</v>
      </c>
      <c r="X58" s="5">
        <v>7723.92</v>
      </c>
      <c r="Y58" s="5">
        <v>6743.77</v>
      </c>
      <c r="Z58" s="5">
        <v>7723.92</v>
      </c>
      <c r="AA58" s="5">
        <v>6761.08</v>
      </c>
    </row>
    <row r="59" spans="1:27" x14ac:dyDescent="0.2">
      <c r="A59" s="4" t="s">
        <v>192</v>
      </c>
      <c r="B59" s="5">
        <v>2075750.4000000001</v>
      </c>
      <c r="C59" s="5">
        <v>687451.10000000009</v>
      </c>
      <c r="D59" s="5">
        <v>2075750.3999999999</v>
      </c>
      <c r="E59" s="5">
        <v>697639.57000000007</v>
      </c>
      <c r="F59" s="5">
        <v>2112982.6</v>
      </c>
      <c r="G59" s="5">
        <v>707828.04</v>
      </c>
      <c r="H59" s="5">
        <v>2111769.21</v>
      </c>
      <c r="I59" s="5">
        <v>718199.26</v>
      </c>
      <c r="J59" s="5">
        <v>2115211.9900000002</v>
      </c>
      <c r="K59" s="5">
        <v>728564.53</v>
      </c>
      <c r="L59" s="5">
        <v>2115211.9900000002</v>
      </c>
      <c r="M59" s="5">
        <v>738946.70000000007</v>
      </c>
      <c r="N59" s="5">
        <v>2117755.27</v>
      </c>
      <c r="O59" s="5">
        <v>749328.87</v>
      </c>
      <c r="P59" s="5">
        <v>2117755.27</v>
      </c>
      <c r="Q59" s="5">
        <v>759723.52000000002</v>
      </c>
      <c r="R59" s="5">
        <v>2117755.27</v>
      </c>
      <c r="S59" s="5">
        <v>770118.17</v>
      </c>
      <c r="T59" s="5">
        <v>2117755.27</v>
      </c>
      <c r="U59" s="5">
        <v>780512.82</v>
      </c>
      <c r="V59" s="5">
        <v>2117755.27</v>
      </c>
      <c r="W59" s="5">
        <v>790907.47</v>
      </c>
      <c r="X59" s="5">
        <v>2177838.0900000003</v>
      </c>
      <c r="Y59" s="5">
        <v>797093.51</v>
      </c>
      <c r="Z59" s="5">
        <v>2176885.5700000003</v>
      </c>
      <c r="AA59" s="5">
        <v>807783.06</v>
      </c>
    </row>
    <row r="60" spans="1:27" x14ac:dyDescent="0.2">
      <c r="A60" s="4" t="s">
        <v>196</v>
      </c>
      <c r="B60" s="5">
        <v>52364.87</v>
      </c>
      <c r="C60" s="5">
        <v>43475.03</v>
      </c>
      <c r="D60" s="5">
        <v>51617.229999999996</v>
      </c>
      <c r="E60" s="5">
        <v>43093.94</v>
      </c>
      <c r="F60" s="5">
        <v>51617.229999999996</v>
      </c>
      <c r="G60" s="5">
        <v>45455.26</v>
      </c>
      <c r="H60" s="5">
        <v>50478.8</v>
      </c>
      <c r="I60" s="5">
        <v>44678.15</v>
      </c>
      <c r="J60" s="5">
        <v>50478.8</v>
      </c>
      <c r="K60" s="5">
        <v>45031.5</v>
      </c>
      <c r="L60" s="5">
        <v>50478.8</v>
      </c>
      <c r="M60" s="5">
        <v>45384.85</v>
      </c>
      <c r="N60" s="5">
        <v>50478.8</v>
      </c>
      <c r="O60" s="5">
        <v>45738.2</v>
      </c>
      <c r="P60" s="5">
        <v>50478.8</v>
      </c>
      <c r="Q60" s="5">
        <v>46091.55</v>
      </c>
      <c r="R60" s="5">
        <v>50478.8</v>
      </c>
      <c r="S60" s="5">
        <v>46444.9</v>
      </c>
      <c r="T60" s="5">
        <v>50478.8</v>
      </c>
      <c r="U60" s="5">
        <v>46798.25</v>
      </c>
      <c r="V60" s="5">
        <v>50478.8</v>
      </c>
      <c r="W60" s="5">
        <v>47151.600000000006</v>
      </c>
      <c r="X60" s="5">
        <v>50478.8</v>
      </c>
      <c r="Y60" s="5">
        <v>47504.95</v>
      </c>
      <c r="Z60" s="5">
        <v>50478.8</v>
      </c>
      <c r="AA60" s="5">
        <v>47858.3</v>
      </c>
    </row>
    <row r="61" spans="1:27" x14ac:dyDescent="0.2">
      <c r="A61" s="4" t="s">
        <v>200</v>
      </c>
      <c r="B61" s="5">
        <v>2931284.7700000005</v>
      </c>
      <c r="C61" s="5">
        <v>711612.54</v>
      </c>
      <c r="D61" s="5">
        <v>2835533.01</v>
      </c>
      <c r="E61" s="5">
        <v>641900.35</v>
      </c>
      <c r="F61" s="5">
        <v>2841808.12</v>
      </c>
      <c r="G61" s="5">
        <v>667089.34</v>
      </c>
      <c r="H61" s="5">
        <v>2834388.63</v>
      </c>
      <c r="I61" s="5">
        <v>683807.34000000008</v>
      </c>
      <c r="J61" s="5">
        <v>2849159.5599999996</v>
      </c>
      <c r="K61" s="5">
        <v>708986.16</v>
      </c>
      <c r="L61" s="5">
        <v>2869106.8200000003</v>
      </c>
      <c r="M61" s="5">
        <v>734296.2</v>
      </c>
      <c r="N61" s="5">
        <v>2893130.23</v>
      </c>
      <c r="O61" s="5">
        <v>759783.42999999993</v>
      </c>
      <c r="P61" s="5">
        <v>2913309.18</v>
      </c>
      <c r="Q61" s="5">
        <v>785484.07000000007</v>
      </c>
      <c r="R61" s="5">
        <v>2938370.34</v>
      </c>
      <c r="S61" s="5">
        <v>811363.97</v>
      </c>
      <c r="T61" s="5">
        <v>3031442.14</v>
      </c>
      <c r="U61" s="5">
        <v>837466.49</v>
      </c>
      <c r="V61" s="5">
        <v>3032112.79</v>
      </c>
      <c r="W61" s="5">
        <v>865066.45000000007</v>
      </c>
      <c r="X61" s="5">
        <v>3006786.09</v>
      </c>
      <c r="Y61" s="5">
        <v>892001.72</v>
      </c>
      <c r="Z61" s="5">
        <v>3047187.7199999997</v>
      </c>
      <c r="AA61" s="5">
        <v>957140</v>
      </c>
    </row>
    <row r="62" spans="1:27" x14ac:dyDescent="0.2">
      <c r="A62" s="4" t="s">
        <v>205</v>
      </c>
      <c r="B62" s="5">
        <v>84472.540000000008</v>
      </c>
      <c r="C62" s="5">
        <v>44450.700000000004</v>
      </c>
      <c r="D62" s="5">
        <v>78998.84</v>
      </c>
      <c r="E62" s="5">
        <v>40001.230000000003</v>
      </c>
      <c r="F62" s="5">
        <v>78998.84</v>
      </c>
      <c r="G62" s="5">
        <v>40959.089999999997</v>
      </c>
      <c r="H62" s="5">
        <v>78998.84</v>
      </c>
      <c r="I62" s="5">
        <v>41916.949999999997</v>
      </c>
      <c r="J62" s="5">
        <v>78998.84</v>
      </c>
      <c r="K62" s="5">
        <v>42874.81</v>
      </c>
      <c r="L62" s="5">
        <v>78998.84</v>
      </c>
      <c r="M62" s="5">
        <v>43832.67</v>
      </c>
      <c r="N62" s="5">
        <v>78998.84</v>
      </c>
      <c r="O62" s="5">
        <v>38092.410000000003</v>
      </c>
      <c r="P62" s="5">
        <v>78998.84</v>
      </c>
      <c r="Q62" s="5">
        <v>39050.270000000004</v>
      </c>
      <c r="R62" s="5">
        <v>78998.84</v>
      </c>
      <c r="S62" s="5">
        <v>40008.130000000005</v>
      </c>
      <c r="T62" s="5">
        <v>78998.84</v>
      </c>
      <c r="U62" s="5">
        <v>40965.99</v>
      </c>
      <c r="V62" s="5">
        <v>78998.84</v>
      </c>
      <c r="W62" s="5">
        <v>41923.85</v>
      </c>
      <c r="X62" s="5">
        <v>78998.84</v>
      </c>
      <c r="Y62" s="5">
        <v>42881.71</v>
      </c>
      <c r="Z62" s="5">
        <v>78998.84</v>
      </c>
      <c r="AA62" s="5">
        <v>43839.57</v>
      </c>
    </row>
    <row r="63" spans="1:27" x14ac:dyDescent="0.2">
      <c r="A63" s="4" t="s">
        <v>209</v>
      </c>
      <c r="B63" s="5">
        <v>-94673.540000000008</v>
      </c>
      <c r="C63" s="5">
        <v>-54429.9</v>
      </c>
      <c r="D63" s="5">
        <v>-94673.54</v>
      </c>
      <c r="E63" s="5">
        <v>-55189.65</v>
      </c>
      <c r="F63" s="5">
        <v>-94673.54</v>
      </c>
      <c r="G63" s="5">
        <v>-55949.399999999994</v>
      </c>
      <c r="H63" s="5">
        <v>-94673.54</v>
      </c>
      <c r="I63" s="5">
        <v>-56709.15</v>
      </c>
      <c r="J63" s="5">
        <v>-94673.54</v>
      </c>
      <c r="K63" s="5">
        <v>-57468.9</v>
      </c>
      <c r="L63" s="5">
        <v>-94673.54</v>
      </c>
      <c r="M63" s="5">
        <v>-58228.65</v>
      </c>
      <c r="N63" s="5">
        <v>-94673.54</v>
      </c>
      <c r="O63" s="5">
        <v>-58988.4</v>
      </c>
      <c r="P63" s="5">
        <v>-94673.54</v>
      </c>
      <c r="Q63" s="5">
        <v>-59748.15</v>
      </c>
      <c r="R63" s="5">
        <v>-94673.54</v>
      </c>
      <c r="S63" s="5">
        <v>-60507.9</v>
      </c>
      <c r="T63" s="5">
        <v>-94673.54</v>
      </c>
      <c r="U63" s="5">
        <v>-61267.649999999994</v>
      </c>
      <c r="V63" s="5">
        <v>-100473.27</v>
      </c>
      <c r="W63" s="5">
        <v>-67067.38</v>
      </c>
      <c r="X63" s="5">
        <v>33597.410000000003</v>
      </c>
      <c r="Y63" s="5">
        <v>66197</v>
      </c>
      <c r="Z63" s="5">
        <v>33597.410000000003</v>
      </c>
      <c r="AA63" s="5">
        <v>66197</v>
      </c>
    </row>
    <row r="64" spans="1:27" x14ac:dyDescent="0.2">
      <c r="A64" s="4" t="s">
        <v>213</v>
      </c>
      <c r="B64" s="5">
        <v>0</v>
      </c>
      <c r="C64" s="5">
        <v>1.0000000000005116E-2</v>
      </c>
      <c r="D64" s="5">
        <v>0</v>
      </c>
      <c r="E64" s="5">
        <v>1.0000000000005116E-2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</row>
    <row r="65" spans="1:27" x14ac:dyDescent="0.2">
      <c r="A65" s="4" t="s">
        <v>379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370466.28</v>
      </c>
      <c r="AA65" s="5">
        <v>0</v>
      </c>
    </row>
    <row r="66" spans="1:27" x14ac:dyDescent="0.2">
      <c r="A66" s="4" t="s">
        <v>220</v>
      </c>
      <c r="B66" s="5">
        <v>16175.64</v>
      </c>
      <c r="C66" s="5">
        <v>5162.17</v>
      </c>
      <c r="D66" s="5">
        <v>16175.640000000001</v>
      </c>
      <c r="E66" s="5">
        <v>5256.39</v>
      </c>
      <c r="F66" s="5">
        <v>16175.640000000001</v>
      </c>
      <c r="G66" s="5">
        <v>5350.6100000000006</v>
      </c>
      <c r="H66" s="5">
        <v>20052.670000000002</v>
      </c>
      <c r="I66" s="5">
        <v>5444.83</v>
      </c>
      <c r="J66" s="5">
        <v>20052.670000000002</v>
      </c>
      <c r="K66" s="5">
        <v>5561.64</v>
      </c>
      <c r="L66" s="5">
        <v>20052.670000000002</v>
      </c>
      <c r="M66" s="5">
        <v>5678.45</v>
      </c>
      <c r="N66" s="5">
        <v>20052.670000000002</v>
      </c>
      <c r="O66" s="5">
        <v>5795.26</v>
      </c>
      <c r="P66" s="5">
        <v>20052.670000000002</v>
      </c>
      <c r="Q66" s="5">
        <v>5912.07</v>
      </c>
      <c r="R66" s="5">
        <v>20052.670000000002</v>
      </c>
      <c r="S66" s="5">
        <v>6028.880000000001</v>
      </c>
      <c r="T66" s="5">
        <v>20052.670000000002</v>
      </c>
      <c r="U66" s="5">
        <v>6145.6900000000005</v>
      </c>
      <c r="V66" s="5">
        <v>20052.670000000002</v>
      </c>
      <c r="W66" s="5">
        <v>6262.5</v>
      </c>
      <c r="X66" s="5">
        <v>20052.670000000002</v>
      </c>
      <c r="Y66" s="5">
        <v>6379.31</v>
      </c>
      <c r="Z66" s="5">
        <v>20020.55</v>
      </c>
      <c r="AA66" s="5">
        <v>6496.12</v>
      </c>
    </row>
    <row r="67" spans="1:27" x14ac:dyDescent="0.2">
      <c r="A67" s="4" t="s">
        <v>224</v>
      </c>
      <c r="B67" s="5">
        <v>1248306.3900000001</v>
      </c>
      <c r="C67" s="5">
        <v>663789.74</v>
      </c>
      <c r="D67" s="5">
        <v>636932.71000000008</v>
      </c>
      <c r="E67" s="5">
        <v>58168.670000000006</v>
      </c>
      <c r="F67" s="5">
        <v>636392.17000000004</v>
      </c>
      <c r="G67" s="5">
        <v>60563.32</v>
      </c>
      <c r="H67" s="5">
        <v>636392.17000000004</v>
      </c>
      <c r="I67" s="5">
        <v>63496.020000000004</v>
      </c>
      <c r="J67" s="5">
        <v>636392.17000000004</v>
      </c>
      <c r="K67" s="5">
        <v>66428.72</v>
      </c>
      <c r="L67" s="5">
        <v>636392.17000000004</v>
      </c>
      <c r="M67" s="5">
        <v>69361.42</v>
      </c>
      <c r="N67" s="5">
        <v>636392.17000000004</v>
      </c>
      <c r="O67" s="5">
        <v>72294.12</v>
      </c>
      <c r="P67" s="5">
        <v>636392.17000000004</v>
      </c>
      <c r="Q67" s="5">
        <v>75226.820000000007</v>
      </c>
      <c r="R67" s="5">
        <v>636392.17000000004</v>
      </c>
      <c r="S67" s="5">
        <v>78159.520000000004</v>
      </c>
      <c r="T67" s="5">
        <v>721628.87</v>
      </c>
      <c r="U67" s="5">
        <v>81092.22</v>
      </c>
      <c r="V67" s="5">
        <v>721628.87</v>
      </c>
      <c r="W67" s="5">
        <v>84417.73000000001</v>
      </c>
      <c r="X67" s="5">
        <v>721628.87</v>
      </c>
      <c r="Y67" s="5">
        <v>87743.24</v>
      </c>
      <c r="Z67" s="5">
        <v>720922.83</v>
      </c>
      <c r="AA67" s="5">
        <v>91068.75</v>
      </c>
    </row>
    <row r="68" spans="1:27" x14ac:dyDescent="0.2">
      <c r="A68" s="4" t="s">
        <v>228</v>
      </c>
      <c r="B68" s="5">
        <v>134305.54</v>
      </c>
      <c r="C68" s="5">
        <v>-9346.09</v>
      </c>
      <c r="D68" s="5">
        <v>0</v>
      </c>
      <c r="E68" s="5">
        <v>-141231.89000000001</v>
      </c>
      <c r="F68" s="5">
        <v>0</v>
      </c>
      <c r="G68" s="5">
        <v>-141231.89000000001</v>
      </c>
      <c r="H68" s="5">
        <v>0</v>
      </c>
      <c r="I68" s="5">
        <v>-141231.89000000001</v>
      </c>
      <c r="J68" s="5">
        <v>0</v>
      </c>
      <c r="K68" s="5">
        <v>-141231.89000000001</v>
      </c>
      <c r="L68" s="5">
        <v>0</v>
      </c>
      <c r="M68" s="5">
        <v>-141231.89000000001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</row>
    <row r="69" spans="1:27" x14ac:dyDescent="0.2">
      <c r="A69" s="4" t="s">
        <v>232</v>
      </c>
      <c r="B69" s="5">
        <v>59484.53</v>
      </c>
      <c r="C69" s="5">
        <v>30510.010000000002</v>
      </c>
      <c r="D69" s="5">
        <v>59484.53</v>
      </c>
      <c r="E69" s="5">
        <v>30725.640000000003</v>
      </c>
      <c r="F69" s="5">
        <v>59484.53</v>
      </c>
      <c r="G69" s="5">
        <v>30941.27</v>
      </c>
      <c r="H69" s="5">
        <v>59484.53</v>
      </c>
      <c r="I69" s="5">
        <v>31156.9</v>
      </c>
      <c r="J69" s="5">
        <v>59484.53</v>
      </c>
      <c r="K69" s="5">
        <v>31372.53</v>
      </c>
      <c r="L69" s="5">
        <v>59484.53</v>
      </c>
      <c r="M69" s="5">
        <v>31588.160000000003</v>
      </c>
      <c r="N69" s="5">
        <v>59484.53</v>
      </c>
      <c r="O69" s="5">
        <v>31803.79</v>
      </c>
      <c r="P69" s="5">
        <v>59484.53</v>
      </c>
      <c r="Q69" s="5">
        <v>32019.420000000002</v>
      </c>
      <c r="R69" s="5">
        <v>62388.06</v>
      </c>
      <c r="S69" s="5">
        <v>32235.05</v>
      </c>
      <c r="T69" s="5">
        <v>62388.06</v>
      </c>
      <c r="U69" s="5">
        <v>32461.210000000003</v>
      </c>
      <c r="V69" s="5">
        <v>62388.06</v>
      </c>
      <c r="W69" s="5">
        <v>32687.370000000003</v>
      </c>
      <c r="X69" s="5">
        <v>62388.06</v>
      </c>
      <c r="Y69" s="5">
        <v>32913.53</v>
      </c>
      <c r="Z69" s="5">
        <v>62364.01</v>
      </c>
      <c r="AA69" s="5">
        <v>33139.69</v>
      </c>
    </row>
    <row r="70" spans="1:27" x14ac:dyDescent="0.2">
      <c r="A70" s="3" t="s">
        <v>304</v>
      </c>
      <c r="B70" s="5">
        <v>237961612.98999998</v>
      </c>
      <c r="C70" s="5">
        <v>104961623.75000003</v>
      </c>
      <c r="D70" s="5">
        <v>237221660.77000004</v>
      </c>
      <c r="E70" s="5">
        <v>104253633.12</v>
      </c>
      <c r="F70" s="5">
        <v>237660863.94000006</v>
      </c>
      <c r="G70" s="5">
        <v>104818750.65000001</v>
      </c>
      <c r="H70" s="5">
        <v>238182076.99000004</v>
      </c>
      <c r="I70" s="5">
        <v>105250929.55999997</v>
      </c>
      <c r="J70" s="5">
        <v>238745964.29000005</v>
      </c>
      <c r="K70" s="5">
        <v>105760031.54000001</v>
      </c>
      <c r="L70" s="5">
        <v>238845207.0200001</v>
      </c>
      <c r="M70" s="5">
        <v>106182465.79999998</v>
      </c>
      <c r="N70" s="5">
        <v>239359837.52000004</v>
      </c>
      <c r="O70" s="5">
        <v>106691282.12</v>
      </c>
      <c r="P70" s="5">
        <v>239954256.81000006</v>
      </c>
      <c r="Q70" s="5">
        <v>107238419.72</v>
      </c>
      <c r="R70" s="5">
        <v>240794140.71000004</v>
      </c>
      <c r="S70" s="5">
        <v>107688798.88</v>
      </c>
      <c r="T70" s="5">
        <v>241048578.04000002</v>
      </c>
      <c r="U70" s="5">
        <v>108147623.34999998</v>
      </c>
      <c r="V70" s="5">
        <v>232129554.17999998</v>
      </c>
      <c r="W70" s="5">
        <v>104432520.96999997</v>
      </c>
      <c r="X70" s="5">
        <v>232848999.39000002</v>
      </c>
      <c r="Y70" s="5">
        <v>104932189.66999999</v>
      </c>
      <c r="Z70" s="5">
        <v>234602445.57000005</v>
      </c>
      <c r="AA70" s="5">
        <v>104982669.07999998</v>
      </c>
    </row>
    <row r="71" spans="1:27" x14ac:dyDescent="0.2">
      <c r="A71" s="4" t="s">
        <v>52</v>
      </c>
      <c r="B71" s="5">
        <v>73666.720000000001</v>
      </c>
      <c r="C71" s="5">
        <v>73666.720000000001</v>
      </c>
      <c r="D71" s="5">
        <v>73666.720000000001</v>
      </c>
      <c r="E71" s="5">
        <v>73666.720000000001</v>
      </c>
      <c r="F71" s="5">
        <v>73666.720000000001</v>
      </c>
      <c r="G71" s="5">
        <v>73666.720000000001</v>
      </c>
      <c r="H71" s="5">
        <v>73666.720000000001</v>
      </c>
      <c r="I71" s="5">
        <v>73666.720000000001</v>
      </c>
      <c r="J71" s="5">
        <v>73666.720000000001</v>
      </c>
      <c r="K71" s="5">
        <v>73666.720000000001</v>
      </c>
      <c r="L71" s="5">
        <v>73666.720000000001</v>
      </c>
      <c r="M71" s="5">
        <v>73666.720000000001</v>
      </c>
      <c r="N71" s="5">
        <v>73666.720000000001</v>
      </c>
      <c r="O71" s="5">
        <v>73666.720000000001</v>
      </c>
      <c r="P71" s="5">
        <v>73666.720000000001</v>
      </c>
      <c r="Q71" s="5">
        <v>73666.720000000001</v>
      </c>
      <c r="R71" s="5">
        <v>73666.720000000001</v>
      </c>
      <c r="S71" s="5">
        <v>73666.720000000001</v>
      </c>
      <c r="T71" s="5">
        <v>73666.720000000001</v>
      </c>
      <c r="U71" s="5">
        <v>73666.720000000001</v>
      </c>
      <c r="V71" s="5">
        <v>73666.720000000001</v>
      </c>
      <c r="W71" s="5">
        <v>73666.720000000001</v>
      </c>
      <c r="X71" s="5">
        <v>73666.720000000001</v>
      </c>
      <c r="Y71" s="5">
        <v>73666.720000000001</v>
      </c>
      <c r="Z71" s="5">
        <v>73666.720000000001</v>
      </c>
      <c r="AA71" s="5">
        <v>73666.720000000001</v>
      </c>
    </row>
    <row r="72" spans="1:27" x14ac:dyDescent="0.2">
      <c r="A72" s="4" t="s">
        <v>55</v>
      </c>
      <c r="B72" s="5">
        <v>113374.44</v>
      </c>
      <c r="C72" s="5">
        <v>18526.510000000002</v>
      </c>
      <c r="D72" s="5">
        <v>113374.44</v>
      </c>
      <c r="E72" s="5">
        <v>18762.71</v>
      </c>
      <c r="F72" s="5">
        <v>113374.44</v>
      </c>
      <c r="G72" s="5">
        <v>18998.91</v>
      </c>
      <c r="H72" s="5">
        <v>113374.44</v>
      </c>
      <c r="I72" s="5">
        <v>19235.11</v>
      </c>
      <c r="J72" s="5">
        <v>113374.44</v>
      </c>
      <c r="K72" s="5">
        <v>19471.310000000001</v>
      </c>
      <c r="L72" s="5">
        <v>113374.44</v>
      </c>
      <c r="M72" s="5">
        <v>19707.510000000002</v>
      </c>
      <c r="N72" s="5">
        <v>113374.44</v>
      </c>
      <c r="O72" s="5">
        <v>19943.71</v>
      </c>
      <c r="P72" s="5">
        <v>113374.44</v>
      </c>
      <c r="Q72" s="5">
        <v>20179.91</v>
      </c>
      <c r="R72" s="5">
        <v>113374.44</v>
      </c>
      <c r="S72" s="5">
        <v>20416.11</v>
      </c>
      <c r="T72" s="5">
        <v>113374.44</v>
      </c>
      <c r="U72" s="5">
        <v>20652.310000000001</v>
      </c>
      <c r="V72" s="5">
        <v>113374.44</v>
      </c>
      <c r="W72" s="5">
        <v>20888.510000000002</v>
      </c>
      <c r="X72" s="5">
        <v>113374.44</v>
      </c>
      <c r="Y72" s="5">
        <v>21124.71</v>
      </c>
      <c r="Z72" s="5">
        <v>113374.44</v>
      </c>
      <c r="AA72" s="5">
        <v>21360.91</v>
      </c>
    </row>
    <row r="73" spans="1:27" x14ac:dyDescent="0.2">
      <c r="A73" s="4" t="s">
        <v>56</v>
      </c>
      <c r="B73" s="5">
        <v>1016861.1</v>
      </c>
      <c r="C73" s="5">
        <v>84740</v>
      </c>
      <c r="D73" s="5">
        <v>1016861.1</v>
      </c>
      <c r="E73" s="5">
        <v>86858.46</v>
      </c>
      <c r="F73" s="5">
        <v>1016861.1</v>
      </c>
      <c r="G73" s="5">
        <v>88976.92</v>
      </c>
      <c r="H73" s="5">
        <v>1016861.1</v>
      </c>
      <c r="I73" s="5">
        <v>91095.38</v>
      </c>
      <c r="J73" s="5">
        <v>1016861.1</v>
      </c>
      <c r="K73" s="5">
        <v>93213.84</v>
      </c>
      <c r="L73" s="5">
        <v>1016861.1</v>
      </c>
      <c r="M73" s="5">
        <v>95332.3</v>
      </c>
      <c r="N73" s="5">
        <v>1016861.1</v>
      </c>
      <c r="O73" s="5">
        <v>97450.76</v>
      </c>
      <c r="P73" s="5">
        <v>1016861.1</v>
      </c>
      <c r="Q73" s="5">
        <v>99569.22</v>
      </c>
      <c r="R73" s="5">
        <v>1016861.1</v>
      </c>
      <c r="S73" s="5">
        <v>101687.68000000001</v>
      </c>
      <c r="T73" s="5">
        <v>1016861.1</v>
      </c>
      <c r="U73" s="5">
        <v>103806.14</v>
      </c>
      <c r="V73" s="5">
        <v>1016861.1</v>
      </c>
      <c r="W73" s="5">
        <v>105924.6</v>
      </c>
      <c r="X73" s="5">
        <v>1016861.1</v>
      </c>
      <c r="Y73" s="5">
        <v>108043.06</v>
      </c>
      <c r="Z73" s="5">
        <v>1016861.1</v>
      </c>
      <c r="AA73" s="5">
        <v>110161.52</v>
      </c>
    </row>
    <row r="74" spans="1:27" x14ac:dyDescent="0.2">
      <c r="A74" s="4" t="s">
        <v>57</v>
      </c>
      <c r="B74" s="5">
        <v>1817585.2000000002</v>
      </c>
      <c r="C74" s="5">
        <v>136319.04000000001</v>
      </c>
      <c r="D74" s="5">
        <v>1817585.2000000002</v>
      </c>
      <c r="E74" s="5">
        <v>140105.68</v>
      </c>
      <c r="F74" s="5">
        <v>1817585.2000000002</v>
      </c>
      <c r="G74" s="5">
        <v>143892.32</v>
      </c>
      <c r="H74" s="5">
        <v>1817585.2000000002</v>
      </c>
      <c r="I74" s="5">
        <v>147678.96</v>
      </c>
      <c r="J74" s="5">
        <v>1817585.2000000002</v>
      </c>
      <c r="K74" s="5">
        <v>151465.60000000001</v>
      </c>
      <c r="L74" s="5">
        <v>1817585.2000000002</v>
      </c>
      <c r="M74" s="5">
        <v>155252.24</v>
      </c>
      <c r="N74" s="5">
        <v>1817585.2000000002</v>
      </c>
      <c r="O74" s="5">
        <v>159038.88</v>
      </c>
      <c r="P74" s="5">
        <v>1817585.2000000002</v>
      </c>
      <c r="Q74" s="5">
        <v>162825.51999999999</v>
      </c>
      <c r="R74" s="5">
        <v>1817585.2000000002</v>
      </c>
      <c r="S74" s="5">
        <v>166612.16</v>
      </c>
      <c r="T74" s="5">
        <v>1817585.2000000002</v>
      </c>
      <c r="U74" s="5">
        <v>170398.80000000002</v>
      </c>
      <c r="V74" s="5">
        <v>1817585.2000000002</v>
      </c>
      <c r="W74" s="5">
        <v>174185.44</v>
      </c>
      <c r="X74" s="5">
        <v>1817585.2000000002</v>
      </c>
      <c r="Y74" s="5">
        <v>177972.08000000002</v>
      </c>
      <c r="Z74" s="5">
        <v>1817585.2000000002</v>
      </c>
      <c r="AA74" s="5">
        <v>181758.72</v>
      </c>
    </row>
    <row r="75" spans="1:27" x14ac:dyDescent="0.2">
      <c r="A75" s="4" t="s">
        <v>96</v>
      </c>
      <c r="B75" s="5">
        <v>13130.54</v>
      </c>
      <c r="C75" s="5">
        <v>0</v>
      </c>
      <c r="D75" s="5">
        <v>13130.54</v>
      </c>
      <c r="E75" s="5">
        <v>0</v>
      </c>
      <c r="F75" s="5">
        <v>13130.54</v>
      </c>
      <c r="G75" s="5">
        <v>0</v>
      </c>
      <c r="H75" s="5">
        <v>13130.54</v>
      </c>
      <c r="I75" s="5">
        <v>0</v>
      </c>
      <c r="J75" s="5">
        <v>13130.54</v>
      </c>
      <c r="K75" s="5">
        <v>0</v>
      </c>
      <c r="L75" s="5">
        <v>13130.54</v>
      </c>
      <c r="M75" s="5">
        <v>0</v>
      </c>
      <c r="N75" s="5">
        <v>13130.54</v>
      </c>
      <c r="O75" s="5">
        <v>0</v>
      </c>
      <c r="P75" s="5">
        <v>13130.54</v>
      </c>
      <c r="Q75" s="5">
        <v>0</v>
      </c>
      <c r="R75" s="5">
        <v>13130.54</v>
      </c>
      <c r="S75" s="5">
        <v>0</v>
      </c>
      <c r="T75" s="5">
        <v>13130.54</v>
      </c>
      <c r="U75" s="5">
        <v>0</v>
      </c>
      <c r="V75" s="5">
        <v>13130.54</v>
      </c>
      <c r="W75" s="5">
        <v>0</v>
      </c>
      <c r="X75" s="5">
        <v>13130.54</v>
      </c>
      <c r="Y75" s="5">
        <v>0</v>
      </c>
      <c r="Z75" s="5">
        <v>13130.54</v>
      </c>
      <c r="AA75" s="5">
        <v>0</v>
      </c>
    </row>
    <row r="76" spans="1:27" x14ac:dyDescent="0.2">
      <c r="A76" s="4" t="s">
        <v>100</v>
      </c>
      <c r="B76" s="5">
        <v>7692.66</v>
      </c>
      <c r="C76" s="5">
        <v>6813.4800000000005</v>
      </c>
      <c r="D76" s="5">
        <v>7692.66</v>
      </c>
      <c r="E76" s="5">
        <v>6817.6500000000005</v>
      </c>
      <c r="F76" s="5">
        <v>7692.66</v>
      </c>
      <c r="G76" s="5">
        <v>6821.82</v>
      </c>
      <c r="H76" s="5">
        <v>7692.66</v>
      </c>
      <c r="I76" s="5">
        <v>6825.99</v>
      </c>
      <c r="J76" s="5">
        <v>7692.66</v>
      </c>
      <c r="K76" s="5">
        <v>6830.16</v>
      </c>
      <c r="L76" s="5">
        <v>7692.66</v>
      </c>
      <c r="M76" s="5">
        <v>6834.33</v>
      </c>
      <c r="N76" s="5">
        <v>7692.66</v>
      </c>
      <c r="O76" s="5">
        <v>6838.5</v>
      </c>
      <c r="P76" s="5">
        <v>7692.66</v>
      </c>
      <c r="Q76" s="5">
        <v>6842.67</v>
      </c>
      <c r="R76" s="5">
        <v>7692.66</v>
      </c>
      <c r="S76" s="5">
        <v>6846.84</v>
      </c>
      <c r="T76" s="5">
        <v>7692.66</v>
      </c>
      <c r="U76" s="5">
        <v>6851.01</v>
      </c>
      <c r="V76" s="5">
        <v>7692.66</v>
      </c>
      <c r="W76" s="5">
        <v>6855.18</v>
      </c>
      <c r="X76" s="5">
        <v>7692.66</v>
      </c>
      <c r="Y76" s="5">
        <v>6859.35</v>
      </c>
      <c r="Z76" s="5">
        <v>7692.66</v>
      </c>
      <c r="AA76" s="5">
        <v>6863.52</v>
      </c>
    </row>
    <row r="77" spans="1:27" x14ac:dyDescent="0.2">
      <c r="A77" s="4" t="s">
        <v>103</v>
      </c>
      <c r="B77" s="5">
        <v>6203474.7999999998</v>
      </c>
      <c r="C77" s="5">
        <v>3843157.73</v>
      </c>
      <c r="D77" s="5">
        <v>6203474.7999999998</v>
      </c>
      <c r="E77" s="5">
        <v>3850912.0700000003</v>
      </c>
      <c r="F77" s="5">
        <v>6203474.7999999998</v>
      </c>
      <c r="G77" s="5">
        <v>3858666.41</v>
      </c>
      <c r="H77" s="5">
        <v>6203474.7999999998</v>
      </c>
      <c r="I77" s="5">
        <v>3866420.75</v>
      </c>
      <c r="J77" s="5">
        <v>6203474.7999999998</v>
      </c>
      <c r="K77" s="5">
        <v>3874175.09</v>
      </c>
      <c r="L77" s="5">
        <v>6203474.7999999998</v>
      </c>
      <c r="M77" s="5">
        <v>3881929.43</v>
      </c>
      <c r="N77" s="5">
        <v>6203474.7999999998</v>
      </c>
      <c r="O77" s="5">
        <v>3889683.77</v>
      </c>
      <c r="P77" s="5">
        <v>6203474.7999999998</v>
      </c>
      <c r="Q77" s="5">
        <v>3897438.11</v>
      </c>
      <c r="R77" s="5">
        <v>6203474.7999999998</v>
      </c>
      <c r="S77" s="5">
        <v>3905192.45</v>
      </c>
      <c r="T77" s="5">
        <v>6203474.7999999998</v>
      </c>
      <c r="U77" s="5">
        <v>3912946.79</v>
      </c>
      <c r="V77" s="5">
        <v>6203474.7999999998</v>
      </c>
      <c r="W77" s="5">
        <v>3920701.13</v>
      </c>
      <c r="X77" s="5">
        <v>6203474.7999999998</v>
      </c>
      <c r="Y77" s="5">
        <v>3928455.4699999997</v>
      </c>
      <c r="Z77" s="5">
        <v>5818920.9000000004</v>
      </c>
      <c r="AA77" s="5">
        <v>3519489.18</v>
      </c>
    </row>
    <row r="78" spans="1:27" x14ac:dyDescent="0.2">
      <c r="A78" s="4" t="s">
        <v>106</v>
      </c>
      <c r="B78" s="5">
        <v>36161.700000000004</v>
      </c>
      <c r="C78" s="5">
        <v>-3823.4</v>
      </c>
      <c r="D78" s="5">
        <v>36161.700000000004</v>
      </c>
      <c r="E78" s="5">
        <v>-3684.78</v>
      </c>
      <c r="F78" s="5">
        <v>36161.700000000004</v>
      </c>
      <c r="G78" s="5">
        <v>-3546.16</v>
      </c>
      <c r="H78" s="5">
        <v>36161.700000000004</v>
      </c>
      <c r="I78" s="5">
        <v>-3407.54</v>
      </c>
      <c r="J78" s="5">
        <v>36161.700000000004</v>
      </c>
      <c r="K78" s="5">
        <v>-3268.92</v>
      </c>
      <c r="L78" s="5">
        <v>36161.700000000004</v>
      </c>
      <c r="M78" s="5">
        <v>-3130.3</v>
      </c>
      <c r="N78" s="5">
        <v>36161.700000000004</v>
      </c>
      <c r="O78" s="5">
        <v>-2991.68</v>
      </c>
      <c r="P78" s="5">
        <v>36161.700000000004</v>
      </c>
      <c r="Q78" s="5">
        <v>-2853.06</v>
      </c>
      <c r="R78" s="5">
        <v>36161.700000000004</v>
      </c>
      <c r="S78" s="5">
        <v>-2714.44</v>
      </c>
      <c r="T78" s="5">
        <v>36161.700000000004</v>
      </c>
      <c r="U78" s="5">
        <v>-2575.8200000000002</v>
      </c>
      <c r="V78" s="5">
        <v>36161.700000000004</v>
      </c>
      <c r="W78" s="5">
        <v>-2437.2000000000003</v>
      </c>
      <c r="X78" s="5">
        <v>36161.700000000004</v>
      </c>
      <c r="Y78" s="5">
        <v>-2298.58</v>
      </c>
      <c r="Z78" s="5">
        <v>36161.700000000004</v>
      </c>
      <c r="AA78" s="5">
        <v>-2159.96</v>
      </c>
    </row>
    <row r="79" spans="1:27" x14ac:dyDescent="0.2">
      <c r="A79" s="4" t="s">
        <v>114</v>
      </c>
      <c r="B79" s="5">
        <v>235020</v>
      </c>
      <c r="C79" s="5">
        <v>15571.41</v>
      </c>
      <c r="D79" s="5">
        <v>235020</v>
      </c>
      <c r="E79" s="5">
        <v>15892.6</v>
      </c>
      <c r="F79" s="5">
        <v>235020</v>
      </c>
      <c r="G79" s="5">
        <v>16213.79</v>
      </c>
      <c r="H79" s="5">
        <v>235020</v>
      </c>
      <c r="I79" s="5">
        <v>16534.98</v>
      </c>
      <c r="J79" s="5">
        <v>235020</v>
      </c>
      <c r="K79" s="5">
        <v>16856.170000000002</v>
      </c>
      <c r="L79" s="5">
        <v>235020</v>
      </c>
      <c r="M79" s="5">
        <v>17177.36</v>
      </c>
      <c r="N79" s="5">
        <v>235020</v>
      </c>
      <c r="O79" s="5">
        <v>17498.55</v>
      </c>
      <c r="P79" s="5">
        <v>235020</v>
      </c>
      <c r="Q79" s="5">
        <v>17819.740000000002</v>
      </c>
      <c r="R79" s="5">
        <v>235020</v>
      </c>
      <c r="S79" s="5">
        <v>18140.93</v>
      </c>
      <c r="T79" s="5">
        <v>235020</v>
      </c>
      <c r="U79" s="5">
        <v>18462.12</v>
      </c>
      <c r="V79" s="5">
        <v>235020</v>
      </c>
      <c r="W79" s="5">
        <v>18783.310000000001</v>
      </c>
      <c r="X79" s="5">
        <v>235020</v>
      </c>
      <c r="Y79" s="5">
        <v>19104.5</v>
      </c>
      <c r="Z79" s="5">
        <v>235020</v>
      </c>
      <c r="AA79" s="5">
        <v>19425.689999999999</v>
      </c>
    </row>
    <row r="80" spans="1:27" x14ac:dyDescent="0.2">
      <c r="A80" s="4" t="s">
        <v>109</v>
      </c>
      <c r="B80" s="5">
        <v>141860.15</v>
      </c>
      <c r="C80" s="5">
        <v>0</v>
      </c>
      <c r="D80" s="5">
        <v>141860.15</v>
      </c>
      <c r="E80" s="5">
        <v>0</v>
      </c>
      <c r="F80" s="5">
        <v>141860.15</v>
      </c>
      <c r="G80" s="5">
        <v>0</v>
      </c>
      <c r="H80" s="5">
        <v>141860.15</v>
      </c>
      <c r="I80" s="5">
        <v>0</v>
      </c>
      <c r="J80" s="5">
        <v>141860.15</v>
      </c>
      <c r="K80" s="5">
        <v>0</v>
      </c>
      <c r="L80" s="5">
        <v>141860.15</v>
      </c>
      <c r="M80" s="5">
        <v>0</v>
      </c>
      <c r="N80" s="5">
        <v>141860.15</v>
      </c>
      <c r="O80" s="5">
        <v>0</v>
      </c>
      <c r="P80" s="5">
        <v>141860.15</v>
      </c>
      <c r="Q80" s="5">
        <v>0</v>
      </c>
      <c r="R80" s="5">
        <v>141860.15</v>
      </c>
      <c r="S80" s="5">
        <v>0</v>
      </c>
      <c r="T80" s="5">
        <v>141860.15</v>
      </c>
      <c r="U80" s="5">
        <v>0</v>
      </c>
      <c r="V80" s="5">
        <v>141860.15</v>
      </c>
      <c r="W80" s="5">
        <v>0</v>
      </c>
      <c r="X80" s="5">
        <v>141860.15</v>
      </c>
      <c r="Y80" s="5">
        <v>0</v>
      </c>
      <c r="Z80" s="5">
        <v>141860.15</v>
      </c>
      <c r="AA80" s="5">
        <v>0</v>
      </c>
    </row>
    <row r="81" spans="1:27" x14ac:dyDescent="0.2">
      <c r="A81" s="4" t="s">
        <v>117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</row>
    <row r="82" spans="1:27" x14ac:dyDescent="0.2">
      <c r="A82" s="4" t="s">
        <v>119</v>
      </c>
      <c r="B82" s="5">
        <v>363784.97000000003</v>
      </c>
      <c r="C82" s="5">
        <v>267942.49</v>
      </c>
      <c r="D82" s="5">
        <v>363784.97000000003</v>
      </c>
      <c r="E82" s="5">
        <v>268197.13</v>
      </c>
      <c r="F82" s="5">
        <v>363784.97000000003</v>
      </c>
      <c r="G82" s="5">
        <v>268451.77</v>
      </c>
      <c r="H82" s="5">
        <v>363784.97000000003</v>
      </c>
      <c r="I82" s="5">
        <v>268706.41000000003</v>
      </c>
      <c r="J82" s="5">
        <v>363784.97000000003</v>
      </c>
      <c r="K82" s="5">
        <v>268961.05</v>
      </c>
      <c r="L82" s="5">
        <v>363784.97000000003</v>
      </c>
      <c r="M82" s="5">
        <v>269215.69</v>
      </c>
      <c r="N82" s="5">
        <v>363784.97000000003</v>
      </c>
      <c r="O82" s="5">
        <v>269470.33</v>
      </c>
      <c r="P82" s="5">
        <v>363784.97000000003</v>
      </c>
      <c r="Q82" s="5">
        <v>269724.97000000003</v>
      </c>
      <c r="R82" s="5">
        <v>363784.97000000003</v>
      </c>
      <c r="S82" s="5">
        <v>269979.61</v>
      </c>
      <c r="T82" s="5">
        <v>363784.97000000003</v>
      </c>
      <c r="U82" s="5">
        <v>270234.25</v>
      </c>
      <c r="V82" s="5">
        <v>363784.97000000003</v>
      </c>
      <c r="W82" s="5">
        <v>270488.89</v>
      </c>
      <c r="X82" s="5">
        <v>363784.97000000003</v>
      </c>
      <c r="Y82" s="5">
        <v>270743.53000000003</v>
      </c>
      <c r="Z82" s="5">
        <v>401672.47000000003</v>
      </c>
      <c r="AA82" s="5">
        <v>270998.17</v>
      </c>
    </row>
    <row r="83" spans="1:27" x14ac:dyDescent="0.2">
      <c r="A83" s="4" t="s">
        <v>123</v>
      </c>
      <c r="B83" s="5">
        <v>29144560.640000001</v>
      </c>
      <c r="C83" s="5">
        <v>5645523.1900000004</v>
      </c>
      <c r="D83" s="5">
        <v>29144560.640000001</v>
      </c>
      <c r="E83" s="5">
        <v>5682439.6399999997</v>
      </c>
      <c r="F83" s="5">
        <v>28515938.510000002</v>
      </c>
      <c r="G83" s="5">
        <v>5670753.0600000005</v>
      </c>
      <c r="H83" s="5">
        <v>28516635.010000002</v>
      </c>
      <c r="I83" s="5">
        <v>5706869.75</v>
      </c>
      <c r="J83" s="5">
        <v>28622599.59</v>
      </c>
      <c r="K83" s="5">
        <v>5742990.8200000003</v>
      </c>
      <c r="L83" s="5">
        <v>28622599.59</v>
      </c>
      <c r="M83" s="5">
        <v>5779246.1100000003</v>
      </c>
      <c r="N83" s="5">
        <v>28634105.120000001</v>
      </c>
      <c r="O83" s="5">
        <v>5815443.5899999999</v>
      </c>
      <c r="P83" s="5">
        <v>28634236.75</v>
      </c>
      <c r="Q83" s="5">
        <v>5848815.21</v>
      </c>
      <c r="R83" s="5">
        <v>28766052.539999999</v>
      </c>
      <c r="S83" s="5">
        <v>5885073.5999999996</v>
      </c>
      <c r="T83" s="5">
        <v>28812081.850000001</v>
      </c>
      <c r="U83" s="5">
        <v>5921510.5999999996</v>
      </c>
      <c r="V83" s="5">
        <v>28812977.52</v>
      </c>
      <c r="W83" s="5">
        <v>5958005.9000000004</v>
      </c>
      <c r="X83" s="5">
        <v>28812977.52</v>
      </c>
      <c r="Y83" s="5">
        <v>5994375.3499999996</v>
      </c>
      <c r="Z83" s="5">
        <v>28938132.739999998</v>
      </c>
      <c r="AA83" s="5">
        <v>6019202.3499999996</v>
      </c>
    </row>
    <row r="84" spans="1:27" x14ac:dyDescent="0.2">
      <c r="A84" s="4" t="s">
        <v>375</v>
      </c>
      <c r="B84" s="5">
        <v>0</v>
      </c>
      <c r="C84" s="5">
        <v>0</v>
      </c>
      <c r="D84" s="5">
        <v>0</v>
      </c>
      <c r="E84" s="5">
        <v>0</v>
      </c>
      <c r="F84" s="5">
        <v>628622.13</v>
      </c>
      <c r="G84" s="5">
        <v>47806.770000000004</v>
      </c>
      <c r="H84" s="5">
        <v>628622.13</v>
      </c>
      <c r="I84" s="5">
        <v>47806.770000000004</v>
      </c>
      <c r="J84" s="5">
        <v>628622.13</v>
      </c>
      <c r="K84" s="5">
        <v>47806.770000000004</v>
      </c>
      <c r="L84" s="5">
        <v>628622.13</v>
      </c>
      <c r="M84" s="5">
        <v>47806.770000000004</v>
      </c>
      <c r="N84" s="5">
        <v>628622.13</v>
      </c>
      <c r="O84" s="5">
        <v>47806.770000000004</v>
      </c>
      <c r="P84" s="5">
        <v>628622.13</v>
      </c>
      <c r="Q84" s="5">
        <v>47806.770000000004</v>
      </c>
      <c r="R84" s="5">
        <v>628622.13</v>
      </c>
      <c r="S84" s="5">
        <v>47806.770000000004</v>
      </c>
      <c r="T84" s="5">
        <v>628622.13</v>
      </c>
      <c r="U84" s="5">
        <v>47806.770000000004</v>
      </c>
      <c r="V84" s="5">
        <v>628622.13</v>
      </c>
      <c r="W84" s="5">
        <v>47806.770000000004</v>
      </c>
      <c r="X84" s="5">
        <v>628622.13</v>
      </c>
      <c r="Y84" s="5">
        <v>47806.770000000004</v>
      </c>
      <c r="Z84" s="5">
        <v>628622.13</v>
      </c>
      <c r="AA84" s="5">
        <v>47806.770000000004</v>
      </c>
    </row>
    <row r="85" spans="1:27" x14ac:dyDescent="0.2">
      <c r="A85" s="4" t="s">
        <v>126</v>
      </c>
      <c r="B85" s="5">
        <v>52636123.609999999</v>
      </c>
      <c r="C85" s="5">
        <v>17763361</v>
      </c>
      <c r="D85" s="5">
        <v>52955812.100000001</v>
      </c>
      <c r="E85" s="5">
        <v>17886617.25</v>
      </c>
      <c r="F85" s="5">
        <v>52681573.280000001</v>
      </c>
      <c r="G85" s="5">
        <v>17928906.079999998</v>
      </c>
      <c r="H85" s="5">
        <v>52892149.710000001</v>
      </c>
      <c r="I85" s="5">
        <v>18050203.48</v>
      </c>
      <c r="J85" s="5">
        <v>53019947.140000001</v>
      </c>
      <c r="K85" s="5">
        <v>18165643.379999999</v>
      </c>
      <c r="L85" s="5">
        <v>53085536.270000003</v>
      </c>
      <c r="M85" s="5">
        <v>18288845.059999999</v>
      </c>
      <c r="N85" s="5">
        <v>53339184.899999999</v>
      </c>
      <c r="O85" s="5">
        <v>18413153.690000001</v>
      </c>
      <c r="P85" s="5">
        <v>53601118.399999999</v>
      </c>
      <c r="Q85" s="5">
        <v>18538056.280000001</v>
      </c>
      <c r="R85" s="5">
        <v>53938580.759999998</v>
      </c>
      <c r="S85" s="5">
        <v>18655192.420000002</v>
      </c>
      <c r="T85" s="5">
        <v>54020450.009999998</v>
      </c>
      <c r="U85" s="5">
        <v>18781498.600000001</v>
      </c>
      <c r="V85" s="5">
        <v>54347194.200000003</v>
      </c>
      <c r="W85" s="5">
        <v>18907996.489999998</v>
      </c>
      <c r="X85" s="5">
        <v>54531162.039999999</v>
      </c>
      <c r="Y85" s="5">
        <v>19025541.379999999</v>
      </c>
      <c r="Z85" s="5">
        <v>55126091.240000002</v>
      </c>
      <c r="AA85" s="5">
        <v>19116460.670000002</v>
      </c>
    </row>
    <row r="86" spans="1:27" x14ac:dyDescent="0.2">
      <c r="A86" s="4" t="s">
        <v>376</v>
      </c>
      <c r="B86" s="5">
        <v>0</v>
      </c>
      <c r="C86" s="5">
        <v>0</v>
      </c>
      <c r="D86" s="5">
        <v>0</v>
      </c>
      <c r="E86" s="5">
        <v>0</v>
      </c>
      <c r="F86" s="5">
        <v>436664.55</v>
      </c>
      <c r="G86" s="5">
        <v>79411.759999999995</v>
      </c>
      <c r="H86" s="5">
        <v>436664.55</v>
      </c>
      <c r="I86" s="5">
        <v>79411.759999999995</v>
      </c>
      <c r="J86" s="5">
        <v>436664.55</v>
      </c>
      <c r="K86" s="5">
        <v>79411.759999999995</v>
      </c>
      <c r="L86" s="5">
        <v>436664.55</v>
      </c>
      <c r="M86" s="5">
        <v>79411.759999999995</v>
      </c>
      <c r="N86" s="5">
        <v>436664.55</v>
      </c>
      <c r="O86" s="5">
        <v>79411.759999999995</v>
      </c>
      <c r="P86" s="5">
        <v>436664.55</v>
      </c>
      <c r="Q86" s="5">
        <v>79411.759999999995</v>
      </c>
      <c r="R86" s="5">
        <v>436664.55</v>
      </c>
      <c r="S86" s="5">
        <v>79411.759999999995</v>
      </c>
      <c r="T86" s="5">
        <v>436664.55</v>
      </c>
      <c r="U86" s="5">
        <v>79411.759999999995</v>
      </c>
      <c r="V86" s="5">
        <v>436664.55</v>
      </c>
      <c r="W86" s="5">
        <v>79411.759999999995</v>
      </c>
      <c r="X86" s="5">
        <v>436664.55</v>
      </c>
      <c r="Y86" s="5">
        <v>79411.759999999995</v>
      </c>
      <c r="Z86" s="5">
        <v>436664.55</v>
      </c>
      <c r="AA86" s="5">
        <v>79411.759999999995</v>
      </c>
    </row>
    <row r="87" spans="1:27" x14ac:dyDescent="0.2">
      <c r="A87" s="4" t="s">
        <v>129</v>
      </c>
      <c r="B87" s="5">
        <v>41965369.340000004</v>
      </c>
      <c r="C87" s="5">
        <v>24925130.149999999</v>
      </c>
      <c r="D87" s="5">
        <v>41759873.799999997</v>
      </c>
      <c r="E87" s="5">
        <v>24938767.510000002</v>
      </c>
      <c r="F87" s="5">
        <v>41459064.450000003</v>
      </c>
      <c r="G87" s="5">
        <v>25006734.5</v>
      </c>
      <c r="H87" s="5">
        <v>41489976.359999999</v>
      </c>
      <c r="I87" s="5">
        <v>25068369.449999999</v>
      </c>
      <c r="J87" s="5">
        <v>41599381.359999999</v>
      </c>
      <c r="K87" s="5">
        <v>25185842.719999999</v>
      </c>
      <c r="L87" s="5">
        <v>41606527.200000003</v>
      </c>
      <c r="M87" s="5">
        <v>25300316.010000002</v>
      </c>
      <c r="N87" s="5">
        <v>41628723.030000001</v>
      </c>
      <c r="O87" s="5">
        <v>25424167.43</v>
      </c>
      <c r="P87" s="5">
        <v>41658241.68</v>
      </c>
      <c r="Q87" s="5">
        <v>25547437.260000002</v>
      </c>
      <c r="R87" s="5">
        <v>41615333.18</v>
      </c>
      <c r="S87" s="5">
        <v>25564193.550000001</v>
      </c>
      <c r="T87" s="5">
        <v>41617616.590000004</v>
      </c>
      <c r="U87" s="5">
        <v>25687652.370000001</v>
      </c>
      <c r="V87" s="5">
        <v>41658890.520000003</v>
      </c>
      <c r="W87" s="5">
        <v>25811117.969999999</v>
      </c>
      <c r="X87" s="5">
        <v>41697043.049999997</v>
      </c>
      <c r="Y87" s="5">
        <v>25888773.93</v>
      </c>
      <c r="Z87" s="5">
        <v>42169362.350000001</v>
      </c>
      <c r="AA87" s="5">
        <v>25981455.780000001</v>
      </c>
    </row>
    <row r="88" spans="1:27" x14ac:dyDescent="0.2">
      <c r="A88" s="4" t="s">
        <v>377</v>
      </c>
      <c r="B88" s="5">
        <v>0</v>
      </c>
      <c r="C88" s="5">
        <v>0</v>
      </c>
      <c r="D88" s="5">
        <v>0</v>
      </c>
      <c r="E88" s="5">
        <v>0</v>
      </c>
      <c r="F88" s="5">
        <v>308300.12</v>
      </c>
      <c r="G88" s="5">
        <v>53852.08</v>
      </c>
      <c r="H88" s="5">
        <v>308300.12</v>
      </c>
      <c r="I88" s="5">
        <v>53852.08</v>
      </c>
      <c r="J88" s="5">
        <v>308300.12</v>
      </c>
      <c r="K88" s="5">
        <v>53852.08</v>
      </c>
      <c r="L88" s="5">
        <v>308300.12</v>
      </c>
      <c r="M88" s="5">
        <v>53852.08</v>
      </c>
      <c r="N88" s="5">
        <v>308300.12</v>
      </c>
      <c r="O88" s="5">
        <v>53852.08</v>
      </c>
      <c r="P88" s="5">
        <v>308300.12</v>
      </c>
      <c r="Q88" s="5">
        <v>53852.08</v>
      </c>
      <c r="R88" s="5">
        <v>308300.12</v>
      </c>
      <c r="S88" s="5">
        <v>53852.08</v>
      </c>
      <c r="T88" s="5">
        <v>308300.12</v>
      </c>
      <c r="U88" s="5">
        <v>53852.08</v>
      </c>
      <c r="V88" s="5">
        <v>308300.12</v>
      </c>
      <c r="W88" s="5">
        <v>53852.08</v>
      </c>
      <c r="X88" s="5">
        <v>308300.12</v>
      </c>
      <c r="Y88" s="5">
        <v>53852.08</v>
      </c>
      <c r="Z88" s="5">
        <v>308300.12</v>
      </c>
      <c r="AA88" s="5">
        <v>53852.08</v>
      </c>
    </row>
    <row r="89" spans="1:27" x14ac:dyDescent="0.2">
      <c r="A89" s="4" t="s">
        <v>134</v>
      </c>
      <c r="B89" s="5">
        <v>11480917.42</v>
      </c>
      <c r="C89" s="5">
        <v>3647209.39</v>
      </c>
      <c r="D89" s="5">
        <v>11256711.9</v>
      </c>
      <c r="E89" s="5">
        <v>3417401.71</v>
      </c>
      <c r="F89" s="5">
        <v>11267183.93</v>
      </c>
      <c r="G89" s="5">
        <v>3435881.48</v>
      </c>
      <c r="H89" s="5">
        <v>11269226.84</v>
      </c>
      <c r="I89" s="5">
        <v>3453771.8</v>
      </c>
      <c r="J89" s="5">
        <v>11265914.84</v>
      </c>
      <c r="K89" s="5">
        <v>3466153.9</v>
      </c>
      <c r="L89" s="5">
        <v>11265914.84</v>
      </c>
      <c r="M89" s="5">
        <v>3484648.7800000003</v>
      </c>
      <c r="N89" s="5">
        <v>11265914.84</v>
      </c>
      <c r="O89" s="5">
        <v>3501878.59</v>
      </c>
      <c r="P89" s="5">
        <v>11265914.84</v>
      </c>
      <c r="Q89" s="5">
        <v>3520373.47</v>
      </c>
      <c r="R89" s="5">
        <v>11276046.289999999</v>
      </c>
      <c r="S89" s="5">
        <v>3538868.35</v>
      </c>
      <c r="T89" s="5">
        <v>11276046.289999999</v>
      </c>
      <c r="U89" s="5">
        <v>3557379.86</v>
      </c>
      <c r="V89" s="5">
        <v>11280550.880000001</v>
      </c>
      <c r="W89" s="5">
        <v>3575891.37</v>
      </c>
      <c r="X89" s="5">
        <v>11280550.880000001</v>
      </c>
      <c r="Y89" s="5">
        <v>3593624.8</v>
      </c>
      <c r="Z89" s="5">
        <v>11492681.6</v>
      </c>
      <c r="AA89" s="5">
        <v>3612143.7</v>
      </c>
    </row>
    <row r="90" spans="1:27" x14ac:dyDescent="0.2">
      <c r="A90" s="4" t="s">
        <v>137</v>
      </c>
      <c r="B90" s="5">
        <v>53054904.340000004</v>
      </c>
      <c r="C90" s="5">
        <v>19392851.329999998</v>
      </c>
      <c r="D90" s="5">
        <v>53363414.229999997</v>
      </c>
      <c r="E90" s="5">
        <v>19541405.059999999</v>
      </c>
      <c r="F90" s="5">
        <v>53573401.409999996</v>
      </c>
      <c r="G90" s="5">
        <v>19675248.129999999</v>
      </c>
      <c r="H90" s="5">
        <v>53850654.159999996</v>
      </c>
      <c r="I90" s="5">
        <v>19825133.640000001</v>
      </c>
      <c r="J90" s="5">
        <v>54117695.350000001</v>
      </c>
      <c r="K90" s="5">
        <v>19967586.27</v>
      </c>
      <c r="L90" s="5">
        <v>54349695.609999999</v>
      </c>
      <c r="M90" s="5">
        <v>20108551.559999999</v>
      </c>
      <c r="N90" s="5">
        <v>54600923.539999999</v>
      </c>
      <c r="O90" s="5">
        <v>20259156.879999999</v>
      </c>
      <c r="P90" s="5">
        <v>54917437.899999999</v>
      </c>
      <c r="Q90" s="5">
        <v>20410683.039999999</v>
      </c>
      <c r="R90" s="5">
        <v>55230376.140000001</v>
      </c>
      <c r="S90" s="5">
        <v>20558928.059999999</v>
      </c>
      <c r="T90" s="5">
        <v>55443803.229999997</v>
      </c>
      <c r="U90" s="5">
        <v>20711377.800000001</v>
      </c>
      <c r="V90" s="5">
        <v>55742739.640000001</v>
      </c>
      <c r="W90" s="5">
        <v>20866620.449999999</v>
      </c>
      <c r="X90" s="5">
        <v>56118141.210000001</v>
      </c>
      <c r="Y90" s="5">
        <v>21014410.18</v>
      </c>
      <c r="Z90" s="5">
        <v>56618240.75</v>
      </c>
      <c r="AA90" s="5">
        <v>21153007.010000002</v>
      </c>
    </row>
    <row r="91" spans="1:27" x14ac:dyDescent="0.2">
      <c r="A91" s="4" t="s">
        <v>140</v>
      </c>
      <c r="B91" s="5">
        <v>12795561.15</v>
      </c>
      <c r="C91" s="5">
        <v>19698070.18</v>
      </c>
      <c r="D91" s="5">
        <v>12795389.199999999</v>
      </c>
      <c r="E91" s="5">
        <v>19734376.440000001</v>
      </c>
      <c r="F91" s="5">
        <v>12794005.42</v>
      </c>
      <c r="G91" s="5">
        <v>19742181.18</v>
      </c>
      <c r="H91" s="5">
        <v>12792334.800000001</v>
      </c>
      <c r="I91" s="5">
        <v>19712072.190000001</v>
      </c>
      <c r="J91" s="5">
        <v>12790154.52</v>
      </c>
      <c r="K91" s="5">
        <v>19742867.370000001</v>
      </c>
      <c r="L91" s="5">
        <v>12789554.15</v>
      </c>
      <c r="M91" s="5">
        <v>19765535.32</v>
      </c>
      <c r="N91" s="5">
        <v>12789243.869999999</v>
      </c>
      <c r="O91" s="5">
        <v>19793132.68</v>
      </c>
      <c r="P91" s="5">
        <v>12789243.869999999</v>
      </c>
      <c r="Q91" s="5">
        <v>19803834.41</v>
      </c>
      <c r="R91" s="5">
        <v>12782269.949999999</v>
      </c>
      <c r="S91" s="5">
        <v>19824866.77</v>
      </c>
      <c r="T91" s="5">
        <v>12782269.949999999</v>
      </c>
      <c r="U91" s="5">
        <v>19854775.289999999</v>
      </c>
      <c r="V91" s="5">
        <v>12782269.949999999</v>
      </c>
      <c r="W91" s="5">
        <v>19891737.359999999</v>
      </c>
      <c r="X91" s="5">
        <v>12778063.109999999</v>
      </c>
      <c r="Y91" s="5">
        <v>19865188.489999998</v>
      </c>
      <c r="Z91" s="5">
        <v>12770744.710000001</v>
      </c>
      <c r="AA91" s="5">
        <v>19884927.73</v>
      </c>
    </row>
    <row r="92" spans="1:27" x14ac:dyDescent="0.2">
      <c r="A92" s="4" t="s">
        <v>378</v>
      </c>
      <c r="B92" s="5">
        <v>0</v>
      </c>
      <c r="C92" s="5">
        <v>0</v>
      </c>
      <c r="D92" s="5">
        <v>0</v>
      </c>
      <c r="E92" s="5">
        <v>0</v>
      </c>
      <c r="F92" s="5">
        <v>50320.47</v>
      </c>
      <c r="G92" s="5">
        <v>11101.78</v>
      </c>
      <c r="H92" s="5">
        <v>50320.47</v>
      </c>
      <c r="I92" s="5">
        <v>11101.78</v>
      </c>
      <c r="J92" s="5">
        <v>50320.47</v>
      </c>
      <c r="K92" s="5">
        <v>11101.78</v>
      </c>
      <c r="L92" s="5">
        <v>50320.47</v>
      </c>
      <c r="M92" s="5">
        <v>11101.78</v>
      </c>
      <c r="N92" s="5">
        <v>50320.47</v>
      </c>
      <c r="O92" s="5">
        <v>11101.78</v>
      </c>
      <c r="P92" s="5">
        <v>50320.47</v>
      </c>
      <c r="Q92" s="5">
        <v>11101.78</v>
      </c>
      <c r="R92" s="5">
        <v>50320.47</v>
      </c>
      <c r="S92" s="5">
        <v>11101.78</v>
      </c>
      <c r="T92" s="5">
        <v>50320.47</v>
      </c>
      <c r="U92" s="5">
        <v>11101.78</v>
      </c>
      <c r="V92" s="5">
        <v>50320.47</v>
      </c>
      <c r="W92" s="5">
        <v>11101.78</v>
      </c>
      <c r="X92" s="5">
        <v>50320.47</v>
      </c>
      <c r="Y92" s="5">
        <v>11101.78</v>
      </c>
      <c r="Z92" s="5">
        <v>50320.47</v>
      </c>
      <c r="AA92" s="5">
        <v>11101.78</v>
      </c>
    </row>
    <row r="93" spans="1:27" x14ac:dyDescent="0.2">
      <c r="A93" s="4" t="s">
        <v>148</v>
      </c>
      <c r="B93" s="5">
        <v>9699259.6099999994</v>
      </c>
      <c r="C93" s="5">
        <v>4134684.31</v>
      </c>
      <c r="D93" s="5">
        <v>9699259.6099999994</v>
      </c>
      <c r="E93" s="5">
        <v>4155780.2</v>
      </c>
      <c r="F93" s="5">
        <v>9699245.8800000008</v>
      </c>
      <c r="G93" s="5">
        <v>4176862.36</v>
      </c>
      <c r="H93" s="5">
        <v>9699245.8800000008</v>
      </c>
      <c r="I93" s="5">
        <v>4197958.22</v>
      </c>
      <c r="J93" s="5">
        <v>9698173.2400000002</v>
      </c>
      <c r="K93" s="5">
        <v>4217981.4400000004</v>
      </c>
      <c r="L93" s="5">
        <v>9698173.2400000002</v>
      </c>
      <c r="M93" s="5">
        <v>4239074.97</v>
      </c>
      <c r="N93" s="5">
        <v>9698173.2400000002</v>
      </c>
      <c r="O93" s="5">
        <v>4260168.5</v>
      </c>
      <c r="P93" s="5">
        <v>9698173.2400000002</v>
      </c>
      <c r="Q93" s="5">
        <v>4281262.03</v>
      </c>
      <c r="R93" s="5">
        <v>9697500.4000000004</v>
      </c>
      <c r="S93" s="5">
        <v>4301682.72</v>
      </c>
      <c r="T93" s="5">
        <v>9697500.4000000004</v>
      </c>
      <c r="U93" s="5">
        <v>4322774.78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</row>
    <row r="94" spans="1:27" x14ac:dyDescent="0.2">
      <c r="A94" s="4" t="s">
        <v>153</v>
      </c>
      <c r="B94" s="5">
        <v>2911298.2199999997</v>
      </c>
      <c r="C94" s="5">
        <v>852516.06</v>
      </c>
      <c r="D94" s="5">
        <v>2911298.2199999997</v>
      </c>
      <c r="E94" s="5">
        <v>856640.4</v>
      </c>
      <c r="F94" s="5">
        <v>2911298.2199999997</v>
      </c>
      <c r="G94" s="5">
        <v>860451.59</v>
      </c>
      <c r="H94" s="5">
        <v>2911298.2199999997</v>
      </c>
      <c r="I94" s="5">
        <v>863949.97</v>
      </c>
      <c r="J94" s="5">
        <v>2911298.2199999997</v>
      </c>
      <c r="K94" s="5">
        <v>862116.79</v>
      </c>
      <c r="L94" s="5">
        <v>2915410.8200000003</v>
      </c>
      <c r="M94" s="5">
        <v>866241.13</v>
      </c>
      <c r="N94" s="5">
        <v>2915410.8200000003</v>
      </c>
      <c r="O94" s="5">
        <v>870371.3</v>
      </c>
      <c r="P94" s="5">
        <v>2915410.8200000003</v>
      </c>
      <c r="Q94" s="5">
        <v>874501.47</v>
      </c>
      <c r="R94" s="5">
        <v>2915410.8200000003</v>
      </c>
      <c r="S94" s="5">
        <v>878443.53</v>
      </c>
      <c r="T94" s="5">
        <v>2915410.8200000003</v>
      </c>
      <c r="U94" s="5">
        <v>882573.70000000007</v>
      </c>
      <c r="V94" s="5">
        <v>2915410.8200000003</v>
      </c>
      <c r="W94" s="5">
        <v>886703.87</v>
      </c>
      <c r="X94" s="5">
        <v>2915410.8200000003</v>
      </c>
      <c r="Y94" s="5">
        <v>890834.04</v>
      </c>
      <c r="Z94" s="5">
        <v>2915410.8200000003</v>
      </c>
      <c r="AA94" s="5">
        <v>894964.21</v>
      </c>
    </row>
    <row r="95" spans="1:27" x14ac:dyDescent="0.2">
      <c r="A95" s="4" t="s">
        <v>156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</row>
    <row r="96" spans="1:27" x14ac:dyDescent="0.2">
      <c r="A96" s="4" t="s">
        <v>159</v>
      </c>
      <c r="B96" s="5">
        <v>493301.43</v>
      </c>
      <c r="C96" s="5">
        <v>309237.99</v>
      </c>
      <c r="D96" s="5">
        <v>493301.43</v>
      </c>
      <c r="E96" s="5">
        <v>309237.99</v>
      </c>
      <c r="F96" s="5">
        <v>493301.43</v>
      </c>
      <c r="G96" s="5">
        <v>309237.99</v>
      </c>
      <c r="H96" s="5">
        <v>493301.43</v>
      </c>
      <c r="I96" s="5">
        <v>309237.99</v>
      </c>
      <c r="J96" s="5">
        <v>493301.43</v>
      </c>
      <c r="K96" s="5">
        <v>309237.99</v>
      </c>
      <c r="L96" s="5">
        <v>493301.43</v>
      </c>
      <c r="M96" s="5">
        <v>309237.99</v>
      </c>
      <c r="N96" s="5">
        <v>493301.43</v>
      </c>
      <c r="O96" s="5">
        <v>309237.99</v>
      </c>
      <c r="P96" s="5">
        <v>493301.43</v>
      </c>
      <c r="Q96" s="5">
        <v>309237.99</v>
      </c>
      <c r="R96" s="5">
        <v>493301.43</v>
      </c>
      <c r="S96" s="5">
        <v>309237.99</v>
      </c>
      <c r="T96" s="5">
        <v>493301.43</v>
      </c>
      <c r="U96" s="5">
        <v>309237.99</v>
      </c>
      <c r="V96" s="5">
        <v>493301.43</v>
      </c>
      <c r="W96" s="5">
        <v>309237.99</v>
      </c>
      <c r="X96" s="5">
        <v>493301.43</v>
      </c>
      <c r="Y96" s="5">
        <v>0</v>
      </c>
      <c r="Z96" s="5">
        <v>493301.43</v>
      </c>
      <c r="AA96" s="5">
        <v>0</v>
      </c>
    </row>
    <row r="97" spans="1:27" x14ac:dyDescent="0.2">
      <c r="A97" s="4" t="s">
        <v>167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</row>
    <row r="98" spans="1:27" x14ac:dyDescent="0.2">
      <c r="A98" s="4" t="s">
        <v>170</v>
      </c>
      <c r="B98" s="5">
        <v>4526954.33</v>
      </c>
      <c r="C98" s="5">
        <v>1287087.27</v>
      </c>
      <c r="D98" s="5">
        <v>4526954.33</v>
      </c>
      <c r="E98" s="5">
        <v>1292519.6099999999</v>
      </c>
      <c r="F98" s="5">
        <v>4526954.33</v>
      </c>
      <c r="G98" s="5">
        <v>1297951.95</v>
      </c>
      <c r="H98" s="5">
        <v>4526954.33</v>
      </c>
      <c r="I98" s="5">
        <v>1303384.29</v>
      </c>
      <c r="J98" s="5">
        <v>4539290.07</v>
      </c>
      <c r="K98" s="5">
        <v>1308816.6299999999</v>
      </c>
      <c r="L98" s="5">
        <v>4528737.07</v>
      </c>
      <c r="M98" s="5">
        <v>1303710.78</v>
      </c>
      <c r="N98" s="5">
        <v>4528737.07</v>
      </c>
      <c r="O98" s="5">
        <v>1309145.26</v>
      </c>
      <c r="P98" s="5">
        <v>4528737.07</v>
      </c>
      <c r="Q98" s="5">
        <v>1314579.74</v>
      </c>
      <c r="R98" s="5">
        <v>4528737.07</v>
      </c>
      <c r="S98" s="5">
        <v>1318785.92</v>
      </c>
      <c r="T98" s="5">
        <v>4528737.07</v>
      </c>
      <c r="U98" s="5">
        <v>1324220.3999999999</v>
      </c>
      <c r="V98" s="5">
        <v>4533502.1900000004</v>
      </c>
      <c r="W98" s="5">
        <v>1329654.8799999999</v>
      </c>
      <c r="X98" s="5">
        <v>4533502.1900000004</v>
      </c>
      <c r="Y98" s="5">
        <v>1644333.07</v>
      </c>
      <c r="Z98" s="5">
        <v>4533360.53</v>
      </c>
      <c r="AA98" s="5">
        <v>1649773.27</v>
      </c>
    </row>
    <row r="99" spans="1:27" x14ac:dyDescent="0.2">
      <c r="A99" s="4" t="s">
        <v>176</v>
      </c>
      <c r="B99" s="5">
        <v>65041.020000000004</v>
      </c>
      <c r="C99" s="5">
        <v>53285.5</v>
      </c>
      <c r="D99" s="5">
        <v>65041.020000000004</v>
      </c>
      <c r="E99" s="5">
        <v>54714.78</v>
      </c>
      <c r="F99" s="5">
        <v>65041.020000000004</v>
      </c>
      <c r="G99" s="5">
        <v>56144.06</v>
      </c>
      <c r="H99" s="5">
        <v>65041.020000000004</v>
      </c>
      <c r="I99" s="5">
        <v>57573.340000000004</v>
      </c>
      <c r="J99" s="5">
        <v>65041.020000000004</v>
      </c>
      <c r="K99" s="5">
        <v>59002.62</v>
      </c>
      <c r="L99" s="5">
        <v>65041.020000000004</v>
      </c>
      <c r="M99" s="5">
        <v>60431.9</v>
      </c>
      <c r="N99" s="5">
        <v>65041.020000000004</v>
      </c>
      <c r="O99" s="5">
        <v>61861.18</v>
      </c>
      <c r="P99" s="5">
        <v>65041.020000000004</v>
      </c>
      <c r="Q99" s="5">
        <v>63290.46</v>
      </c>
      <c r="R99" s="5">
        <v>65041.020000000004</v>
      </c>
      <c r="S99" s="5">
        <v>64719.74</v>
      </c>
      <c r="T99" s="5">
        <v>65041.020000000004</v>
      </c>
      <c r="U99" s="5">
        <v>65041.020000000004</v>
      </c>
      <c r="V99" s="5">
        <v>65041.020000000004</v>
      </c>
      <c r="W99" s="5">
        <v>65041.020000000004</v>
      </c>
      <c r="X99" s="5">
        <v>65041.020000000004</v>
      </c>
      <c r="Y99" s="5">
        <v>65041.020000000004</v>
      </c>
      <c r="Z99" s="5">
        <v>65041.020000000004</v>
      </c>
      <c r="AA99" s="5">
        <v>65041.020000000004</v>
      </c>
    </row>
    <row r="100" spans="1:27" x14ac:dyDescent="0.2">
      <c r="A100" s="4" t="s">
        <v>180</v>
      </c>
      <c r="B100" s="5">
        <v>106237.48</v>
      </c>
      <c r="C100" s="5">
        <v>41008.75</v>
      </c>
      <c r="D100" s="5">
        <v>68608.84</v>
      </c>
      <c r="E100" s="5">
        <v>5062.2</v>
      </c>
      <c r="F100" s="5">
        <v>68608.84</v>
      </c>
      <c r="G100" s="5">
        <v>6148.51</v>
      </c>
      <c r="H100" s="5">
        <v>68608.84</v>
      </c>
      <c r="I100" s="5">
        <v>7234.82</v>
      </c>
      <c r="J100" s="5">
        <v>68608.84</v>
      </c>
      <c r="K100" s="5">
        <v>8321.130000000001</v>
      </c>
      <c r="L100" s="5">
        <v>68608.84</v>
      </c>
      <c r="M100" s="5">
        <v>9407.44</v>
      </c>
      <c r="N100" s="5">
        <v>68608.84</v>
      </c>
      <c r="O100" s="5">
        <v>10493.75</v>
      </c>
      <c r="P100" s="5">
        <v>68608.84</v>
      </c>
      <c r="Q100" s="5">
        <v>11580.06</v>
      </c>
      <c r="R100" s="5">
        <v>68608.84</v>
      </c>
      <c r="S100" s="5">
        <v>12666.37</v>
      </c>
      <c r="T100" s="5">
        <v>68608.84</v>
      </c>
      <c r="U100" s="5">
        <v>13752.68</v>
      </c>
      <c r="V100" s="5">
        <v>68608.84</v>
      </c>
      <c r="W100" s="5">
        <v>14838.99</v>
      </c>
      <c r="X100" s="5">
        <v>68608.84</v>
      </c>
      <c r="Y100" s="5">
        <v>15925.300000000001</v>
      </c>
      <c r="Z100" s="5">
        <v>73629.509999999995</v>
      </c>
      <c r="AA100" s="5">
        <v>17011.61</v>
      </c>
    </row>
    <row r="101" spans="1:27" x14ac:dyDescent="0.2">
      <c r="A101" s="4" t="s">
        <v>186</v>
      </c>
      <c r="B101" s="5">
        <v>67111.78</v>
      </c>
      <c r="C101" s="5">
        <v>46996.450000000004</v>
      </c>
      <c r="D101" s="5">
        <v>67111.78</v>
      </c>
      <c r="E101" s="5">
        <v>47146.89</v>
      </c>
      <c r="F101" s="5">
        <v>67111.78</v>
      </c>
      <c r="G101" s="5">
        <v>47297.33</v>
      </c>
      <c r="H101" s="5">
        <v>67111.78</v>
      </c>
      <c r="I101" s="5">
        <v>47447.770000000004</v>
      </c>
      <c r="J101" s="5">
        <v>67111.78</v>
      </c>
      <c r="K101" s="5">
        <v>47598.21</v>
      </c>
      <c r="L101" s="5">
        <v>67111.78</v>
      </c>
      <c r="M101" s="5">
        <v>47748.65</v>
      </c>
      <c r="N101" s="5">
        <v>67111.78</v>
      </c>
      <c r="O101" s="5">
        <v>47899.090000000004</v>
      </c>
      <c r="P101" s="5">
        <v>67111.78</v>
      </c>
      <c r="Q101" s="5">
        <v>48049.53</v>
      </c>
      <c r="R101" s="5">
        <v>67111.78</v>
      </c>
      <c r="S101" s="5">
        <v>48199.97</v>
      </c>
      <c r="T101" s="5">
        <v>67111.78</v>
      </c>
      <c r="U101" s="5">
        <v>48350.41</v>
      </c>
      <c r="V101" s="5">
        <v>67111.78</v>
      </c>
      <c r="W101" s="5">
        <v>48500.85</v>
      </c>
      <c r="X101" s="5">
        <v>67111.78</v>
      </c>
      <c r="Y101" s="5">
        <v>48651.29</v>
      </c>
      <c r="Z101" s="5">
        <v>67111.78</v>
      </c>
      <c r="AA101" s="5">
        <v>48801.73</v>
      </c>
    </row>
    <row r="102" spans="1:27" x14ac:dyDescent="0.2">
      <c r="A102" s="4" t="s">
        <v>190</v>
      </c>
      <c r="B102" s="5">
        <v>4418849.2300000004</v>
      </c>
      <c r="C102" s="5">
        <v>1570700.83</v>
      </c>
      <c r="D102" s="5">
        <v>4330142.88</v>
      </c>
      <c r="E102" s="5">
        <v>1503060.8900000001</v>
      </c>
      <c r="F102" s="5">
        <v>4330047.38</v>
      </c>
      <c r="G102" s="5">
        <v>1542314.6800000002</v>
      </c>
      <c r="H102" s="5">
        <v>4329685.47</v>
      </c>
      <c r="I102" s="5">
        <v>1563567.99</v>
      </c>
      <c r="J102" s="5">
        <v>4272319.8899999997</v>
      </c>
      <c r="K102" s="5">
        <v>1549677.31</v>
      </c>
      <c r="L102" s="5">
        <v>4230012.5199999996</v>
      </c>
      <c r="M102" s="5">
        <v>1542999.9100000001</v>
      </c>
      <c r="N102" s="5">
        <v>4230431.2300000004</v>
      </c>
      <c r="O102" s="5">
        <v>1563762.22</v>
      </c>
      <c r="P102" s="5">
        <v>4203840.88</v>
      </c>
      <c r="Q102" s="5">
        <v>1574836.24</v>
      </c>
      <c r="R102" s="5">
        <v>4203840.88</v>
      </c>
      <c r="S102" s="5">
        <v>1595470.0899999999</v>
      </c>
      <c r="T102" s="5">
        <v>4081301.66</v>
      </c>
      <c r="U102" s="5">
        <v>1493564.72</v>
      </c>
      <c r="V102" s="5">
        <v>4048240.89</v>
      </c>
      <c r="W102" s="5">
        <v>1541358.3399999999</v>
      </c>
      <c r="X102" s="5">
        <v>4161786.06</v>
      </c>
      <c r="Y102" s="5">
        <v>1563744.49</v>
      </c>
      <c r="Z102" s="5">
        <v>4329365.87</v>
      </c>
      <c r="AA102" s="5">
        <v>1584171.92</v>
      </c>
    </row>
    <row r="103" spans="1:27" x14ac:dyDescent="0.2">
      <c r="A103" s="4" t="s">
        <v>194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4539.99</v>
      </c>
      <c r="K103" s="5">
        <v>0</v>
      </c>
      <c r="L103" s="5">
        <v>4539.99</v>
      </c>
      <c r="M103" s="5">
        <v>31.78</v>
      </c>
      <c r="N103" s="5">
        <v>4539.99</v>
      </c>
      <c r="O103" s="5">
        <v>63.56</v>
      </c>
      <c r="P103" s="5">
        <v>4539.99</v>
      </c>
      <c r="Q103" s="5">
        <v>95.34</v>
      </c>
      <c r="R103" s="5">
        <v>8776.630000000001</v>
      </c>
      <c r="S103" s="5">
        <v>127.12</v>
      </c>
      <c r="T103" s="5">
        <v>8776.630000000001</v>
      </c>
      <c r="U103" s="5">
        <v>188.56</v>
      </c>
      <c r="V103" s="5">
        <v>8776.630000000001</v>
      </c>
      <c r="W103" s="5">
        <v>250</v>
      </c>
      <c r="X103" s="5">
        <v>8776.630000000001</v>
      </c>
      <c r="Y103" s="5">
        <v>311.44</v>
      </c>
      <c r="Z103" s="5">
        <v>8703.92</v>
      </c>
      <c r="AA103" s="5">
        <v>372.88</v>
      </c>
    </row>
    <row r="104" spans="1:27" x14ac:dyDescent="0.2">
      <c r="A104" s="4" t="s">
        <v>198</v>
      </c>
      <c r="B104" s="5">
        <v>1608810.73</v>
      </c>
      <c r="C104" s="5">
        <v>457956.48</v>
      </c>
      <c r="D104" s="5">
        <v>1412469.97</v>
      </c>
      <c r="E104" s="5">
        <v>275777.45</v>
      </c>
      <c r="F104" s="5">
        <v>1412469.97</v>
      </c>
      <c r="G104" s="5">
        <v>288324.89</v>
      </c>
      <c r="H104" s="5">
        <v>1421765.59</v>
      </c>
      <c r="I104" s="5">
        <v>284767.17</v>
      </c>
      <c r="J104" s="5">
        <v>1422499.46</v>
      </c>
      <c r="K104" s="5">
        <v>297397.19</v>
      </c>
      <c r="L104" s="5">
        <v>1422499.46</v>
      </c>
      <c r="M104" s="5">
        <v>310033.73</v>
      </c>
      <c r="N104" s="5">
        <v>1428865.84</v>
      </c>
      <c r="O104" s="5">
        <v>322670.27</v>
      </c>
      <c r="P104" s="5">
        <v>1441785.3</v>
      </c>
      <c r="Q104" s="5">
        <v>335363.36</v>
      </c>
      <c r="R104" s="5">
        <v>1527089.08</v>
      </c>
      <c r="S104" s="5">
        <v>348171.22000000003</v>
      </c>
      <c r="T104" s="5">
        <v>1534677.1</v>
      </c>
      <c r="U104" s="5">
        <v>361736.86</v>
      </c>
      <c r="V104" s="5">
        <v>1547484.75</v>
      </c>
      <c r="W104" s="5">
        <v>377365.86</v>
      </c>
      <c r="X104" s="5">
        <v>1547537.3599999999</v>
      </c>
      <c r="Y104" s="5">
        <v>391112.68</v>
      </c>
      <c r="Z104" s="5">
        <v>1554669.15</v>
      </c>
      <c r="AA104" s="5">
        <v>404859.97000000003</v>
      </c>
    </row>
    <row r="105" spans="1:27" x14ac:dyDescent="0.2">
      <c r="A105" s="4" t="s">
        <v>207</v>
      </c>
      <c r="B105" s="5">
        <v>1010066.18</v>
      </c>
      <c r="C105" s="5">
        <v>-359276.13</v>
      </c>
      <c r="D105" s="5">
        <v>1010066.18</v>
      </c>
      <c r="E105" s="5">
        <v>-351170.35000000003</v>
      </c>
      <c r="F105" s="5">
        <v>1010066.18</v>
      </c>
      <c r="G105" s="5">
        <v>-343064.57</v>
      </c>
      <c r="H105" s="5">
        <v>1005123.14</v>
      </c>
      <c r="I105" s="5">
        <v>-337001.83</v>
      </c>
      <c r="J105" s="5">
        <v>1005123.14</v>
      </c>
      <c r="K105" s="5">
        <v>-328935.72000000003</v>
      </c>
      <c r="L105" s="5">
        <v>848978.78</v>
      </c>
      <c r="M105" s="5">
        <v>-411497.71</v>
      </c>
      <c r="N105" s="5">
        <v>848978.78</v>
      </c>
      <c r="O105" s="5">
        <v>-404684.66000000003</v>
      </c>
      <c r="P105" s="5">
        <v>848970.82000000007</v>
      </c>
      <c r="Q105" s="5">
        <v>-397871.61</v>
      </c>
      <c r="R105" s="5">
        <v>857521.72</v>
      </c>
      <c r="S105" s="5">
        <v>-391058.62</v>
      </c>
      <c r="T105" s="5">
        <v>857521.72</v>
      </c>
      <c r="U105" s="5">
        <v>-384177.01</v>
      </c>
      <c r="V105" s="5">
        <v>979131.47</v>
      </c>
      <c r="W105" s="5">
        <v>-368955.79</v>
      </c>
      <c r="X105" s="5">
        <v>1011329.95</v>
      </c>
      <c r="Y105" s="5">
        <v>-288157.76</v>
      </c>
      <c r="Z105" s="5">
        <v>1038616.35</v>
      </c>
      <c r="AA105" s="5">
        <v>-268126.73</v>
      </c>
    </row>
    <row r="106" spans="1:27" x14ac:dyDescent="0.2">
      <c r="A106" s="4" t="s">
        <v>211</v>
      </c>
      <c r="B106" s="5">
        <v>341685.37</v>
      </c>
      <c r="C106" s="5">
        <v>81400.040000000008</v>
      </c>
      <c r="D106" s="5">
        <v>341685.37</v>
      </c>
      <c r="E106" s="5">
        <v>82143.199999999997</v>
      </c>
      <c r="F106" s="5">
        <v>341685.37</v>
      </c>
      <c r="G106" s="5">
        <v>82886.36</v>
      </c>
      <c r="H106" s="5">
        <v>339097.87</v>
      </c>
      <c r="I106" s="5">
        <v>81292.02</v>
      </c>
      <c r="J106" s="5">
        <v>339097.87</v>
      </c>
      <c r="K106" s="5">
        <v>82029.56</v>
      </c>
      <c r="L106" s="5">
        <v>339097.87</v>
      </c>
      <c r="M106" s="5">
        <v>82767.100000000006</v>
      </c>
      <c r="N106" s="5">
        <v>339097.87</v>
      </c>
      <c r="O106" s="5">
        <v>83504.639999999999</v>
      </c>
      <c r="P106" s="5">
        <v>339097.87</v>
      </c>
      <c r="Q106" s="5">
        <v>84242.180000000008</v>
      </c>
      <c r="R106" s="5">
        <v>339097.87</v>
      </c>
      <c r="S106" s="5">
        <v>84979.72</v>
      </c>
      <c r="T106" s="5">
        <v>364877.34</v>
      </c>
      <c r="U106" s="5">
        <v>85717.26</v>
      </c>
      <c r="V106" s="5">
        <v>364877.34</v>
      </c>
      <c r="W106" s="5">
        <v>86510.86</v>
      </c>
      <c r="X106" s="5">
        <v>364877.34</v>
      </c>
      <c r="Y106" s="5">
        <v>87304.46</v>
      </c>
      <c r="Z106" s="5">
        <v>364663.8</v>
      </c>
      <c r="AA106" s="5">
        <v>88098.06</v>
      </c>
    </row>
    <row r="107" spans="1:27" x14ac:dyDescent="0.2">
      <c r="A107" s="4" t="s">
        <v>215</v>
      </c>
      <c r="B107" s="5">
        <v>190417.76</v>
      </c>
      <c r="C107" s="5">
        <v>131533.78</v>
      </c>
      <c r="D107" s="5">
        <v>122427.24</v>
      </c>
      <c r="E107" s="5">
        <v>64392.21</v>
      </c>
      <c r="F107" s="5">
        <v>122427.24</v>
      </c>
      <c r="G107" s="5">
        <v>64938.03</v>
      </c>
      <c r="H107" s="5">
        <v>122427.24</v>
      </c>
      <c r="I107" s="5">
        <v>65483.85</v>
      </c>
      <c r="J107" s="5">
        <v>122427.24</v>
      </c>
      <c r="K107" s="5">
        <v>66029.67</v>
      </c>
      <c r="L107" s="5">
        <v>122427.24</v>
      </c>
      <c r="M107" s="5">
        <v>66575.490000000005</v>
      </c>
      <c r="N107" s="5">
        <v>122427.24</v>
      </c>
      <c r="O107" s="5">
        <v>67121.31</v>
      </c>
      <c r="P107" s="5">
        <v>122427.24</v>
      </c>
      <c r="Q107" s="5">
        <v>67667.13</v>
      </c>
      <c r="R107" s="5">
        <v>122427.24</v>
      </c>
      <c r="S107" s="5">
        <v>68212.95</v>
      </c>
      <c r="T107" s="5">
        <v>122427.24</v>
      </c>
      <c r="U107" s="5">
        <v>68758.77</v>
      </c>
      <c r="V107" s="5">
        <v>122427.24</v>
      </c>
      <c r="W107" s="5">
        <v>69304.59</v>
      </c>
      <c r="X107" s="5">
        <v>122427.24</v>
      </c>
      <c r="Y107" s="5">
        <v>69850.41</v>
      </c>
      <c r="Z107" s="5">
        <v>122427.24</v>
      </c>
      <c r="AA107" s="5">
        <v>70396.23</v>
      </c>
    </row>
    <row r="108" spans="1:27" x14ac:dyDescent="0.2">
      <c r="A108" s="4" t="s">
        <v>218</v>
      </c>
      <c r="B108" s="5">
        <v>295285.8</v>
      </c>
      <c r="C108" s="5">
        <v>151809.26</v>
      </c>
      <c r="D108" s="5">
        <v>295285.8</v>
      </c>
      <c r="E108" s="5">
        <v>153529.30000000002</v>
      </c>
      <c r="F108" s="5">
        <v>295285.8</v>
      </c>
      <c r="G108" s="5">
        <v>155249.34</v>
      </c>
      <c r="H108" s="5">
        <v>295285.8</v>
      </c>
      <c r="I108" s="5">
        <v>156969.38</v>
      </c>
      <c r="J108" s="5">
        <v>295285.8</v>
      </c>
      <c r="K108" s="5">
        <v>158689.42000000001</v>
      </c>
      <c r="L108" s="5">
        <v>295285.8</v>
      </c>
      <c r="M108" s="5">
        <v>160409.46</v>
      </c>
      <c r="N108" s="5">
        <v>295285.8</v>
      </c>
      <c r="O108" s="5">
        <v>162129.5</v>
      </c>
      <c r="P108" s="5">
        <v>295285.8</v>
      </c>
      <c r="Q108" s="5">
        <v>163849.54</v>
      </c>
      <c r="R108" s="5">
        <v>295285.8</v>
      </c>
      <c r="S108" s="5">
        <v>165569.58000000002</v>
      </c>
      <c r="T108" s="5">
        <v>295285.8</v>
      </c>
      <c r="U108" s="5">
        <v>167289.62</v>
      </c>
      <c r="V108" s="5">
        <v>295285.8</v>
      </c>
      <c r="W108" s="5">
        <v>169009.66</v>
      </c>
      <c r="X108" s="5">
        <v>295285.8</v>
      </c>
      <c r="Y108" s="5">
        <v>170729.7</v>
      </c>
      <c r="Z108" s="5">
        <v>295285.8</v>
      </c>
      <c r="AA108" s="5">
        <v>172449.74</v>
      </c>
    </row>
    <row r="109" spans="1:27" x14ac:dyDescent="0.2">
      <c r="A109" s="4" t="s">
        <v>222</v>
      </c>
      <c r="B109" s="5">
        <v>1040813.32</v>
      </c>
      <c r="C109" s="5">
        <v>613491.39</v>
      </c>
      <c r="D109" s="5">
        <v>493202</v>
      </c>
      <c r="E109" s="5">
        <v>70676.479999999996</v>
      </c>
      <c r="F109" s="5">
        <v>493202</v>
      </c>
      <c r="G109" s="5">
        <v>72949.320000000007</v>
      </c>
      <c r="H109" s="5">
        <v>493202</v>
      </c>
      <c r="I109" s="5">
        <v>75222.16</v>
      </c>
      <c r="J109" s="5">
        <v>493202</v>
      </c>
      <c r="K109" s="5">
        <v>77495</v>
      </c>
      <c r="L109" s="5">
        <v>493202</v>
      </c>
      <c r="M109" s="5">
        <v>79767.839999999997</v>
      </c>
      <c r="N109" s="5">
        <v>482852</v>
      </c>
      <c r="O109" s="5">
        <v>71690.680000000008</v>
      </c>
      <c r="P109" s="5">
        <v>482852</v>
      </c>
      <c r="Q109" s="5">
        <v>73915.83</v>
      </c>
      <c r="R109" s="5">
        <v>482852</v>
      </c>
      <c r="S109" s="5">
        <v>76140.98</v>
      </c>
      <c r="T109" s="5">
        <v>482852</v>
      </c>
      <c r="U109" s="5">
        <v>78366.13</v>
      </c>
      <c r="V109" s="5">
        <v>482852</v>
      </c>
      <c r="W109" s="5">
        <v>80591.28</v>
      </c>
      <c r="X109" s="5">
        <v>482852</v>
      </c>
      <c r="Y109" s="5">
        <v>82816.430000000008</v>
      </c>
      <c r="Z109" s="5">
        <v>479058.24</v>
      </c>
      <c r="AA109" s="5">
        <v>81247.820000000007</v>
      </c>
    </row>
    <row r="110" spans="1:27" x14ac:dyDescent="0.2">
      <c r="A110" s="4" t="s">
        <v>226</v>
      </c>
      <c r="B110" s="5">
        <v>79223.14</v>
      </c>
      <c r="C110" s="5">
        <v>73261.509999999995</v>
      </c>
      <c r="D110" s="5">
        <v>79223.14</v>
      </c>
      <c r="E110" s="5">
        <v>74688.850000000006</v>
      </c>
      <c r="F110" s="5">
        <v>79223.14</v>
      </c>
      <c r="G110" s="5">
        <v>76116.19</v>
      </c>
      <c r="H110" s="5">
        <v>79223.14</v>
      </c>
      <c r="I110" s="5">
        <v>77543.53</v>
      </c>
      <c r="J110" s="5">
        <v>79223.14</v>
      </c>
      <c r="K110" s="5">
        <v>78970.87</v>
      </c>
      <c r="L110" s="5">
        <v>79223.14</v>
      </c>
      <c r="M110" s="5">
        <v>79223.14</v>
      </c>
      <c r="N110" s="5">
        <v>59150.91</v>
      </c>
      <c r="O110" s="5">
        <v>25114.920000000002</v>
      </c>
      <c r="P110" s="5">
        <v>59150.91</v>
      </c>
      <c r="Q110" s="5">
        <v>26180.62</v>
      </c>
      <c r="R110" s="5">
        <v>59150.91</v>
      </c>
      <c r="S110" s="5">
        <v>27246.32</v>
      </c>
      <c r="T110" s="5">
        <v>59150.91</v>
      </c>
      <c r="U110" s="5">
        <v>28312.02</v>
      </c>
      <c r="V110" s="5">
        <v>59150.91</v>
      </c>
      <c r="W110" s="5">
        <v>29377.72</v>
      </c>
      <c r="X110" s="5">
        <v>39484.76</v>
      </c>
      <c r="Y110" s="5">
        <v>10777.27</v>
      </c>
      <c r="Z110" s="5">
        <v>39484.76</v>
      </c>
      <c r="AA110" s="5">
        <v>11488.65</v>
      </c>
    </row>
    <row r="111" spans="1:27" x14ac:dyDescent="0.2">
      <c r="A111" s="4" t="s">
        <v>230</v>
      </c>
      <c r="B111" s="5">
        <v>7208.81</v>
      </c>
      <c r="C111" s="5">
        <v>871.04</v>
      </c>
      <c r="D111" s="5">
        <v>7208.81</v>
      </c>
      <c r="E111" s="5">
        <v>897.17000000000007</v>
      </c>
      <c r="F111" s="5">
        <v>7208.81</v>
      </c>
      <c r="G111" s="5">
        <v>923.30000000000007</v>
      </c>
      <c r="H111" s="5">
        <v>7208.81</v>
      </c>
      <c r="I111" s="5">
        <v>949.43000000000006</v>
      </c>
      <c r="J111" s="5">
        <v>7208.81</v>
      </c>
      <c r="K111" s="5">
        <v>975.56000000000006</v>
      </c>
      <c r="L111" s="5">
        <v>7208.81</v>
      </c>
      <c r="M111" s="5">
        <v>1001.69</v>
      </c>
      <c r="N111" s="5">
        <v>7208.81</v>
      </c>
      <c r="O111" s="5">
        <v>1027.82</v>
      </c>
      <c r="P111" s="5">
        <v>7208.81</v>
      </c>
      <c r="Q111" s="5">
        <v>1053.95</v>
      </c>
      <c r="R111" s="5">
        <v>7208.81</v>
      </c>
      <c r="S111" s="5">
        <v>1080.08</v>
      </c>
      <c r="T111" s="5">
        <v>7208.81</v>
      </c>
      <c r="U111" s="5">
        <v>1106.21</v>
      </c>
      <c r="V111" s="5">
        <v>7208.81</v>
      </c>
      <c r="W111" s="5">
        <v>1132.3399999999999</v>
      </c>
      <c r="X111" s="5">
        <v>7208.81</v>
      </c>
      <c r="Y111" s="5">
        <v>1158.47</v>
      </c>
      <c r="Z111" s="5">
        <v>7208.81</v>
      </c>
      <c r="AA111" s="5">
        <v>1184.6000000000001</v>
      </c>
    </row>
    <row r="112" spans="1:27" x14ac:dyDescent="0.2">
      <c r="A112" s="3" t="s">
        <v>308</v>
      </c>
      <c r="B112" s="5">
        <v>847341438.25999999</v>
      </c>
      <c r="C112" s="5">
        <v>381941033.71999991</v>
      </c>
      <c r="D112" s="5">
        <v>846697695.38999987</v>
      </c>
      <c r="E112" s="5">
        <v>380635183.26999992</v>
      </c>
      <c r="F112" s="5">
        <v>849259218.11000001</v>
      </c>
      <c r="G112" s="5">
        <v>382496777.28000015</v>
      </c>
      <c r="H112" s="5">
        <v>851969980.39999986</v>
      </c>
      <c r="I112" s="5">
        <v>383987674.1400001</v>
      </c>
      <c r="J112" s="5">
        <v>854801464.45000017</v>
      </c>
      <c r="K112" s="5">
        <v>385668452.28000009</v>
      </c>
      <c r="L112" s="5">
        <v>856750713.8900001</v>
      </c>
      <c r="M112" s="5">
        <v>387360539.76000011</v>
      </c>
      <c r="N112" s="5">
        <v>859104998.31000018</v>
      </c>
      <c r="O112" s="5">
        <v>389047697.17999983</v>
      </c>
      <c r="P112" s="5">
        <v>860890912.56000018</v>
      </c>
      <c r="Q112" s="5">
        <v>390856956.70999998</v>
      </c>
      <c r="R112" s="5">
        <v>863513807.78999984</v>
      </c>
      <c r="S112" s="5">
        <v>392570632.24000007</v>
      </c>
      <c r="T112" s="5">
        <v>867334501.27999997</v>
      </c>
      <c r="U112" s="5">
        <v>394401947.82000005</v>
      </c>
      <c r="V112" s="5">
        <v>847801614.83999991</v>
      </c>
      <c r="W112" s="5">
        <v>383627961.91000003</v>
      </c>
      <c r="X112" s="5">
        <v>850368243.30999982</v>
      </c>
      <c r="Y112" s="5">
        <v>385427765.42999995</v>
      </c>
      <c r="Z112" s="5">
        <v>870909893.16999984</v>
      </c>
      <c r="AA112" s="5">
        <v>386408951.68000001</v>
      </c>
    </row>
    <row r="113" spans="1:27" x14ac:dyDescent="0.2">
      <c r="A113" s="4" t="s">
        <v>53</v>
      </c>
      <c r="B113" s="5">
        <v>138157.95000000001</v>
      </c>
      <c r="C113" s="5">
        <v>138157.95000000001</v>
      </c>
      <c r="D113" s="5">
        <v>138157.95000000001</v>
      </c>
      <c r="E113" s="5">
        <v>138157.95000000001</v>
      </c>
      <c r="F113" s="5">
        <v>138157.95000000001</v>
      </c>
      <c r="G113" s="5">
        <v>138157.95000000001</v>
      </c>
      <c r="H113" s="5">
        <v>138157.95000000001</v>
      </c>
      <c r="I113" s="5">
        <v>138157.95000000001</v>
      </c>
      <c r="J113" s="5">
        <v>138157.95000000001</v>
      </c>
      <c r="K113" s="5">
        <v>138157.95000000001</v>
      </c>
      <c r="L113" s="5">
        <v>138157.95000000001</v>
      </c>
      <c r="M113" s="5">
        <v>138157.95000000001</v>
      </c>
      <c r="N113" s="5">
        <v>138157.95000000001</v>
      </c>
      <c r="O113" s="5">
        <v>138157.95000000001</v>
      </c>
      <c r="P113" s="5">
        <v>138157.95000000001</v>
      </c>
      <c r="Q113" s="5">
        <v>138157.95000000001</v>
      </c>
      <c r="R113" s="5">
        <v>138157.95000000001</v>
      </c>
      <c r="S113" s="5">
        <v>138157.95000000001</v>
      </c>
      <c r="T113" s="5">
        <v>138157.95000000001</v>
      </c>
      <c r="U113" s="5">
        <v>138157.95000000001</v>
      </c>
      <c r="V113" s="5">
        <v>138157.95000000001</v>
      </c>
      <c r="W113" s="5">
        <v>138157.95000000001</v>
      </c>
      <c r="X113" s="5">
        <v>138157.95000000001</v>
      </c>
      <c r="Y113" s="5">
        <v>138157.95000000001</v>
      </c>
      <c r="Z113" s="5">
        <v>138157.95000000001</v>
      </c>
      <c r="AA113" s="5">
        <v>138157.95000000001</v>
      </c>
    </row>
    <row r="114" spans="1:27" x14ac:dyDescent="0.2">
      <c r="A114" s="4" t="s">
        <v>58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</row>
    <row r="115" spans="1:27" x14ac:dyDescent="0.2">
      <c r="A115" s="4" t="s">
        <v>59</v>
      </c>
      <c r="B115" s="5">
        <v>12647.45</v>
      </c>
      <c r="C115" s="5">
        <v>2262.11</v>
      </c>
      <c r="D115" s="5">
        <v>12647.45</v>
      </c>
      <c r="E115" s="5">
        <v>2314.81</v>
      </c>
      <c r="F115" s="5">
        <v>12647.45</v>
      </c>
      <c r="G115" s="5">
        <v>2367.5100000000002</v>
      </c>
      <c r="H115" s="5">
        <v>12647.45</v>
      </c>
      <c r="I115" s="5">
        <v>2420.21</v>
      </c>
      <c r="J115" s="5">
        <v>12647.45</v>
      </c>
      <c r="K115" s="5">
        <v>2472.91</v>
      </c>
      <c r="L115" s="5">
        <v>12647.45</v>
      </c>
      <c r="M115" s="5">
        <v>2525.61</v>
      </c>
      <c r="N115" s="5">
        <v>12647.45</v>
      </c>
      <c r="O115" s="5">
        <v>2578.31</v>
      </c>
      <c r="P115" s="5">
        <v>12647.45</v>
      </c>
      <c r="Q115" s="5">
        <v>2631.01</v>
      </c>
      <c r="R115" s="5">
        <v>12647.45</v>
      </c>
      <c r="S115" s="5">
        <v>2683.71</v>
      </c>
      <c r="T115" s="5">
        <v>12647.45</v>
      </c>
      <c r="U115" s="5">
        <v>2736.41</v>
      </c>
      <c r="V115" s="5">
        <v>12647.45</v>
      </c>
      <c r="W115" s="5">
        <v>2789.11</v>
      </c>
      <c r="X115" s="5">
        <v>12647.45</v>
      </c>
      <c r="Y115" s="5">
        <v>2841.81</v>
      </c>
      <c r="Z115" s="5">
        <v>12647.45</v>
      </c>
      <c r="AA115" s="5">
        <v>2894.51</v>
      </c>
    </row>
    <row r="116" spans="1:27" x14ac:dyDescent="0.2">
      <c r="A116" s="4" t="s">
        <v>60</v>
      </c>
      <c r="B116" s="5">
        <v>45037.37</v>
      </c>
      <c r="C116" s="5">
        <v>6849.59</v>
      </c>
      <c r="D116" s="5">
        <v>45037.37</v>
      </c>
      <c r="E116" s="5">
        <v>6943.42</v>
      </c>
      <c r="F116" s="5">
        <v>45037.37</v>
      </c>
      <c r="G116" s="5">
        <v>7037.25</v>
      </c>
      <c r="H116" s="5">
        <v>45037.37</v>
      </c>
      <c r="I116" s="5">
        <v>7131.08</v>
      </c>
      <c r="J116" s="5">
        <v>45037.37</v>
      </c>
      <c r="K116" s="5">
        <v>7224.91</v>
      </c>
      <c r="L116" s="5">
        <v>45037.37</v>
      </c>
      <c r="M116" s="5">
        <v>7318.74</v>
      </c>
      <c r="N116" s="5">
        <v>45037.37</v>
      </c>
      <c r="O116" s="5">
        <v>7412.57</v>
      </c>
      <c r="P116" s="5">
        <v>45037.37</v>
      </c>
      <c r="Q116" s="5">
        <v>7506.4000000000005</v>
      </c>
      <c r="R116" s="5">
        <v>45037.37</v>
      </c>
      <c r="S116" s="5">
        <v>7600.2300000000005</v>
      </c>
      <c r="T116" s="5">
        <v>45037.37</v>
      </c>
      <c r="U116" s="5">
        <v>7694.06</v>
      </c>
      <c r="V116" s="5">
        <v>45037.37</v>
      </c>
      <c r="W116" s="5">
        <v>7787.89</v>
      </c>
      <c r="X116" s="5">
        <v>45037.37</v>
      </c>
      <c r="Y116" s="5">
        <v>7881.72</v>
      </c>
      <c r="Z116" s="5">
        <v>45037.37</v>
      </c>
      <c r="AA116" s="5">
        <v>7975.55</v>
      </c>
    </row>
    <row r="117" spans="1:27" x14ac:dyDescent="0.2">
      <c r="A117" s="4" t="s">
        <v>61</v>
      </c>
      <c r="B117" s="5">
        <v>1218966.19</v>
      </c>
      <c r="C117" s="5">
        <v>156910.62</v>
      </c>
      <c r="D117" s="5">
        <v>1218966.19</v>
      </c>
      <c r="E117" s="5">
        <v>159450.13</v>
      </c>
      <c r="F117" s="5">
        <v>1218966.19</v>
      </c>
      <c r="G117" s="5">
        <v>161989.64000000001</v>
      </c>
      <c r="H117" s="5">
        <v>1218966.19</v>
      </c>
      <c r="I117" s="5">
        <v>164529.15</v>
      </c>
      <c r="J117" s="5">
        <v>1218966.19</v>
      </c>
      <c r="K117" s="5">
        <v>167068.66</v>
      </c>
      <c r="L117" s="5">
        <v>1218966.19</v>
      </c>
      <c r="M117" s="5">
        <v>169608.17</v>
      </c>
      <c r="N117" s="5">
        <v>1218966.19</v>
      </c>
      <c r="O117" s="5">
        <v>172147.68</v>
      </c>
      <c r="P117" s="5">
        <v>1218966.19</v>
      </c>
      <c r="Q117" s="5">
        <v>174687.19</v>
      </c>
      <c r="R117" s="5">
        <v>1218966.19</v>
      </c>
      <c r="S117" s="5">
        <v>177226.7</v>
      </c>
      <c r="T117" s="5">
        <v>1218966.19</v>
      </c>
      <c r="U117" s="5">
        <v>179766.21</v>
      </c>
      <c r="V117" s="5">
        <v>1218966.19</v>
      </c>
      <c r="W117" s="5">
        <v>182305.72</v>
      </c>
      <c r="X117" s="5">
        <v>1218966.19</v>
      </c>
      <c r="Y117" s="5">
        <v>184845.23</v>
      </c>
      <c r="Z117" s="5">
        <v>1218966.19</v>
      </c>
      <c r="AA117" s="5">
        <v>187384.74</v>
      </c>
    </row>
    <row r="118" spans="1:27" x14ac:dyDescent="0.2">
      <c r="A118" s="4" t="s">
        <v>62</v>
      </c>
      <c r="B118" s="5">
        <v>2333239.5300000003</v>
      </c>
      <c r="C118" s="5">
        <v>173685.72</v>
      </c>
      <c r="D118" s="5">
        <v>2333239.5300000003</v>
      </c>
      <c r="E118" s="5">
        <v>178546.64</v>
      </c>
      <c r="F118" s="5">
        <v>2333239.5300000003</v>
      </c>
      <c r="G118" s="5">
        <v>183407.56</v>
      </c>
      <c r="H118" s="5">
        <v>2333239.5300000003</v>
      </c>
      <c r="I118" s="5">
        <v>188268.48</v>
      </c>
      <c r="J118" s="5">
        <v>2333239.5300000003</v>
      </c>
      <c r="K118" s="5">
        <v>193129.4</v>
      </c>
      <c r="L118" s="5">
        <v>2333239.5300000003</v>
      </c>
      <c r="M118" s="5">
        <v>197990.32</v>
      </c>
      <c r="N118" s="5">
        <v>2333239.5300000003</v>
      </c>
      <c r="O118" s="5">
        <v>202851.24</v>
      </c>
      <c r="P118" s="5">
        <v>2333239.5300000003</v>
      </c>
      <c r="Q118" s="5">
        <v>207712.16</v>
      </c>
      <c r="R118" s="5">
        <v>2333239.5300000003</v>
      </c>
      <c r="S118" s="5">
        <v>212573.08000000002</v>
      </c>
      <c r="T118" s="5">
        <v>2333239.5300000003</v>
      </c>
      <c r="U118" s="5">
        <v>217434</v>
      </c>
      <c r="V118" s="5">
        <v>2333239.5300000003</v>
      </c>
      <c r="W118" s="5">
        <v>222294.92</v>
      </c>
      <c r="X118" s="5">
        <v>2333239.5300000003</v>
      </c>
      <c r="Y118" s="5">
        <v>227155.84</v>
      </c>
      <c r="Z118" s="5">
        <v>2333239.5300000003</v>
      </c>
      <c r="AA118" s="5">
        <v>232016.76</v>
      </c>
    </row>
    <row r="119" spans="1:27" x14ac:dyDescent="0.2">
      <c r="A119" s="4" t="s">
        <v>63</v>
      </c>
      <c r="B119" s="5">
        <v>8000.9000000000005</v>
      </c>
      <c r="C119" s="5">
        <v>466.76</v>
      </c>
      <c r="D119" s="5">
        <v>8000.9000000000005</v>
      </c>
      <c r="E119" s="5">
        <v>483.43</v>
      </c>
      <c r="F119" s="5">
        <v>8000.9000000000005</v>
      </c>
      <c r="G119" s="5">
        <v>500.1</v>
      </c>
      <c r="H119" s="5">
        <v>8000.9000000000005</v>
      </c>
      <c r="I119" s="5">
        <v>516.77</v>
      </c>
      <c r="J119" s="5">
        <v>8000.9000000000005</v>
      </c>
      <c r="K119" s="5">
        <v>533.44000000000005</v>
      </c>
      <c r="L119" s="5">
        <v>8000.9000000000005</v>
      </c>
      <c r="M119" s="5">
        <v>550.11</v>
      </c>
      <c r="N119" s="5">
        <v>8000.9000000000005</v>
      </c>
      <c r="O119" s="5">
        <v>566.78</v>
      </c>
      <c r="P119" s="5">
        <v>8000.9000000000005</v>
      </c>
      <c r="Q119" s="5">
        <v>583.45000000000005</v>
      </c>
      <c r="R119" s="5">
        <v>8000.9000000000005</v>
      </c>
      <c r="S119" s="5">
        <v>600.12</v>
      </c>
      <c r="T119" s="5">
        <v>8000.9000000000005</v>
      </c>
      <c r="U119" s="5">
        <v>616.79</v>
      </c>
      <c r="V119" s="5">
        <v>8000.9000000000005</v>
      </c>
      <c r="W119" s="5">
        <v>633.46</v>
      </c>
      <c r="X119" s="5">
        <v>8000.9000000000005</v>
      </c>
      <c r="Y119" s="5">
        <v>650.13</v>
      </c>
      <c r="Z119" s="5">
        <v>8000.9000000000005</v>
      </c>
      <c r="AA119" s="5">
        <v>666.80000000000007</v>
      </c>
    </row>
    <row r="120" spans="1:27" x14ac:dyDescent="0.2">
      <c r="A120" s="4" t="s">
        <v>334</v>
      </c>
      <c r="B120" s="5">
        <v>12780514.609999999</v>
      </c>
      <c r="C120" s="5">
        <v>950.44</v>
      </c>
      <c r="D120" s="5">
        <v>12780514.609999999</v>
      </c>
      <c r="E120" s="5">
        <v>27576.510000000002</v>
      </c>
      <c r="F120" s="5">
        <v>12780514.609999999</v>
      </c>
      <c r="G120" s="5">
        <v>54202.58</v>
      </c>
      <c r="H120" s="5">
        <v>12780514.609999999</v>
      </c>
      <c r="I120" s="5">
        <v>80828.650000000009</v>
      </c>
      <c r="J120" s="5">
        <v>12780514.609999999</v>
      </c>
      <c r="K120" s="5">
        <v>107454.72</v>
      </c>
      <c r="L120" s="5">
        <v>12780514.609999999</v>
      </c>
      <c r="M120" s="5">
        <v>134080.79</v>
      </c>
      <c r="N120" s="5">
        <v>12780514.609999999</v>
      </c>
      <c r="O120" s="5">
        <v>160706.86000000002</v>
      </c>
      <c r="P120" s="5">
        <v>12719536.390000001</v>
      </c>
      <c r="Q120" s="5">
        <v>187332.93</v>
      </c>
      <c r="R120" s="5">
        <v>12729490.27</v>
      </c>
      <c r="S120" s="5">
        <v>213831.96</v>
      </c>
      <c r="T120" s="5">
        <v>12989282</v>
      </c>
      <c r="U120" s="5">
        <v>240351.73</v>
      </c>
      <c r="V120" s="5">
        <v>12989282.26</v>
      </c>
      <c r="W120" s="5">
        <v>267412.73</v>
      </c>
      <c r="X120" s="5">
        <v>12452284.529999999</v>
      </c>
      <c r="Y120" s="5">
        <v>294473.73</v>
      </c>
      <c r="Z120" s="5">
        <v>12452075.07</v>
      </c>
      <c r="AA120" s="5">
        <v>320415.99</v>
      </c>
    </row>
    <row r="121" spans="1:27" x14ac:dyDescent="0.2">
      <c r="A121" s="4" t="s">
        <v>367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2615760.9300000002</v>
      </c>
      <c r="AA121" s="5">
        <v>0</v>
      </c>
    </row>
    <row r="122" spans="1:27" x14ac:dyDescent="0.2">
      <c r="A122" s="4" t="s">
        <v>98</v>
      </c>
      <c r="B122" s="5">
        <v>211404.97</v>
      </c>
      <c r="C122" s="5">
        <v>0</v>
      </c>
      <c r="D122" s="5">
        <v>211404.97</v>
      </c>
      <c r="E122" s="5">
        <v>0</v>
      </c>
      <c r="F122" s="5">
        <v>211404.97</v>
      </c>
      <c r="G122" s="5">
        <v>0</v>
      </c>
      <c r="H122" s="5">
        <v>338215.79</v>
      </c>
      <c r="I122" s="5">
        <v>7432.35</v>
      </c>
      <c r="J122" s="5">
        <v>338215.79</v>
      </c>
      <c r="K122" s="5">
        <v>7432.35</v>
      </c>
      <c r="L122" s="5">
        <v>338215.79</v>
      </c>
      <c r="M122" s="5">
        <v>0</v>
      </c>
      <c r="N122" s="5">
        <v>338215.79</v>
      </c>
      <c r="O122" s="5">
        <v>0</v>
      </c>
      <c r="P122" s="5">
        <v>338215.79</v>
      </c>
      <c r="Q122" s="5">
        <v>0</v>
      </c>
      <c r="R122" s="5">
        <v>338215.79</v>
      </c>
      <c r="S122" s="5">
        <v>0</v>
      </c>
      <c r="T122" s="5">
        <v>338215.79</v>
      </c>
      <c r="U122" s="5">
        <v>0</v>
      </c>
      <c r="V122" s="5">
        <v>338215.79</v>
      </c>
      <c r="W122" s="5">
        <v>0</v>
      </c>
      <c r="X122" s="5">
        <v>338215.79</v>
      </c>
      <c r="Y122" s="5">
        <v>0</v>
      </c>
      <c r="Z122" s="5">
        <v>338215.79</v>
      </c>
      <c r="AA122" s="5">
        <v>0</v>
      </c>
    </row>
    <row r="123" spans="1:27" x14ac:dyDescent="0.2">
      <c r="A123" s="4" t="s">
        <v>101</v>
      </c>
      <c r="B123" s="5">
        <v>1145207.57</v>
      </c>
      <c r="C123" s="5">
        <v>832994.31</v>
      </c>
      <c r="D123" s="5">
        <v>1145207.57</v>
      </c>
      <c r="E123" s="5">
        <v>833614.63</v>
      </c>
      <c r="F123" s="5">
        <v>1145207.57</v>
      </c>
      <c r="G123" s="5">
        <v>834234.95000000007</v>
      </c>
      <c r="H123" s="5">
        <v>1018396.75</v>
      </c>
      <c r="I123" s="5">
        <v>827422.92</v>
      </c>
      <c r="J123" s="5">
        <v>1018396.75</v>
      </c>
      <c r="K123" s="5">
        <v>827974.55</v>
      </c>
      <c r="L123" s="5">
        <v>1018396.75</v>
      </c>
      <c r="M123" s="5">
        <v>835958.53</v>
      </c>
      <c r="N123" s="5">
        <v>1018396.75</v>
      </c>
      <c r="O123" s="5">
        <v>836510.16</v>
      </c>
      <c r="P123" s="5">
        <v>1018396.75</v>
      </c>
      <c r="Q123" s="5">
        <v>837061.79</v>
      </c>
      <c r="R123" s="5">
        <v>1018396.75</v>
      </c>
      <c r="S123" s="5">
        <v>837613.42</v>
      </c>
      <c r="T123" s="5">
        <v>1018396.75</v>
      </c>
      <c r="U123" s="5">
        <v>838165.05</v>
      </c>
      <c r="V123" s="5">
        <v>1018396.75</v>
      </c>
      <c r="W123" s="5">
        <v>838716.68</v>
      </c>
      <c r="X123" s="5">
        <v>1018396.75</v>
      </c>
      <c r="Y123" s="5">
        <v>839268.31</v>
      </c>
      <c r="Z123" s="5">
        <v>1018396.75</v>
      </c>
      <c r="AA123" s="5">
        <v>839819.94000000006</v>
      </c>
    </row>
    <row r="124" spans="1:27" x14ac:dyDescent="0.2">
      <c r="A124" s="4" t="s">
        <v>104</v>
      </c>
      <c r="B124" s="5">
        <v>15943654.369999999</v>
      </c>
      <c r="C124" s="5">
        <v>11547733.48</v>
      </c>
      <c r="D124" s="5">
        <v>15943654.369999999</v>
      </c>
      <c r="E124" s="5">
        <v>11567663.050000001</v>
      </c>
      <c r="F124" s="5">
        <v>15859469.189999999</v>
      </c>
      <c r="G124" s="5">
        <v>11503407.439999999</v>
      </c>
      <c r="H124" s="5">
        <v>15859469.189999999</v>
      </c>
      <c r="I124" s="5">
        <v>11523231.77</v>
      </c>
      <c r="J124" s="5">
        <v>15859318.210000001</v>
      </c>
      <c r="K124" s="5">
        <v>11542905.119999999</v>
      </c>
      <c r="L124" s="5">
        <v>15859318.210000001</v>
      </c>
      <c r="M124" s="5">
        <v>11562729.27</v>
      </c>
      <c r="N124" s="5">
        <v>15859095.710000001</v>
      </c>
      <c r="O124" s="5">
        <v>11574489.51</v>
      </c>
      <c r="P124" s="5">
        <v>15859095.710000001</v>
      </c>
      <c r="Q124" s="5">
        <v>11594313.380000001</v>
      </c>
      <c r="R124" s="5">
        <v>15859095.710000001</v>
      </c>
      <c r="S124" s="5">
        <v>11614137.25</v>
      </c>
      <c r="T124" s="5">
        <v>18177764.140000001</v>
      </c>
      <c r="U124" s="5">
        <v>11633961.119999999</v>
      </c>
      <c r="V124" s="5">
        <v>18376893.460000001</v>
      </c>
      <c r="W124" s="5">
        <v>11656683.33</v>
      </c>
      <c r="X124" s="5">
        <v>18418835</v>
      </c>
      <c r="Y124" s="5">
        <v>11679654.439999999</v>
      </c>
      <c r="Z124" s="5">
        <v>18786705.920000002</v>
      </c>
      <c r="AA124" s="5">
        <v>12049018.41</v>
      </c>
    </row>
    <row r="125" spans="1:27" x14ac:dyDescent="0.2">
      <c r="A125" s="4" t="s">
        <v>107</v>
      </c>
      <c r="B125" s="5">
        <v>135338.4</v>
      </c>
      <c r="C125" s="5">
        <v>141563.11000000002</v>
      </c>
      <c r="D125" s="5">
        <v>135338.4</v>
      </c>
      <c r="E125" s="5">
        <v>142081.91</v>
      </c>
      <c r="F125" s="5">
        <v>135338.4</v>
      </c>
      <c r="G125" s="5">
        <v>142600.71</v>
      </c>
      <c r="H125" s="5">
        <v>135338.4</v>
      </c>
      <c r="I125" s="5">
        <v>143119.51</v>
      </c>
      <c r="J125" s="5">
        <v>135338.4</v>
      </c>
      <c r="K125" s="5">
        <v>143638.31</v>
      </c>
      <c r="L125" s="5">
        <v>135338.4</v>
      </c>
      <c r="M125" s="5">
        <v>144157.11000000002</v>
      </c>
      <c r="N125" s="5">
        <v>135338.4</v>
      </c>
      <c r="O125" s="5">
        <v>144675.91</v>
      </c>
      <c r="P125" s="5">
        <v>135338.4</v>
      </c>
      <c r="Q125" s="5">
        <v>145194.71</v>
      </c>
      <c r="R125" s="5">
        <v>135338.4</v>
      </c>
      <c r="S125" s="5">
        <v>145713.51</v>
      </c>
      <c r="T125" s="5">
        <v>135338.4</v>
      </c>
      <c r="U125" s="5">
        <v>146232.31</v>
      </c>
      <c r="V125" s="5">
        <v>135338.4</v>
      </c>
      <c r="W125" s="5">
        <v>146751.11000000002</v>
      </c>
      <c r="X125" s="5">
        <v>135338.4</v>
      </c>
      <c r="Y125" s="5">
        <v>147269.91</v>
      </c>
      <c r="Z125" s="5">
        <v>135338.4</v>
      </c>
      <c r="AA125" s="5">
        <v>147788.71</v>
      </c>
    </row>
    <row r="126" spans="1:27" x14ac:dyDescent="0.2">
      <c r="A126" s="4" t="s">
        <v>115</v>
      </c>
      <c r="B126" s="5">
        <v>2139322.66</v>
      </c>
      <c r="C126" s="5">
        <v>798028.36</v>
      </c>
      <c r="D126" s="5">
        <v>2139322.66</v>
      </c>
      <c r="E126" s="5">
        <v>800952.1</v>
      </c>
      <c r="F126" s="5">
        <v>2139322.66</v>
      </c>
      <c r="G126" s="5">
        <v>803875.83999999997</v>
      </c>
      <c r="H126" s="5">
        <v>2139322.66</v>
      </c>
      <c r="I126" s="5">
        <v>806799.58000000007</v>
      </c>
      <c r="J126" s="5">
        <v>2139322.66</v>
      </c>
      <c r="K126" s="5">
        <v>809723.32000000007</v>
      </c>
      <c r="L126" s="5">
        <v>2139322.66</v>
      </c>
      <c r="M126" s="5">
        <v>812647.06</v>
      </c>
      <c r="N126" s="5">
        <v>2139322.66</v>
      </c>
      <c r="O126" s="5">
        <v>815570.8</v>
      </c>
      <c r="P126" s="5">
        <v>2139322.66</v>
      </c>
      <c r="Q126" s="5">
        <v>818494.54</v>
      </c>
      <c r="R126" s="5">
        <v>2139322.66</v>
      </c>
      <c r="S126" s="5">
        <v>821418.28</v>
      </c>
      <c r="T126" s="5">
        <v>2139322.66</v>
      </c>
      <c r="U126" s="5">
        <v>824342.02</v>
      </c>
      <c r="V126" s="5">
        <v>2139322.66</v>
      </c>
      <c r="W126" s="5">
        <v>827265.76</v>
      </c>
      <c r="X126" s="5">
        <v>2139322.66</v>
      </c>
      <c r="Y126" s="5">
        <v>830189.5</v>
      </c>
      <c r="Z126" s="5">
        <v>2139322.66</v>
      </c>
      <c r="AA126" s="5">
        <v>833113.24</v>
      </c>
    </row>
    <row r="127" spans="1:27" x14ac:dyDescent="0.2">
      <c r="A127" s="4" t="s">
        <v>111</v>
      </c>
      <c r="B127" s="5">
        <v>316965.8</v>
      </c>
      <c r="C127" s="5">
        <v>613.48</v>
      </c>
      <c r="D127" s="5">
        <v>316965.8</v>
      </c>
      <c r="E127" s="5">
        <v>613.48</v>
      </c>
      <c r="F127" s="5">
        <v>316965.8</v>
      </c>
      <c r="G127" s="5">
        <v>613.48</v>
      </c>
      <c r="H127" s="5">
        <v>316965.8</v>
      </c>
      <c r="I127" s="5">
        <v>613.48</v>
      </c>
      <c r="J127" s="5">
        <v>316965.8</v>
      </c>
      <c r="K127" s="5">
        <v>613.48</v>
      </c>
      <c r="L127" s="5">
        <v>316965.8</v>
      </c>
      <c r="M127" s="5">
        <v>613.48</v>
      </c>
      <c r="N127" s="5">
        <v>316965.8</v>
      </c>
      <c r="O127" s="5">
        <v>613.48</v>
      </c>
      <c r="P127" s="5">
        <v>316965.8</v>
      </c>
      <c r="Q127" s="5">
        <v>613.48</v>
      </c>
      <c r="R127" s="5">
        <v>316965.8</v>
      </c>
      <c r="S127" s="5">
        <v>613.48</v>
      </c>
      <c r="T127" s="5">
        <v>316965.8</v>
      </c>
      <c r="U127" s="5">
        <v>613.48</v>
      </c>
      <c r="V127" s="5">
        <v>316965.8</v>
      </c>
      <c r="W127" s="5">
        <v>613.48</v>
      </c>
      <c r="X127" s="5">
        <v>316965.8</v>
      </c>
      <c r="Y127" s="5">
        <v>613.48</v>
      </c>
      <c r="Z127" s="5">
        <v>316965.8</v>
      </c>
      <c r="AA127" s="5">
        <v>0</v>
      </c>
    </row>
    <row r="128" spans="1:27" x14ac:dyDescent="0.2">
      <c r="A128" s="4" t="s">
        <v>120</v>
      </c>
      <c r="B128" s="5">
        <v>698513.05</v>
      </c>
      <c r="C128" s="5">
        <v>677079.3</v>
      </c>
      <c r="D128" s="5">
        <v>698513.05</v>
      </c>
      <c r="E128" s="5">
        <v>677568.26</v>
      </c>
      <c r="F128" s="5">
        <v>698513.05</v>
      </c>
      <c r="G128" s="5">
        <v>678057.22</v>
      </c>
      <c r="H128" s="5">
        <v>698513.05</v>
      </c>
      <c r="I128" s="5">
        <v>678546.18</v>
      </c>
      <c r="J128" s="5">
        <v>698513.05</v>
      </c>
      <c r="K128" s="5">
        <v>679035.14</v>
      </c>
      <c r="L128" s="5">
        <v>698513.05</v>
      </c>
      <c r="M128" s="5">
        <v>679524.1</v>
      </c>
      <c r="N128" s="5">
        <v>698513.05</v>
      </c>
      <c r="O128" s="5">
        <v>680013.06</v>
      </c>
      <c r="P128" s="5">
        <v>698513.05</v>
      </c>
      <c r="Q128" s="5">
        <v>680502.02</v>
      </c>
      <c r="R128" s="5">
        <v>698513.05</v>
      </c>
      <c r="S128" s="5">
        <v>680990.98</v>
      </c>
      <c r="T128" s="5">
        <v>698513.05</v>
      </c>
      <c r="U128" s="5">
        <v>681479.94000000006</v>
      </c>
      <c r="V128" s="5">
        <v>698513.05</v>
      </c>
      <c r="W128" s="5">
        <v>681968.9</v>
      </c>
      <c r="X128" s="5">
        <v>698513.05</v>
      </c>
      <c r="Y128" s="5">
        <v>682457.86</v>
      </c>
      <c r="Z128" s="5">
        <v>698513.05</v>
      </c>
      <c r="AA128" s="5">
        <v>682946.82000000007</v>
      </c>
    </row>
    <row r="129" spans="1:27" x14ac:dyDescent="0.2">
      <c r="A129" s="4" t="s">
        <v>124</v>
      </c>
      <c r="B129" s="5">
        <v>190353613.15000001</v>
      </c>
      <c r="C129" s="5">
        <v>38341696.140000001</v>
      </c>
      <c r="D129" s="5">
        <v>191885363.47</v>
      </c>
      <c r="E129" s="5">
        <v>38582810.710000001</v>
      </c>
      <c r="F129" s="5">
        <v>193006900.34</v>
      </c>
      <c r="G129" s="5">
        <v>38820040.530000001</v>
      </c>
      <c r="H129" s="5">
        <v>193145199.94999999</v>
      </c>
      <c r="I129" s="5">
        <v>39049423.219999999</v>
      </c>
      <c r="J129" s="5">
        <v>193314274.34</v>
      </c>
      <c r="K129" s="5">
        <v>39276946.850000001</v>
      </c>
      <c r="L129" s="5">
        <v>193463116.61000001</v>
      </c>
      <c r="M129" s="5">
        <v>39519621.310000002</v>
      </c>
      <c r="N129" s="5">
        <v>193847883.71000001</v>
      </c>
      <c r="O129" s="5">
        <v>39709718.509999998</v>
      </c>
      <c r="P129" s="5">
        <v>191565583.65000001</v>
      </c>
      <c r="Q129" s="5">
        <v>39929196.859999999</v>
      </c>
      <c r="R129" s="5">
        <v>191014064.50999999</v>
      </c>
      <c r="S129" s="5">
        <v>40123530.950000003</v>
      </c>
      <c r="T129" s="5">
        <v>191041363.09999999</v>
      </c>
      <c r="U129" s="5">
        <v>40355192.899999999</v>
      </c>
      <c r="V129" s="5">
        <v>194419516.21000001</v>
      </c>
      <c r="W129" s="5">
        <v>40573706.170000002</v>
      </c>
      <c r="X129" s="5">
        <v>196575823.25999999</v>
      </c>
      <c r="Y129" s="5">
        <v>40791859.18</v>
      </c>
      <c r="Z129" s="5">
        <v>205743200.33000001</v>
      </c>
      <c r="AA129" s="5">
        <v>40724447.579999998</v>
      </c>
    </row>
    <row r="130" spans="1:27" x14ac:dyDescent="0.2">
      <c r="A130" s="4" t="s">
        <v>127</v>
      </c>
      <c r="B130" s="5">
        <v>166934963.66999999</v>
      </c>
      <c r="C130" s="5">
        <v>50523593.890000001</v>
      </c>
      <c r="D130" s="5">
        <v>167382162.66</v>
      </c>
      <c r="E130" s="5">
        <v>50910143.460000001</v>
      </c>
      <c r="F130" s="5">
        <v>168124325.97999999</v>
      </c>
      <c r="G130" s="5">
        <v>51294101.630000003</v>
      </c>
      <c r="H130" s="5">
        <v>168470060.74000001</v>
      </c>
      <c r="I130" s="5">
        <v>51574009.079999998</v>
      </c>
      <c r="J130" s="5">
        <v>170081860.16999999</v>
      </c>
      <c r="K130" s="5">
        <v>51968304.57</v>
      </c>
      <c r="L130" s="5">
        <v>170922569.91999999</v>
      </c>
      <c r="M130" s="5">
        <v>52342784.789999999</v>
      </c>
      <c r="N130" s="5">
        <v>171959014.15000001</v>
      </c>
      <c r="O130" s="5">
        <v>52741633.579999998</v>
      </c>
      <c r="P130" s="5">
        <v>175491062.49000001</v>
      </c>
      <c r="Q130" s="5">
        <v>53144146.079999998</v>
      </c>
      <c r="R130" s="5">
        <v>177322312.44</v>
      </c>
      <c r="S130" s="5">
        <v>53551816.82</v>
      </c>
      <c r="T130" s="5">
        <v>177693985.56</v>
      </c>
      <c r="U130" s="5">
        <v>53960889.310000002</v>
      </c>
      <c r="V130" s="5">
        <v>177659768.16</v>
      </c>
      <c r="W130" s="5">
        <v>54330287.130000003</v>
      </c>
      <c r="X130" s="5">
        <v>178332096.40000001</v>
      </c>
      <c r="Y130" s="5">
        <v>54736738.25</v>
      </c>
      <c r="Z130" s="5">
        <v>180199666.47999999</v>
      </c>
      <c r="AA130" s="5">
        <v>55146663.770000003</v>
      </c>
    </row>
    <row r="131" spans="1:27" x14ac:dyDescent="0.2">
      <c r="A131" s="4" t="s">
        <v>130</v>
      </c>
      <c r="B131" s="5">
        <v>121354809.52</v>
      </c>
      <c r="C131" s="5">
        <v>86054896.680000007</v>
      </c>
      <c r="D131" s="5">
        <v>121466856.09</v>
      </c>
      <c r="E131" s="5">
        <v>86411472.459999993</v>
      </c>
      <c r="F131" s="5">
        <v>121530517.61</v>
      </c>
      <c r="G131" s="5">
        <v>86763355.349999994</v>
      </c>
      <c r="H131" s="5">
        <v>122642997.14</v>
      </c>
      <c r="I131" s="5">
        <v>87055530.030000001</v>
      </c>
      <c r="J131" s="5">
        <v>122773982.09999999</v>
      </c>
      <c r="K131" s="5">
        <v>87343164.609999999</v>
      </c>
      <c r="L131" s="5">
        <v>122772830.73999999</v>
      </c>
      <c r="M131" s="5">
        <v>87623778.480000004</v>
      </c>
      <c r="N131" s="5">
        <v>122801820.93000001</v>
      </c>
      <c r="O131" s="5">
        <v>87961607.420000002</v>
      </c>
      <c r="P131" s="5">
        <v>122833393.51000001</v>
      </c>
      <c r="Q131" s="5">
        <v>88296467.230000004</v>
      </c>
      <c r="R131" s="5">
        <v>123027096.68000001</v>
      </c>
      <c r="S131" s="5">
        <v>88590820.760000005</v>
      </c>
      <c r="T131" s="5">
        <v>123032552.11</v>
      </c>
      <c r="U131" s="5">
        <v>88951327.239999995</v>
      </c>
      <c r="V131" s="5">
        <v>123059114.59</v>
      </c>
      <c r="W131" s="5">
        <v>89311533.319999993</v>
      </c>
      <c r="X131" s="5">
        <v>122085803.38</v>
      </c>
      <c r="Y131" s="5">
        <v>89581593.239999995</v>
      </c>
      <c r="Z131" s="5">
        <v>122495127.8</v>
      </c>
      <c r="AA131" s="5">
        <v>89672549.640000001</v>
      </c>
    </row>
    <row r="132" spans="1:27" x14ac:dyDescent="0.2">
      <c r="A132" s="4" t="s">
        <v>132</v>
      </c>
      <c r="B132" s="5">
        <v>2097766.77</v>
      </c>
      <c r="C132" s="5">
        <v>1538527.5</v>
      </c>
      <c r="D132" s="5">
        <v>2097766.77</v>
      </c>
      <c r="E132" s="5">
        <v>1541534.3</v>
      </c>
      <c r="F132" s="5">
        <v>2097766.77</v>
      </c>
      <c r="G132" s="5">
        <v>1544541.1</v>
      </c>
      <c r="H132" s="5">
        <v>2097766.77</v>
      </c>
      <c r="I132" s="5">
        <v>1547547.9</v>
      </c>
      <c r="J132" s="5">
        <v>2097766.77</v>
      </c>
      <c r="K132" s="5">
        <v>1550554.7</v>
      </c>
      <c r="L132" s="5">
        <v>2097766.77</v>
      </c>
      <c r="M132" s="5">
        <v>1553561.5</v>
      </c>
      <c r="N132" s="5">
        <v>2118205.37</v>
      </c>
      <c r="O132" s="5">
        <v>1556568.3</v>
      </c>
      <c r="P132" s="5">
        <v>2121504.89</v>
      </c>
      <c r="Q132" s="5">
        <v>1559604.4</v>
      </c>
      <c r="R132" s="5">
        <v>2120718.79</v>
      </c>
      <c r="S132" s="5">
        <v>1562645.22</v>
      </c>
      <c r="T132" s="5">
        <v>2120718.79</v>
      </c>
      <c r="U132" s="5">
        <v>1565684.92</v>
      </c>
      <c r="V132" s="5">
        <v>2120718.79</v>
      </c>
      <c r="W132" s="5">
        <v>1568724.62</v>
      </c>
      <c r="X132" s="5">
        <v>2122143.1800000002</v>
      </c>
      <c r="Y132" s="5">
        <v>1571764.32</v>
      </c>
      <c r="Z132" s="5">
        <v>2608328.4900000002</v>
      </c>
      <c r="AA132" s="5">
        <v>1564138.99</v>
      </c>
    </row>
    <row r="133" spans="1:27" x14ac:dyDescent="0.2">
      <c r="A133" s="4" t="s">
        <v>135</v>
      </c>
      <c r="B133" s="5">
        <v>32275101.82</v>
      </c>
      <c r="C133" s="5">
        <v>6111795.1399999997</v>
      </c>
      <c r="D133" s="5">
        <v>32363119.710000001</v>
      </c>
      <c r="E133" s="5">
        <v>6164780.0999999996</v>
      </c>
      <c r="F133" s="5">
        <v>32528909.890000001</v>
      </c>
      <c r="G133" s="5">
        <v>6217827.5</v>
      </c>
      <c r="H133" s="5">
        <v>32629486.739999998</v>
      </c>
      <c r="I133" s="5">
        <v>6257481.0899999999</v>
      </c>
      <c r="J133" s="5">
        <v>32837427.920000002</v>
      </c>
      <c r="K133" s="5">
        <v>6270644.4199999999</v>
      </c>
      <c r="L133" s="5">
        <v>33013768.449999999</v>
      </c>
      <c r="M133" s="5">
        <v>6309409.2999999998</v>
      </c>
      <c r="N133" s="5">
        <v>33135031.309999999</v>
      </c>
      <c r="O133" s="5">
        <v>6363606.9000000004</v>
      </c>
      <c r="P133" s="5">
        <v>33263114.829999998</v>
      </c>
      <c r="Q133" s="5">
        <v>6414855.7400000002</v>
      </c>
      <c r="R133" s="5">
        <v>33321768.129999999</v>
      </c>
      <c r="S133" s="5">
        <v>6426041.3300000001</v>
      </c>
      <c r="T133" s="5">
        <v>33331276.149999999</v>
      </c>
      <c r="U133" s="5">
        <v>6466359.7199999997</v>
      </c>
      <c r="V133" s="5">
        <v>33662765.259999998</v>
      </c>
      <c r="W133" s="5">
        <v>6439758.54</v>
      </c>
      <c r="X133" s="5">
        <v>33562985.390000001</v>
      </c>
      <c r="Y133" s="5">
        <v>6493393.8499999996</v>
      </c>
      <c r="Z133" s="5">
        <v>33715861.719999999</v>
      </c>
      <c r="AA133" s="5">
        <v>6016545.2000000002</v>
      </c>
    </row>
    <row r="134" spans="1:27" x14ac:dyDescent="0.2">
      <c r="A134" s="4" t="s">
        <v>341</v>
      </c>
      <c r="B134" s="5">
        <v>504955.57</v>
      </c>
      <c r="C134" s="5">
        <v>-3840</v>
      </c>
      <c r="D134" s="5">
        <v>507634.94</v>
      </c>
      <c r="E134" s="5">
        <v>-3031.9</v>
      </c>
      <c r="F134" s="5">
        <v>539788.94000000006</v>
      </c>
      <c r="G134" s="5">
        <v>-2449.21</v>
      </c>
      <c r="H134" s="5">
        <v>707960.13</v>
      </c>
      <c r="I134" s="5">
        <v>-1563.28</v>
      </c>
      <c r="J134" s="5">
        <v>763626.28</v>
      </c>
      <c r="K134" s="5">
        <v>-401.04</v>
      </c>
      <c r="L134" s="5">
        <v>764059.34</v>
      </c>
      <c r="M134" s="5">
        <v>852.58</v>
      </c>
      <c r="N134" s="5">
        <v>766994.6</v>
      </c>
      <c r="O134" s="5">
        <v>2106.91</v>
      </c>
      <c r="P134" s="5">
        <v>767044.43</v>
      </c>
      <c r="Q134" s="5">
        <v>3366.06</v>
      </c>
      <c r="R134" s="5">
        <v>767044.43</v>
      </c>
      <c r="S134" s="5">
        <v>4625.29</v>
      </c>
      <c r="T134" s="5">
        <v>849067.46</v>
      </c>
      <c r="U134" s="5">
        <v>5884.52</v>
      </c>
      <c r="V134" s="5">
        <v>849067.95000000007</v>
      </c>
      <c r="W134" s="5">
        <v>7278.41</v>
      </c>
      <c r="X134" s="5">
        <v>1167848.43</v>
      </c>
      <c r="Y134" s="5">
        <v>8672.2999999999993</v>
      </c>
      <c r="Z134" s="5">
        <v>1419216.4100000001</v>
      </c>
      <c r="AA134" s="5">
        <v>10589.52</v>
      </c>
    </row>
    <row r="135" spans="1:27" x14ac:dyDescent="0.2">
      <c r="A135" s="4" t="s">
        <v>138</v>
      </c>
      <c r="B135" s="5">
        <v>159001002.13</v>
      </c>
      <c r="C135" s="5">
        <v>60360022.140000001</v>
      </c>
      <c r="D135" s="5">
        <v>159886165.65000001</v>
      </c>
      <c r="E135" s="5">
        <v>60800035.579999998</v>
      </c>
      <c r="F135" s="5">
        <v>160396148.22999999</v>
      </c>
      <c r="G135" s="5">
        <v>61227512.350000001</v>
      </c>
      <c r="H135" s="5">
        <v>161448860.56</v>
      </c>
      <c r="I135" s="5">
        <v>61679720.759999998</v>
      </c>
      <c r="J135" s="5">
        <v>162200806.31999999</v>
      </c>
      <c r="K135" s="5">
        <v>62119464.049999997</v>
      </c>
      <c r="L135" s="5">
        <v>163035003.46000001</v>
      </c>
      <c r="M135" s="5">
        <v>62565458.869999997</v>
      </c>
      <c r="N135" s="5">
        <v>163662923.72</v>
      </c>
      <c r="O135" s="5">
        <v>63012080.719999999</v>
      </c>
      <c r="P135" s="5">
        <v>164157949.27000001</v>
      </c>
      <c r="Q135" s="5">
        <v>63466008.68</v>
      </c>
      <c r="R135" s="5">
        <v>165065867.62</v>
      </c>
      <c r="S135" s="5">
        <v>63904731.630000003</v>
      </c>
      <c r="T135" s="5">
        <v>165910906.41</v>
      </c>
      <c r="U135" s="5">
        <v>64360388.560000002</v>
      </c>
      <c r="V135" s="5">
        <v>166540282.34999999</v>
      </c>
      <c r="W135" s="5">
        <v>64823519.25</v>
      </c>
      <c r="X135" s="5">
        <v>167120794.28</v>
      </c>
      <c r="Y135" s="5">
        <v>65251232.93</v>
      </c>
      <c r="Z135" s="5">
        <v>168309670.06</v>
      </c>
      <c r="AA135" s="5">
        <v>65669691.460000001</v>
      </c>
    </row>
    <row r="136" spans="1:27" x14ac:dyDescent="0.2">
      <c r="A136" s="4" t="s">
        <v>141</v>
      </c>
      <c r="B136" s="5">
        <v>61669284.18</v>
      </c>
      <c r="C136" s="5">
        <v>94878624.439999998</v>
      </c>
      <c r="D136" s="5">
        <v>61666751.07</v>
      </c>
      <c r="E136" s="5">
        <v>95048759.269999996</v>
      </c>
      <c r="F136" s="5">
        <v>61655903.299999997</v>
      </c>
      <c r="G136" s="5">
        <v>95149319.040000007</v>
      </c>
      <c r="H136" s="5">
        <v>61639054.200000003</v>
      </c>
      <c r="I136" s="5">
        <v>95260169.049999997</v>
      </c>
      <c r="J136" s="5">
        <v>61644747.990000002</v>
      </c>
      <c r="K136" s="5">
        <v>95399072.689999998</v>
      </c>
      <c r="L136" s="5">
        <v>61639578.420000002</v>
      </c>
      <c r="M136" s="5">
        <v>95488317.379999995</v>
      </c>
      <c r="N136" s="5">
        <v>61638294.770000003</v>
      </c>
      <c r="O136" s="5">
        <v>95613104.629999995</v>
      </c>
      <c r="P136" s="5">
        <v>61639052.579999998</v>
      </c>
      <c r="Q136" s="5">
        <v>95743275.579999998</v>
      </c>
      <c r="R136" s="5">
        <v>61644456.189999998</v>
      </c>
      <c r="S136" s="5">
        <v>95859192.480000004</v>
      </c>
      <c r="T136" s="5">
        <v>61644456.189999998</v>
      </c>
      <c r="U136" s="5">
        <v>96004192.280000001</v>
      </c>
      <c r="V136" s="5">
        <v>61642616.619999997</v>
      </c>
      <c r="W136" s="5">
        <v>96180447.930000007</v>
      </c>
      <c r="X136" s="5">
        <v>61579312.039999999</v>
      </c>
      <c r="Y136" s="5">
        <v>96173772.120000005</v>
      </c>
      <c r="Z136" s="5">
        <v>61551992.810000002</v>
      </c>
      <c r="AA136" s="5">
        <v>96208679.239999995</v>
      </c>
    </row>
    <row r="137" spans="1:27" x14ac:dyDescent="0.2">
      <c r="A137" s="4" t="s">
        <v>145</v>
      </c>
      <c r="B137" s="5">
        <v>0</v>
      </c>
      <c r="C137" s="5">
        <v>0.01</v>
      </c>
      <c r="D137" s="5">
        <v>0</v>
      </c>
      <c r="E137" s="5">
        <v>0.01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</row>
    <row r="138" spans="1:27" x14ac:dyDescent="0.2">
      <c r="A138" s="4" t="s">
        <v>149</v>
      </c>
      <c r="B138" s="5">
        <v>24053552.829999998</v>
      </c>
      <c r="C138" s="5">
        <v>12004398.15</v>
      </c>
      <c r="D138" s="5">
        <v>24053580.379999999</v>
      </c>
      <c r="E138" s="5">
        <v>12055574.630000001</v>
      </c>
      <c r="F138" s="5">
        <v>24057865.440000001</v>
      </c>
      <c r="G138" s="5">
        <v>12107891.17</v>
      </c>
      <c r="H138" s="5">
        <v>24057945.960000001</v>
      </c>
      <c r="I138" s="5">
        <v>12160217.029999999</v>
      </c>
      <c r="J138" s="5">
        <v>24057947.469999999</v>
      </c>
      <c r="K138" s="5">
        <v>12212542.18</v>
      </c>
      <c r="L138" s="5">
        <v>24058163.91</v>
      </c>
      <c r="M138" s="5">
        <v>12264868.220000001</v>
      </c>
      <c r="N138" s="5">
        <v>24054879.620000001</v>
      </c>
      <c r="O138" s="5">
        <v>12317194.73</v>
      </c>
      <c r="P138" s="5">
        <v>24055182.84</v>
      </c>
      <c r="Q138" s="5">
        <v>12369514.09</v>
      </c>
      <c r="R138" s="5">
        <v>24054971.129999999</v>
      </c>
      <c r="S138" s="5">
        <v>12421134.59</v>
      </c>
      <c r="T138" s="5">
        <v>24055422.719999999</v>
      </c>
      <c r="U138" s="5">
        <v>12473454.15</v>
      </c>
      <c r="V138" s="5">
        <v>3052.68</v>
      </c>
      <c r="W138" s="5">
        <v>3020.55</v>
      </c>
      <c r="X138" s="5">
        <v>3054.4</v>
      </c>
      <c r="Y138" s="5">
        <v>3027.19</v>
      </c>
      <c r="Z138" s="5">
        <v>0</v>
      </c>
      <c r="AA138" s="5">
        <v>0</v>
      </c>
    </row>
    <row r="139" spans="1:27" x14ac:dyDescent="0.2">
      <c r="A139" s="4" t="s">
        <v>154</v>
      </c>
      <c r="B139" s="5">
        <v>9834732.0999999996</v>
      </c>
      <c r="C139" s="5">
        <v>4251611.74</v>
      </c>
      <c r="D139" s="5">
        <v>9868167.4100000001</v>
      </c>
      <c r="E139" s="5">
        <v>4265544.28</v>
      </c>
      <c r="F139" s="5">
        <v>9869302.8499999996</v>
      </c>
      <c r="G139" s="5">
        <v>4279524.18</v>
      </c>
      <c r="H139" s="5">
        <v>9871513.8699999992</v>
      </c>
      <c r="I139" s="5">
        <v>4293505.6900000004</v>
      </c>
      <c r="J139" s="5">
        <v>9871736.9900000002</v>
      </c>
      <c r="K139" s="5">
        <v>4307384.67</v>
      </c>
      <c r="L139" s="5">
        <v>9873854.7799999993</v>
      </c>
      <c r="M139" s="5">
        <v>4321369.63</v>
      </c>
      <c r="N139" s="5">
        <v>9873854.7799999993</v>
      </c>
      <c r="O139" s="5">
        <v>4335357.59</v>
      </c>
      <c r="P139" s="5">
        <v>9873055.9800000004</v>
      </c>
      <c r="Q139" s="5">
        <v>4349345.55</v>
      </c>
      <c r="R139" s="5">
        <v>9882468.6799999997</v>
      </c>
      <c r="S139" s="5">
        <v>4363332.38</v>
      </c>
      <c r="T139" s="5">
        <v>9882468.6799999997</v>
      </c>
      <c r="U139" s="5">
        <v>4377332.54</v>
      </c>
      <c r="V139" s="5">
        <v>9885344.2400000002</v>
      </c>
      <c r="W139" s="5">
        <v>4391332.7</v>
      </c>
      <c r="X139" s="5">
        <v>9885344.2400000002</v>
      </c>
      <c r="Y139" s="5">
        <v>4405336.9400000004</v>
      </c>
      <c r="Z139" s="5">
        <v>9886838.9800000004</v>
      </c>
      <c r="AA139" s="5">
        <v>4419341.18</v>
      </c>
    </row>
    <row r="140" spans="1:27" x14ac:dyDescent="0.2">
      <c r="A140" s="4" t="s">
        <v>157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</row>
    <row r="141" spans="1:27" x14ac:dyDescent="0.2">
      <c r="A141" s="4" t="s">
        <v>161</v>
      </c>
      <c r="B141" s="5">
        <v>2508056.1800000002</v>
      </c>
      <c r="C141" s="5">
        <v>0</v>
      </c>
      <c r="D141" s="5">
        <v>2508056.1800000002</v>
      </c>
      <c r="E141" s="5">
        <v>0</v>
      </c>
      <c r="F141" s="5">
        <v>2508056.1800000002</v>
      </c>
      <c r="G141" s="5">
        <v>0</v>
      </c>
      <c r="H141" s="5">
        <v>2508056.1800000002</v>
      </c>
      <c r="I141" s="5">
        <v>0</v>
      </c>
      <c r="J141" s="5">
        <v>2508056.1800000002</v>
      </c>
      <c r="K141" s="5">
        <v>0</v>
      </c>
      <c r="L141" s="5">
        <v>2508056.1800000002</v>
      </c>
      <c r="M141" s="5">
        <v>0</v>
      </c>
      <c r="N141" s="5">
        <v>2508056.1800000002</v>
      </c>
      <c r="O141" s="5">
        <v>0</v>
      </c>
      <c r="P141" s="5">
        <v>2508056.1800000002</v>
      </c>
      <c r="Q141" s="5">
        <v>0</v>
      </c>
      <c r="R141" s="5">
        <v>2508056.1800000002</v>
      </c>
      <c r="S141" s="5">
        <v>0</v>
      </c>
      <c r="T141" s="5">
        <v>2508056.1800000002</v>
      </c>
      <c r="U141" s="5">
        <v>0</v>
      </c>
      <c r="V141" s="5">
        <v>2508056.1800000002</v>
      </c>
      <c r="W141" s="5">
        <v>0</v>
      </c>
      <c r="X141" s="5">
        <v>2508056.1800000002</v>
      </c>
      <c r="Y141" s="5">
        <v>0</v>
      </c>
      <c r="Z141" s="5">
        <v>2508056.1800000002</v>
      </c>
      <c r="AA141" s="5">
        <v>0</v>
      </c>
    </row>
    <row r="142" spans="1:27" x14ac:dyDescent="0.2">
      <c r="A142" s="4" t="s">
        <v>168</v>
      </c>
      <c r="B142" s="5">
        <v>7933.28</v>
      </c>
      <c r="C142" s="5">
        <v>4703.88</v>
      </c>
      <c r="D142" s="5">
        <v>7933.28</v>
      </c>
      <c r="E142" s="5">
        <v>4703.88</v>
      </c>
      <c r="F142" s="5">
        <v>7933.28</v>
      </c>
      <c r="G142" s="5">
        <v>4703.88</v>
      </c>
      <c r="H142" s="5">
        <v>7933.28</v>
      </c>
      <c r="I142" s="5">
        <v>4703.88</v>
      </c>
      <c r="J142" s="5">
        <v>7933.28</v>
      </c>
      <c r="K142" s="5">
        <v>4703.88</v>
      </c>
      <c r="L142" s="5">
        <v>7933.28</v>
      </c>
      <c r="M142" s="5">
        <v>4703.88</v>
      </c>
      <c r="N142" s="5">
        <v>7933.28</v>
      </c>
      <c r="O142" s="5">
        <v>4703.88</v>
      </c>
      <c r="P142" s="5">
        <v>7933.28</v>
      </c>
      <c r="Q142" s="5">
        <v>4703.88</v>
      </c>
      <c r="R142" s="5">
        <v>7933.28</v>
      </c>
      <c r="S142" s="5">
        <v>4703.88</v>
      </c>
      <c r="T142" s="5">
        <v>7933.28</v>
      </c>
      <c r="U142" s="5">
        <v>4703.88</v>
      </c>
      <c r="V142" s="5">
        <v>7933.28</v>
      </c>
      <c r="W142" s="5">
        <v>4703.88</v>
      </c>
      <c r="X142" s="5">
        <v>7933.28</v>
      </c>
      <c r="Y142" s="5">
        <v>4703.88</v>
      </c>
      <c r="Z142" s="5">
        <v>7933.28</v>
      </c>
      <c r="AA142" s="5">
        <v>4703.88</v>
      </c>
    </row>
    <row r="143" spans="1:27" x14ac:dyDescent="0.2">
      <c r="A143" s="4" t="s">
        <v>171</v>
      </c>
      <c r="B143" s="5">
        <v>13364010.369999999</v>
      </c>
      <c r="C143" s="5">
        <v>5243967.9400000004</v>
      </c>
      <c r="D143" s="5">
        <v>13364010.369999999</v>
      </c>
      <c r="E143" s="5">
        <v>5260004.75</v>
      </c>
      <c r="F143" s="5">
        <v>13364010.369999999</v>
      </c>
      <c r="G143" s="5">
        <v>5276041.5599999996</v>
      </c>
      <c r="H143" s="5">
        <v>13360292.73</v>
      </c>
      <c r="I143" s="5">
        <v>5288360.7300000004</v>
      </c>
      <c r="J143" s="5">
        <v>13360292.73</v>
      </c>
      <c r="K143" s="5">
        <v>5304393.08</v>
      </c>
      <c r="L143" s="5">
        <v>13360292.73</v>
      </c>
      <c r="M143" s="5">
        <v>5320425.43</v>
      </c>
      <c r="N143" s="5">
        <v>13360292.73</v>
      </c>
      <c r="O143" s="5">
        <v>5336457.78</v>
      </c>
      <c r="P143" s="5">
        <v>13360292.73</v>
      </c>
      <c r="Q143" s="5">
        <v>5352490.13</v>
      </c>
      <c r="R143" s="5">
        <v>13360292.720000001</v>
      </c>
      <c r="S143" s="5">
        <v>5368522.4800000004</v>
      </c>
      <c r="T143" s="5">
        <v>13360292.720000001</v>
      </c>
      <c r="U143" s="5">
        <v>5384554.8300000001</v>
      </c>
      <c r="V143" s="5">
        <v>13360292.720000001</v>
      </c>
      <c r="W143" s="5">
        <v>5400587.1799999997</v>
      </c>
      <c r="X143" s="5">
        <v>13375536.41</v>
      </c>
      <c r="Y143" s="5">
        <v>5416619.5300000003</v>
      </c>
      <c r="Z143" s="5">
        <v>17142531.120000001</v>
      </c>
      <c r="AA143" s="5">
        <v>5432670.1699999999</v>
      </c>
    </row>
    <row r="144" spans="1:27" x14ac:dyDescent="0.2">
      <c r="A144" s="4" t="s">
        <v>177</v>
      </c>
      <c r="B144" s="5">
        <v>103026.39</v>
      </c>
      <c r="C144" s="5">
        <v>66115.61</v>
      </c>
      <c r="D144" s="5">
        <v>103026.39</v>
      </c>
      <c r="E144" s="5">
        <v>68379.61</v>
      </c>
      <c r="F144" s="5">
        <v>103026.39</v>
      </c>
      <c r="G144" s="5">
        <v>70643.61</v>
      </c>
      <c r="H144" s="5">
        <v>103026.39</v>
      </c>
      <c r="I144" s="5">
        <v>72907.61</v>
      </c>
      <c r="J144" s="5">
        <v>103026.39</v>
      </c>
      <c r="K144" s="5">
        <v>75171.61</v>
      </c>
      <c r="L144" s="5">
        <v>103026.39</v>
      </c>
      <c r="M144" s="5">
        <v>77435.61</v>
      </c>
      <c r="N144" s="5">
        <v>103026.39</v>
      </c>
      <c r="O144" s="5">
        <v>79699.61</v>
      </c>
      <c r="P144" s="5">
        <v>103026.39</v>
      </c>
      <c r="Q144" s="5">
        <v>81963.61</v>
      </c>
      <c r="R144" s="5">
        <v>103026.39</v>
      </c>
      <c r="S144" s="5">
        <v>84227.61</v>
      </c>
      <c r="T144" s="5">
        <v>103026.39</v>
      </c>
      <c r="U144" s="5">
        <v>86491.61</v>
      </c>
      <c r="V144" s="5">
        <v>103026.39</v>
      </c>
      <c r="W144" s="5">
        <v>88755.61</v>
      </c>
      <c r="X144" s="5">
        <v>101727.32</v>
      </c>
      <c r="Y144" s="5">
        <v>89720.540000000008</v>
      </c>
      <c r="Z144" s="5">
        <v>101727.32</v>
      </c>
      <c r="AA144" s="5">
        <v>91956</v>
      </c>
    </row>
    <row r="145" spans="1:27" x14ac:dyDescent="0.2">
      <c r="A145" s="4" t="s">
        <v>181</v>
      </c>
      <c r="B145" s="5">
        <v>461221.36</v>
      </c>
      <c r="C145" s="5">
        <v>168393.63</v>
      </c>
      <c r="D145" s="5">
        <v>265511.78000000003</v>
      </c>
      <c r="E145" s="5">
        <v>-20013.28</v>
      </c>
      <c r="F145" s="5">
        <v>265511.78000000003</v>
      </c>
      <c r="G145" s="5">
        <v>-15809.34</v>
      </c>
      <c r="H145" s="5">
        <v>265511.78000000003</v>
      </c>
      <c r="I145" s="5">
        <v>-11605.4</v>
      </c>
      <c r="J145" s="5">
        <v>265511.78000000003</v>
      </c>
      <c r="K145" s="5">
        <v>-7401.46</v>
      </c>
      <c r="L145" s="5">
        <v>283813.97000000003</v>
      </c>
      <c r="M145" s="5">
        <v>-3197.52</v>
      </c>
      <c r="N145" s="5">
        <v>283813.97000000003</v>
      </c>
      <c r="O145" s="5">
        <v>1296.2</v>
      </c>
      <c r="P145" s="5">
        <v>283813.97000000003</v>
      </c>
      <c r="Q145" s="5">
        <v>5789.92</v>
      </c>
      <c r="R145" s="5">
        <v>283813.97000000003</v>
      </c>
      <c r="S145" s="5">
        <v>10283.64</v>
      </c>
      <c r="T145" s="5">
        <v>283813.97000000003</v>
      </c>
      <c r="U145" s="5">
        <v>14777.36</v>
      </c>
      <c r="V145" s="5">
        <v>283813.97000000003</v>
      </c>
      <c r="W145" s="5">
        <v>19271.080000000002</v>
      </c>
      <c r="X145" s="5">
        <v>283813.97000000003</v>
      </c>
      <c r="Y145" s="5">
        <v>23764.799999999999</v>
      </c>
      <c r="Z145" s="5">
        <v>361833.28</v>
      </c>
      <c r="AA145" s="5">
        <v>28258.52</v>
      </c>
    </row>
    <row r="146" spans="1:27" x14ac:dyDescent="0.2">
      <c r="A146" s="4" t="s">
        <v>187</v>
      </c>
      <c r="B146" s="5">
        <v>203549.89</v>
      </c>
      <c r="C146" s="5">
        <v>105736.32000000001</v>
      </c>
      <c r="D146" s="5">
        <v>203549.89</v>
      </c>
      <c r="E146" s="5">
        <v>106192.61</v>
      </c>
      <c r="F146" s="5">
        <v>203549.89</v>
      </c>
      <c r="G146" s="5">
        <v>106648.90000000001</v>
      </c>
      <c r="H146" s="5">
        <v>203549.89</v>
      </c>
      <c r="I146" s="5">
        <v>107105.19</v>
      </c>
      <c r="J146" s="5">
        <v>203549.89</v>
      </c>
      <c r="K146" s="5">
        <v>107561.48</v>
      </c>
      <c r="L146" s="5">
        <v>203549.89</v>
      </c>
      <c r="M146" s="5">
        <v>108017.77</v>
      </c>
      <c r="N146" s="5">
        <v>203549.89</v>
      </c>
      <c r="O146" s="5">
        <v>108474.06</v>
      </c>
      <c r="P146" s="5">
        <v>203549.89</v>
      </c>
      <c r="Q146" s="5">
        <v>108930.35</v>
      </c>
      <c r="R146" s="5">
        <v>203549.89</v>
      </c>
      <c r="S146" s="5">
        <v>109386.64</v>
      </c>
      <c r="T146" s="5">
        <v>203549.89</v>
      </c>
      <c r="U146" s="5">
        <v>109842.93000000001</v>
      </c>
      <c r="V146" s="5">
        <v>203549.89</v>
      </c>
      <c r="W146" s="5">
        <v>110299.22</v>
      </c>
      <c r="X146" s="5">
        <v>203549.89</v>
      </c>
      <c r="Y146" s="5">
        <v>110755.51000000001</v>
      </c>
      <c r="Z146" s="5">
        <v>203549.89</v>
      </c>
      <c r="AA146" s="5">
        <v>111211.8</v>
      </c>
    </row>
    <row r="147" spans="1:27" x14ac:dyDescent="0.2">
      <c r="A147" s="4" t="s">
        <v>191</v>
      </c>
      <c r="B147" s="5">
        <v>12453243.65</v>
      </c>
      <c r="C147" s="5">
        <v>3722055.76</v>
      </c>
      <c r="D147" s="5">
        <v>12489486.369999999</v>
      </c>
      <c r="E147" s="5">
        <v>3783180.43</v>
      </c>
      <c r="F147" s="5">
        <v>12489486.369999999</v>
      </c>
      <c r="G147" s="5">
        <v>3844482.99</v>
      </c>
      <c r="H147" s="5">
        <v>12385842.890000001</v>
      </c>
      <c r="I147" s="5">
        <v>3814992.61</v>
      </c>
      <c r="J147" s="5">
        <v>12327353.720000001</v>
      </c>
      <c r="K147" s="5">
        <v>3848782.29</v>
      </c>
      <c r="L147" s="5">
        <v>12300424.85</v>
      </c>
      <c r="M147" s="5">
        <v>3878347.3</v>
      </c>
      <c r="N147" s="5">
        <v>12300424.85</v>
      </c>
      <c r="O147" s="5">
        <v>3938721.88</v>
      </c>
      <c r="P147" s="5">
        <v>12243425.92</v>
      </c>
      <c r="Q147" s="5">
        <v>3958427.5300000003</v>
      </c>
      <c r="R147" s="5">
        <v>12300859.529999999</v>
      </c>
      <c r="S147" s="5">
        <v>4018522.34</v>
      </c>
      <c r="T147" s="5">
        <v>12204709.029999999</v>
      </c>
      <c r="U147" s="5">
        <v>3982748.56</v>
      </c>
      <c r="V147" s="5">
        <v>12264930.68</v>
      </c>
      <c r="W147" s="5">
        <v>4071513.34</v>
      </c>
      <c r="X147" s="5">
        <v>12670365.960000001</v>
      </c>
      <c r="Y147" s="5">
        <v>4148077.35</v>
      </c>
      <c r="Z147" s="5">
        <v>12762500.77</v>
      </c>
      <c r="AA147" s="5">
        <v>4210267.7300000004</v>
      </c>
    </row>
    <row r="148" spans="1:27" x14ac:dyDescent="0.2">
      <c r="A148" s="4" t="s">
        <v>195</v>
      </c>
      <c r="B148" s="5">
        <v>24910.57</v>
      </c>
      <c r="C148" s="5">
        <v>14247.130000000001</v>
      </c>
      <c r="D148" s="5">
        <v>21149.260000000002</v>
      </c>
      <c r="E148" s="5">
        <v>10660.19</v>
      </c>
      <c r="F148" s="5">
        <v>21149.260000000002</v>
      </c>
      <c r="G148" s="5">
        <v>10808.23</v>
      </c>
      <c r="H148" s="5">
        <v>21149.260000000002</v>
      </c>
      <c r="I148" s="5">
        <v>10956.27</v>
      </c>
      <c r="J148" s="5">
        <v>21149.260000000002</v>
      </c>
      <c r="K148" s="5">
        <v>11104.31</v>
      </c>
      <c r="L148" s="5">
        <v>21149.260000000002</v>
      </c>
      <c r="M148" s="5">
        <v>11252.35</v>
      </c>
      <c r="N148" s="5">
        <v>21149.260000000002</v>
      </c>
      <c r="O148" s="5">
        <v>11400.39</v>
      </c>
      <c r="P148" s="5">
        <v>21149.260000000002</v>
      </c>
      <c r="Q148" s="5">
        <v>11548.43</v>
      </c>
      <c r="R148" s="5">
        <v>21149.260000000002</v>
      </c>
      <c r="S148" s="5">
        <v>11696.47</v>
      </c>
      <c r="T148" s="5">
        <v>21149.260000000002</v>
      </c>
      <c r="U148" s="5">
        <v>11844.51</v>
      </c>
      <c r="V148" s="5">
        <v>21149.260000000002</v>
      </c>
      <c r="W148" s="5">
        <v>11992.550000000001</v>
      </c>
      <c r="X148" s="5">
        <v>21149.260000000002</v>
      </c>
      <c r="Y148" s="5">
        <v>12140.59</v>
      </c>
      <c r="Z148" s="5">
        <v>21149.260000000002</v>
      </c>
      <c r="AA148" s="5">
        <v>12288.630000000001</v>
      </c>
    </row>
    <row r="149" spans="1:27" x14ac:dyDescent="0.2">
      <c r="A149" s="4" t="s">
        <v>199</v>
      </c>
      <c r="B149" s="5">
        <v>5086989.76</v>
      </c>
      <c r="C149" s="5">
        <v>1514688.25</v>
      </c>
      <c r="D149" s="5">
        <v>4338675.1399999997</v>
      </c>
      <c r="E149" s="5">
        <v>806636.07000000007</v>
      </c>
      <c r="F149" s="5">
        <v>4345775.5</v>
      </c>
      <c r="G149" s="5">
        <v>845177.97</v>
      </c>
      <c r="H149" s="5">
        <v>4282944.25</v>
      </c>
      <c r="I149" s="5">
        <v>802187.11</v>
      </c>
      <c r="J149" s="5">
        <v>4299353.45</v>
      </c>
      <c r="K149" s="5">
        <v>840233.93</v>
      </c>
      <c r="L149" s="5">
        <v>4351723.22</v>
      </c>
      <c r="M149" s="5">
        <v>878426.52</v>
      </c>
      <c r="N149" s="5">
        <v>4408690.6399999997</v>
      </c>
      <c r="O149" s="5">
        <v>917084.33000000007</v>
      </c>
      <c r="P149" s="5">
        <v>4435631.58</v>
      </c>
      <c r="Q149" s="5">
        <v>956248.20000000007</v>
      </c>
      <c r="R149" s="5">
        <v>4569397.82</v>
      </c>
      <c r="S149" s="5">
        <v>995651.4</v>
      </c>
      <c r="T149" s="5">
        <v>4566333.08</v>
      </c>
      <c r="U149" s="5">
        <v>1036242.89</v>
      </c>
      <c r="V149" s="5">
        <v>4613356.66</v>
      </c>
      <c r="W149" s="5">
        <v>1078531.95</v>
      </c>
      <c r="X149" s="5">
        <v>4615794.01</v>
      </c>
      <c r="Y149" s="5">
        <v>1119513.94</v>
      </c>
      <c r="Z149" s="5">
        <v>4664872.43</v>
      </c>
      <c r="AA149" s="5">
        <v>1160517.58</v>
      </c>
    </row>
    <row r="150" spans="1:27" x14ac:dyDescent="0.2">
      <c r="A150" s="4" t="s">
        <v>202</v>
      </c>
      <c r="B150" s="5">
        <v>131231.01999999999</v>
      </c>
      <c r="C150" s="5">
        <v>125817.7</v>
      </c>
      <c r="D150" s="5">
        <v>131231.01999999999</v>
      </c>
      <c r="E150" s="5">
        <v>125983.93000000001</v>
      </c>
      <c r="F150" s="5">
        <v>131231.01999999999</v>
      </c>
      <c r="G150" s="5">
        <v>126150.16</v>
      </c>
      <c r="H150" s="5">
        <v>131231.01999999999</v>
      </c>
      <c r="I150" s="5">
        <v>126316.39</v>
      </c>
      <c r="J150" s="5">
        <v>131231.01999999999</v>
      </c>
      <c r="K150" s="5">
        <v>126482.62000000001</v>
      </c>
      <c r="L150" s="5">
        <v>131231.01999999999</v>
      </c>
      <c r="M150" s="5">
        <v>126648.85</v>
      </c>
      <c r="N150" s="5">
        <v>131231.01999999999</v>
      </c>
      <c r="O150" s="5">
        <v>126815.08</v>
      </c>
      <c r="P150" s="5">
        <v>131231.01999999999</v>
      </c>
      <c r="Q150" s="5">
        <v>126981.31</v>
      </c>
      <c r="R150" s="5">
        <v>131231.01999999999</v>
      </c>
      <c r="S150" s="5">
        <v>127147.54000000001</v>
      </c>
      <c r="T150" s="5">
        <v>131231.01999999999</v>
      </c>
      <c r="U150" s="5">
        <v>127313.77</v>
      </c>
      <c r="V150" s="5">
        <v>131231.01999999999</v>
      </c>
      <c r="W150" s="5">
        <v>127480</v>
      </c>
      <c r="X150" s="5">
        <v>131231.01999999999</v>
      </c>
      <c r="Y150" s="5">
        <v>127646.23</v>
      </c>
      <c r="Z150" s="5">
        <v>131231.01999999999</v>
      </c>
      <c r="AA150" s="5">
        <v>127812.46</v>
      </c>
    </row>
    <row r="151" spans="1:27" x14ac:dyDescent="0.2">
      <c r="A151" s="4" t="s">
        <v>204</v>
      </c>
      <c r="B151" s="5">
        <v>4017.58</v>
      </c>
      <c r="C151" s="5">
        <v>-2729.25</v>
      </c>
      <c r="D151" s="5">
        <v>0</v>
      </c>
      <c r="E151" s="5">
        <v>-6698.12</v>
      </c>
      <c r="F151" s="5">
        <v>0</v>
      </c>
      <c r="G151" s="5">
        <v>-6698.12</v>
      </c>
      <c r="H151" s="5">
        <v>0</v>
      </c>
      <c r="I151" s="5">
        <v>-6698.12</v>
      </c>
      <c r="J151" s="5">
        <v>0</v>
      </c>
      <c r="K151" s="5">
        <v>-6698.12</v>
      </c>
      <c r="L151" s="5">
        <v>0</v>
      </c>
      <c r="M151" s="5">
        <v>-6698.12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</row>
    <row r="152" spans="1:27" x14ac:dyDescent="0.2">
      <c r="A152" s="4" t="s">
        <v>208</v>
      </c>
      <c r="B152" s="5">
        <v>2548130.61</v>
      </c>
      <c r="C152" s="5">
        <v>-1104065.8899999999</v>
      </c>
      <c r="D152" s="5">
        <v>1859112.81</v>
      </c>
      <c r="E152" s="5">
        <v>-1252151.48</v>
      </c>
      <c r="F152" s="5">
        <v>1868108.4100000001</v>
      </c>
      <c r="G152" s="5">
        <v>-1130303.8999999999</v>
      </c>
      <c r="H152" s="5">
        <v>1868108.4100000001</v>
      </c>
      <c r="I152" s="5">
        <v>-1115312.33</v>
      </c>
      <c r="J152" s="5">
        <v>1886041.83</v>
      </c>
      <c r="K152" s="5">
        <v>-1100320.76</v>
      </c>
      <c r="L152" s="5">
        <v>1827060</v>
      </c>
      <c r="M152" s="5">
        <v>-1085185.27</v>
      </c>
      <c r="N152" s="5">
        <v>1947808.94</v>
      </c>
      <c r="O152" s="5">
        <v>-1070523.1100000001</v>
      </c>
      <c r="P152" s="5">
        <v>1935861.4100000001</v>
      </c>
      <c r="Q152" s="5">
        <v>-1062639.48</v>
      </c>
      <c r="R152" s="5">
        <v>1935861.4100000001</v>
      </c>
      <c r="S152" s="5">
        <v>-1047104.19</v>
      </c>
      <c r="T152" s="5">
        <v>1935861.4100000001</v>
      </c>
      <c r="U152" s="5">
        <v>-1031568.9</v>
      </c>
      <c r="V152" s="5">
        <v>1848773.53</v>
      </c>
      <c r="W152" s="5">
        <v>-1114875.54</v>
      </c>
      <c r="X152" s="5">
        <v>1895682.79</v>
      </c>
      <c r="Y152" s="5">
        <v>-920380.36</v>
      </c>
      <c r="Z152" s="5">
        <v>1976722.24</v>
      </c>
      <c r="AA152" s="5">
        <v>-899837.18</v>
      </c>
    </row>
    <row r="153" spans="1:27" x14ac:dyDescent="0.2">
      <c r="A153" s="4" t="s">
        <v>212</v>
      </c>
      <c r="B153" s="5">
        <v>550713.39</v>
      </c>
      <c r="C153" s="5">
        <v>175992.19</v>
      </c>
      <c r="D153" s="5">
        <v>550713.39</v>
      </c>
      <c r="E153" s="5">
        <v>177190</v>
      </c>
      <c r="F153" s="5">
        <v>550713.39</v>
      </c>
      <c r="G153" s="5">
        <v>178387.81</v>
      </c>
      <c r="H153" s="5">
        <v>550713.39</v>
      </c>
      <c r="I153" s="5">
        <v>179585.62</v>
      </c>
      <c r="J153" s="5">
        <v>550713.39</v>
      </c>
      <c r="K153" s="5">
        <v>180783.43</v>
      </c>
      <c r="L153" s="5">
        <v>550713.39</v>
      </c>
      <c r="M153" s="5">
        <v>181981.24</v>
      </c>
      <c r="N153" s="5">
        <v>550713.39</v>
      </c>
      <c r="O153" s="5">
        <v>183179.05000000002</v>
      </c>
      <c r="P153" s="5">
        <v>550713.39</v>
      </c>
      <c r="Q153" s="5">
        <v>184376.86000000002</v>
      </c>
      <c r="R153" s="5">
        <v>550713.39</v>
      </c>
      <c r="S153" s="5">
        <v>185574.67</v>
      </c>
      <c r="T153" s="5">
        <v>550713.39</v>
      </c>
      <c r="U153" s="5">
        <v>186772.48000000001</v>
      </c>
      <c r="V153" s="5">
        <v>550713.39</v>
      </c>
      <c r="W153" s="5">
        <v>187970.29</v>
      </c>
      <c r="X153" s="5">
        <v>550713.39</v>
      </c>
      <c r="Y153" s="5">
        <v>189168.1</v>
      </c>
      <c r="Z153" s="5">
        <v>550713.39</v>
      </c>
      <c r="AA153" s="5">
        <v>190365.91</v>
      </c>
    </row>
    <row r="154" spans="1:27" x14ac:dyDescent="0.2">
      <c r="A154" s="4" t="s">
        <v>216</v>
      </c>
      <c r="B154" s="5">
        <v>194717.30000000002</v>
      </c>
      <c r="C154" s="5">
        <v>139948.01999999999</v>
      </c>
      <c r="D154" s="5">
        <v>114246.94</v>
      </c>
      <c r="E154" s="5">
        <v>60345.770000000004</v>
      </c>
      <c r="F154" s="5">
        <v>114246.94</v>
      </c>
      <c r="G154" s="5">
        <v>60855.12</v>
      </c>
      <c r="H154" s="5">
        <v>114246.94</v>
      </c>
      <c r="I154" s="5">
        <v>61364.47</v>
      </c>
      <c r="J154" s="5">
        <v>114246.94</v>
      </c>
      <c r="K154" s="5">
        <v>61873.82</v>
      </c>
      <c r="L154" s="5">
        <v>114246.94</v>
      </c>
      <c r="M154" s="5">
        <v>62383.17</v>
      </c>
      <c r="N154" s="5">
        <v>114246.94</v>
      </c>
      <c r="O154" s="5">
        <v>62892.520000000004</v>
      </c>
      <c r="P154" s="5">
        <v>114246.94</v>
      </c>
      <c r="Q154" s="5">
        <v>63401.87</v>
      </c>
      <c r="R154" s="5">
        <v>114246.94</v>
      </c>
      <c r="S154" s="5">
        <v>63911.22</v>
      </c>
      <c r="T154" s="5">
        <v>114246.94</v>
      </c>
      <c r="U154" s="5">
        <v>64420.57</v>
      </c>
      <c r="V154" s="5">
        <v>114246.94</v>
      </c>
      <c r="W154" s="5">
        <v>64929.919999999998</v>
      </c>
      <c r="X154" s="5">
        <v>114246.94</v>
      </c>
      <c r="Y154" s="5">
        <v>65439.270000000004</v>
      </c>
      <c r="Z154" s="5">
        <v>114246.94</v>
      </c>
      <c r="AA154" s="5">
        <v>65948.62</v>
      </c>
    </row>
    <row r="155" spans="1:27" x14ac:dyDescent="0.2">
      <c r="A155" s="4" t="s">
        <v>219</v>
      </c>
      <c r="B155" s="5">
        <v>918826.45000000007</v>
      </c>
      <c r="C155" s="5">
        <v>451607.47000000003</v>
      </c>
      <c r="D155" s="5">
        <v>918826.45000000007</v>
      </c>
      <c r="E155" s="5">
        <v>456959.63</v>
      </c>
      <c r="F155" s="5">
        <v>918826.45000000007</v>
      </c>
      <c r="G155" s="5">
        <v>462311.79000000004</v>
      </c>
      <c r="H155" s="5">
        <v>918826.45000000007</v>
      </c>
      <c r="I155" s="5">
        <v>467663.95</v>
      </c>
      <c r="J155" s="5">
        <v>918826.45000000007</v>
      </c>
      <c r="K155" s="5">
        <v>473016.11</v>
      </c>
      <c r="L155" s="5">
        <v>918826.45000000007</v>
      </c>
      <c r="M155" s="5">
        <v>478368.27</v>
      </c>
      <c r="N155" s="5">
        <v>918826.45000000007</v>
      </c>
      <c r="O155" s="5">
        <v>483720.43</v>
      </c>
      <c r="P155" s="5">
        <v>918826.45000000007</v>
      </c>
      <c r="Q155" s="5">
        <v>489072.59</v>
      </c>
      <c r="R155" s="5">
        <v>918826.45000000007</v>
      </c>
      <c r="S155" s="5">
        <v>494424.75</v>
      </c>
      <c r="T155" s="5">
        <v>918826.45000000007</v>
      </c>
      <c r="U155" s="5">
        <v>499776.91000000003</v>
      </c>
      <c r="V155" s="5">
        <v>918826.45000000007</v>
      </c>
      <c r="W155" s="5">
        <v>505129.07</v>
      </c>
      <c r="X155" s="5">
        <v>918826.45000000007</v>
      </c>
      <c r="Y155" s="5">
        <v>510481.23000000004</v>
      </c>
      <c r="Z155" s="5">
        <v>918826.45000000007</v>
      </c>
      <c r="AA155" s="5">
        <v>515833.39</v>
      </c>
    </row>
    <row r="156" spans="1:27" x14ac:dyDescent="0.2">
      <c r="A156" s="4" t="s">
        <v>223</v>
      </c>
      <c r="B156" s="5">
        <v>3238371.54</v>
      </c>
      <c r="C156" s="5">
        <v>2495026.12</v>
      </c>
      <c r="D156" s="5">
        <v>1181890.79</v>
      </c>
      <c r="E156" s="5">
        <v>453468.87</v>
      </c>
      <c r="F156" s="5">
        <v>1181641.53</v>
      </c>
      <c r="G156" s="5">
        <v>458666.15</v>
      </c>
      <c r="H156" s="5">
        <v>1159179.48</v>
      </c>
      <c r="I156" s="5">
        <v>441649.5</v>
      </c>
      <c r="J156" s="5">
        <v>1138101.3600000001</v>
      </c>
      <c r="K156" s="5">
        <v>425913.27</v>
      </c>
      <c r="L156" s="5">
        <v>1106053.49</v>
      </c>
      <c r="M156" s="5">
        <v>399110.15</v>
      </c>
      <c r="N156" s="5">
        <v>1064653.49</v>
      </c>
      <c r="O156" s="5">
        <v>362807.21</v>
      </c>
      <c r="P156" s="5">
        <v>1045509.97</v>
      </c>
      <c r="Q156" s="5">
        <v>348569.96</v>
      </c>
      <c r="R156" s="5">
        <v>1041668.76</v>
      </c>
      <c r="S156" s="5">
        <v>349546.81</v>
      </c>
      <c r="T156" s="5">
        <v>1041668.76</v>
      </c>
      <c r="U156" s="5">
        <v>354347.16000000003</v>
      </c>
      <c r="V156" s="5">
        <v>1038420.69</v>
      </c>
      <c r="W156" s="5">
        <v>355899.44</v>
      </c>
      <c r="X156" s="5">
        <v>1038420.69</v>
      </c>
      <c r="Y156" s="5">
        <v>360684.82</v>
      </c>
      <c r="Z156" s="5">
        <v>1034683.38</v>
      </c>
      <c r="AA156" s="5">
        <v>361732.89</v>
      </c>
    </row>
    <row r="157" spans="1:27" x14ac:dyDescent="0.2">
      <c r="A157" s="4" t="s">
        <v>227</v>
      </c>
      <c r="B157" s="5">
        <v>321462.03000000003</v>
      </c>
      <c r="C157" s="5">
        <v>278267.03000000003</v>
      </c>
      <c r="D157" s="5">
        <v>321462.03000000003</v>
      </c>
      <c r="E157" s="5">
        <v>284058.7</v>
      </c>
      <c r="F157" s="5">
        <v>321462.03000000003</v>
      </c>
      <c r="G157" s="5">
        <v>289850.37</v>
      </c>
      <c r="H157" s="5">
        <v>321462.03000000003</v>
      </c>
      <c r="I157" s="5">
        <v>295642.03999999998</v>
      </c>
      <c r="J157" s="5">
        <v>264991.44</v>
      </c>
      <c r="K157" s="5">
        <v>244963.12</v>
      </c>
      <c r="L157" s="5">
        <v>264991.44</v>
      </c>
      <c r="M157" s="5">
        <v>249737.38</v>
      </c>
      <c r="N157" s="5">
        <v>264991.44</v>
      </c>
      <c r="O157" s="5">
        <v>148743.08000000002</v>
      </c>
      <c r="P157" s="5">
        <v>264991.44</v>
      </c>
      <c r="Q157" s="5">
        <v>153517.34</v>
      </c>
      <c r="R157" s="5">
        <v>236750.03</v>
      </c>
      <c r="S157" s="5">
        <v>130050.19</v>
      </c>
      <c r="T157" s="5">
        <v>236750.03</v>
      </c>
      <c r="U157" s="5">
        <v>134315.64000000001</v>
      </c>
      <c r="V157" s="5">
        <v>207795.05000000002</v>
      </c>
      <c r="W157" s="5">
        <v>109626.11</v>
      </c>
      <c r="X157" s="5">
        <v>207795.05000000002</v>
      </c>
      <c r="Y157" s="5">
        <v>113369.88</v>
      </c>
      <c r="Z157" s="5">
        <v>207795.05000000002</v>
      </c>
      <c r="AA157" s="5">
        <v>117113.65000000001</v>
      </c>
    </row>
    <row r="158" spans="1:27" x14ac:dyDescent="0.2">
      <c r="A158" s="4" t="s">
        <v>231</v>
      </c>
      <c r="B158" s="5">
        <v>14274.33</v>
      </c>
      <c r="C158" s="5">
        <v>2640.75</v>
      </c>
      <c r="D158" s="5">
        <v>14274.33</v>
      </c>
      <c r="E158" s="5">
        <v>2692.4900000000002</v>
      </c>
      <c r="F158" s="5">
        <v>14274.33</v>
      </c>
      <c r="G158" s="5">
        <v>2744.23</v>
      </c>
      <c r="H158" s="5">
        <v>14274.33</v>
      </c>
      <c r="I158" s="5">
        <v>2795.9700000000003</v>
      </c>
      <c r="J158" s="5">
        <v>14274.33</v>
      </c>
      <c r="K158" s="5">
        <v>2847.71</v>
      </c>
      <c r="L158" s="5">
        <v>14274.33</v>
      </c>
      <c r="M158" s="5">
        <v>2899.4500000000003</v>
      </c>
      <c r="N158" s="5">
        <v>14274.33</v>
      </c>
      <c r="O158" s="5">
        <v>2951.19</v>
      </c>
      <c r="P158" s="5">
        <v>14274.33</v>
      </c>
      <c r="Q158" s="5">
        <v>3002.93</v>
      </c>
      <c r="R158" s="5">
        <v>14274.33</v>
      </c>
      <c r="S158" s="5">
        <v>3054.67</v>
      </c>
      <c r="T158" s="5">
        <v>14274.33</v>
      </c>
      <c r="U158" s="5">
        <v>3106.41</v>
      </c>
      <c r="V158" s="5">
        <v>14274.33</v>
      </c>
      <c r="W158" s="5">
        <v>3158.15</v>
      </c>
      <c r="X158" s="5">
        <v>14274.33</v>
      </c>
      <c r="Y158" s="5">
        <v>3209.89</v>
      </c>
      <c r="Z158" s="5">
        <v>14274.33</v>
      </c>
      <c r="AA158" s="5">
        <v>3261.63</v>
      </c>
    </row>
    <row r="159" spans="1:27" x14ac:dyDescent="0.2">
      <c r="A159" s="3" t="s">
        <v>313</v>
      </c>
      <c r="B159" s="5">
        <v>82152904.599999994</v>
      </c>
      <c r="C159" s="5">
        <v>6737737.7800000003</v>
      </c>
      <c r="D159" s="5">
        <v>82319425.459999993</v>
      </c>
      <c r="E159" s="5">
        <v>6862704.4299999997</v>
      </c>
      <c r="F159" s="5">
        <v>82410471.88000001</v>
      </c>
      <c r="G159" s="5">
        <v>7014169.1999999993</v>
      </c>
      <c r="H159" s="5">
        <v>82594444.440000013</v>
      </c>
      <c r="I159" s="5">
        <v>7109601.0599999996</v>
      </c>
      <c r="J159" s="5">
        <v>82611792.840000018</v>
      </c>
      <c r="K159" s="5">
        <v>6992769.4000000004</v>
      </c>
      <c r="L159" s="5">
        <v>82730930.120000005</v>
      </c>
      <c r="M159" s="5">
        <v>7077834.2700000014</v>
      </c>
      <c r="N159" s="5">
        <v>83007107.070000008</v>
      </c>
      <c r="O159" s="5">
        <v>7191080.25</v>
      </c>
      <c r="P159" s="5">
        <v>83195094.370000005</v>
      </c>
      <c r="Q159" s="5">
        <v>7280758.9799999986</v>
      </c>
      <c r="R159" s="5">
        <v>83449084.320000008</v>
      </c>
      <c r="S159" s="5">
        <v>7423106.6600000001</v>
      </c>
      <c r="T159" s="5">
        <v>83679735.149999991</v>
      </c>
      <c r="U159" s="5">
        <v>7563052.9799999986</v>
      </c>
      <c r="V159" s="5">
        <v>117640085.73</v>
      </c>
      <c r="W159" s="5">
        <v>24511847.66</v>
      </c>
      <c r="X159" s="5">
        <v>118070648.19999999</v>
      </c>
      <c r="Y159" s="5">
        <v>24736997.140000004</v>
      </c>
      <c r="Z159" s="5">
        <v>118482849.41</v>
      </c>
      <c r="AA159" s="5">
        <v>24917011.989999998</v>
      </c>
    </row>
    <row r="160" spans="1:27" x14ac:dyDescent="0.2">
      <c r="A160" s="4" t="s">
        <v>143</v>
      </c>
      <c r="B160" s="5">
        <v>21414212.109999999</v>
      </c>
      <c r="C160" s="5">
        <v>-8147300.5700000003</v>
      </c>
      <c r="D160" s="5">
        <v>21415568.719999999</v>
      </c>
      <c r="E160" s="5">
        <v>-8117045.7800000003</v>
      </c>
      <c r="F160" s="5">
        <v>21404106.48</v>
      </c>
      <c r="G160" s="5">
        <v>-8064467.0800000001</v>
      </c>
      <c r="H160" s="5">
        <v>21403881.310000002</v>
      </c>
      <c r="I160" s="5">
        <v>-8027145.4299999997</v>
      </c>
      <c r="J160" s="5">
        <v>21179830.640000001</v>
      </c>
      <c r="K160" s="5">
        <v>-8215089.7599999998</v>
      </c>
      <c r="L160" s="5">
        <v>21171480.670000002</v>
      </c>
      <c r="M160" s="5">
        <v>-8177373.5999999996</v>
      </c>
      <c r="N160" s="5">
        <v>21232573.25</v>
      </c>
      <c r="O160" s="5">
        <v>-8135865.0499999998</v>
      </c>
      <c r="P160" s="5">
        <v>21229712.859999999</v>
      </c>
      <c r="Q160" s="5">
        <v>-8115503.6600000001</v>
      </c>
      <c r="R160" s="5">
        <v>21228487.100000001</v>
      </c>
      <c r="S160" s="5">
        <v>-8070554.79</v>
      </c>
      <c r="T160" s="5">
        <v>21224163.699999999</v>
      </c>
      <c r="U160" s="5">
        <v>-8028706.2300000004</v>
      </c>
      <c r="V160" s="5">
        <v>76040.81</v>
      </c>
      <c r="W160" s="5">
        <v>28184.560000000001</v>
      </c>
      <c r="X160" s="5">
        <v>77119.899999999994</v>
      </c>
      <c r="Y160" s="5">
        <v>28294.34</v>
      </c>
      <c r="Z160" s="5">
        <v>69830.3</v>
      </c>
      <c r="AA160" s="5">
        <v>28462.080000000002</v>
      </c>
    </row>
    <row r="161" spans="1:27" x14ac:dyDescent="0.2">
      <c r="A161" s="4" t="s">
        <v>146</v>
      </c>
      <c r="B161" s="5">
        <v>45369583.629999995</v>
      </c>
      <c r="C161" s="5">
        <v>11216719.15</v>
      </c>
      <c r="D161" s="5">
        <v>45420054.150000006</v>
      </c>
      <c r="E161" s="5">
        <v>11282463.15</v>
      </c>
      <c r="F161" s="5">
        <v>45421076.740000002</v>
      </c>
      <c r="G161" s="5">
        <v>11352143.629999999</v>
      </c>
      <c r="H161" s="5">
        <v>45448797</v>
      </c>
      <c r="I161" s="5">
        <v>11380854.199999999</v>
      </c>
      <c r="J161" s="5">
        <v>45485788.290000007</v>
      </c>
      <c r="K161" s="5">
        <v>11422260.23</v>
      </c>
      <c r="L161" s="5">
        <v>45486244.340000004</v>
      </c>
      <c r="M161" s="5">
        <v>11439529.780000001</v>
      </c>
      <c r="N161" s="5">
        <v>45533901.740000002</v>
      </c>
      <c r="O161" s="5">
        <v>11483023.83</v>
      </c>
      <c r="P161" s="5">
        <v>45578080.170000002</v>
      </c>
      <c r="Q161" s="5">
        <v>11524032.129999999</v>
      </c>
      <c r="R161" s="5">
        <v>45670960.710000001</v>
      </c>
      <c r="S161" s="5">
        <v>11592674.890000001</v>
      </c>
      <c r="T161" s="5">
        <v>45786489.339999996</v>
      </c>
      <c r="U161" s="5">
        <v>11661689.789999999</v>
      </c>
      <c r="V161" s="5">
        <v>104275154.90000001</v>
      </c>
      <c r="W161" s="5">
        <v>20554687.09</v>
      </c>
      <c r="X161" s="5">
        <v>104623832.72999999</v>
      </c>
      <c r="Y161" s="5">
        <v>20756646.670000002</v>
      </c>
      <c r="Z161" s="5">
        <v>105920802.64</v>
      </c>
      <c r="AA161" s="5">
        <v>20959760.699999999</v>
      </c>
    </row>
    <row r="162" spans="1:27" x14ac:dyDescent="0.2">
      <c r="A162" s="4" t="s">
        <v>342</v>
      </c>
      <c r="B162" s="5">
        <v>3475907.67</v>
      </c>
      <c r="C162" s="5">
        <v>-28372.51</v>
      </c>
      <c r="D162" s="5">
        <v>3559312.99</v>
      </c>
      <c r="E162" s="5">
        <v>-20812.41</v>
      </c>
      <c r="F162" s="5">
        <v>3589659.29</v>
      </c>
      <c r="G162" s="5">
        <v>-13070.9</v>
      </c>
      <c r="H162" s="5">
        <v>3696466.87</v>
      </c>
      <c r="I162" s="5">
        <v>-5263.39</v>
      </c>
      <c r="J162" s="5">
        <v>3801350.29</v>
      </c>
      <c r="K162" s="5">
        <v>2776.4300000000003</v>
      </c>
      <c r="L162" s="5">
        <v>3883468.35</v>
      </c>
      <c r="M162" s="5">
        <v>11044.369999999999</v>
      </c>
      <c r="N162" s="5">
        <v>3986779.82</v>
      </c>
      <c r="O162" s="5">
        <v>19490.910000000003</v>
      </c>
      <c r="P162" s="5">
        <v>4110993.75</v>
      </c>
      <c r="Q162" s="5">
        <v>28162.160000000003</v>
      </c>
      <c r="R162" s="5">
        <v>4234363.75</v>
      </c>
      <c r="S162" s="5">
        <v>37103.57</v>
      </c>
      <c r="T162" s="5">
        <v>4327183.8</v>
      </c>
      <c r="U162" s="5">
        <v>46313.31</v>
      </c>
      <c r="V162" s="5">
        <v>906001.86</v>
      </c>
      <c r="W162" s="5">
        <v>24787.73</v>
      </c>
      <c r="X162" s="5">
        <v>906001.86</v>
      </c>
      <c r="Y162" s="5">
        <v>26758.28</v>
      </c>
      <c r="Z162" s="5">
        <v>0</v>
      </c>
      <c r="AA162" s="5">
        <v>-8.0000000000000016E-2</v>
      </c>
    </row>
    <row r="163" spans="1:27" x14ac:dyDescent="0.2">
      <c r="A163" s="4" t="s">
        <v>151</v>
      </c>
      <c r="B163" s="5">
        <v>11893201.190000001</v>
      </c>
      <c r="C163" s="5">
        <v>3696691.71</v>
      </c>
      <c r="D163" s="5">
        <v>11924489.6</v>
      </c>
      <c r="E163" s="5">
        <v>3718099.4699999997</v>
      </c>
      <c r="F163" s="5">
        <v>11995629.369999999</v>
      </c>
      <c r="G163" s="5">
        <v>3739563.55</v>
      </c>
      <c r="H163" s="5">
        <v>12045299.260000002</v>
      </c>
      <c r="I163" s="5">
        <v>3761155.68</v>
      </c>
      <c r="J163" s="5">
        <v>12144823.619999999</v>
      </c>
      <c r="K163" s="5">
        <v>3782822.5</v>
      </c>
      <c r="L163" s="5">
        <v>12189736.76</v>
      </c>
      <c r="M163" s="5">
        <v>3804633.72</v>
      </c>
      <c r="N163" s="5">
        <v>12253852.26</v>
      </c>
      <c r="O163" s="5">
        <v>3824430.56</v>
      </c>
      <c r="P163" s="5">
        <v>12276307.59</v>
      </c>
      <c r="Q163" s="5">
        <v>3844068.3499999996</v>
      </c>
      <c r="R163" s="5">
        <v>12315272.76</v>
      </c>
      <c r="S163" s="5">
        <v>3863882.99</v>
      </c>
      <c r="T163" s="5">
        <v>12341898.310000001</v>
      </c>
      <c r="U163" s="5">
        <v>3883756.11</v>
      </c>
      <c r="V163" s="5">
        <v>12382888.16</v>
      </c>
      <c r="W163" s="5">
        <v>3904188.2800000003</v>
      </c>
      <c r="X163" s="5">
        <v>12463693.710000001</v>
      </c>
      <c r="Y163" s="5">
        <v>3925297.85</v>
      </c>
      <c r="Z163" s="5">
        <v>12492216.469999999</v>
      </c>
      <c r="AA163" s="5">
        <v>3928789.29</v>
      </c>
    </row>
    <row r="164" spans="1:27" x14ac:dyDescent="0.2">
      <c r="A164" s="2" t="s">
        <v>234</v>
      </c>
      <c r="B164" s="5">
        <v>1231934123.4699998</v>
      </c>
      <c r="C164" s="5">
        <v>531265302.54999983</v>
      </c>
      <c r="D164" s="5">
        <v>1227702330.4700003</v>
      </c>
      <c r="E164" s="5">
        <v>527093613.75999993</v>
      </c>
      <c r="F164" s="5">
        <v>1230841568.6800001</v>
      </c>
      <c r="G164" s="5">
        <v>530073241.05000031</v>
      </c>
      <c r="H164" s="5">
        <v>1234252852.1400003</v>
      </c>
      <c r="I164" s="5">
        <v>532476366.22000003</v>
      </c>
      <c r="J164" s="5">
        <v>1237655061.48</v>
      </c>
      <c r="K164" s="5">
        <v>534891790.46000004</v>
      </c>
      <c r="L164" s="5">
        <v>1239841006.3600004</v>
      </c>
      <c r="M164" s="5">
        <v>537553276.98000002</v>
      </c>
      <c r="N164" s="5">
        <v>1244340008.3300002</v>
      </c>
      <c r="O164" s="5">
        <v>540412187.37999988</v>
      </c>
      <c r="P164" s="5">
        <v>1246928508.1200004</v>
      </c>
      <c r="Q164" s="5">
        <v>543285174.75999987</v>
      </c>
      <c r="R164" s="5">
        <v>1250913449.4700003</v>
      </c>
      <c r="S164" s="5">
        <v>546018667.90999997</v>
      </c>
      <c r="T164" s="5">
        <v>1255417501.0000002</v>
      </c>
      <c r="U164" s="5">
        <v>548878132.50999999</v>
      </c>
      <c r="V164" s="5">
        <v>1260927889.0100005</v>
      </c>
      <c r="W164" s="5">
        <v>551758909.88000011</v>
      </c>
      <c r="X164" s="5">
        <v>1265093904.8900001</v>
      </c>
      <c r="Y164" s="5">
        <v>554829633.08000004</v>
      </c>
      <c r="Z164" s="5">
        <v>1288338995.9000001</v>
      </c>
      <c r="AA164" s="5">
        <v>555996085.42999995</v>
      </c>
    </row>
    <row r="166" spans="1:27" x14ac:dyDescent="0.2">
      <c r="A166" t="s">
        <v>343</v>
      </c>
      <c r="B166" s="5">
        <f>'ARO PT'!B10</f>
        <v>41519971.929999992</v>
      </c>
      <c r="C166" s="5">
        <f>'ARO PT'!C10</f>
        <v>8491329.4499999993</v>
      </c>
      <c r="D166" s="5">
        <f>'ARO PT'!D10</f>
        <v>29198499.489999998</v>
      </c>
      <c r="E166" s="5">
        <f>'ARO PT'!E10</f>
        <v>5098578.41</v>
      </c>
      <c r="F166" s="5">
        <f>'ARO PT'!F10</f>
        <v>29198499.489999998</v>
      </c>
      <c r="G166" s="5">
        <f>'ARO PT'!G10</f>
        <v>5128957.82</v>
      </c>
      <c r="H166" s="5">
        <f>'ARO PT'!H10</f>
        <v>29198499.18</v>
      </c>
      <c r="I166" s="5">
        <f>'ARO PT'!I10</f>
        <v>5126337.4400000004</v>
      </c>
      <c r="J166" s="5">
        <f>'ARO PT'!J10</f>
        <v>29198499.18</v>
      </c>
      <c r="K166" s="5">
        <f>'ARO PT'!K10</f>
        <v>5160014.2300000004</v>
      </c>
      <c r="L166" s="5">
        <f>'ARO PT'!L10</f>
        <v>29198499.18</v>
      </c>
      <c r="M166" s="5">
        <f>'ARO PT'!M10</f>
        <v>5193691.04</v>
      </c>
      <c r="N166" s="5">
        <f>'ARO PT'!N10</f>
        <v>29198499.18</v>
      </c>
      <c r="O166" s="5">
        <f>'ARO PT'!O10</f>
        <v>5227367.8600000003</v>
      </c>
      <c r="P166" s="5">
        <f>'ARO PT'!P10</f>
        <v>29198499.18</v>
      </c>
      <c r="Q166" s="5">
        <f>'ARO PT'!Q10</f>
        <v>5261044.67</v>
      </c>
      <c r="R166" s="5">
        <f>'ARO PT'!R10</f>
        <v>29198499.18</v>
      </c>
      <c r="S166" s="5">
        <f>'ARO PT'!S10</f>
        <v>5294721.42</v>
      </c>
      <c r="T166" s="5">
        <f>'ARO PT'!T10</f>
        <v>29198499.18</v>
      </c>
      <c r="U166" s="5">
        <f>'ARO PT'!U10</f>
        <v>5328398.2</v>
      </c>
      <c r="V166" s="5">
        <f>'ARO PT'!V10</f>
        <v>29198499.18</v>
      </c>
      <c r="W166" s="5">
        <f>'ARO PT'!W10</f>
        <v>5362075.0299999993</v>
      </c>
      <c r="X166" s="5">
        <f>'ARO PT'!X10</f>
        <v>30631381.030000001</v>
      </c>
      <c r="Y166" s="5">
        <f>'ARO PT'!Y10</f>
        <v>5374320.9900000002</v>
      </c>
      <c r="Z166" s="5">
        <f>'ARO PT'!Z10</f>
        <v>30631381.030000001</v>
      </c>
      <c r="AA166" s="5">
        <f>'ARO PT'!AA10</f>
        <v>5409608.0300000003</v>
      </c>
    </row>
    <row r="168" spans="1:27" x14ac:dyDescent="0.2">
      <c r="A168" t="s">
        <v>344</v>
      </c>
      <c r="B168" s="49">
        <f>SUM(B164:B166)</f>
        <v>1273454095.3999999</v>
      </c>
      <c r="C168" s="5">
        <f t="shared" ref="C168:AA168" si="0">SUM(C164:C166)</f>
        <v>539756631.99999988</v>
      </c>
      <c r="D168" s="5">
        <f t="shared" si="0"/>
        <v>1256900829.9600003</v>
      </c>
      <c r="E168" s="5">
        <f t="shared" si="0"/>
        <v>532192192.16999996</v>
      </c>
      <c r="F168" s="5">
        <f t="shared" si="0"/>
        <v>1260040068.1700001</v>
      </c>
      <c r="G168" s="5">
        <f t="shared" si="0"/>
        <v>535202198.8700003</v>
      </c>
      <c r="H168" s="5">
        <f t="shared" si="0"/>
        <v>1263451351.3200004</v>
      </c>
      <c r="I168" s="5">
        <f t="shared" si="0"/>
        <v>537602703.66000009</v>
      </c>
      <c r="J168" s="5">
        <f t="shared" si="0"/>
        <v>1266853560.6600001</v>
      </c>
      <c r="K168" s="5">
        <f t="shared" si="0"/>
        <v>540051804.69000006</v>
      </c>
      <c r="L168" s="5">
        <f t="shared" si="0"/>
        <v>1269039505.5400004</v>
      </c>
      <c r="M168" s="5">
        <f t="shared" si="0"/>
        <v>542746968.01999998</v>
      </c>
      <c r="N168" s="5">
        <f t="shared" si="0"/>
        <v>1273538507.5100002</v>
      </c>
      <c r="O168" s="5">
        <f t="shared" si="0"/>
        <v>545639555.23999989</v>
      </c>
      <c r="P168" s="5">
        <f t="shared" si="0"/>
        <v>1276127007.3000004</v>
      </c>
      <c r="Q168" s="5">
        <f t="shared" si="0"/>
        <v>548546219.42999983</v>
      </c>
      <c r="R168" s="5">
        <f t="shared" si="0"/>
        <v>1280111948.6500003</v>
      </c>
      <c r="S168" s="5">
        <f t="shared" si="0"/>
        <v>551313389.32999992</v>
      </c>
      <c r="T168" s="5">
        <f t="shared" si="0"/>
        <v>1284616000.1800003</v>
      </c>
      <c r="U168" s="5">
        <f t="shared" si="0"/>
        <v>554206530.71000004</v>
      </c>
      <c r="V168" s="5">
        <f t="shared" si="0"/>
        <v>1290126388.1900005</v>
      </c>
      <c r="W168" s="5">
        <f t="shared" si="0"/>
        <v>557120984.91000009</v>
      </c>
      <c r="X168" s="5">
        <f t="shared" si="0"/>
        <v>1295725285.9200001</v>
      </c>
      <c r="Y168" s="5">
        <f t="shared" si="0"/>
        <v>560203954.07000005</v>
      </c>
      <c r="Z168" s="5">
        <f>SUM(Z164:Z166)</f>
        <v>1318970376.9300001</v>
      </c>
      <c r="AA168" s="5">
        <f t="shared" si="0"/>
        <v>561405693.45999992</v>
      </c>
    </row>
    <row r="170" spans="1:27" x14ac:dyDescent="0.2">
      <c r="X170" s="50">
        <f>X168-F188</f>
        <v>0</v>
      </c>
    </row>
    <row r="185" spans="6:7" x14ac:dyDescent="0.2">
      <c r="F185" s="5">
        <v>1295923250.4300001</v>
      </c>
      <c r="G185" s="41" t="s">
        <v>344</v>
      </c>
    </row>
    <row r="186" spans="6:7" x14ac:dyDescent="0.2">
      <c r="F186" s="5">
        <v>197964.51</v>
      </c>
      <c r="G186" s="41" t="s">
        <v>352</v>
      </c>
    </row>
    <row r="187" spans="6:7" x14ac:dyDescent="0.2">
      <c r="F187" s="5">
        <v>0</v>
      </c>
      <c r="G187" s="41" t="s">
        <v>353</v>
      </c>
    </row>
    <row r="188" spans="6:7" x14ac:dyDescent="0.2">
      <c r="F188" s="5">
        <f>F185-F186-F187</f>
        <v>1295725285.9200001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13"/>
  <sheetViews>
    <sheetView topLeftCell="A290" workbookViewId="0">
      <selection activeCell="C324" sqref="C324"/>
    </sheetView>
  </sheetViews>
  <sheetFormatPr defaultRowHeight="12.75" x14ac:dyDescent="0.2"/>
  <cols>
    <col min="1" max="1" width="28.28515625" bestFit="1" customWidth="1"/>
    <col min="2" max="2" width="34.140625" bestFit="1" customWidth="1"/>
    <col min="3" max="3" width="36.7109375" bestFit="1" customWidth="1"/>
    <col min="4" max="4" width="8.7109375" bestFit="1" customWidth="1"/>
    <col min="5" max="5" width="14.5703125" bestFit="1" customWidth="1"/>
    <col min="6" max="6" width="19.42578125" bestFit="1" customWidth="1"/>
    <col min="7" max="7" width="16.140625" bestFit="1" customWidth="1"/>
    <col min="8" max="8" width="10.140625" bestFit="1" customWidth="1"/>
    <col min="9" max="9" width="16.7109375" bestFit="1" customWidth="1"/>
    <col min="10" max="10" width="16.140625" bestFit="1" customWidth="1"/>
    <col min="11" max="11" width="10.140625" bestFit="1" customWidth="1"/>
    <col min="12" max="12" width="16.7109375" bestFit="1" customWidth="1"/>
    <col min="13" max="13" width="16.140625" bestFit="1" customWidth="1"/>
    <col min="14" max="14" width="10.140625" bestFit="1" customWidth="1"/>
    <col min="15" max="15" width="16.7109375" bestFit="1" customWidth="1"/>
    <col min="16" max="16" width="16.140625" bestFit="1" customWidth="1"/>
    <col min="17" max="17" width="10.140625" bestFit="1" customWidth="1"/>
    <col min="18" max="18" width="16.7109375" bestFit="1" customWidth="1"/>
    <col min="19" max="19" width="16.140625" bestFit="1" customWidth="1"/>
    <col min="20" max="20" width="10.140625" bestFit="1" customWidth="1"/>
    <col min="21" max="21" width="16.7109375" bestFit="1" customWidth="1"/>
    <col min="22" max="22" width="16.140625" bestFit="1" customWidth="1"/>
    <col min="23" max="23" width="10.140625" bestFit="1" customWidth="1"/>
    <col min="24" max="24" width="16.7109375" bestFit="1" customWidth="1"/>
    <col min="25" max="25" width="16.140625" bestFit="1" customWidth="1"/>
    <col min="26" max="26" width="10.140625" bestFit="1" customWidth="1"/>
    <col min="27" max="27" width="16.7109375" bestFit="1" customWidth="1"/>
    <col min="28" max="28" width="16.140625" bestFit="1" customWidth="1"/>
    <col min="29" max="29" width="10.140625" bestFit="1" customWidth="1"/>
    <col min="30" max="30" width="16.7109375" bestFit="1" customWidth="1"/>
    <col min="31" max="31" width="16.140625" bestFit="1" customWidth="1"/>
    <col min="32" max="32" width="10.140625" bestFit="1" customWidth="1"/>
    <col min="33" max="33" width="16.7109375" bestFit="1" customWidth="1"/>
    <col min="34" max="34" width="16.140625" bestFit="1" customWidth="1"/>
    <col min="35" max="35" width="10.140625" bestFit="1" customWidth="1"/>
    <col min="36" max="36" width="17.85546875" bestFit="1" customWidth="1"/>
    <col min="37" max="37" width="17.28515625" bestFit="1" customWidth="1"/>
    <col min="38" max="38" width="10.140625" bestFit="1" customWidth="1"/>
    <col min="39" max="39" width="17.85546875" bestFit="1" customWidth="1"/>
    <col min="40" max="40" width="17.28515625" bestFit="1" customWidth="1"/>
    <col min="41" max="41" width="10.140625" bestFit="1" customWidth="1"/>
    <col min="42" max="42" width="17.85546875" bestFit="1" customWidth="1"/>
    <col min="43" max="43" width="17.28515625" bestFit="1" customWidth="1"/>
    <col min="44" max="44" width="10.140625" bestFit="1" customWidth="1"/>
    <col min="45" max="45" width="17.85546875" bestFit="1" customWidth="1"/>
    <col min="46" max="46" width="17.28515625" bestFit="1" customWidth="1"/>
  </cols>
  <sheetData>
    <row r="1" spans="1:46" x14ac:dyDescent="0.2">
      <c r="A1" t="s">
        <v>0</v>
      </c>
      <c r="B1" t="s">
        <v>1</v>
      </c>
      <c r="C1" t="s">
        <v>2</v>
      </c>
      <c r="D1" s="6" t="s">
        <v>332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</row>
    <row r="2" spans="1:46" x14ac:dyDescent="0.2">
      <c r="A2" t="s">
        <v>45</v>
      </c>
      <c r="B2" t="s">
        <v>46</v>
      </c>
      <c r="C2" t="s">
        <v>47</v>
      </c>
      <c r="D2" s="6" t="str">
        <f>RIGHT(C2,5)</f>
        <v>00100</v>
      </c>
      <c r="E2">
        <v>13</v>
      </c>
      <c r="F2" t="s">
        <v>48</v>
      </c>
      <c r="G2" t="s">
        <v>49</v>
      </c>
      <c r="H2" t="s">
        <v>333</v>
      </c>
      <c r="I2">
        <v>37940.49</v>
      </c>
      <c r="J2">
        <v>0</v>
      </c>
      <c r="K2" t="s">
        <v>355</v>
      </c>
      <c r="L2">
        <v>38183.79</v>
      </c>
      <c r="M2">
        <v>0</v>
      </c>
      <c r="N2" t="s">
        <v>356</v>
      </c>
      <c r="O2">
        <v>38183.79</v>
      </c>
      <c r="P2">
        <v>0</v>
      </c>
      <c r="Q2" t="s">
        <v>357</v>
      </c>
      <c r="R2">
        <v>38183.79</v>
      </c>
      <c r="S2">
        <v>0</v>
      </c>
      <c r="T2" t="s">
        <v>358</v>
      </c>
      <c r="U2">
        <v>38183.79</v>
      </c>
      <c r="V2">
        <v>0</v>
      </c>
      <c r="W2" t="s">
        <v>359</v>
      </c>
      <c r="X2">
        <v>38183.79</v>
      </c>
      <c r="Y2">
        <v>0</v>
      </c>
      <c r="Z2" t="s">
        <v>360</v>
      </c>
      <c r="AA2">
        <v>38183.79</v>
      </c>
      <c r="AB2">
        <v>0</v>
      </c>
      <c r="AC2" t="s">
        <v>361</v>
      </c>
      <c r="AD2">
        <v>38183.79</v>
      </c>
      <c r="AE2">
        <v>0</v>
      </c>
      <c r="AF2" t="s">
        <v>362</v>
      </c>
      <c r="AG2">
        <v>38183.79</v>
      </c>
      <c r="AH2">
        <v>0</v>
      </c>
      <c r="AI2" t="s">
        <v>363</v>
      </c>
      <c r="AJ2">
        <v>38183.79</v>
      </c>
      <c r="AK2">
        <v>0</v>
      </c>
      <c r="AL2" t="s">
        <v>364</v>
      </c>
      <c r="AM2">
        <v>38183.79</v>
      </c>
      <c r="AN2">
        <v>0</v>
      </c>
      <c r="AO2" t="s">
        <v>365</v>
      </c>
      <c r="AP2">
        <v>38183.79</v>
      </c>
      <c r="AQ2">
        <v>0</v>
      </c>
      <c r="AR2" t="s">
        <v>366</v>
      </c>
      <c r="AS2">
        <v>38183.79</v>
      </c>
      <c r="AT2">
        <v>0</v>
      </c>
    </row>
    <row r="3" spans="1:46" x14ac:dyDescent="0.2">
      <c r="A3" t="s">
        <v>45</v>
      </c>
      <c r="B3" t="s">
        <v>46</v>
      </c>
      <c r="C3" t="s">
        <v>47</v>
      </c>
      <c r="D3" s="6" t="str">
        <f t="shared" ref="D3:D7" si="0">RIGHT(C3,5)</f>
        <v>00100</v>
      </c>
      <c r="E3">
        <v>14</v>
      </c>
      <c r="F3" t="s">
        <v>50</v>
      </c>
      <c r="G3" t="s">
        <v>49</v>
      </c>
      <c r="H3" t="s">
        <v>333</v>
      </c>
      <c r="I3">
        <v>114125.59</v>
      </c>
      <c r="J3">
        <v>0</v>
      </c>
      <c r="K3" t="s">
        <v>355</v>
      </c>
      <c r="L3">
        <v>113882.29000000001</v>
      </c>
      <c r="M3">
        <v>0</v>
      </c>
      <c r="N3" t="s">
        <v>356</v>
      </c>
      <c r="O3">
        <v>113882.29000000001</v>
      </c>
      <c r="P3">
        <v>0</v>
      </c>
      <c r="Q3" t="s">
        <v>357</v>
      </c>
      <c r="R3">
        <v>113882.29000000001</v>
      </c>
      <c r="S3">
        <v>0</v>
      </c>
      <c r="T3" t="s">
        <v>358</v>
      </c>
      <c r="U3">
        <v>113882.29000000001</v>
      </c>
      <c r="V3">
        <v>0</v>
      </c>
      <c r="W3" t="s">
        <v>359</v>
      </c>
      <c r="X3">
        <v>113882.29000000001</v>
      </c>
      <c r="Y3">
        <v>0</v>
      </c>
      <c r="Z3" t="s">
        <v>360</v>
      </c>
      <c r="AA3">
        <v>113882.29000000001</v>
      </c>
      <c r="AB3">
        <v>0</v>
      </c>
      <c r="AC3" t="s">
        <v>361</v>
      </c>
      <c r="AD3">
        <v>113882.29000000001</v>
      </c>
      <c r="AE3">
        <v>0</v>
      </c>
      <c r="AF3" t="s">
        <v>362</v>
      </c>
      <c r="AG3">
        <v>113882.29000000001</v>
      </c>
      <c r="AH3">
        <v>0</v>
      </c>
      <c r="AI3" t="s">
        <v>363</v>
      </c>
      <c r="AJ3">
        <v>113882.29000000001</v>
      </c>
      <c r="AK3">
        <v>0</v>
      </c>
      <c r="AL3" t="s">
        <v>364</v>
      </c>
      <c r="AM3">
        <v>113882.29000000001</v>
      </c>
      <c r="AN3">
        <v>0</v>
      </c>
      <c r="AO3" t="s">
        <v>365</v>
      </c>
      <c r="AP3">
        <v>113882.29000000001</v>
      </c>
      <c r="AQ3">
        <v>0</v>
      </c>
      <c r="AR3" t="s">
        <v>366</v>
      </c>
      <c r="AS3">
        <v>113882.29000000001</v>
      </c>
      <c r="AT3">
        <v>0</v>
      </c>
    </row>
    <row r="4" spans="1:46" x14ac:dyDescent="0.2">
      <c r="A4" t="s">
        <v>45</v>
      </c>
      <c r="B4" t="s">
        <v>51</v>
      </c>
      <c r="C4" t="s">
        <v>52</v>
      </c>
      <c r="D4" s="6" t="str">
        <f t="shared" si="0"/>
        <v>00038</v>
      </c>
      <c r="E4">
        <v>13</v>
      </c>
      <c r="F4" t="s">
        <v>48</v>
      </c>
      <c r="G4" t="s">
        <v>49</v>
      </c>
      <c r="H4" t="s">
        <v>333</v>
      </c>
      <c r="I4">
        <v>73666.720000000001</v>
      </c>
      <c r="J4">
        <v>73666.720000000001</v>
      </c>
      <c r="K4" t="s">
        <v>355</v>
      </c>
      <c r="L4">
        <v>73666.720000000001</v>
      </c>
      <c r="M4">
        <v>73666.720000000001</v>
      </c>
      <c r="N4" t="s">
        <v>356</v>
      </c>
      <c r="O4">
        <v>73666.720000000001</v>
      </c>
      <c r="P4">
        <v>73666.720000000001</v>
      </c>
      <c r="Q4" t="s">
        <v>357</v>
      </c>
      <c r="R4">
        <v>73666.720000000001</v>
      </c>
      <c r="S4">
        <v>73666.720000000001</v>
      </c>
      <c r="T4" t="s">
        <v>358</v>
      </c>
      <c r="U4">
        <v>73666.720000000001</v>
      </c>
      <c r="V4">
        <v>73666.720000000001</v>
      </c>
      <c r="W4" t="s">
        <v>359</v>
      </c>
      <c r="X4">
        <v>73666.720000000001</v>
      </c>
      <c r="Y4">
        <v>73666.720000000001</v>
      </c>
      <c r="Z4" t="s">
        <v>360</v>
      </c>
      <c r="AA4">
        <v>73666.720000000001</v>
      </c>
      <c r="AB4">
        <v>73666.720000000001</v>
      </c>
      <c r="AC4" t="s">
        <v>361</v>
      </c>
      <c r="AD4">
        <v>73666.720000000001</v>
      </c>
      <c r="AE4">
        <v>73666.720000000001</v>
      </c>
      <c r="AF4" t="s">
        <v>362</v>
      </c>
      <c r="AG4">
        <v>73666.720000000001</v>
      </c>
      <c r="AH4">
        <v>73666.720000000001</v>
      </c>
      <c r="AI4" t="s">
        <v>363</v>
      </c>
      <c r="AJ4">
        <v>73666.720000000001</v>
      </c>
      <c r="AK4">
        <v>73666.720000000001</v>
      </c>
      <c r="AL4" t="s">
        <v>364</v>
      </c>
      <c r="AM4">
        <v>73666.720000000001</v>
      </c>
      <c r="AN4">
        <v>73666.720000000001</v>
      </c>
      <c r="AO4" t="s">
        <v>365</v>
      </c>
      <c r="AP4">
        <v>73666.720000000001</v>
      </c>
      <c r="AQ4">
        <v>73666.720000000001</v>
      </c>
      <c r="AR4" t="s">
        <v>366</v>
      </c>
      <c r="AS4">
        <v>73666.720000000001</v>
      </c>
      <c r="AT4">
        <v>73666.720000000001</v>
      </c>
    </row>
    <row r="5" spans="1:46" x14ac:dyDescent="0.2">
      <c r="A5" t="s">
        <v>45</v>
      </c>
      <c r="B5" t="s">
        <v>51</v>
      </c>
      <c r="C5" t="s">
        <v>52</v>
      </c>
      <c r="D5" s="6" t="str">
        <f t="shared" si="0"/>
        <v>00038</v>
      </c>
      <c r="E5">
        <v>14</v>
      </c>
      <c r="F5" t="s">
        <v>50</v>
      </c>
      <c r="G5" t="s">
        <v>49</v>
      </c>
      <c r="H5" t="s">
        <v>333</v>
      </c>
      <c r="I5">
        <v>0</v>
      </c>
      <c r="J5">
        <v>0</v>
      </c>
      <c r="K5" t="s">
        <v>355</v>
      </c>
      <c r="L5">
        <v>0</v>
      </c>
      <c r="M5">
        <v>0</v>
      </c>
      <c r="N5" t="s">
        <v>356</v>
      </c>
      <c r="O5">
        <v>0</v>
      </c>
      <c r="P5">
        <v>0</v>
      </c>
      <c r="Q5" t="s">
        <v>357</v>
      </c>
      <c r="R5">
        <v>0</v>
      </c>
      <c r="S5">
        <v>0</v>
      </c>
      <c r="T5" t="s">
        <v>358</v>
      </c>
      <c r="U5">
        <v>0</v>
      </c>
      <c r="V5">
        <v>0</v>
      </c>
      <c r="W5" t="s">
        <v>359</v>
      </c>
      <c r="X5">
        <v>0</v>
      </c>
      <c r="Y5">
        <v>0</v>
      </c>
      <c r="Z5" t="s">
        <v>360</v>
      </c>
      <c r="AA5">
        <v>0</v>
      </c>
      <c r="AB5">
        <v>0</v>
      </c>
      <c r="AC5" t="s">
        <v>361</v>
      </c>
      <c r="AD5">
        <v>0</v>
      </c>
      <c r="AE5">
        <v>0</v>
      </c>
      <c r="AF5" t="s">
        <v>362</v>
      </c>
      <c r="AG5">
        <v>0</v>
      </c>
      <c r="AH5">
        <v>0</v>
      </c>
      <c r="AI5" t="s">
        <v>363</v>
      </c>
      <c r="AJ5">
        <v>0</v>
      </c>
      <c r="AK5">
        <v>0</v>
      </c>
      <c r="AL5" t="s">
        <v>364</v>
      </c>
      <c r="AM5">
        <v>0</v>
      </c>
      <c r="AN5">
        <v>0</v>
      </c>
      <c r="AO5" t="s">
        <v>365</v>
      </c>
      <c r="AP5">
        <v>0</v>
      </c>
      <c r="AQ5">
        <v>0</v>
      </c>
      <c r="AR5" t="s">
        <v>366</v>
      </c>
      <c r="AS5">
        <v>0</v>
      </c>
      <c r="AT5">
        <v>0</v>
      </c>
    </row>
    <row r="6" spans="1:46" x14ac:dyDescent="0.2">
      <c r="A6" t="s">
        <v>45</v>
      </c>
      <c r="B6" t="s">
        <v>51</v>
      </c>
      <c r="C6" t="s">
        <v>53</v>
      </c>
      <c r="D6" s="6" t="str">
        <f t="shared" si="0"/>
        <v>00048</v>
      </c>
      <c r="E6">
        <v>13</v>
      </c>
      <c r="F6" t="s">
        <v>48</v>
      </c>
      <c r="G6" t="s">
        <v>49</v>
      </c>
      <c r="H6" t="s">
        <v>333</v>
      </c>
      <c r="I6">
        <v>0</v>
      </c>
      <c r="J6">
        <v>0</v>
      </c>
      <c r="K6" t="s">
        <v>355</v>
      </c>
      <c r="L6">
        <v>0</v>
      </c>
      <c r="M6">
        <v>0</v>
      </c>
      <c r="N6" t="s">
        <v>356</v>
      </c>
      <c r="O6">
        <v>0</v>
      </c>
      <c r="P6">
        <v>0</v>
      </c>
      <c r="Q6" t="s">
        <v>357</v>
      </c>
      <c r="R6">
        <v>0</v>
      </c>
      <c r="S6">
        <v>0</v>
      </c>
      <c r="T6" t="s">
        <v>358</v>
      </c>
      <c r="U6">
        <v>0</v>
      </c>
      <c r="V6">
        <v>0</v>
      </c>
      <c r="W6" t="s">
        <v>359</v>
      </c>
      <c r="X6">
        <v>0</v>
      </c>
      <c r="Y6">
        <v>0</v>
      </c>
      <c r="Z6" t="s">
        <v>360</v>
      </c>
      <c r="AA6">
        <v>0</v>
      </c>
      <c r="AB6">
        <v>0</v>
      </c>
      <c r="AC6" t="s">
        <v>361</v>
      </c>
      <c r="AD6">
        <v>0</v>
      </c>
      <c r="AE6">
        <v>0</v>
      </c>
      <c r="AF6" t="s">
        <v>362</v>
      </c>
      <c r="AG6">
        <v>0</v>
      </c>
      <c r="AH6">
        <v>0</v>
      </c>
      <c r="AI6" t="s">
        <v>363</v>
      </c>
      <c r="AJ6">
        <v>0</v>
      </c>
      <c r="AK6">
        <v>0</v>
      </c>
      <c r="AL6" t="s">
        <v>364</v>
      </c>
      <c r="AM6">
        <v>0</v>
      </c>
      <c r="AN6">
        <v>0</v>
      </c>
      <c r="AO6" t="s">
        <v>365</v>
      </c>
      <c r="AP6">
        <v>0</v>
      </c>
      <c r="AQ6">
        <v>0</v>
      </c>
      <c r="AR6" t="s">
        <v>366</v>
      </c>
      <c r="AS6">
        <v>0</v>
      </c>
      <c r="AT6">
        <v>0</v>
      </c>
    </row>
    <row r="7" spans="1:46" x14ac:dyDescent="0.2">
      <c r="A7" t="s">
        <v>45</v>
      </c>
      <c r="B7" t="s">
        <v>51</v>
      </c>
      <c r="C7" t="s">
        <v>53</v>
      </c>
      <c r="D7" s="6" t="str">
        <f t="shared" si="0"/>
        <v>00048</v>
      </c>
      <c r="E7">
        <v>14</v>
      </c>
      <c r="F7" t="s">
        <v>50</v>
      </c>
      <c r="G7" t="s">
        <v>49</v>
      </c>
      <c r="H7" t="s">
        <v>333</v>
      </c>
      <c r="I7">
        <v>138157.95000000001</v>
      </c>
      <c r="J7">
        <v>138157.95000000001</v>
      </c>
      <c r="K7" t="s">
        <v>355</v>
      </c>
      <c r="L7">
        <v>138157.95000000001</v>
      </c>
      <c r="M7">
        <v>138157.95000000001</v>
      </c>
      <c r="N7" t="s">
        <v>356</v>
      </c>
      <c r="O7">
        <v>138157.95000000001</v>
      </c>
      <c r="P7">
        <v>138157.95000000001</v>
      </c>
      <c r="Q7" t="s">
        <v>357</v>
      </c>
      <c r="R7">
        <v>138157.95000000001</v>
      </c>
      <c r="S7">
        <v>138157.95000000001</v>
      </c>
      <c r="T7" t="s">
        <v>358</v>
      </c>
      <c r="U7">
        <v>138157.95000000001</v>
      </c>
      <c r="V7">
        <v>138157.95000000001</v>
      </c>
      <c r="W7" t="s">
        <v>359</v>
      </c>
      <c r="X7">
        <v>138157.95000000001</v>
      </c>
      <c r="Y7">
        <v>138157.95000000001</v>
      </c>
      <c r="Z7" t="s">
        <v>360</v>
      </c>
      <c r="AA7">
        <v>138157.95000000001</v>
      </c>
      <c r="AB7">
        <v>138157.95000000001</v>
      </c>
      <c r="AC7" t="s">
        <v>361</v>
      </c>
      <c r="AD7">
        <v>138157.95000000001</v>
      </c>
      <c r="AE7">
        <v>138157.95000000001</v>
      </c>
      <c r="AF7" t="s">
        <v>362</v>
      </c>
      <c r="AG7">
        <v>138157.95000000001</v>
      </c>
      <c r="AH7">
        <v>138157.95000000001</v>
      </c>
      <c r="AI7" t="s">
        <v>363</v>
      </c>
      <c r="AJ7">
        <v>138157.95000000001</v>
      </c>
      <c r="AK7">
        <v>138157.95000000001</v>
      </c>
      <c r="AL7" t="s">
        <v>364</v>
      </c>
      <c r="AM7">
        <v>138157.95000000001</v>
      </c>
      <c r="AN7">
        <v>138157.95000000001</v>
      </c>
      <c r="AO7" t="s">
        <v>365</v>
      </c>
      <c r="AP7">
        <v>138157.95000000001</v>
      </c>
      <c r="AQ7">
        <v>138157.95000000001</v>
      </c>
      <c r="AR7" t="s">
        <v>366</v>
      </c>
      <c r="AS7">
        <v>138157.95000000001</v>
      </c>
      <c r="AT7">
        <v>138157.95000000001</v>
      </c>
    </row>
    <row r="8" spans="1:46" x14ac:dyDescent="0.2">
      <c r="A8" t="s">
        <v>45</v>
      </c>
      <c r="B8" t="s">
        <v>54</v>
      </c>
      <c r="C8" t="s">
        <v>55</v>
      </c>
      <c r="D8" s="6" t="str">
        <f>RIGHT(LEFT(C8,22),5)</f>
        <v>00038</v>
      </c>
      <c r="E8">
        <v>13</v>
      </c>
      <c r="F8" t="s">
        <v>48</v>
      </c>
      <c r="G8" t="s">
        <v>49</v>
      </c>
      <c r="H8" t="s">
        <v>333</v>
      </c>
      <c r="I8">
        <v>113374.44</v>
      </c>
      <c r="J8">
        <v>18526.510000000002</v>
      </c>
      <c r="K8" t="s">
        <v>355</v>
      </c>
      <c r="L8">
        <v>113374.44</v>
      </c>
      <c r="M8">
        <v>18762.71</v>
      </c>
      <c r="N8" t="s">
        <v>356</v>
      </c>
      <c r="O8">
        <v>113374.44</v>
      </c>
      <c r="P8">
        <v>18998.91</v>
      </c>
      <c r="Q8" t="s">
        <v>357</v>
      </c>
      <c r="R8">
        <v>113374.44</v>
      </c>
      <c r="S8">
        <v>19235.11</v>
      </c>
      <c r="T8" t="s">
        <v>358</v>
      </c>
      <c r="U8">
        <v>113374.44</v>
      </c>
      <c r="V8">
        <v>19471.310000000001</v>
      </c>
      <c r="W8" t="s">
        <v>359</v>
      </c>
      <c r="X8">
        <v>113374.44</v>
      </c>
      <c r="Y8">
        <v>19707.510000000002</v>
      </c>
      <c r="Z8" t="s">
        <v>360</v>
      </c>
      <c r="AA8">
        <v>113374.44</v>
      </c>
      <c r="AB8">
        <v>19943.71</v>
      </c>
      <c r="AC8" t="s">
        <v>361</v>
      </c>
      <c r="AD8">
        <v>113374.44</v>
      </c>
      <c r="AE8">
        <v>20179.91</v>
      </c>
      <c r="AF8" t="s">
        <v>362</v>
      </c>
      <c r="AG8">
        <v>113374.44</v>
      </c>
      <c r="AH8">
        <v>20416.11</v>
      </c>
      <c r="AI8" t="s">
        <v>363</v>
      </c>
      <c r="AJ8">
        <v>113374.44</v>
      </c>
      <c r="AK8">
        <v>20652.310000000001</v>
      </c>
      <c r="AL8" t="s">
        <v>364</v>
      </c>
      <c r="AM8">
        <v>113374.44</v>
      </c>
      <c r="AN8">
        <v>20888.510000000002</v>
      </c>
      <c r="AO8" t="s">
        <v>365</v>
      </c>
      <c r="AP8">
        <v>113374.44</v>
      </c>
      <c r="AQ8">
        <v>21124.71</v>
      </c>
      <c r="AR8" t="s">
        <v>366</v>
      </c>
      <c r="AS8">
        <v>113374.44</v>
      </c>
      <c r="AT8">
        <v>21360.91</v>
      </c>
    </row>
    <row r="9" spans="1:46" x14ac:dyDescent="0.2">
      <c r="A9" t="s">
        <v>45</v>
      </c>
      <c r="B9" t="s">
        <v>54</v>
      </c>
      <c r="C9" t="s">
        <v>55</v>
      </c>
      <c r="D9" s="6" t="str">
        <f t="shared" ref="D9:D72" si="1">RIGHT(LEFT(C9,22),5)</f>
        <v>00038</v>
      </c>
      <c r="E9">
        <v>14</v>
      </c>
      <c r="F9" t="s">
        <v>50</v>
      </c>
      <c r="G9" t="s">
        <v>49</v>
      </c>
      <c r="H9" t="s">
        <v>333</v>
      </c>
      <c r="I9">
        <v>0</v>
      </c>
      <c r="J9">
        <v>0</v>
      </c>
      <c r="K9" t="s">
        <v>355</v>
      </c>
      <c r="L9">
        <v>0</v>
      </c>
      <c r="M9">
        <v>0</v>
      </c>
      <c r="N9" t="s">
        <v>356</v>
      </c>
      <c r="O9">
        <v>0</v>
      </c>
      <c r="P9">
        <v>0</v>
      </c>
      <c r="Q9" t="s">
        <v>357</v>
      </c>
      <c r="R9">
        <v>0</v>
      </c>
      <c r="S9">
        <v>0</v>
      </c>
      <c r="T9" t="s">
        <v>358</v>
      </c>
      <c r="U9">
        <v>0</v>
      </c>
      <c r="V9">
        <v>0</v>
      </c>
      <c r="W9" t="s">
        <v>359</v>
      </c>
      <c r="X9">
        <v>0</v>
      </c>
      <c r="Y9">
        <v>0</v>
      </c>
      <c r="Z9" t="s">
        <v>360</v>
      </c>
      <c r="AA9">
        <v>0</v>
      </c>
      <c r="AB9">
        <v>0</v>
      </c>
      <c r="AC9" t="s">
        <v>361</v>
      </c>
      <c r="AD9">
        <v>0</v>
      </c>
      <c r="AE9">
        <v>0</v>
      </c>
      <c r="AF9" t="s">
        <v>362</v>
      </c>
      <c r="AG9">
        <v>0</v>
      </c>
      <c r="AH9">
        <v>0</v>
      </c>
      <c r="AI9" t="s">
        <v>363</v>
      </c>
      <c r="AJ9">
        <v>0</v>
      </c>
      <c r="AK9">
        <v>0</v>
      </c>
      <c r="AL9" t="s">
        <v>364</v>
      </c>
      <c r="AM9">
        <v>0</v>
      </c>
      <c r="AN9">
        <v>0</v>
      </c>
      <c r="AO9" t="s">
        <v>365</v>
      </c>
      <c r="AP9">
        <v>0</v>
      </c>
      <c r="AQ9">
        <v>0</v>
      </c>
      <c r="AR9" t="s">
        <v>366</v>
      </c>
      <c r="AS9">
        <v>0</v>
      </c>
      <c r="AT9">
        <v>0</v>
      </c>
    </row>
    <row r="10" spans="1:46" x14ac:dyDescent="0.2">
      <c r="A10" t="s">
        <v>45</v>
      </c>
      <c r="B10" t="s">
        <v>54</v>
      </c>
      <c r="C10" t="s">
        <v>56</v>
      </c>
      <c r="D10" s="6" t="str">
        <f t="shared" si="1"/>
        <v>00038</v>
      </c>
      <c r="E10">
        <v>13</v>
      </c>
      <c r="F10" t="s">
        <v>48</v>
      </c>
      <c r="G10" t="s">
        <v>49</v>
      </c>
      <c r="H10" t="s">
        <v>333</v>
      </c>
      <c r="I10">
        <v>1016861.1</v>
      </c>
      <c r="J10">
        <v>84740</v>
      </c>
      <c r="K10" t="s">
        <v>355</v>
      </c>
      <c r="L10">
        <v>1016861.1</v>
      </c>
      <c r="M10">
        <v>86858.46</v>
      </c>
      <c r="N10" t="s">
        <v>356</v>
      </c>
      <c r="O10">
        <v>1016861.1</v>
      </c>
      <c r="P10">
        <v>88976.92</v>
      </c>
      <c r="Q10" t="s">
        <v>357</v>
      </c>
      <c r="R10">
        <v>1016861.1</v>
      </c>
      <c r="S10">
        <v>91095.38</v>
      </c>
      <c r="T10" t="s">
        <v>358</v>
      </c>
      <c r="U10">
        <v>1016861.1</v>
      </c>
      <c r="V10">
        <v>93213.84</v>
      </c>
      <c r="W10" t="s">
        <v>359</v>
      </c>
      <c r="X10">
        <v>1016861.1</v>
      </c>
      <c r="Y10">
        <v>95332.3</v>
      </c>
      <c r="Z10" t="s">
        <v>360</v>
      </c>
      <c r="AA10">
        <v>1016861.1</v>
      </c>
      <c r="AB10">
        <v>97450.76</v>
      </c>
      <c r="AC10" t="s">
        <v>361</v>
      </c>
      <c r="AD10">
        <v>1016861.1</v>
      </c>
      <c r="AE10">
        <v>99569.22</v>
      </c>
      <c r="AF10" t="s">
        <v>362</v>
      </c>
      <c r="AG10">
        <v>1016861.1</v>
      </c>
      <c r="AH10">
        <v>101687.68000000001</v>
      </c>
      <c r="AI10" t="s">
        <v>363</v>
      </c>
      <c r="AJ10">
        <v>1016861.1</v>
      </c>
      <c r="AK10">
        <v>103806.14</v>
      </c>
      <c r="AL10" t="s">
        <v>364</v>
      </c>
      <c r="AM10">
        <v>1016861.1</v>
      </c>
      <c r="AN10">
        <v>105924.6</v>
      </c>
      <c r="AO10" t="s">
        <v>365</v>
      </c>
      <c r="AP10">
        <v>1016861.1</v>
      </c>
      <c r="AQ10">
        <v>108043.06</v>
      </c>
      <c r="AR10" t="s">
        <v>366</v>
      </c>
      <c r="AS10">
        <v>1016861.1</v>
      </c>
      <c r="AT10">
        <v>110161.52</v>
      </c>
    </row>
    <row r="11" spans="1:46" x14ac:dyDescent="0.2">
      <c r="A11" t="s">
        <v>45</v>
      </c>
      <c r="B11" t="s">
        <v>54</v>
      </c>
      <c r="C11" t="s">
        <v>56</v>
      </c>
      <c r="D11" s="6" t="str">
        <f t="shared" si="1"/>
        <v>00038</v>
      </c>
      <c r="E11">
        <v>14</v>
      </c>
      <c r="F11" t="s">
        <v>50</v>
      </c>
      <c r="G11" t="s">
        <v>49</v>
      </c>
      <c r="H11" t="s">
        <v>333</v>
      </c>
      <c r="I11">
        <v>0</v>
      </c>
      <c r="J11">
        <v>0</v>
      </c>
      <c r="K11" t="s">
        <v>355</v>
      </c>
      <c r="L11">
        <v>0</v>
      </c>
      <c r="M11">
        <v>0</v>
      </c>
      <c r="N11" t="s">
        <v>356</v>
      </c>
      <c r="O11">
        <v>0</v>
      </c>
      <c r="P11">
        <v>0</v>
      </c>
      <c r="Q11" t="s">
        <v>357</v>
      </c>
      <c r="R11">
        <v>0</v>
      </c>
      <c r="S11">
        <v>0</v>
      </c>
      <c r="T11" t="s">
        <v>358</v>
      </c>
      <c r="U11">
        <v>0</v>
      </c>
      <c r="V11">
        <v>0</v>
      </c>
      <c r="W11" t="s">
        <v>359</v>
      </c>
      <c r="X11">
        <v>0</v>
      </c>
      <c r="Y11">
        <v>0</v>
      </c>
      <c r="Z11" t="s">
        <v>360</v>
      </c>
      <c r="AA11">
        <v>0</v>
      </c>
      <c r="AB11">
        <v>0</v>
      </c>
      <c r="AC11" t="s">
        <v>361</v>
      </c>
      <c r="AD11">
        <v>0</v>
      </c>
      <c r="AE11">
        <v>0</v>
      </c>
      <c r="AF11" t="s">
        <v>362</v>
      </c>
      <c r="AG11">
        <v>0</v>
      </c>
      <c r="AH11">
        <v>0</v>
      </c>
      <c r="AI11" t="s">
        <v>363</v>
      </c>
      <c r="AJ11">
        <v>0</v>
      </c>
      <c r="AK11">
        <v>0</v>
      </c>
      <c r="AL11" t="s">
        <v>364</v>
      </c>
      <c r="AM11">
        <v>0</v>
      </c>
      <c r="AN11">
        <v>0</v>
      </c>
      <c r="AO11" t="s">
        <v>365</v>
      </c>
      <c r="AP11">
        <v>0</v>
      </c>
      <c r="AQ11">
        <v>0</v>
      </c>
      <c r="AR11" t="s">
        <v>366</v>
      </c>
      <c r="AS11">
        <v>0</v>
      </c>
      <c r="AT11">
        <v>0</v>
      </c>
    </row>
    <row r="12" spans="1:46" x14ac:dyDescent="0.2">
      <c r="A12" t="s">
        <v>45</v>
      </c>
      <c r="B12" t="s">
        <v>54</v>
      </c>
      <c r="C12" t="s">
        <v>57</v>
      </c>
      <c r="D12" s="6" t="str">
        <f t="shared" si="1"/>
        <v>00038</v>
      </c>
      <c r="E12">
        <v>13</v>
      </c>
      <c r="F12" t="s">
        <v>48</v>
      </c>
      <c r="G12" t="s">
        <v>49</v>
      </c>
      <c r="H12" t="s">
        <v>333</v>
      </c>
      <c r="I12">
        <v>1817585.2000000002</v>
      </c>
      <c r="J12">
        <v>136319.04000000001</v>
      </c>
      <c r="K12" t="s">
        <v>355</v>
      </c>
      <c r="L12">
        <v>1817585.2000000002</v>
      </c>
      <c r="M12">
        <v>140105.68</v>
      </c>
      <c r="N12" t="s">
        <v>356</v>
      </c>
      <c r="O12">
        <v>1817585.2000000002</v>
      </c>
      <c r="P12">
        <v>143892.32</v>
      </c>
      <c r="Q12" t="s">
        <v>357</v>
      </c>
      <c r="R12">
        <v>1817585.2000000002</v>
      </c>
      <c r="S12">
        <v>147678.96</v>
      </c>
      <c r="T12" t="s">
        <v>358</v>
      </c>
      <c r="U12">
        <v>1817585.2000000002</v>
      </c>
      <c r="V12">
        <v>151465.60000000001</v>
      </c>
      <c r="W12" t="s">
        <v>359</v>
      </c>
      <c r="X12">
        <v>1817585.2000000002</v>
      </c>
      <c r="Y12">
        <v>155252.24</v>
      </c>
      <c r="Z12" t="s">
        <v>360</v>
      </c>
      <c r="AA12">
        <v>1817585.2000000002</v>
      </c>
      <c r="AB12">
        <v>159038.88</v>
      </c>
      <c r="AC12" t="s">
        <v>361</v>
      </c>
      <c r="AD12">
        <v>1817585.2000000002</v>
      </c>
      <c r="AE12">
        <v>162825.51999999999</v>
      </c>
      <c r="AF12" t="s">
        <v>362</v>
      </c>
      <c r="AG12">
        <v>1817585.2000000002</v>
      </c>
      <c r="AH12">
        <v>166612.16</v>
      </c>
      <c r="AI12" t="s">
        <v>363</v>
      </c>
      <c r="AJ12">
        <v>1817585.2000000002</v>
      </c>
      <c r="AK12">
        <v>170398.80000000002</v>
      </c>
      <c r="AL12" t="s">
        <v>364</v>
      </c>
      <c r="AM12">
        <v>1817585.2000000002</v>
      </c>
      <c r="AN12">
        <v>174185.44</v>
      </c>
      <c r="AO12" t="s">
        <v>365</v>
      </c>
      <c r="AP12">
        <v>1817585.2000000002</v>
      </c>
      <c r="AQ12">
        <v>177972.08000000002</v>
      </c>
      <c r="AR12" t="s">
        <v>366</v>
      </c>
      <c r="AS12">
        <v>1817585.2000000002</v>
      </c>
      <c r="AT12">
        <v>181758.72</v>
      </c>
    </row>
    <row r="13" spans="1:46" x14ac:dyDescent="0.2">
      <c r="A13" t="s">
        <v>45</v>
      </c>
      <c r="B13" t="s">
        <v>54</v>
      </c>
      <c r="C13" t="s">
        <v>57</v>
      </c>
      <c r="D13" s="6" t="str">
        <f t="shared" si="1"/>
        <v>00038</v>
      </c>
      <c r="E13">
        <v>14</v>
      </c>
      <c r="F13" t="s">
        <v>50</v>
      </c>
      <c r="G13" t="s">
        <v>49</v>
      </c>
      <c r="H13" t="s">
        <v>333</v>
      </c>
      <c r="I13">
        <v>0</v>
      </c>
      <c r="J13">
        <v>0</v>
      </c>
      <c r="K13" t="s">
        <v>355</v>
      </c>
      <c r="L13">
        <v>0</v>
      </c>
      <c r="M13">
        <v>0</v>
      </c>
      <c r="N13" t="s">
        <v>356</v>
      </c>
      <c r="O13">
        <v>0</v>
      </c>
      <c r="P13">
        <v>0</v>
      </c>
      <c r="Q13" t="s">
        <v>357</v>
      </c>
      <c r="R13">
        <v>0</v>
      </c>
      <c r="S13">
        <v>0</v>
      </c>
      <c r="T13" t="s">
        <v>358</v>
      </c>
      <c r="U13">
        <v>0</v>
      </c>
      <c r="V13">
        <v>0</v>
      </c>
      <c r="W13" t="s">
        <v>359</v>
      </c>
      <c r="X13">
        <v>0</v>
      </c>
      <c r="Y13">
        <v>0</v>
      </c>
      <c r="Z13" t="s">
        <v>360</v>
      </c>
      <c r="AA13">
        <v>0</v>
      </c>
      <c r="AB13">
        <v>0</v>
      </c>
      <c r="AC13" t="s">
        <v>361</v>
      </c>
      <c r="AD13">
        <v>0</v>
      </c>
      <c r="AE13">
        <v>0</v>
      </c>
      <c r="AF13" t="s">
        <v>362</v>
      </c>
      <c r="AG13">
        <v>0</v>
      </c>
      <c r="AH13">
        <v>0</v>
      </c>
      <c r="AI13" t="s">
        <v>363</v>
      </c>
      <c r="AJ13">
        <v>0</v>
      </c>
      <c r="AK13">
        <v>0</v>
      </c>
      <c r="AL13" t="s">
        <v>364</v>
      </c>
      <c r="AM13">
        <v>0</v>
      </c>
      <c r="AN13">
        <v>0</v>
      </c>
      <c r="AO13" t="s">
        <v>365</v>
      </c>
      <c r="AP13">
        <v>0</v>
      </c>
      <c r="AQ13">
        <v>0</v>
      </c>
      <c r="AR13" t="s">
        <v>366</v>
      </c>
      <c r="AS13">
        <v>0</v>
      </c>
      <c r="AT13">
        <v>0</v>
      </c>
    </row>
    <row r="14" spans="1:46" x14ac:dyDescent="0.2">
      <c r="A14" t="s">
        <v>45</v>
      </c>
      <c r="B14" t="s">
        <v>54</v>
      </c>
      <c r="C14" t="s">
        <v>58</v>
      </c>
      <c r="D14" s="6" t="str">
        <f t="shared" si="1"/>
        <v>00048</v>
      </c>
      <c r="E14">
        <v>13</v>
      </c>
      <c r="F14" t="s">
        <v>48</v>
      </c>
      <c r="G14" t="s">
        <v>49</v>
      </c>
      <c r="H14" t="s">
        <v>333</v>
      </c>
      <c r="I14">
        <v>0</v>
      </c>
      <c r="J14">
        <v>0</v>
      </c>
      <c r="K14" t="s">
        <v>355</v>
      </c>
      <c r="L14">
        <v>0</v>
      </c>
      <c r="M14">
        <v>0</v>
      </c>
      <c r="N14" t="s">
        <v>356</v>
      </c>
      <c r="O14">
        <v>0</v>
      </c>
      <c r="P14">
        <v>0</v>
      </c>
      <c r="Q14" t="s">
        <v>357</v>
      </c>
      <c r="R14">
        <v>0</v>
      </c>
      <c r="S14">
        <v>0</v>
      </c>
      <c r="T14" t="s">
        <v>358</v>
      </c>
      <c r="U14">
        <v>0</v>
      </c>
      <c r="V14">
        <v>0</v>
      </c>
      <c r="W14" t="s">
        <v>359</v>
      </c>
      <c r="X14">
        <v>0</v>
      </c>
      <c r="Y14">
        <v>0</v>
      </c>
      <c r="Z14" t="s">
        <v>360</v>
      </c>
      <c r="AA14">
        <v>0</v>
      </c>
      <c r="AB14">
        <v>0</v>
      </c>
      <c r="AC14" t="s">
        <v>361</v>
      </c>
      <c r="AD14">
        <v>0</v>
      </c>
      <c r="AE14">
        <v>0</v>
      </c>
      <c r="AF14" t="s">
        <v>362</v>
      </c>
      <c r="AG14">
        <v>0</v>
      </c>
      <c r="AH14">
        <v>0</v>
      </c>
      <c r="AI14" t="s">
        <v>363</v>
      </c>
      <c r="AJ14">
        <v>0</v>
      </c>
      <c r="AK14">
        <v>0</v>
      </c>
      <c r="AL14" t="s">
        <v>364</v>
      </c>
      <c r="AM14">
        <v>0</v>
      </c>
      <c r="AN14">
        <v>0</v>
      </c>
      <c r="AO14" t="s">
        <v>365</v>
      </c>
      <c r="AP14">
        <v>0</v>
      </c>
      <c r="AQ14">
        <v>0</v>
      </c>
      <c r="AR14" t="s">
        <v>366</v>
      </c>
      <c r="AS14">
        <v>0</v>
      </c>
      <c r="AT14">
        <v>0</v>
      </c>
    </row>
    <row r="15" spans="1:46" x14ac:dyDescent="0.2">
      <c r="A15" t="s">
        <v>45</v>
      </c>
      <c r="B15" t="s">
        <v>54</v>
      </c>
      <c r="C15" t="s">
        <v>58</v>
      </c>
      <c r="D15" s="6" t="str">
        <f t="shared" si="1"/>
        <v>00048</v>
      </c>
      <c r="E15">
        <v>14</v>
      </c>
      <c r="F15" t="s">
        <v>50</v>
      </c>
      <c r="G15" t="s">
        <v>49</v>
      </c>
      <c r="H15" t="s">
        <v>333</v>
      </c>
      <c r="I15">
        <v>0</v>
      </c>
      <c r="J15">
        <v>0</v>
      </c>
      <c r="K15" t="s">
        <v>355</v>
      </c>
      <c r="L15">
        <v>0</v>
      </c>
      <c r="M15">
        <v>0</v>
      </c>
      <c r="N15" t="s">
        <v>356</v>
      </c>
      <c r="O15">
        <v>0</v>
      </c>
      <c r="P15">
        <v>0</v>
      </c>
      <c r="Q15" t="s">
        <v>357</v>
      </c>
      <c r="R15">
        <v>0</v>
      </c>
      <c r="S15">
        <v>0</v>
      </c>
      <c r="T15" t="s">
        <v>358</v>
      </c>
      <c r="U15">
        <v>0</v>
      </c>
      <c r="V15">
        <v>0</v>
      </c>
      <c r="W15" t="s">
        <v>359</v>
      </c>
      <c r="X15">
        <v>0</v>
      </c>
      <c r="Y15">
        <v>0</v>
      </c>
      <c r="Z15" t="s">
        <v>360</v>
      </c>
      <c r="AA15">
        <v>0</v>
      </c>
      <c r="AB15">
        <v>0</v>
      </c>
      <c r="AC15" t="s">
        <v>361</v>
      </c>
      <c r="AD15">
        <v>0</v>
      </c>
      <c r="AE15">
        <v>0</v>
      </c>
      <c r="AF15" t="s">
        <v>362</v>
      </c>
      <c r="AG15">
        <v>0</v>
      </c>
      <c r="AH15">
        <v>0</v>
      </c>
      <c r="AI15" t="s">
        <v>363</v>
      </c>
      <c r="AJ15">
        <v>0</v>
      </c>
      <c r="AK15">
        <v>0</v>
      </c>
      <c r="AL15" t="s">
        <v>364</v>
      </c>
      <c r="AM15">
        <v>0</v>
      </c>
      <c r="AN15">
        <v>0</v>
      </c>
      <c r="AO15" t="s">
        <v>365</v>
      </c>
      <c r="AP15">
        <v>0</v>
      </c>
      <c r="AQ15">
        <v>0</v>
      </c>
      <c r="AR15" t="s">
        <v>366</v>
      </c>
      <c r="AS15">
        <v>0</v>
      </c>
      <c r="AT15">
        <v>0</v>
      </c>
    </row>
    <row r="16" spans="1:46" x14ac:dyDescent="0.2">
      <c r="A16" t="s">
        <v>45</v>
      </c>
      <c r="B16" t="s">
        <v>54</v>
      </c>
      <c r="C16" t="s">
        <v>59</v>
      </c>
      <c r="D16" s="6" t="str">
        <f t="shared" si="1"/>
        <v>00048</v>
      </c>
      <c r="E16">
        <v>13</v>
      </c>
      <c r="F16" t="s">
        <v>48</v>
      </c>
      <c r="G16" t="s">
        <v>49</v>
      </c>
      <c r="H16" t="s">
        <v>333</v>
      </c>
      <c r="I16">
        <v>0</v>
      </c>
      <c r="J16">
        <v>0</v>
      </c>
      <c r="K16" t="s">
        <v>355</v>
      </c>
      <c r="L16">
        <v>0</v>
      </c>
      <c r="M16">
        <v>0</v>
      </c>
      <c r="N16" t="s">
        <v>356</v>
      </c>
      <c r="O16">
        <v>0</v>
      </c>
      <c r="P16">
        <v>0</v>
      </c>
      <c r="Q16" t="s">
        <v>357</v>
      </c>
      <c r="R16">
        <v>0</v>
      </c>
      <c r="S16">
        <v>0</v>
      </c>
      <c r="T16" t="s">
        <v>358</v>
      </c>
      <c r="U16">
        <v>0</v>
      </c>
      <c r="V16">
        <v>0</v>
      </c>
      <c r="W16" t="s">
        <v>359</v>
      </c>
      <c r="X16">
        <v>0</v>
      </c>
      <c r="Y16">
        <v>0</v>
      </c>
      <c r="Z16" t="s">
        <v>360</v>
      </c>
      <c r="AA16">
        <v>0</v>
      </c>
      <c r="AB16">
        <v>0</v>
      </c>
      <c r="AC16" t="s">
        <v>361</v>
      </c>
      <c r="AD16">
        <v>0</v>
      </c>
      <c r="AE16">
        <v>0</v>
      </c>
      <c r="AF16" t="s">
        <v>362</v>
      </c>
      <c r="AG16">
        <v>0</v>
      </c>
      <c r="AH16">
        <v>0</v>
      </c>
      <c r="AI16" t="s">
        <v>363</v>
      </c>
      <c r="AJ16">
        <v>0</v>
      </c>
      <c r="AK16">
        <v>0</v>
      </c>
      <c r="AL16" t="s">
        <v>364</v>
      </c>
      <c r="AM16">
        <v>0</v>
      </c>
      <c r="AN16">
        <v>0</v>
      </c>
      <c r="AO16" t="s">
        <v>365</v>
      </c>
      <c r="AP16">
        <v>0</v>
      </c>
      <c r="AQ16">
        <v>0</v>
      </c>
      <c r="AR16" t="s">
        <v>366</v>
      </c>
      <c r="AS16">
        <v>0</v>
      </c>
      <c r="AT16">
        <v>0</v>
      </c>
    </row>
    <row r="17" spans="1:46" x14ac:dyDescent="0.2">
      <c r="A17" t="s">
        <v>45</v>
      </c>
      <c r="B17" t="s">
        <v>54</v>
      </c>
      <c r="C17" t="s">
        <v>59</v>
      </c>
      <c r="D17" s="6" t="str">
        <f t="shared" si="1"/>
        <v>00048</v>
      </c>
      <c r="E17">
        <v>14</v>
      </c>
      <c r="F17" t="s">
        <v>50</v>
      </c>
      <c r="G17" t="s">
        <v>49</v>
      </c>
      <c r="H17" t="s">
        <v>333</v>
      </c>
      <c r="I17">
        <v>12647.45</v>
      </c>
      <c r="J17">
        <v>2262.11</v>
      </c>
      <c r="K17" t="s">
        <v>355</v>
      </c>
      <c r="L17">
        <v>12647.45</v>
      </c>
      <c r="M17">
        <v>2314.81</v>
      </c>
      <c r="N17" t="s">
        <v>356</v>
      </c>
      <c r="O17">
        <v>12647.45</v>
      </c>
      <c r="P17">
        <v>2367.5100000000002</v>
      </c>
      <c r="Q17" t="s">
        <v>357</v>
      </c>
      <c r="R17">
        <v>12647.45</v>
      </c>
      <c r="S17">
        <v>2420.21</v>
      </c>
      <c r="T17" t="s">
        <v>358</v>
      </c>
      <c r="U17">
        <v>12647.45</v>
      </c>
      <c r="V17">
        <v>2472.91</v>
      </c>
      <c r="W17" t="s">
        <v>359</v>
      </c>
      <c r="X17">
        <v>12647.45</v>
      </c>
      <c r="Y17">
        <v>2525.61</v>
      </c>
      <c r="Z17" t="s">
        <v>360</v>
      </c>
      <c r="AA17">
        <v>12647.45</v>
      </c>
      <c r="AB17">
        <v>2578.31</v>
      </c>
      <c r="AC17" t="s">
        <v>361</v>
      </c>
      <c r="AD17">
        <v>12647.45</v>
      </c>
      <c r="AE17">
        <v>2631.01</v>
      </c>
      <c r="AF17" t="s">
        <v>362</v>
      </c>
      <c r="AG17">
        <v>12647.45</v>
      </c>
      <c r="AH17">
        <v>2683.71</v>
      </c>
      <c r="AI17" t="s">
        <v>363</v>
      </c>
      <c r="AJ17">
        <v>12647.45</v>
      </c>
      <c r="AK17">
        <v>2736.41</v>
      </c>
      <c r="AL17" t="s">
        <v>364</v>
      </c>
      <c r="AM17">
        <v>12647.45</v>
      </c>
      <c r="AN17">
        <v>2789.11</v>
      </c>
      <c r="AO17" t="s">
        <v>365</v>
      </c>
      <c r="AP17">
        <v>12647.45</v>
      </c>
      <c r="AQ17">
        <v>2841.81</v>
      </c>
      <c r="AR17" t="s">
        <v>366</v>
      </c>
      <c r="AS17">
        <v>12647.45</v>
      </c>
      <c r="AT17">
        <v>2894.51</v>
      </c>
    </row>
    <row r="18" spans="1:46" x14ac:dyDescent="0.2">
      <c r="A18" t="s">
        <v>45</v>
      </c>
      <c r="B18" t="s">
        <v>54</v>
      </c>
      <c r="C18" t="s">
        <v>60</v>
      </c>
      <c r="D18" s="6" t="str">
        <f t="shared" si="1"/>
        <v>00048</v>
      </c>
      <c r="E18">
        <v>13</v>
      </c>
      <c r="F18" t="s">
        <v>48</v>
      </c>
      <c r="G18" t="s">
        <v>49</v>
      </c>
      <c r="H18" t="s">
        <v>333</v>
      </c>
      <c r="I18">
        <v>0</v>
      </c>
      <c r="J18">
        <v>0</v>
      </c>
      <c r="K18" t="s">
        <v>355</v>
      </c>
      <c r="L18">
        <v>0</v>
      </c>
      <c r="M18">
        <v>0</v>
      </c>
      <c r="N18" t="s">
        <v>356</v>
      </c>
      <c r="O18">
        <v>0</v>
      </c>
      <c r="P18">
        <v>0</v>
      </c>
      <c r="Q18" t="s">
        <v>357</v>
      </c>
      <c r="R18">
        <v>0</v>
      </c>
      <c r="S18">
        <v>0</v>
      </c>
      <c r="T18" t="s">
        <v>358</v>
      </c>
      <c r="U18">
        <v>0</v>
      </c>
      <c r="V18">
        <v>0</v>
      </c>
      <c r="W18" t="s">
        <v>359</v>
      </c>
      <c r="X18">
        <v>0</v>
      </c>
      <c r="Y18">
        <v>0</v>
      </c>
      <c r="Z18" t="s">
        <v>360</v>
      </c>
      <c r="AA18">
        <v>0</v>
      </c>
      <c r="AB18">
        <v>0</v>
      </c>
      <c r="AC18" t="s">
        <v>361</v>
      </c>
      <c r="AD18">
        <v>0</v>
      </c>
      <c r="AE18">
        <v>0</v>
      </c>
      <c r="AF18" t="s">
        <v>362</v>
      </c>
      <c r="AG18">
        <v>0</v>
      </c>
      <c r="AH18">
        <v>0</v>
      </c>
      <c r="AI18" t="s">
        <v>363</v>
      </c>
      <c r="AJ18">
        <v>0</v>
      </c>
      <c r="AK18">
        <v>0</v>
      </c>
      <c r="AL18" t="s">
        <v>364</v>
      </c>
      <c r="AM18">
        <v>0</v>
      </c>
      <c r="AN18">
        <v>0</v>
      </c>
      <c r="AO18" t="s">
        <v>365</v>
      </c>
      <c r="AP18">
        <v>0</v>
      </c>
      <c r="AQ18">
        <v>0</v>
      </c>
      <c r="AR18" t="s">
        <v>366</v>
      </c>
      <c r="AS18">
        <v>0</v>
      </c>
      <c r="AT18">
        <v>0</v>
      </c>
    </row>
    <row r="19" spans="1:46" x14ac:dyDescent="0.2">
      <c r="A19" t="s">
        <v>45</v>
      </c>
      <c r="B19" t="s">
        <v>54</v>
      </c>
      <c r="C19" t="s">
        <v>60</v>
      </c>
      <c r="D19" s="6" t="str">
        <f t="shared" si="1"/>
        <v>00048</v>
      </c>
      <c r="E19">
        <v>14</v>
      </c>
      <c r="F19" t="s">
        <v>50</v>
      </c>
      <c r="G19" t="s">
        <v>49</v>
      </c>
      <c r="H19" t="s">
        <v>333</v>
      </c>
      <c r="I19">
        <v>45037.37</v>
      </c>
      <c r="J19">
        <v>6849.59</v>
      </c>
      <c r="K19" t="s">
        <v>355</v>
      </c>
      <c r="L19">
        <v>45037.37</v>
      </c>
      <c r="M19">
        <v>6943.42</v>
      </c>
      <c r="N19" t="s">
        <v>356</v>
      </c>
      <c r="O19">
        <v>45037.37</v>
      </c>
      <c r="P19">
        <v>7037.25</v>
      </c>
      <c r="Q19" t="s">
        <v>357</v>
      </c>
      <c r="R19">
        <v>45037.37</v>
      </c>
      <c r="S19">
        <v>7131.08</v>
      </c>
      <c r="T19" t="s">
        <v>358</v>
      </c>
      <c r="U19">
        <v>45037.37</v>
      </c>
      <c r="V19">
        <v>7224.91</v>
      </c>
      <c r="W19" t="s">
        <v>359</v>
      </c>
      <c r="X19">
        <v>45037.37</v>
      </c>
      <c r="Y19">
        <v>7318.74</v>
      </c>
      <c r="Z19" t="s">
        <v>360</v>
      </c>
      <c r="AA19">
        <v>45037.37</v>
      </c>
      <c r="AB19">
        <v>7412.57</v>
      </c>
      <c r="AC19" t="s">
        <v>361</v>
      </c>
      <c r="AD19">
        <v>45037.37</v>
      </c>
      <c r="AE19">
        <v>7506.4000000000005</v>
      </c>
      <c r="AF19" t="s">
        <v>362</v>
      </c>
      <c r="AG19">
        <v>45037.37</v>
      </c>
      <c r="AH19">
        <v>7600.2300000000005</v>
      </c>
      <c r="AI19" t="s">
        <v>363</v>
      </c>
      <c r="AJ19">
        <v>45037.37</v>
      </c>
      <c r="AK19">
        <v>7694.06</v>
      </c>
      <c r="AL19" t="s">
        <v>364</v>
      </c>
      <c r="AM19">
        <v>45037.37</v>
      </c>
      <c r="AN19">
        <v>7787.89</v>
      </c>
      <c r="AO19" t="s">
        <v>365</v>
      </c>
      <c r="AP19">
        <v>45037.37</v>
      </c>
      <c r="AQ19">
        <v>7881.72</v>
      </c>
      <c r="AR19" t="s">
        <v>366</v>
      </c>
      <c r="AS19">
        <v>45037.37</v>
      </c>
      <c r="AT19">
        <v>7975.55</v>
      </c>
    </row>
    <row r="20" spans="1:46" x14ac:dyDescent="0.2">
      <c r="A20" t="s">
        <v>45</v>
      </c>
      <c r="B20" t="s">
        <v>54</v>
      </c>
      <c r="C20" t="s">
        <v>61</v>
      </c>
      <c r="D20" s="6" t="str">
        <f t="shared" si="1"/>
        <v>00048</v>
      </c>
      <c r="E20">
        <v>13</v>
      </c>
      <c r="F20" t="s">
        <v>48</v>
      </c>
      <c r="G20" t="s">
        <v>49</v>
      </c>
      <c r="H20" t="s">
        <v>333</v>
      </c>
      <c r="I20">
        <v>0</v>
      </c>
      <c r="J20">
        <v>0</v>
      </c>
      <c r="K20" t="s">
        <v>355</v>
      </c>
      <c r="L20">
        <v>0</v>
      </c>
      <c r="M20">
        <v>0</v>
      </c>
      <c r="N20" t="s">
        <v>356</v>
      </c>
      <c r="O20">
        <v>0</v>
      </c>
      <c r="P20">
        <v>0</v>
      </c>
      <c r="Q20" t="s">
        <v>357</v>
      </c>
      <c r="R20">
        <v>0</v>
      </c>
      <c r="S20">
        <v>0</v>
      </c>
      <c r="T20" t="s">
        <v>358</v>
      </c>
      <c r="U20">
        <v>0</v>
      </c>
      <c r="V20">
        <v>0</v>
      </c>
      <c r="W20" t="s">
        <v>359</v>
      </c>
      <c r="X20">
        <v>0</v>
      </c>
      <c r="Y20">
        <v>0</v>
      </c>
      <c r="Z20" t="s">
        <v>360</v>
      </c>
      <c r="AA20">
        <v>0</v>
      </c>
      <c r="AB20">
        <v>0</v>
      </c>
      <c r="AC20" t="s">
        <v>361</v>
      </c>
      <c r="AD20">
        <v>0</v>
      </c>
      <c r="AE20">
        <v>0</v>
      </c>
      <c r="AF20" t="s">
        <v>362</v>
      </c>
      <c r="AG20">
        <v>0</v>
      </c>
      <c r="AH20">
        <v>0</v>
      </c>
      <c r="AI20" t="s">
        <v>363</v>
      </c>
      <c r="AJ20">
        <v>0</v>
      </c>
      <c r="AK20">
        <v>0</v>
      </c>
      <c r="AL20" t="s">
        <v>364</v>
      </c>
      <c r="AM20">
        <v>0</v>
      </c>
      <c r="AN20">
        <v>0</v>
      </c>
      <c r="AO20" t="s">
        <v>365</v>
      </c>
      <c r="AP20">
        <v>0</v>
      </c>
      <c r="AQ20">
        <v>0</v>
      </c>
      <c r="AR20" t="s">
        <v>366</v>
      </c>
      <c r="AS20">
        <v>0</v>
      </c>
      <c r="AT20">
        <v>0</v>
      </c>
    </row>
    <row r="21" spans="1:46" x14ac:dyDescent="0.2">
      <c r="A21" t="s">
        <v>45</v>
      </c>
      <c r="B21" t="s">
        <v>54</v>
      </c>
      <c r="C21" t="s">
        <v>61</v>
      </c>
      <c r="D21" s="6" t="str">
        <f t="shared" si="1"/>
        <v>00048</v>
      </c>
      <c r="E21">
        <v>14</v>
      </c>
      <c r="F21" t="s">
        <v>50</v>
      </c>
      <c r="G21" t="s">
        <v>49</v>
      </c>
      <c r="H21" t="s">
        <v>333</v>
      </c>
      <c r="I21">
        <v>1218966.19</v>
      </c>
      <c r="J21">
        <v>156910.62</v>
      </c>
      <c r="K21" t="s">
        <v>355</v>
      </c>
      <c r="L21">
        <v>1218966.19</v>
      </c>
      <c r="M21">
        <v>159450.13</v>
      </c>
      <c r="N21" t="s">
        <v>356</v>
      </c>
      <c r="O21">
        <v>1218966.19</v>
      </c>
      <c r="P21">
        <v>161989.64000000001</v>
      </c>
      <c r="Q21" t="s">
        <v>357</v>
      </c>
      <c r="R21">
        <v>1218966.19</v>
      </c>
      <c r="S21">
        <v>164529.15</v>
      </c>
      <c r="T21" t="s">
        <v>358</v>
      </c>
      <c r="U21">
        <v>1218966.19</v>
      </c>
      <c r="V21">
        <v>167068.66</v>
      </c>
      <c r="W21" t="s">
        <v>359</v>
      </c>
      <c r="X21">
        <v>1218966.19</v>
      </c>
      <c r="Y21">
        <v>169608.17</v>
      </c>
      <c r="Z21" t="s">
        <v>360</v>
      </c>
      <c r="AA21">
        <v>1218966.19</v>
      </c>
      <c r="AB21">
        <v>172147.68</v>
      </c>
      <c r="AC21" t="s">
        <v>361</v>
      </c>
      <c r="AD21">
        <v>1218966.19</v>
      </c>
      <c r="AE21">
        <v>174687.19</v>
      </c>
      <c r="AF21" t="s">
        <v>362</v>
      </c>
      <c r="AG21">
        <v>1218966.19</v>
      </c>
      <c r="AH21">
        <v>177226.7</v>
      </c>
      <c r="AI21" t="s">
        <v>363</v>
      </c>
      <c r="AJ21">
        <v>1218966.19</v>
      </c>
      <c r="AK21">
        <v>179766.21</v>
      </c>
      <c r="AL21" t="s">
        <v>364</v>
      </c>
      <c r="AM21">
        <v>1218966.19</v>
      </c>
      <c r="AN21">
        <v>182305.72</v>
      </c>
      <c r="AO21" t="s">
        <v>365</v>
      </c>
      <c r="AP21">
        <v>1218966.19</v>
      </c>
      <c r="AQ21">
        <v>184845.23</v>
      </c>
      <c r="AR21" t="s">
        <v>366</v>
      </c>
      <c r="AS21">
        <v>1218966.19</v>
      </c>
      <c r="AT21">
        <v>187384.74</v>
      </c>
    </row>
    <row r="22" spans="1:46" x14ac:dyDescent="0.2">
      <c r="A22" t="s">
        <v>45</v>
      </c>
      <c r="B22" t="s">
        <v>54</v>
      </c>
      <c r="C22" t="s">
        <v>62</v>
      </c>
      <c r="D22" s="6" t="str">
        <f t="shared" si="1"/>
        <v>00048</v>
      </c>
      <c r="E22">
        <v>13</v>
      </c>
      <c r="F22" t="s">
        <v>48</v>
      </c>
      <c r="G22" t="s">
        <v>49</v>
      </c>
      <c r="H22" t="s">
        <v>333</v>
      </c>
      <c r="I22">
        <v>0</v>
      </c>
      <c r="J22">
        <v>0</v>
      </c>
      <c r="K22" t="s">
        <v>355</v>
      </c>
      <c r="L22">
        <v>0</v>
      </c>
      <c r="M22">
        <v>0</v>
      </c>
      <c r="N22" t="s">
        <v>356</v>
      </c>
      <c r="O22">
        <v>0</v>
      </c>
      <c r="P22">
        <v>0</v>
      </c>
      <c r="Q22" t="s">
        <v>357</v>
      </c>
      <c r="R22">
        <v>0</v>
      </c>
      <c r="S22">
        <v>0</v>
      </c>
      <c r="T22" t="s">
        <v>358</v>
      </c>
      <c r="U22">
        <v>0</v>
      </c>
      <c r="V22">
        <v>0</v>
      </c>
      <c r="W22" t="s">
        <v>359</v>
      </c>
      <c r="X22">
        <v>0</v>
      </c>
      <c r="Y22">
        <v>0</v>
      </c>
      <c r="Z22" t="s">
        <v>360</v>
      </c>
      <c r="AA22">
        <v>0</v>
      </c>
      <c r="AB22">
        <v>0</v>
      </c>
      <c r="AC22" t="s">
        <v>361</v>
      </c>
      <c r="AD22">
        <v>0</v>
      </c>
      <c r="AE22">
        <v>0</v>
      </c>
      <c r="AF22" t="s">
        <v>362</v>
      </c>
      <c r="AG22">
        <v>0</v>
      </c>
      <c r="AH22">
        <v>0</v>
      </c>
      <c r="AI22" t="s">
        <v>363</v>
      </c>
      <c r="AJ22">
        <v>0</v>
      </c>
      <c r="AK22">
        <v>0</v>
      </c>
      <c r="AL22" t="s">
        <v>364</v>
      </c>
      <c r="AM22">
        <v>0</v>
      </c>
      <c r="AN22">
        <v>0</v>
      </c>
      <c r="AO22" t="s">
        <v>365</v>
      </c>
      <c r="AP22">
        <v>0</v>
      </c>
      <c r="AQ22">
        <v>0</v>
      </c>
      <c r="AR22" t="s">
        <v>366</v>
      </c>
      <c r="AS22">
        <v>0</v>
      </c>
      <c r="AT22">
        <v>0</v>
      </c>
    </row>
    <row r="23" spans="1:46" x14ac:dyDescent="0.2">
      <c r="A23" t="s">
        <v>45</v>
      </c>
      <c r="B23" t="s">
        <v>54</v>
      </c>
      <c r="C23" t="s">
        <v>62</v>
      </c>
      <c r="D23" s="6" t="str">
        <f t="shared" si="1"/>
        <v>00048</v>
      </c>
      <c r="E23">
        <v>14</v>
      </c>
      <c r="F23" t="s">
        <v>50</v>
      </c>
      <c r="G23" t="s">
        <v>49</v>
      </c>
      <c r="H23" t="s">
        <v>333</v>
      </c>
      <c r="I23">
        <v>2333239.5300000003</v>
      </c>
      <c r="J23">
        <v>173685.72</v>
      </c>
      <c r="K23" t="s">
        <v>355</v>
      </c>
      <c r="L23">
        <v>2333239.5300000003</v>
      </c>
      <c r="M23">
        <v>178546.64</v>
      </c>
      <c r="N23" t="s">
        <v>356</v>
      </c>
      <c r="O23">
        <v>2333239.5300000003</v>
      </c>
      <c r="P23">
        <v>183407.56</v>
      </c>
      <c r="Q23" t="s">
        <v>357</v>
      </c>
      <c r="R23">
        <v>2333239.5300000003</v>
      </c>
      <c r="S23">
        <v>188268.48</v>
      </c>
      <c r="T23" t="s">
        <v>358</v>
      </c>
      <c r="U23">
        <v>2333239.5300000003</v>
      </c>
      <c r="V23">
        <v>193129.4</v>
      </c>
      <c r="W23" t="s">
        <v>359</v>
      </c>
      <c r="X23">
        <v>2333239.5300000003</v>
      </c>
      <c r="Y23">
        <v>197990.32</v>
      </c>
      <c r="Z23" t="s">
        <v>360</v>
      </c>
      <c r="AA23">
        <v>2333239.5300000003</v>
      </c>
      <c r="AB23">
        <v>202851.24</v>
      </c>
      <c r="AC23" t="s">
        <v>361</v>
      </c>
      <c r="AD23">
        <v>2333239.5300000003</v>
      </c>
      <c r="AE23">
        <v>207712.16</v>
      </c>
      <c r="AF23" t="s">
        <v>362</v>
      </c>
      <c r="AG23">
        <v>2333239.5300000003</v>
      </c>
      <c r="AH23">
        <v>212573.08000000002</v>
      </c>
      <c r="AI23" t="s">
        <v>363</v>
      </c>
      <c r="AJ23">
        <v>2333239.5300000003</v>
      </c>
      <c r="AK23">
        <v>217434</v>
      </c>
      <c r="AL23" t="s">
        <v>364</v>
      </c>
      <c r="AM23">
        <v>2333239.5300000003</v>
      </c>
      <c r="AN23">
        <v>222294.92</v>
      </c>
      <c r="AO23" t="s">
        <v>365</v>
      </c>
      <c r="AP23">
        <v>2333239.5300000003</v>
      </c>
      <c r="AQ23">
        <v>227155.84</v>
      </c>
      <c r="AR23" t="s">
        <v>366</v>
      </c>
      <c r="AS23">
        <v>2333239.5300000003</v>
      </c>
      <c r="AT23">
        <v>232016.76</v>
      </c>
    </row>
    <row r="24" spans="1:46" x14ac:dyDescent="0.2">
      <c r="A24" t="s">
        <v>45</v>
      </c>
      <c r="B24" t="s">
        <v>54</v>
      </c>
      <c r="C24" t="s">
        <v>63</v>
      </c>
      <c r="D24" s="6" t="str">
        <f t="shared" si="1"/>
        <v>00048</v>
      </c>
      <c r="E24">
        <v>13</v>
      </c>
      <c r="F24" t="s">
        <v>48</v>
      </c>
      <c r="G24" t="s">
        <v>49</v>
      </c>
      <c r="H24" t="s">
        <v>333</v>
      </c>
      <c r="I24">
        <v>0</v>
      </c>
      <c r="J24">
        <v>0</v>
      </c>
      <c r="K24" t="s">
        <v>355</v>
      </c>
      <c r="L24">
        <v>0</v>
      </c>
      <c r="M24">
        <v>0</v>
      </c>
      <c r="N24" t="s">
        <v>356</v>
      </c>
      <c r="O24">
        <v>0</v>
      </c>
      <c r="P24">
        <v>0</v>
      </c>
      <c r="Q24" t="s">
        <v>357</v>
      </c>
      <c r="R24">
        <v>0</v>
      </c>
      <c r="S24">
        <v>0</v>
      </c>
      <c r="T24" t="s">
        <v>358</v>
      </c>
      <c r="U24">
        <v>0</v>
      </c>
      <c r="V24">
        <v>0</v>
      </c>
      <c r="W24" t="s">
        <v>359</v>
      </c>
      <c r="X24">
        <v>0</v>
      </c>
      <c r="Y24">
        <v>0</v>
      </c>
      <c r="Z24" t="s">
        <v>360</v>
      </c>
      <c r="AA24">
        <v>0</v>
      </c>
      <c r="AB24">
        <v>0</v>
      </c>
      <c r="AC24" t="s">
        <v>361</v>
      </c>
      <c r="AD24">
        <v>0</v>
      </c>
      <c r="AE24">
        <v>0</v>
      </c>
      <c r="AF24" t="s">
        <v>362</v>
      </c>
      <c r="AG24">
        <v>0</v>
      </c>
      <c r="AH24">
        <v>0</v>
      </c>
      <c r="AI24" t="s">
        <v>363</v>
      </c>
      <c r="AJ24">
        <v>0</v>
      </c>
      <c r="AK24">
        <v>0</v>
      </c>
      <c r="AL24" t="s">
        <v>364</v>
      </c>
      <c r="AM24">
        <v>0</v>
      </c>
      <c r="AN24">
        <v>0</v>
      </c>
      <c r="AO24" t="s">
        <v>365</v>
      </c>
      <c r="AP24">
        <v>0</v>
      </c>
      <c r="AQ24">
        <v>0</v>
      </c>
      <c r="AR24" t="s">
        <v>366</v>
      </c>
      <c r="AS24">
        <v>0</v>
      </c>
      <c r="AT24">
        <v>0</v>
      </c>
    </row>
    <row r="25" spans="1:46" x14ac:dyDescent="0.2">
      <c r="A25" t="s">
        <v>45</v>
      </c>
      <c r="B25" t="s">
        <v>54</v>
      </c>
      <c r="C25" t="s">
        <v>63</v>
      </c>
      <c r="D25" s="6" t="str">
        <f t="shared" si="1"/>
        <v>00048</v>
      </c>
      <c r="E25">
        <v>14</v>
      </c>
      <c r="F25" t="s">
        <v>50</v>
      </c>
      <c r="G25" t="s">
        <v>49</v>
      </c>
      <c r="H25" t="s">
        <v>333</v>
      </c>
      <c r="I25">
        <v>8000.9000000000005</v>
      </c>
      <c r="J25">
        <v>466.76</v>
      </c>
      <c r="K25" t="s">
        <v>355</v>
      </c>
      <c r="L25">
        <v>8000.9000000000005</v>
      </c>
      <c r="M25">
        <v>483.43</v>
      </c>
      <c r="N25" t="s">
        <v>356</v>
      </c>
      <c r="O25">
        <v>8000.9000000000005</v>
      </c>
      <c r="P25">
        <v>500.1</v>
      </c>
      <c r="Q25" t="s">
        <v>357</v>
      </c>
      <c r="R25">
        <v>8000.9000000000005</v>
      </c>
      <c r="S25">
        <v>516.77</v>
      </c>
      <c r="T25" t="s">
        <v>358</v>
      </c>
      <c r="U25">
        <v>8000.9000000000005</v>
      </c>
      <c r="V25">
        <v>533.44000000000005</v>
      </c>
      <c r="W25" t="s">
        <v>359</v>
      </c>
      <c r="X25">
        <v>8000.9000000000005</v>
      </c>
      <c r="Y25">
        <v>550.11</v>
      </c>
      <c r="Z25" t="s">
        <v>360</v>
      </c>
      <c r="AA25">
        <v>8000.9000000000005</v>
      </c>
      <c r="AB25">
        <v>566.78</v>
      </c>
      <c r="AC25" t="s">
        <v>361</v>
      </c>
      <c r="AD25">
        <v>8000.9000000000005</v>
      </c>
      <c r="AE25">
        <v>583.45000000000005</v>
      </c>
      <c r="AF25" t="s">
        <v>362</v>
      </c>
      <c r="AG25">
        <v>8000.9000000000005</v>
      </c>
      <c r="AH25">
        <v>600.12</v>
      </c>
      <c r="AI25" t="s">
        <v>363</v>
      </c>
      <c r="AJ25">
        <v>8000.9000000000005</v>
      </c>
      <c r="AK25">
        <v>616.79</v>
      </c>
      <c r="AL25" t="s">
        <v>364</v>
      </c>
      <c r="AM25">
        <v>8000.9000000000005</v>
      </c>
      <c r="AN25">
        <v>633.46</v>
      </c>
      <c r="AO25" t="s">
        <v>365</v>
      </c>
      <c r="AP25">
        <v>8000.9000000000005</v>
      </c>
      <c r="AQ25">
        <v>650.13</v>
      </c>
      <c r="AR25" t="s">
        <v>366</v>
      </c>
      <c r="AS25">
        <v>8000.9000000000005</v>
      </c>
      <c r="AT25">
        <v>666.80000000000007</v>
      </c>
    </row>
    <row r="26" spans="1:46" x14ac:dyDescent="0.2">
      <c r="A26" t="s">
        <v>45</v>
      </c>
      <c r="B26" t="s">
        <v>54</v>
      </c>
      <c r="C26" t="s">
        <v>334</v>
      </c>
      <c r="D26" s="6" t="str">
        <f t="shared" si="1"/>
        <v>00048</v>
      </c>
      <c r="E26">
        <v>13</v>
      </c>
      <c r="F26" t="s">
        <v>48</v>
      </c>
      <c r="G26" t="s">
        <v>49</v>
      </c>
      <c r="H26" t="s">
        <v>333</v>
      </c>
      <c r="I26">
        <v>0</v>
      </c>
      <c r="J26">
        <v>0</v>
      </c>
      <c r="K26" t="s">
        <v>355</v>
      </c>
      <c r="L26">
        <v>0</v>
      </c>
      <c r="M26">
        <v>0</v>
      </c>
      <c r="N26" t="s">
        <v>356</v>
      </c>
      <c r="O26">
        <v>0</v>
      </c>
      <c r="P26">
        <v>0</v>
      </c>
      <c r="Q26" t="s">
        <v>357</v>
      </c>
      <c r="R26">
        <v>0</v>
      </c>
      <c r="S26">
        <v>0</v>
      </c>
      <c r="T26" t="s">
        <v>358</v>
      </c>
      <c r="U26">
        <v>0</v>
      </c>
      <c r="V26">
        <v>0</v>
      </c>
      <c r="W26" t="s">
        <v>359</v>
      </c>
      <c r="X26">
        <v>0</v>
      </c>
      <c r="Y26">
        <v>0</v>
      </c>
      <c r="Z26" t="s">
        <v>360</v>
      </c>
      <c r="AA26">
        <v>0</v>
      </c>
      <c r="AB26">
        <v>0</v>
      </c>
      <c r="AC26" t="s">
        <v>361</v>
      </c>
      <c r="AD26">
        <v>0</v>
      </c>
      <c r="AE26">
        <v>0</v>
      </c>
      <c r="AF26" t="s">
        <v>362</v>
      </c>
      <c r="AG26">
        <v>0</v>
      </c>
      <c r="AH26">
        <v>0</v>
      </c>
      <c r="AI26" t="s">
        <v>363</v>
      </c>
      <c r="AJ26">
        <v>0</v>
      </c>
      <c r="AK26">
        <v>0</v>
      </c>
      <c r="AL26" t="s">
        <v>364</v>
      </c>
      <c r="AM26">
        <v>0</v>
      </c>
      <c r="AN26">
        <v>0</v>
      </c>
      <c r="AO26" t="s">
        <v>365</v>
      </c>
      <c r="AP26">
        <v>0</v>
      </c>
      <c r="AQ26">
        <v>0</v>
      </c>
      <c r="AR26" t="s">
        <v>366</v>
      </c>
      <c r="AS26">
        <v>0</v>
      </c>
      <c r="AT26">
        <v>0</v>
      </c>
    </row>
    <row r="27" spans="1:46" x14ac:dyDescent="0.2">
      <c r="A27" t="s">
        <v>45</v>
      </c>
      <c r="B27" t="s">
        <v>54</v>
      </c>
      <c r="C27" t="s">
        <v>334</v>
      </c>
      <c r="D27" s="6" t="str">
        <f t="shared" si="1"/>
        <v>00048</v>
      </c>
      <c r="E27">
        <v>14</v>
      </c>
      <c r="F27" t="s">
        <v>50</v>
      </c>
      <c r="G27" t="s">
        <v>49</v>
      </c>
      <c r="H27" t="s">
        <v>333</v>
      </c>
      <c r="I27">
        <v>12780514.609999999</v>
      </c>
      <c r="J27">
        <v>950.44</v>
      </c>
      <c r="K27" t="s">
        <v>355</v>
      </c>
      <c r="L27">
        <v>12780514.609999999</v>
      </c>
      <c r="M27">
        <v>27576.510000000002</v>
      </c>
      <c r="N27" t="s">
        <v>356</v>
      </c>
      <c r="O27">
        <v>12780514.609999999</v>
      </c>
      <c r="P27">
        <v>54202.58</v>
      </c>
      <c r="Q27" t="s">
        <v>357</v>
      </c>
      <c r="R27">
        <v>12780514.609999999</v>
      </c>
      <c r="S27">
        <v>80828.650000000009</v>
      </c>
      <c r="T27" t="s">
        <v>358</v>
      </c>
      <c r="U27">
        <v>12780514.609999999</v>
      </c>
      <c r="V27">
        <v>107454.72</v>
      </c>
      <c r="W27" t="s">
        <v>359</v>
      </c>
      <c r="X27">
        <v>12780514.609999999</v>
      </c>
      <c r="Y27">
        <v>134080.79</v>
      </c>
      <c r="Z27" t="s">
        <v>360</v>
      </c>
      <c r="AA27">
        <v>12780514.609999999</v>
      </c>
      <c r="AB27">
        <v>160706.86000000002</v>
      </c>
      <c r="AC27" t="s">
        <v>361</v>
      </c>
      <c r="AD27">
        <v>12719536.390000001</v>
      </c>
      <c r="AE27">
        <v>187332.93</v>
      </c>
      <c r="AF27" t="s">
        <v>362</v>
      </c>
      <c r="AG27">
        <v>12729490.27</v>
      </c>
      <c r="AH27">
        <v>213831.96</v>
      </c>
      <c r="AI27" t="s">
        <v>363</v>
      </c>
      <c r="AJ27">
        <v>12989282</v>
      </c>
      <c r="AK27">
        <v>240351.73</v>
      </c>
      <c r="AL27" t="s">
        <v>364</v>
      </c>
      <c r="AM27">
        <v>12989282.26</v>
      </c>
      <c r="AN27">
        <v>267412.73</v>
      </c>
      <c r="AO27" t="s">
        <v>365</v>
      </c>
      <c r="AP27">
        <v>12452284.529999999</v>
      </c>
      <c r="AQ27">
        <v>294473.73</v>
      </c>
      <c r="AR27" t="s">
        <v>366</v>
      </c>
      <c r="AS27">
        <v>12452075.07</v>
      </c>
      <c r="AT27">
        <v>320415.99</v>
      </c>
    </row>
    <row r="28" spans="1:46" x14ac:dyDescent="0.2">
      <c r="A28" t="s">
        <v>45</v>
      </c>
      <c r="B28" t="s">
        <v>54</v>
      </c>
      <c r="C28" t="s">
        <v>367</v>
      </c>
      <c r="D28" s="6" t="str">
        <f t="shared" si="1"/>
        <v>00048</v>
      </c>
      <c r="E28">
        <v>13</v>
      </c>
      <c r="F28" t="s">
        <v>48</v>
      </c>
      <c r="G28" t="s">
        <v>49</v>
      </c>
      <c r="H28" t="s">
        <v>333</v>
      </c>
      <c r="I28">
        <v>0</v>
      </c>
      <c r="J28">
        <v>0</v>
      </c>
      <c r="K28" t="s">
        <v>355</v>
      </c>
      <c r="L28">
        <v>0</v>
      </c>
      <c r="M28">
        <v>0</v>
      </c>
      <c r="N28" t="s">
        <v>356</v>
      </c>
      <c r="O28">
        <v>0</v>
      </c>
      <c r="P28">
        <v>0</v>
      </c>
      <c r="Q28" t="s">
        <v>357</v>
      </c>
      <c r="R28">
        <v>0</v>
      </c>
      <c r="S28">
        <v>0</v>
      </c>
      <c r="T28" t="s">
        <v>358</v>
      </c>
      <c r="U28">
        <v>0</v>
      </c>
      <c r="V28">
        <v>0</v>
      </c>
      <c r="W28" t="s">
        <v>359</v>
      </c>
      <c r="X28">
        <v>0</v>
      </c>
      <c r="Y28">
        <v>0</v>
      </c>
      <c r="Z28" t="s">
        <v>360</v>
      </c>
      <c r="AA28">
        <v>0</v>
      </c>
      <c r="AB28">
        <v>0</v>
      </c>
      <c r="AC28" t="s">
        <v>361</v>
      </c>
      <c r="AD28">
        <v>0</v>
      </c>
      <c r="AE28">
        <v>0</v>
      </c>
      <c r="AF28" t="s">
        <v>362</v>
      </c>
      <c r="AG28">
        <v>0</v>
      </c>
      <c r="AH28">
        <v>0</v>
      </c>
      <c r="AI28" t="s">
        <v>363</v>
      </c>
      <c r="AJ28">
        <v>0</v>
      </c>
      <c r="AK28">
        <v>0</v>
      </c>
      <c r="AL28" t="s">
        <v>364</v>
      </c>
      <c r="AM28">
        <v>0</v>
      </c>
      <c r="AN28">
        <v>0</v>
      </c>
      <c r="AO28" t="s">
        <v>365</v>
      </c>
      <c r="AP28">
        <v>0</v>
      </c>
      <c r="AQ28">
        <v>0</v>
      </c>
      <c r="AR28" t="s">
        <v>366</v>
      </c>
      <c r="AS28">
        <v>0</v>
      </c>
      <c r="AT28">
        <v>0</v>
      </c>
    </row>
    <row r="29" spans="1:46" x14ac:dyDescent="0.2">
      <c r="A29" t="s">
        <v>45</v>
      </c>
      <c r="B29" t="s">
        <v>54</v>
      </c>
      <c r="C29" t="s">
        <v>367</v>
      </c>
      <c r="D29" s="6" t="str">
        <f t="shared" si="1"/>
        <v>00048</v>
      </c>
      <c r="E29">
        <v>14</v>
      </c>
      <c r="F29" t="s">
        <v>50</v>
      </c>
      <c r="G29" t="s">
        <v>49</v>
      </c>
      <c r="H29" t="s">
        <v>333</v>
      </c>
      <c r="I29">
        <v>0</v>
      </c>
      <c r="J29">
        <v>0</v>
      </c>
      <c r="K29" t="s">
        <v>355</v>
      </c>
      <c r="L29">
        <v>0</v>
      </c>
      <c r="M29">
        <v>0</v>
      </c>
      <c r="N29" t="s">
        <v>356</v>
      </c>
      <c r="O29">
        <v>0</v>
      </c>
      <c r="P29">
        <v>0</v>
      </c>
      <c r="Q29" t="s">
        <v>357</v>
      </c>
      <c r="R29">
        <v>0</v>
      </c>
      <c r="S29">
        <v>0</v>
      </c>
      <c r="T29" t="s">
        <v>358</v>
      </c>
      <c r="U29">
        <v>0</v>
      </c>
      <c r="V29">
        <v>0</v>
      </c>
      <c r="W29" t="s">
        <v>359</v>
      </c>
      <c r="X29">
        <v>0</v>
      </c>
      <c r="Y29">
        <v>0</v>
      </c>
      <c r="Z29" t="s">
        <v>360</v>
      </c>
      <c r="AA29">
        <v>0</v>
      </c>
      <c r="AB29">
        <v>0</v>
      </c>
      <c r="AC29" t="s">
        <v>361</v>
      </c>
      <c r="AD29">
        <v>0</v>
      </c>
      <c r="AE29">
        <v>0</v>
      </c>
      <c r="AF29" t="s">
        <v>362</v>
      </c>
      <c r="AG29">
        <v>0</v>
      </c>
      <c r="AH29">
        <v>0</v>
      </c>
      <c r="AI29" t="s">
        <v>363</v>
      </c>
      <c r="AJ29">
        <v>0</v>
      </c>
      <c r="AK29">
        <v>0</v>
      </c>
      <c r="AL29" t="s">
        <v>364</v>
      </c>
      <c r="AM29">
        <v>0</v>
      </c>
      <c r="AN29">
        <v>0</v>
      </c>
      <c r="AO29" t="s">
        <v>365</v>
      </c>
      <c r="AP29">
        <v>0</v>
      </c>
      <c r="AQ29">
        <v>0</v>
      </c>
      <c r="AR29" t="s">
        <v>366</v>
      </c>
      <c r="AS29">
        <v>2615760.9300000002</v>
      </c>
      <c r="AT29">
        <v>0</v>
      </c>
    </row>
    <row r="30" spans="1:46" x14ac:dyDescent="0.2">
      <c r="A30" t="s">
        <v>45</v>
      </c>
      <c r="B30" t="s">
        <v>54</v>
      </c>
      <c r="C30" t="s">
        <v>335</v>
      </c>
      <c r="D30" s="6" t="str">
        <f t="shared" si="1"/>
        <v>00100</v>
      </c>
      <c r="E30">
        <v>13</v>
      </c>
      <c r="F30" t="s">
        <v>48</v>
      </c>
      <c r="G30" t="s">
        <v>49</v>
      </c>
      <c r="H30" t="s">
        <v>333</v>
      </c>
      <c r="I30">
        <v>7065.88</v>
      </c>
      <c r="J30">
        <v>0</v>
      </c>
      <c r="K30" t="s">
        <v>355</v>
      </c>
      <c r="L30">
        <v>7111.1900000000005</v>
      </c>
      <c r="M30">
        <v>592.6</v>
      </c>
      <c r="N30" t="s">
        <v>356</v>
      </c>
      <c r="O30">
        <v>7118.03</v>
      </c>
      <c r="P30">
        <v>1185.2</v>
      </c>
      <c r="Q30" t="s">
        <v>357</v>
      </c>
      <c r="R30">
        <v>7118.03</v>
      </c>
      <c r="S30">
        <v>1778.3700000000001</v>
      </c>
      <c r="T30" t="s">
        <v>358</v>
      </c>
      <c r="U30">
        <v>7118.03</v>
      </c>
      <c r="V30">
        <v>2371.54</v>
      </c>
      <c r="W30" t="s">
        <v>359</v>
      </c>
      <c r="X30">
        <v>7118.03</v>
      </c>
      <c r="Y30">
        <v>2964.71</v>
      </c>
      <c r="Z30" t="s">
        <v>360</v>
      </c>
      <c r="AA30">
        <v>7118.03</v>
      </c>
      <c r="AB30">
        <v>3557.88</v>
      </c>
      <c r="AC30" t="s">
        <v>361</v>
      </c>
      <c r="AD30">
        <v>7118.03</v>
      </c>
      <c r="AE30">
        <v>4151.05</v>
      </c>
      <c r="AF30" t="s">
        <v>362</v>
      </c>
      <c r="AG30">
        <v>7118.03</v>
      </c>
      <c r="AH30">
        <v>4744.22</v>
      </c>
      <c r="AI30" t="s">
        <v>363</v>
      </c>
      <c r="AJ30">
        <v>7118.03</v>
      </c>
      <c r="AK30">
        <v>5337.39</v>
      </c>
      <c r="AL30" t="s">
        <v>364</v>
      </c>
      <c r="AM30">
        <v>7118.03</v>
      </c>
      <c r="AN30">
        <v>5930.56</v>
      </c>
      <c r="AO30" t="s">
        <v>365</v>
      </c>
      <c r="AP30">
        <v>7118.03</v>
      </c>
      <c r="AQ30">
        <v>6523.7300000000005</v>
      </c>
      <c r="AR30" t="s">
        <v>366</v>
      </c>
      <c r="AS30">
        <v>7118.03</v>
      </c>
      <c r="AT30">
        <v>7116.9000000000005</v>
      </c>
    </row>
    <row r="31" spans="1:46" x14ac:dyDescent="0.2">
      <c r="A31" t="s">
        <v>45</v>
      </c>
      <c r="B31" t="s">
        <v>54</v>
      </c>
      <c r="C31" t="s">
        <v>335</v>
      </c>
      <c r="D31" s="6" t="str">
        <f t="shared" si="1"/>
        <v>00100</v>
      </c>
      <c r="E31">
        <v>14</v>
      </c>
      <c r="F31" t="s">
        <v>50</v>
      </c>
      <c r="G31" t="s">
        <v>49</v>
      </c>
      <c r="H31" t="s">
        <v>333</v>
      </c>
      <c r="I31">
        <v>21254.29</v>
      </c>
      <c r="J31">
        <v>0</v>
      </c>
      <c r="K31" t="s">
        <v>355</v>
      </c>
      <c r="L31">
        <v>21208.98</v>
      </c>
      <c r="M31">
        <v>1767.41</v>
      </c>
      <c r="N31" t="s">
        <v>356</v>
      </c>
      <c r="O31">
        <v>21229.350000000002</v>
      </c>
      <c r="P31">
        <v>3534.82</v>
      </c>
      <c r="Q31" t="s">
        <v>357</v>
      </c>
      <c r="R31">
        <v>21229.350000000002</v>
      </c>
      <c r="S31">
        <v>5303.93</v>
      </c>
      <c r="T31" t="s">
        <v>358</v>
      </c>
      <c r="U31">
        <v>21229.350000000002</v>
      </c>
      <c r="V31">
        <v>7073.04</v>
      </c>
      <c r="W31" t="s">
        <v>359</v>
      </c>
      <c r="X31">
        <v>21229.350000000002</v>
      </c>
      <c r="Y31">
        <v>8842.15</v>
      </c>
      <c r="Z31" t="s">
        <v>360</v>
      </c>
      <c r="AA31">
        <v>21229.350000000002</v>
      </c>
      <c r="AB31">
        <v>10611.26</v>
      </c>
      <c r="AC31" t="s">
        <v>361</v>
      </c>
      <c r="AD31">
        <v>21229.350000000002</v>
      </c>
      <c r="AE31">
        <v>12380.37</v>
      </c>
      <c r="AF31" t="s">
        <v>362</v>
      </c>
      <c r="AG31">
        <v>21229.350000000002</v>
      </c>
      <c r="AH31">
        <v>14149.48</v>
      </c>
      <c r="AI31" t="s">
        <v>363</v>
      </c>
      <c r="AJ31">
        <v>21229.350000000002</v>
      </c>
      <c r="AK31">
        <v>15918.59</v>
      </c>
      <c r="AL31" t="s">
        <v>364</v>
      </c>
      <c r="AM31">
        <v>21229.350000000002</v>
      </c>
      <c r="AN31">
        <v>17687.7</v>
      </c>
      <c r="AO31" t="s">
        <v>365</v>
      </c>
      <c r="AP31">
        <v>21229.350000000002</v>
      </c>
      <c r="AQ31">
        <v>19456.810000000001</v>
      </c>
      <c r="AR31" t="s">
        <v>366</v>
      </c>
      <c r="AS31">
        <v>21229.350000000002</v>
      </c>
      <c r="AT31">
        <v>21225.920000000002</v>
      </c>
    </row>
    <row r="32" spans="1:46" x14ac:dyDescent="0.2">
      <c r="A32" t="s">
        <v>45</v>
      </c>
      <c r="B32" t="s">
        <v>54</v>
      </c>
      <c r="C32" t="s">
        <v>64</v>
      </c>
      <c r="D32" s="6" t="str">
        <f t="shared" si="1"/>
        <v>00100</v>
      </c>
      <c r="E32">
        <v>13</v>
      </c>
      <c r="F32" t="s">
        <v>48</v>
      </c>
      <c r="G32" t="s">
        <v>49</v>
      </c>
      <c r="H32" t="s">
        <v>333</v>
      </c>
      <c r="I32">
        <v>0</v>
      </c>
      <c r="J32">
        <v>0.11</v>
      </c>
      <c r="K32" t="s">
        <v>355</v>
      </c>
      <c r="L32">
        <v>0</v>
      </c>
      <c r="M32">
        <v>0.11</v>
      </c>
      <c r="N32" t="s">
        <v>356</v>
      </c>
      <c r="O32">
        <v>0</v>
      </c>
      <c r="P32">
        <v>0.11</v>
      </c>
      <c r="Q32" t="s">
        <v>357</v>
      </c>
      <c r="R32">
        <v>0</v>
      </c>
      <c r="S32">
        <v>0.11</v>
      </c>
      <c r="T32" t="s">
        <v>358</v>
      </c>
      <c r="U32">
        <v>0</v>
      </c>
      <c r="V32">
        <v>0.11</v>
      </c>
      <c r="W32" t="s">
        <v>359</v>
      </c>
      <c r="X32">
        <v>0</v>
      </c>
      <c r="Y32">
        <v>0.11</v>
      </c>
      <c r="Z32" t="s">
        <v>360</v>
      </c>
      <c r="AA32">
        <v>0</v>
      </c>
      <c r="AB32">
        <v>0.11</v>
      </c>
      <c r="AC32" t="s">
        <v>361</v>
      </c>
      <c r="AD32">
        <v>0</v>
      </c>
      <c r="AE32">
        <v>0.11</v>
      </c>
      <c r="AF32" t="s">
        <v>362</v>
      </c>
      <c r="AG32">
        <v>0</v>
      </c>
      <c r="AH32">
        <v>0.11</v>
      </c>
      <c r="AI32" t="s">
        <v>363</v>
      </c>
      <c r="AJ32">
        <v>0</v>
      </c>
      <c r="AK32">
        <v>0.11</v>
      </c>
      <c r="AL32" t="s">
        <v>364</v>
      </c>
      <c r="AM32">
        <v>0</v>
      </c>
      <c r="AN32">
        <v>0.11</v>
      </c>
      <c r="AO32" t="s">
        <v>365</v>
      </c>
      <c r="AP32">
        <v>0</v>
      </c>
      <c r="AQ32">
        <v>0.11</v>
      </c>
      <c r="AR32" t="s">
        <v>366</v>
      </c>
      <c r="AS32">
        <v>0</v>
      </c>
      <c r="AT32">
        <v>0.11</v>
      </c>
    </row>
    <row r="33" spans="1:46" x14ac:dyDescent="0.2">
      <c r="A33" t="s">
        <v>45</v>
      </c>
      <c r="B33" t="s">
        <v>54</v>
      </c>
      <c r="C33" t="s">
        <v>64</v>
      </c>
      <c r="D33" s="6" t="str">
        <f t="shared" si="1"/>
        <v>00100</v>
      </c>
      <c r="E33">
        <v>14</v>
      </c>
      <c r="F33" t="s">
        <v>50</v>
      </c>
      <c r="G33" t="s">
        <v>49</v>
      </c>
      <c r="H33" t="s">
        <v>333</v>
      </c>
      <c r="I33">
        <v>0</v>
      </c>
      <c r="J33">
        <v>-0.11</v>
      </c>
      <c r="K33" t="s">
        <v>355</v>
      </c>
      <c r="L33">
        <v>0</v>
      </c>
      <c r="M33">
        <v>-0.11</v>
      </c>
      <c r="N33" t="s">
        <v>356</v>
      </c>
      <c r="O33">
        <v>0</v>
      </c>
      <c r="P33">
        <v>-0.11</v>
      </c>
      <c r="Q33" t="s">
        <v>357</v>
      </c>
      <c r="R33">
        <v>0</v>
      </c>
      <c r="S33">
        <v>-0.11</v>
      </c>
      <c r="T33" t="s">
        <v>358</v>
      </c>
      <c r="U33">
        <v>0</v>
      </c>
      <c r="V33">
        <v>-0.11</v>
      </c>
      <c r="W33" t="s">
        <v>359</v>
      </c>
      <c r="X33">
        <v>0</v>
      </c>
      <c r="Y33">
        <v>-0.11</v>
      </c>
      <c r="Z33" t="s">
        <v>360</v>
      </c>
      <c r="AA33">
        <v>0</v>
      </c>
      <c r="AB33">
        <v>-0.11</v>
      </c>
      <c r="AC33" t="s">
        <v>361</v>
      </c>
      <c r="AD33">
        <v>0</v>
      </c>
      <c r="AE33">
        <v>-0.11</v>
      </c>
      <c r="AF33" t="s">
        <v>362</v>
      </c>
      <c r="AG33">
        <v>0</v>
      </c>
      <c r="AH33">
        <v>-0.11</v>
      </c>
      <c r="AI33" t="s">
        <v>363</v>
      </c>
      <c r="AJ33">
        <v>0</v>
      </c>
      <c r="AK33">
        <v>-0.11</v>
      </c>
      <c r="AL33" t="s">
        <v>364</v>
      </c>
      <c r="AM33">
        <v>0</v>
      </c>
      <c r="AN33">
        <v>-0.11</v>
      </c>
      <c r="AO33" t="s">
        <v>365</v>
      </c>
      <c r="AP33">
        <v>0</v>
      </c>
      <c r="AQ33">
        <v>-0.11</v>
      </c>
      <c r="AR33" t="s">
        <v>366</v>
      </c>
      <c r="AS33">
        <v>0</v>
      </c>
      <c r="AT33">
        <v>-0.11</v>
      </c>
    </row>
    <row r="34" spans="1:46" x14ac:dyDescent="0.2">
      <c r="A34" t="s">
        <v>45</v>
      </c>
      <c r="B34" t="s">
        <v>54</v>
      </c>
      <c r="C34" t="s">
        <v>65</v>
      </c>
      <c r="D34" s="6" t="str">
        <f t="shared" si="1"/>
        <v>00100</v>
      </c>
      <c r="E34">
        <v>13</v>
      </c>
      <c r="F34" t="s">
        <v>48</v>
      </c>
      <c r="G34" t="s">
        <v>49</v>
      </c>
      <c r="H34" t="s">
        <v>333</v>
      </c>
      <c r="I34">
        <v>517371.09</v>
      </c>
      <c r="J34">
        <v>269782.03999999998</v>
      </c>
      <c r="K34" t="s">
        <v>355</v>
      </c>
      <c r="L34">
        <v>520688.9</v>
      </c>
      <c r="M34">
        <v>275851.17</v>
      </c>
      <c r="N34" t="s">
        <v>356</v>
      </c>
      <c r="O34">
        <v>520688.9</v>
      </c>
      <c r="P34">
        <v>280190.24</v>
      </c>
      <c r="Q34" t="s">
        <v>357</v>
      </c>
      <c r="R34">
        <v>520688.9</v>
      </c>
      <c r="S34">
        <v>284529.31</v>
      </c>
      <c r="T34" t="s">
        <v>358</v>
      </c>
      <c r="U34">
        <v>520688.9</v>
      </c>
      <c r="V34">
        <v>288868.38</v>
      </c>
      <c r="W34" t="s">
        <v>359</v>
      </c>
      <c r="X34">
        <v>520688.9</v>
      </c>
      <c r="Y34">
        <v>293207.45</v>
      </c>
      <c r="Z34" t="s">
        <v>360</v>
      </c>
      <c r="AA34">
        <v>520688.9</v>
      </c>
      <c r="AB34">
        <v>297546.52</v>
      </c>
      <c r="AC34" t="s">
        <v>361</v>
      </c>
      <c r="AD34">
        <v>520688.9</v>
      </c>
      <c r="AE34">
        <v>301885.59000000003</v>
      </c>
      <c r="AF34" t="s">
        <v>362</v>
      </c>
      <c r="AG34">
        <v>520688.9</v>
      </c>
      <c r="AH34">
        <v>306224.66000000003</v>
      </c>
      <c r="AI34" t="s">
        <v>363</v>
      </c>
      <c r="AJ34">
        <v>520688.9</v>
      </c>
      <c r="AK34">
        <v>310563.73</v>
      </c>
      <c r="AL34" t="s">
        <v>364</v>
      </c>
      <c r="AM34">
        <v>520688.9</v>
      </c>
      <c r="AN34">
        <v>314902.8</v>
      </c>
      <c r="AO34" t="s">
        <v>365</v>
      </c>
      <c r="AP34">
        <v>520688.9</v>
      </c>
      <c r="AQ34">
        <v>319241.87</v>
      </c>
      <c r="AR34" t="s">
        <v>366</v>
      </c>
      <c r="AS34">
        <v>520688.9</v>
      </c>
      <c r="AT34">
        <v>323580.94</v>
      </c>
    </row>
    <row r="35" spans="1:46" x14ac:dyDescent="0.2">
      <c r="A35" t="s">
        <v>45</v>
      </c>
      <c r="B35" t="s">
        <v>54</v>
      </c>
      <c r="C35" t="s">
        <v>65</v>
      </c>
      <c r="D35" s="6" t="str">
        <f t="shared" si="1"/>
        <v>00100</v>
      </c>
      <c r="E35">
        <v>14</v>
      </c>
      <c r="F35" t="s">
        <v>50</v>
      </c>
      <c r="G35" t="s">
        <v>49</v>
      </c>
      <c r="H35" t="s">
        <v>333</v>
      </c>
      <c r="I35">
        <v>1556260.54</v>
      </c>
      <c r="J35">
        <v>811508.52</v>
      </c>
      <c r="K35" t="s">
        <v>355</v>
      </c>
      <c r="L35">
        <v>1552942.73</v>
      </c>
      <c r="M35">
        <v>822719.65</v>
      </c>
      <c r="N35" t="s">
        <v>356</v>
      </c>
      <c r="O35">
        <v>1552942.73</v>
      </c>
      <c r="P35">
        <v>835660.84</v>
      </c>
      <c r="Q35" t="s">
        <v>357</v>
      </c>
      <c r="R35">
        <v>1552942.73</v>
      </c>
      <c r="S35">
        <v>848602.03</v>
      </c>
      <c r="T35" t="s">
        <v>358</v>
      </c>
      <c r="U35">
        <v>1552942.73</v>
      </c>
      <c r="V35">
        <v>861543.22</v>
      </c>
      <c r="W35" t="s">
        <v>359</v>
      </c>
      <c r="X35">
        <v>1552942.73</v>
      </c>
      <c r="Y35">
        <v>874484.41</v>
      </c>
      <c r="Z35" t="s">
        <v>360</v>
      </c>
      <c r="AA35">
        <v>1552942.73</v>
      </c>
      <c r="AB35">
        <v>887425.6</v>
      </c>
      <c r="AC35" t="s">
        <v>361</v>
      </c>
      <c r="AD35">
        <v>1552942.73</v>
      </c>
      <c r="AE35">
        <v>900366.79</v>
      </c>
      <c r="AF35" t="s">
        <v>362</v>
      </c>
      <c r="AG35">
        <v>1552942.73</v>
      </c>
      <c r="AH35">
        <v>913307.98</v>
      </c>
      <c r="AI35" t="s">
        <v>363</v>
      </c>
      <c r="AJ35">
        <v>1552942.73</v>
      </c>
      <c r="AK35">
        <v>926249.17</v>
      </c>
      <c r="AL35" t="s">
        <v>364</v>
      </c>
      <c r="AM35">
        <v>1552942.73</v>
      </c>
      <c r="AN35">
        <v>939190.36</v>
      </c>
      <c r="AO35" t="s">
        <v>365</v>
      </c>
      <c r="AP35">
        <v>1552942.73</v>
      </c>
      <c r="AQ35">
        <v>952131.55</v>
      </c>
      <c r="AR35" t="s">
        <v>366</v>
      </c>
      <c r="AS35">
        <v>1552942.73</v>
      </c>
      <c r="AT35">
        <v>965072.74</v>
      </c>
    </row>
    <row r="36" spans="1:46" x14ac:dyDescent="0.2">
      <c r="A36" t="s">
        <v>45</v>
      </c>
      <c r="B36" t="s">
        <v>54</v>
      </c>
      <c r="C36" t="s">
        <v>66</v>
      </c>
      <c r="D36" s="6" t="str">
        <f t="shared" si="1"/>
        <v>00100</v>
      </c>
      <c r="E36">
        <v>13</v>
      </c>
      <c r="F36" t="s">
        <v>48</v>
      </c>
      <c r="G36" t="s">
        <v>49</v>
      </c>
      <c r="H36" t="s">
        <v>333</v>
      </c>
      <c r="I36">
        <v>3658.6800000000003</v>
      </c>
      <c r="J36">
        <v>1430.3</v>
      </c>
      <c r="K36" t="s">
        <v>355</v>
      </c>
      <c r="L36">
        <v>3682.14</v>
      </c>
      <c r="M36">
        <v>1470.15</v>
      </c>
      <c r="N36" t="s">
        <v>356</v>
      </c>
      <c r="O36">
        <v>3682.14</v>
      </c>
      <c r="P36">
        <v>1500.83</v>
      </c>
      <c r="Q36" t="s">
        <v>357</v>
      </c>
      <c r="R36">
        <v>3682.14</v>
      </c>
      <c r="S36">
        <v>1531.51</v>
      </c>
      <c r="T36" t="s">
        <v>358</v>
      </c>
      <c r="U36">
        <v>3682.14</v>
      </c>
      <c r="V36">
        <v>1562.19</v>
      </c>
      <c r="W36" t="s">
        <v>359</v>
      </c>
      <c r="X36">
        <v>3682.14</v>
      </c>
      <c r="Y36">
        <v>1592.8700000000001</v>
      </c>
      <c r="Z36" t="s">
        <v>360</v>
      </c>
      <c r="AA36">
        <v>3682.14</v>
      </c>
      <c r="AB36">
        <v>1623.55</v>
      </c>
      <c r="AC36" t="s">
        <v>361</v>
      </c>
      <c r="AD36">
        <v>3682.14</v>
      </c>
      <c r="AE36">
        <v>1654.23</v>
      </c>
      <c r="AF36" t="s">
        <v>362</v>
      </c>
      <c r="AG36">
        <v>3682.14</v>
      </c>
      <c r="AH36">
        <v>1684.91</v>
      </c>
      <c r="AI36" t="s">
        <v>363</v>
      </c>
      <c r="AJ36">
        <v>3682.14</v>
      </c>
      <c r="AK36">
        <v>1715.5900000000001</v>
      </c>
      <c r="AL36" t="s">
        <v>364</v>
      </c>
      <c r="AM36">
        <v>3682.14</v>
      </c>
      <c r="AN36">
        <v>1746.27</v>
      </c>
      <c r="AO36" t="s">
        <v>365</v>
      </c>
      <c r="AP36">
        <v>3682.14</v>
      </c>
      <c r="AQ36">
        <v>1776.95</v>
      </c>
      <c r="AR36" t="s">
        <v>366</v>
      </c>
      <c r="AS36">
        <v>3682.14</v>
      </c>
      <c r="AT36">
        <v>1807.63</v>
      </c>
    </row>
    <row r="37" spans="1:46" x14ac:dyDescent="0.2">
      <c r="A37" t="s">
        <v>45</v>
      </c>
      <c r="B37" t="s">
        <v>54</v>
      </c>
      <c r="C37" t="s">
        <v>66</v>
      </c>
      <c r="D37" s="6" t="str">
        <f t="shared" si="1"/>
        <v>00100</v>
      </c>
      <c r="E37">
        <v>14</v>
      </c>
      <c r="F37" t="s">
        <v>50</v>
      </c>
      <c r="G37" t="s">
        <v>49</v>
      </c>
      <c r="H37" t="s">
        <v>333</v>
      </c>
      <c r="I37">
        <v>11005.37</v>
      </c>
      <c r="J37">
        <v>4302.24</v>
      </c>
      <c r="K37" t="s">
        <v>355</v>
      </c>
      <c r="L37">
        <v>10981.91</v>
      </c>
      <c r="M37">
        <v>4384.59</v>
      </c>
      <c r="N37" t="s">
        <v>356</v>
      </c>
      <c r="O37">
        <v>10981.91</v>
      </c>
      <c r="P37">
        <v>4476.1099999999997</v>
      </c>
      <c r="Q37" t="s">
        <v>357</v>
      </c>
      <c r="R37">
        <v>10981.91</v>
      </c>
      <c r="S37">
        <v>4567.63</v>
      </c>
      <c r="T37" t="s">
        <v>358</v>
      </c>
      <c r="U37">
        <v>10981.91</v>
      </c>
      <c r="V37">
        <v>4659.1500000000005</v>
      </c>
      <c r="W37" t="s">
        <v>359</v>
      </c>
      <c r="X37">
        <v>10981.91</v>
      </c>
      <c r="Y37">
        <v>4750.67</v>
      </c>
      <c r="Z37" t="s">
        <v>360</v>
      </c>
      <c r="AA37">
        <v>10981.91</v>
      </c>
      <c r="AB37">
        <v>4842.1900000000005</v>
      </c>
      <c r="AC37" t="s">
        <v>361</v>
      </c>
      <c r="AD37">
        <v>10981.91</v>
      </c>
      <c r="AE37">
        <v>4933.71</v>
      </c>
      <c r="AF37" t="s">
        <v>362</v>
      </c>
      <c r="AG37">
        <v>10981.91</v>
      </c>
      <c r="AH37">
        <v>5025.2300000000005</v>
      </c>
      <c r="AI37" t="s">
        <v>363</v>
      </c>
      <c r="AJ37">
        <v>10981.91</v>
      </c>
      <c r="AK37">
        <v>5116.75</v>
      </c>
      <c r="AL37" t="s">
        <v>364</v>
      </c>
      <c r="AM37">
        <v>10981.91</v>
      </c>
      <c r="AN37">
        <v>5208.2700000000004</v>
      </c>
      <c r="AO37" t="s">
        <v>365</v>
      </c>
      <c r="AP37">
        <v>10981.91</v>
      </c>
      <c r="AQ37">
        <v>5299.79</v>
      </c>
      <c r="AR37" t="s">
        <v>366</v>
      </c>
      <c r="AS37">
        <v>10981.91</v>
      </c>
      <c r="AT37">
        <v>5391.31</v>
      </c>
    </row>
    <row r="38" spans="1:46" x14ac:dyDescent="0.2">
      <c r="A38" t="s">
        <v>45</v>
      </c>
      <c r="B38" t="s">
        <v>54</v>
      </c>
      <c r="C38" t="s">
        <v>67</v>
      </c>
      <c r="D38" s="6" t="str">
        <f t="shared" si="1"/>
        <v>00100</v>
      </c>
      <c r="E38">
        <v>13</v>
      </c>
      <c r="F38" t="s">
        <v>48</v>
      </c>
      <c r="G38" t="s">
        <v>49</v>
      </c>
      <c r="H38" t="s">
        <v>333</v>
      </c>
      <c r="I38">
        <v>107313.05</v>
      </c>
      <c r="J38">
        <v>32193.87</v>
      </c>
      <c r="K38" t="s">
        <v>355</v>
      </c>
      <c r="L38">
        <v>108001.23</v>
      </c>
      <c r="M38">
        <v>33300.33</v>
      </c>
      <c r="N38" t="s">
        <v>356</v>
      </c>
      <c r="O38">
        <v>108001.23</v>
      </c>
      <c r="P38">
        <v>34200.340000000004</v>
      </c>
      <c r="Q38" t="s">
        <v>357</v>
      </c>
      <c r="R38">
        <v>108001.23</v>
      </c>
      <c r="S38">
        <v>35100.35</v>
      </c>
      <c r="T38" t="s">
        <v>358</v>
      </c>
      <c r="U38">
        <v>108001.23</v>
      </c>
      <c r="V38">
        <v>36000.36</v>
      </c>
      <c r="W38" t="s">
        <v>359</v>
      </c>
      <c r="X38">
        <v>108001.23</v>
      </c>
      <c r="Y38">
        <v>36900.370000000003</v>
      </c>
      <c r="Z38" t="s">
        <v>360</v>
      </c>
      <c r="AA38">
        <v>108001.23</v>
      </c>
      <c r="AB38">
        <v>37800.379999999997</v>
      </c>
      <c r="AC38" t="s">
        <v>361</v>
      </c>
      <c r="AD38">
        <v>108001.23</v>
      </c>
      <c r="AE38">
        <v>38700.39</v>
      </c>
      <c r="AF38" t="s">
        <v>362</v>
      </c>
      <c r="AG38">
        <v>108001.23</v>
      </c>
      <c r="AH38">
        <v>39600.400000000001</v>
      </c>
      <c r="AI38" t="s">
        <v>363</v>
      </c>
      <c r="AJ38">
        <v>108001.23</v>
      </c>
      <c r="AK38">
        <v>40500.410000000003</v>
      </c>
      <c r="AL38" t="s">
        <v>364</v>
      </c>
      <c r="AM38">
        <v>108001.23</v>
      </c>
      <c r="AN38">
        <v>41400.42</v>
      </c>
      <c r="AO38" t="s">
        <v>365</v>
      </c>
      <c r="AP38">
        <v>108001.23</v>
      </c>
      <c r="AQ38">
        <v>42300.43</v>
      </c>
      <c r="AR38" t="s">
        <v>366</v>
      </c>
      <c r="AS38">
        <v>141616.87</v>
      </c>
      <c r="AT38">
        <v>51981.29</v>
      </c>
    </row>
    <row r="39" spans="1:46" x14ac:dyDescent="0.2">
      <c r="A39" t="s">
        <v>45</v>
      </c>
      <c r="B39" t="s">
        <v>54</v>
      </c>
      <c r="C39" t="s">
        <v>67</v>
      </c>
      <c r="D39" s="6" t="str">
        <f t="shared" si="1"/>
        <v>00100</v>
      </c>
      <c r="E39">
        <v>14</v>
      </c>
      <c r="F39" t="s">
        <v>50</v>
      </c>
      <c r="G39" t="s">
        <v>49</v>
      </c>
      <c r="H39" t="s">
        <v>333</v>
      </c>
      <c r="I39">
        <v>322799.39</v>
      </c>
      <c r="J39">
        <v>96839.85</v>
      </c>
      <c r="K39" t="s">
        <v>355</v>
      </c>
      <c r="L39">
        <v>322111.21000000002</v>
      </c>
      <c r="M39">
        <v>99317.66</v>
      </c>
      <c r="N39" t="s">
        <v>356</v>
      </c>
      <c r="O39">
        <v>322111.21000000002</v>
      </c>
      <c r="P39">
        <v>102001.92</v>
      </c>
      <c r="Q39" t="s">
        <v>357</v>
      </c>
      <c r="R39">
        <v>322111.21000000002</v>
      </c>
      <c r="S39">
        <v>104686.18000000001</v>
      </c>
      <c r="T39" t="s">
        <v>358</v>
      </c>
      <c r="U39">
        <v>322111.21000000002</v>
      </c>
      <c r="V39">
        <v>107370.44</v>
      </c>
      <c r="W39" t="s">
        <v>359</v>
      </c>
      <c r="X39">
        <v>322111.21000000002</v>
      </c>
      <c r="Y39">
        <v>110054.7</v>
      </c>
      <c r="Z39" t="s">
        <v>360</v>
      </c>
      <c r="AA39">
        <v>322111.21000000002</v>
      </c>
      <c r="AB39">
        <v>112738.96</v>
      </c>
      <c r="AC39" t="s">
        <v>361</v>
      </c>
      <c r="AD39">
        <v>322111.21000000002</v>
      </c>
      <c r="AE39">
        <v>115423.22</v>
      </c>
      <c r="AF39" t="s">
        <v>362</v>
      </c>
      <c r="AG39">
        <v>322111.21000000002</v>
      </c>
      <c r="AH39">
        <v>118107.48</v>
      </c>
      <c r="AI39" t="s">
        <v>363</v>
      </c>
      <c r="AJ39">
        <v>322111.21000000002</v>
      </c>
      <c r="AK39">
        <v>120791.74</v>
      </c>
      <c r="AL39" t="s">
        <v>364</v>
      </c>
      <c r="AM39">
        <v>322111.21000000002</v>
      </c>
      <c r="AN39">
        <v>123476</v>
      </c>
      <c r="AO39" t="s">
        <v>365</v>
      </c>
      <c r="AP39">
        <v>322111.21000000002</v>
      </c>
      <c r="AQ39">
        <v>126160.26000000001</v>
      </c>
      <c r="AR39" t="s">
        <v>366</v>
      </c>
      <c r="AS39">
        <v>422369.06</v>
      </c>
      <c r="AT39">
        <v>155033.19</v>
      </c>
    </row>
    <row r="40" spans="1:46" x14ac:dyDescent="0.2">
      <c r="A40" t="s">
        <v>45</v>
      </c>
      <c r="B40" t="s">
        <v>54</v>
      </c>
      <c r="C40" t="s">
        <v>68</v>
      </c>
      <c r="D40" s="6" t="str">
        <f t="shared" si="1"/>
        <v>00100</v>
      </c>
      <c r="E40">
        <v>13</v>
      </c>
      <c r="F40" t="s">
        <v>48</v>
      </c>
      <c r="G40" t="s">
        <v>49</v>
      </c>
      <c r="H40" t="s">
        <v>333</v>
      </c>
      <c r="I40">
        <v>12664.76</v>
      </c>
      <c r="J40">
        <v>1546.55</v>
      </c>
      <c r="K40" t="s">
        <v>355</v>
      </c>
      <c r="L40">
        <v>12745.970000000001</v>
      </c>
      <c r="M40">
        <v>1662.69</v>
      </c>
      <c r="N40" t="s">
        <v>356</v>
      </c>
      <c r="O40">
        <v>12745.970000000001</v>
      </c>
      <c r="P40">
        <v>1768.91</v>
      </c>
      <c r="Q40" t="s">
        <v>357</v>
      </c>
      <c r="R40">
        <v>12745.970000000001</v>
      </c>
      <c r="S40">
        <v>1875.13</v>
      </c>
      <c r="T40" t="s">
        <v>358</v>
      </c>
      <c r="U40">
        <v>12745.970000000001</v>
      </c>
      <c r="V40">
        <v>1981.3500000000001</v>
      </c>
      <c r="W40" t="s">
        <v>359</v>
      </c>
      <c r="X40">
        <v>12745.970000000001</v>
      </c>
      <c r="Y40">
        <v>2087.5700000000002</v>
      </c>
      <c r="Z40" t="s">
        <v>360</v>
      </c>
      <c r="AA40">
        <v>12745.970000000001</v>
      </c>
      <c r="AB40">
        <v>2193.79</v>
      </c>
      <c r="AC40" t="s">
        <v>361</v>
      </c>
      <c r="AD40">
        <v>12745.970000000001</v>
      </c>
      <c r="AE40">
        <v>2300.0100000000002</v>
      </c>
      <c r="AF40" t="s">
        <v>362</v>
      </c>
      <c r="AG40">
        <v>12745.970000000001</v>
      </c>
      <c r="AH40">
        <v>2406.23</v>
      </c>
      <c r="AI40" t="s">
        <v>363</v>
      </c>
      <c r="AJ40">
        <v>12745.970000000001</v>
      </c>
      <c r="AK40">
        <v>2512.4500000000003</v>
      </c>
      <c r="AL40" t="s">
        <v>364</v>
      </c>
      <c r="AM40">
        <v>12745.970000000001</v>
      </c>
      <c r="AN40">
        <v>2618.67</v>
      </c>
      <c r="AO40" t="s">
        <v>365</v>
      </c>
      <c r="AP40">
        <v>12745.970000000001</v>
      </c>
      <c r="AQ40">
        <v>2724.89</v>
      </c>
      <c r="AR40" t="s">
        <v>366</v>
      </c>
      <c r="AS40">
        <v>12745.970000000001</v>
      </c>
      <c r="AT40">
        <v>2831.11</v>
      </c>
    </row>
    <row r="41" spans="1:46" x14ac:dyDescent="0.2">
      <c r="A41" t="s">
        <v>45</v>
      </c>
      <c r="B41" t="s">
        <v>54</v>
      </c>
      <c r="C41" t="s">
        <v>68</v>
      </c>
      <c r="D41" s="6" t="str">
        <f t="shared" si="1"/>
        <v>00100</v>
      </c>
      <c r="E41">
        <v>14</v>
      </c>
      <c r="F41" t="s">
        <v>50</v>
      </c>
      <c r="G41" t="s">
        <v>49</v>
      </c>
      <c r="H41" t="s">
        <v>333</v>
      </c>
      <c r="I41">
        <v>38095.79</v>
      </c>
      <c r="J41">
        <v>4651.9400000000005</v>
      </c>
      <c r="K41" t="s">
        <v>355</v>
      </c>
      <c r="L41">
        <v>38014.58</v>
      </c>
      <c r="M41">
        <v>4958.8</v>
      </c>
      <c r="N41" t="s">
        <v>356</v>
      </c>
      <c r="O41">
        <v>38014.58</v>
      </c>
      <c r="P41">
        <v>5275.58</v>
      </c>
      <c r="Q41" t="s">
        <v>357</v>
      </c>
      <c r="R41">
        <v>38014.58</v>
      </c>
      <c r="S41">
        <v>5592.36</v>
      </c>
      <c r="T41" t="s">
        <v>358</v>
      </c>
      <c r="U41">
        <v>38014.58</v>
      </c>
      <c r="V41">
        <v>5909.14</v>
      </c>
      <c r="W41" t="s">
        <v>359</v>
      </c>
      <c r="X41">
        <v>38014.58</v>
      </c>
      <c r="Y41">
        <v>6225.92</v>
      </c>
      <c r="Z41" t="s">
        <v>360</v>
      </c>
      <c r="AA41">
        <v>38014.58</v>
      </c>
      <c r="AB41">
        <v>6542.7</v>
      </c>
      <c r="AC41" t="s">
        <v>361</v>
      </c>
      <c r="AD41">
        <v>38014.58</v>
      </c>
      <c r="AE41">
        <v>6859.4800000000005</v>
      </c>
      <c r="AF41" t="s">
        <v>362</v>
      </c>
      <c r="AG41">
        <v>38014.58</v>
      </c>
      <c r="AH41">
        <v>7176.26</v>
      </c>
      <c r="AI41" t="s">
        <v>363</v>
      </c>
      <c r="AJ41">
        <v>38014.58</v>
      </c>
      <c r="AK41">
        <v>7493.04</v>
      </c>
      <c r="AL41" t="s">
        <v>364</v>
      </c>
      <c r="AM41">
        <v>38014.58</v>
      </c>
      <c r="AN41">
        <v>7809.82</v>
      </c>
      <c r="AO41" t="s">
        <v>365</v>
      </c>
      <c r="AP41">
        <v>38014.58</v>
      </c>
      <c r="AQ41">
        <v>8126.6</v>
      </c>
      <c r="AR41" t="s">
        <v>366</v>
      </c>
      <c r="AS41">
        <v>38014.58</v>
      </c>
      <c r="AT41">
        <v>8443.380000000001</v>
      </c>
    </row>
    <row r="42" spans="1:46" x14ac:dyDescent="0.2">
      <c r="A42" t="s">
        <v>45</v>
      </c>
      <c r="B42" t="s">
        <v>54</v>
      </c>
      <c r="C42" t="s">
        <v>368</v>
      </c>
      <c r="D42" s="6" t="str">
        <f t="shared" si="1"/>
        <v>00100</v>
      </c>
      <c r="E42">
        <v>13</v>
      </c>
      <c r="F42" t="s">
        <v>48</v>
      </c>
      <c r="G42" t="s">
        <v>49</v>
      </c>
      <c r="H42" t="s">
        <v>333</v>
      </c>
      <c r="I42">
        <v>0</v>
      </c>
      <c r="J42">
        <v>0</v>
      </c>
      <c r="K42" t="s">
        <v>355</v>
      </c>
      <c r="L42">
        <v>0</v>
      </c>
      <c r="M42">
        <v>0</v>
      </c>
      <c r="N42" t="s">
        <v>356</v>
      </c>
      <c r="O42">
        <v>0</v>
      </c>
      <c r="P42">
        <v>0</v>
      </c>
      <c r="Q42" t="s">
        <v>357</v>
      </c>
      <c r="R42">
        <v>0</v>
      </c>
      <c r="S42">
        <v>0</v>
      </c>
      <c r="T42" t="s">
        <v>358</v>
      </c>
      <c r="U42">
        <v>0</v>
      </c>
      <c r="V42">
        <v>0</v>
      </c>
      <c r="W42" t="s">
        <v>359</v>
      </c>
      <c r="X42">
        <v>0</v>
      </c>
      <c r="Y42">
        <v>0</v>
      </c>
      <c r="Z42" t="s">
        <v>360</v>
      </c>
      <c r="AA42">
        <v>0</v>
      </c>
      <c r="AB42">
        <v>0</v>
      </c>
      <c r="AC42" t="s">
        <v>361</v>
      </c>
      <c r="AD42">
        <v>0</v>
      </c>
      <c r="AE42">
        <v>0</v>
      </c>
      <c r="AF42" t="s">
        <v>362</v>
      </c>
      <c r="AG42">
        <v>59850.55</v>
      </c>
      <c r="AH42">
        <v>0</v>
      </c>
      <c r="AI42" t="s">
        <v>363</v>
      </c>
      <c r="AJ42">
        <v>59850.55</v>
      </c>
      <c r="AK42">
        <v>498.75</v>
      </c>
      <c r="AL42" t="s">
        <v>364</v>
      </c>
      <c r="AM42">
        <v>59850.55</v>
      </c>
      <c r="AN42">
        <v>997.5</v>
      </c>
      <c r="AO42" t="s">
        <v>365</v>
      </c>
      <c r="AP42">
        <v>59850.55</v>
      </c>
      <c r="AQ42">
        <v>1496.25</v>
      </c>
      <c r="AR42" t="s">
        <v>366</v>
      </c>
      <c r="AS42">
        <v>84309.83</v>
      </c>
      <c r="AT42">
        <v>1995</v>
      </c>
    </row>
    <row r="43" spans="1:46" x14ac:dyDescent="0.2">
      <c r="A43" t="s">
        <v>45</v>
      </c>
      <c r="B43" t="s">
        <v>54</v>
      </c>
      <c r="C43" t="s">
        <v>368</v>
      </c>
      <c r="D43" s="6" t="str">
        <f t="shared" si="1"/>
        <v>00100</v>
      </c>
      <c r="E43">
        <v>14</v>
      </c>
      <c r="F43" t="s">
        <v>50</v>
      </c>
      <c r="G43" t="s">
        <v>49</v>
      </c>
      <c r="H43" t="s">
        <v>333</v>
      </c>
      <c r="I43">
        <v>0</v>
      </c>
      <c r="J43">
        <v>0</v>
      </c>
      <c r="K43" t="s">
        <v>355</v>
      </c>
      <c r="L43">
        <v>0</v>
      </c>
      <c r="M43">
        <v>0</v>
      </c>
      <c r="N43" t="s">
        <v>356</v>
      </c>
      <c r="O43">
        <v>0</v>
      </c>
      <c r="P43">
        <v>0</v>
      </c>
      <c r="Q43" t="s">
        <v>357</v>
      </c>
      <c r="R43">
        <v>0</v>
      </c>
      <c r="S43">
        <v>0</v>
      </c>
      <c r="T43" t="s">
        <v>358</v>
      </c>
      <c r="U43">
        <v>0</v>
      </c>
      <c r="V43">
        <v>0</v>
      </c>
      <c r="W43" t="s">
        <v>359</v>
      </c>
      <c r="X43">
        <v>0</v>
      </c>
      <c r="Y43">
        <v>0</v>
      </c>
      <c r="Z43" t="s">
        <v>360</v>
      </c>
      <c r="AA43">
        <v>0</v>
      </c>
      <c r="AB43">
        <v>0</v>
      </c>
      <c r="AC43" t="s">
        <v>361</v>
      </c>
      <c r="AD43">
        <v>0</v>
      </c>
      <c r="AE43">
        <v>0</v>
      </c>
      <c r="AF43" t="s">
        <v>362</v>
      </c>
      <c r="AG43">
        <v>178502.88</v>
      </c>
      <c r="AH43">
        <v>0</v>
      </c>
      <c r="AI43" t="s">
        <v>363</v>
      </c>
      <c r="AJ43">
        <v>178502.88</v>
      </c>
      <c r="AK43">
        <v>1487.53</v>
      </c>
      <c r="AL43" t="s">
        <v>364</v>
      </c>
      <c r="AM43">
        <v>178502.88</v>
      </c>
      <c r="AN43">
        <v>2975.06</v>
      </c>
      <c r="AO43" t="s">
        <v>365</v>
      </c>
      <c r="AP43">
        <v>178502.88</v>
      </c>
      <c r="AQ43">
        <v>4462.59</v>
      </c>
      <c r="AR43" t="s">
        <v>366</v>
      </c>
      <c r="AS43">
        <v>251452.13</v>
      </c>
      <c r="AT43">
        <v>5950.12</v>
      </c>
    </row>
    <row r="44" spans="1:46" x14ac:dyDescent="0.2">
      <c r="A44" t="s">
        <v>45</v>
      </c>
      <c r="B44" t="s">
        <v>54</v>
      </c>
      <c r="C44" t="s">
        <v>69</v>
      </c>
      <c r="D44" s="6" t="str">
        <f t="shared" si="1"/>
        <v>00100</v>
      </c>
      <c r="E44">
        <v>13</v>
      </c>
      <c r="F44" t="s">
        <v>48</v>
      </c>
      <c r="G44" t="s">
        <v>49</v>
      </c>
      <c r="H44" t="s">
        <v>333</v>
      </c>
      <c r="I44">
        <v>0</v>
      </c>
      <c r="J44">
        <v>0</v>
      </c>
      <c r="K44" t="s">
        <v>355</v>
      </c>
      <c r="L44">
        <v>0</v>
      </c>
      <c r="M44">
        <v>0</v>
      </c>
      <c r="N44" t="s">
        <v>356</v>
      </c>
      <c r="O44">
        <v>0</v>
      </c>
      <c r="P44">
        <v>0</v>
      </c>
      <c r="Q44" t="s">
        <v>357</v>
      </c>
      <c r="R44">
        <v>0</v>
      </c>
      <c r="S44">
        <v>0</v>
      </c>
      <c r="T44" t="s">
        <v>358</v>
      </c>
      <c r="U44">
        <v>0</v>
      </c>
      <c r="V44">
        <v>0</v>
      </c>
      <c r="W44" t="s">
        <v>359</v>
      </c>
      <c r="X44">
        <v>0</v>
      </c>
      <c r="Y44">
        <v>0</v>
      </c>
      <c r="Z44" t="s">
        <v>360</v>
      </c>
      <c r="AA44">
        <v>0</v>
      </c>
      <c r="AB44">
        <v>0</v>
      </c>
      <c r="AC44" t="s">
        <v>361</v>
      </c>
      <c r="AD44">
        <v>0</v>
      </c>
      <c r="AE44">
        <v>0</v>
      </c>
      <c r="AF44" t="s">
        <v>362</v>
      </c>
      <c r="AG44">
        <v>0</v>
      </c>
      <c r="AH44">
        <v>0</v>
      </c>
      <c r="AI44" t="s">
        <v>363</v>
      </c>
      <c r="AJ44">
        <v>0</v>
      </c>
      <c r="AK44">
        <v>0</v>
      </c>
      <c r="AL44" t="s">
        <v>364</v>
      </c>
      <c r="AM44">
        <v>0</v>
      </c>
      <c r="AN44">
        <v>0</v>
      </c>
      <c r="AO44" t="s">
        <v>365</v>
      </c>
      <c r="AP44">
        <v>0</v>
      </c>
      <c r="AQ44">
        <v>0</v>
      </c>
      <c r="AR44" t="s">
        <v>366</v>
      </c>
      <c r="AS44">
        <v>0</v>
      </c>
      <c r="AT44">
        <v>0</v>
      </c>
    </row>
    <row r="45" spans="1:46" x14ac:dyDescent="0.2">
      <c r="A45" t="s">
        <v>45</v>
      </c>
      <c r="B45" t="s">
        <v>54</v>
      </c>
      <c r="C45" t="s">
        <v>69</v>
      </c>
      <c r="D45" s="6" t="str">
        <f t="shared" si="1"/>
        <v>00100</v>
      </c>
      <c r="E45">
        <v>14</v>
      </c>
      <c r="F45" t="s">
        <v>50</v>
      </c>
      <c r="G45" t="s">
        <v>49</v>
      </c>
      <c r="H45" t="s">
        <v>333</v>
      </c>
      <c r="I45">
        <v>0</v>
      </c>
      <c r="J45">
        <v>0</v>
      </c>
      <c r="K45" t="s">
        <v>355</v>
      </c>
      <c r="L45">
        <v>0</v>
      </c>
      <c r="M45">
        <v>0</v>
      </c>
      <c r="N45" t="s">
        <v>356</v>
      </c>
      <c r="O45">
        <v>0</v>
      </c>
      <c r="P45">
        <v>0</v>
      </c>
      <c r="Q45" t="s">
        <v>357</v>
      </c>
      <c r="R45">
        <v>0</v>
      </c>
      <c r="S45">
        <v>0</v>
      </c>
      <c r="T45" t="s">
        <v>358</v>
      </c>
      <c r="U45">
        <v>0</v>
      </c>
      <c r="V45">
        <v>0</v>
      </c>
      <c r="W45" t="s">
        <v>359</v>
      </c>
      <c r="X45">
        <v>0</v>
      </c>
      <c r="Y45">
        <v>0</v>
      </c>
      <c r="Z45" t="s">
        <v>360</v>
      </c>
      <c r="AA45">
        <v>0</v>
      </c>
      <c r="AB45">
        <v>0</v>
      </c>
      <c r="AC45" t="s">
        <v>361</v>
      </c>
      <c r="AD45">
        <v>0</v>
      </c>
      <c r="AE45">
        <v>0</v>
      </c>
      <c r="AF45" t="s">
        <v>362</v>
      </c>
      <c r="AG45">
        <v>0</v>
      </c>
      <c r="AH45">
        <v>0</v>
      </c>
      <c r="AI45" t="s">
        <v>363</v>
      </c>
      <c r="AJ45">
        <v>0</v>
      </c>
      <c r="AK45">
        <v>0</v>
      </c>
      <c r="AL45" t="s">
        <v>364</v>
      </c>
      <c r="AM45">
        <v>0</v>
      </c>
      <c r="AN45">
        <v>0</v>
      </c>
      <c r="AO45" t="s">
        <v>365</v>
      </c>
      <c r="AP45">
        <v>0</v>
      </c>
      <c r="AQ45">
        <v>0</v>
      </c>
      <c r="AR45" t="s">
        <v>366</v>
      </c>
      <c r="AS45">
        <v>0</v>
      </c>
      <c r="AT45">
        <v>0</v>
      </c>
    </row>
    <row r="46" spans="1:46" x14ac:dyDescent="0.2">
      <c r="A46" t="s">
        <v>45</v>
      </c>
      <c r="B46" t="s">
        <v>54</v>
      </c>
      <c r="C46" t="s">
        <v>70</v>
      </c>
      <c r="D46" s="6" t="str">
        <f t="shared" si="1"/>
        <v>00100</v>
      </c>
      <c r="E46">
        <v>13</v>
      </c>
      <c r="F46" t="s">
        <v>48</v>
      </c>
      <c r="G46" t="s">
        <v>49</v>
      </c>
      <c r="H46" t="s">
        <v>333</v>
      </c>
      <c r="I46">
        <v>297217.64</v>
      </c>
      <c r="J46">
        <v>27893.360000000001</v>
      </c>
      <c r="K46" t="s">
        <v>355</v>
      </c>
      <c r="L46">
        <v>299123.65000000002</v>
      </c>
      <c r="M46">
        <v>30148.65</v>
      </c>
      <c r="N46" t="s">
        <v>356</v>
      </c>
      <c r="O46">
        <v>299123.65000000002</v>
      </c>
      <c r="P46">
        <v>32225.07</v>
      </c>
      <c r="Q46" t="s">
        <v>357</v>
      </c>
      <c r="R46">
        <v>299123.65000000002</v>
      </c>
      <c r="S46">
        <v>34301.49</v>
      </c>
      <c r="T46" t="s">
        <v>358</v>
      </c>
      <c r="U46">
        <v>299123.65000000002</v>
      </c>
      <c r="V46">
        <v>36377.910000000003</v>
      </c>
      <c r="W46" t="s">
        <v>359</v>
      </c>
      <c r="X46">
        <v>299123.65000000002</v>
      </c>
      <c r="Y46">
        <v>38454.33</v>
      </c>
      <c r="Z46" t="s">
        <v>360</v>
      </c>
      <c r="AA46">
        <v>299123.65000000002</v>
      </c>
      <c r="AB46">
        <v>40530.75</v>
      </c>
      <c r="AC46" t="s">
        <v>361</v>
      </c>
      <c r="AD46">
        <v>299123.65000000002</v>
      </c>
      <c r="AE46">
        <v>42607.17</v>
      </c>
      <c r="AF46" t="s">
        <v>362</v>
      </c>
      <c r="AG46">
        <v>299123.65000000002</v>
      </c>
      <c r="AH46">
        <v>44683.590000000004</v>
      </c>
      <c r="AI46" t="s">
        <v>363</v>
      </c>
      <c r="AJ46">
        <v>299123.65000000002</v>
      </c>
      <c r="AK46">
        <v>46760.01</v>
      </c>
      <c r="AL46" t="s">
        <v>364</v>
      </c>
      <c r="AM46">
        <v>299123.65000000002</v>
      </c>
      <c r="AN46">
        <v>48836.43</v>
      </c>
      <c r="AO46" t="s">
        <v>365</v>
      </c>
      <c r="AP46">
        <v>299123.65000000002</v>
      </c>
      <c r="AQ46">
        <v>50912.85</v>
      </c>
      <c r="AR46" t="s">
        <v>366</v>
      </c>
      <c r="AS46">
        <v>299123.65000000002</v>
      </c>
      <c r="AT46">
        <v>52989.270000000004</v>
      </c>
    </row>
    <row r="47" spans="1:46" x14ac:dyDescent="0.2">
      <c r="A47" t="s">
        <v>45</v>
      </c>
      <c r="B47" t="s">
        <v>54</v>
      </c>
      <c r="C47" t="s">
        <v>70</v>
      </c>
      <c r="D47" s="6" t="str">
        <f t="shared" si="1"/>
        <v>00100</v>
      </c>
      <c r="E47">
        <v>14</v>
      </c>
      <c r="F47" t="s">
        <v>50</v>
      </c>
      <c r="G47" t="s">
        <v>49</v>
      </c>
      <c r="H47" t="s">
        <v>333</v>
      </c>
      <c r="I47">
        <v>894035.44000000006</v>
      </c>
      <c r="J47">
        <v>83903.44</v>
      </c>
      <c r="K47" t="s">
        <v>355</v>
      </c>
      <c r="L47">
        <v>892129.43</v>
      </c>
      <c r="M47">
        <v>89917.430000000008</v>
      </c>
      <c r="N47" t="s">
        <v>356</v>
      </c>
      <c r="O47">
        <v>892129.43</v>
      </c>
      <c r="P47">
        <v>96110.290000000008</v>
      </c>
      <c r="Q47" t="s">
        <v>357</v>
      </c>
      <c r="R47">
        <v>892129.43</v>
      </c>
      <c r="S47">
        <v>102303.15000000001</v>
      </c>
      <c r="T47" t="s">
        <v>358</v>
      </c>
      <c r="U47">
        <v>892129.43</v>
      </c>
      <c r="V47">
        <v>108496.01000000001</v>
      </c>
      <c r="W47" t="s">
        <v>359</v>
      </c>
      <c r="X47">
        <v>892129.43</v>
      </c>
      <c r="Y47">
        <v>114688.87</v>
      </c>
      <c r="Z47" t="s">
        <v>360</v>
      </c>
      <c r="AA47">
        <v>892129.43</v>
      </c>
      <c r="AB47">
        <v>120881.73</v>
      </c>
      <c r="AC47" t="s">
        <v>361</v>
      </c>
      <c r="AD47">
        <v>892129.43</v>
      </c>
      <c r="AE47">
        <v>127074.59</v>
      </c>
      <c r="AF47" t="s">
        <v>362</v>
      </c>
      <c r="AG47">
        <v>892129.43</v>
      </c>
      <c r="AH47">
        <v>133267.45000000001</v>
      </c>
      <c r="AI47" t="s">
        <v>363</v>
      </c>
      <c r="AJ47">
        <v>892129.43</v>
      </c>
      <c r="AK47">
        <v>139460.31</v>
      </c>
      <c r="AL47" t="s">
        <v>364</v>
      </c>
      <c r="AM47">
        <v>892129.43</v>
      </c>
      <c r="AN47">
        <v>145653.17000000001</v>
      </c>
      <c r="AO47" t="s">
        <v>365</v>
      </c>
      <c r="AP47">
        <v>892129.43</v>
      </c>
      <c r="AQ47">
        <v>151846.03</v>
      </c>
      <c r="AR47" t="s">
        <v>366</v>
      </c>
      <c r="AS47">
        <v>892129.43</v>
      </c>
      <c r="AT47">
        <v>158038.89000000001</v>
      </c>
    </row>
    <row r="48" spans="1:46" x14ac:dyDescent="0.2">
      <c r="A48" t="s">
        <v>45</v>
      </c>
      <c r="B48" t="s">
        <v>54</v>
      </c>
      <c r="C48" t="s">
        <v>336</v>
      </c>
      <c r="D48" s="6" t="str">
        <f t="shared" si="1"/>
        <v>00100</v>
      </c>
      <c r="E48">
        <v>13</v>
      </c>
      <c r="F48" t="s">
        <v>48</v>
      </c>
      <c r="G48" t="s">
        <v>49</v>
      </c>
      <c r="H48" t="s">
        <v>333</v>
      </c>
      <c r="I48">
        <v>217421.01</v>
      </c>
      <c r="J48">
        <v>12436.720000000001</v>
      </c>
      <c r="K48" t="s">
        <v>355</v>
      </c>
      <c r="L48">
        <v>218815.29</v>
      </c>
      <c r="M48">
        <v>14035.41</v>
      </c>
      <c r="N48" t="s">
        <v>356</v>
      </c>
      <c r="O48">
        <v>218815.29</v>
      </c>
      <c r="P48">
        <v>15554.35</v>
      </c>
      <c r="Q48" t="s">
        <v>357</v>
      </c>
      <c r="R48">
        <v>218815.29</v>
      </c>
      <c r="S48">
        <v>17073.29</v>
      </c>
      <c r="T48" t="s">
        <v>358</v>
      </c>
      <c r="U48">
        <v>218815.29</v>
      </c>
      <c r="V48">
        <v>18592.23</v>
      </c>
      <c r="W48" t="s">
        <v>359</v>
      </c>
      <c r="X48">
        <v>218815.29</v>
      </c>
      <c r="Y48">
        <v>20111.170000000002</v>
      </c>
      <c r="Z48" t="s">
        <v>360</v>
      </c>
      <c r="AA48">
        <v>218815.29</v>
      </c>
      <c r="AB48">
        <v>21630.11</v>
      </c>
      <c r="AC48" t="s">
        <v>361</v>
      </c>
      <c r="AD48">
        <v>218815.29</v>
      </c>
      <c r="AE48">
        <v>23149.05</v>
      </c>
      <c r="AF48" t="s">
        <v>362</v>
      </c>
      <c r="AG48">
        <v>218815.29</v>
      </c>
      <c r="AH48">
        <v>24667.99</v>
      </c>
      <c r="AI48" t="s">
        <v>363</v>
      </c>
      <c r="AJ48">
        <v>218815.29</v>
      </c>
      <c r="AK48">
        <v>26186.93</v>
      </c>
      <c r="AL48" t="s">
        <v>364</v>
      </c>
      <c r="AM48">
        <v>218815.29</v>
      </c>
      <c r="AN48">
        <v>27705.87</v>
      </c>
      <c r="AO48" t="s">
        <v>365</v>
      </c>
      <c r="AP48">
        <v>218815.29</v>
      </c>
      <c r="AQ48">
        <v>29224.81</v>
      </c>
      <c r="AR48" t="s">
        <v>366</v>
      </c>
      <c r="AS48">
        <v>218815.29</v>
      </c>
      <c r="AT48">
        <v>30743.75</v>
      </c>
    </row>
    <row r="49" spans="1:46" x14ac:dyDescent="0.2">
      <c r="A49" t="s">
        <v>45</v>
      </c>
      <c r="B49" t="s">
        <v>54</v>
      </c>
      <c r="C49" t="s">
        <v>336</v>
      </c>
      <c r="D49" s="6" t="str">
        <f t="shared" si="1"/>
        <v>00100</v>
      </c>
      <c r="E49">
        <v>14</v>
      </c>
      <c r="F49" t="s">
        <v>50</v>
      </c>
      <c r="G49" t="s">
        <v>49</v>
      </c>
      <c r="H49" t="s">
        <v>333</v>
      </c>
      <c r="I49">
        <v>654005.88</v>
      </c>
      <c r="J49">
        <v>37409.94</v>
      </c>
      <c r="K49" t="s">
        <v>355</v>
      </c>
      <c r="L49">
        <v>652611.6</v>
      </c>
      <c r="M49">
        <v>41860.400000000001</v>
      </c>
      <c r="N49" t="s">
        <v>356</v>
      </c>
      <c r="O49">
        <v>652611.6</v>
      </c>
      <c r="P49">
        <v>46390.61</v>
      </c>
      <c r="Q49" t="s">
        <v>357</v>
      </c>
      <c r="R49">
        <v>652611.6</v>
      </c>
      <c r="S49">
        <v>50920.82</v>
      </c>
      <c r="T49" t="s">
        <v>358</v>
      </c>
      <c r="U49">
        <v>652611.6</v>
      </c>
      <c r="V49">
        <v>55451.03</v>
      </c>
      <c r="W49" t="s">
        <v>359</v>
      </c>
      <c r="X49">
        <v>652611.6</v>
      </c>
      <c r="Y49">
        <v>59981.24</v>
      </c>
      <c r="Z49" t="s">
        <v>360</v>
      </c>
      <c r="AA49">
        <v>652611.6</v>
      </c>
      <c r="AB49">
        <v>64511.450000000004</v>
      </c>
      <c r="AC49" t="s">
        <v>361</v>
      </c>
      <c r="AD49">
        <v>652611.6</v>
      </c>
      <c r="AE49">
        <v>69041.66</v>
      </c>
      <c r="AF49" t="s">
        <v>362</v>
      </c>
      <c r="AG49">
        <v>652611.6</v>
      </c>
      <c r="AH49">
        <v>73571.87</v>
      </c>
      <c r="AI49" t="s">
        <v>363</v>
      </c>
      <c r="AJ49">
        <v>652611.6</v>
      </c>
      <c r="AK49">
        <v>78102.080000000002</v>
      </c>
      <c r="AL49" t="s">
        <v>364</v>
      </c>
      <c r="AM49">
        <v>652611.6</v>
      </c>
      <c r="AN49">
        <v>82632.290000000008</v>
      </c>
      <c r="AO49" t="s">
        <v>365</v>
      </c>
      <c r="AP49">
        <v>652611.6</v>
      </c>
      <c r="AQ49">
        <v>87162.5</v>
      </c>
      <c r="AR49" t="s">
        <v>366</v>
      </c>
      <c r="AS49">
        <v>652611.6</v>
      </c>
      <c r="AT49">
        <v>91692.71</v>
      </c>
    </row>
    <row r="50" spans="1:46" x14ac:dyDescent="0.2">
      <c r="A50" t="s">
        <v>45</v>
      </c>
      <c r="B50" t="s">
        <v>54</v>
      </c>
      <c r="C50" t="s">
        <v>369</v>
      </c>
      <c r="D50" s="6" t="str">
        <f t="shared" si="1"/>
        <v>00100</v>
      </c>
      <c r="E50">
        <v>13</v>
      </c>
      <c r="F50" t="s">
        <v>48</v>
      </c>
      <c r="G50" t="s">
        <v>49</v>
      </c>
      <c r="H50" t="s">
        <v>333</v>
      </c>
      <c r="I50">
        <v>0</v>
      </c>
      <c r="J50">
        <v>0</v>
      </c>
      <c r="K50" t="s">
        <v>355</v>
      </c>
      <c r="L50">
        <v>0</v>
      </c>
      <c r="M50">
        <v>0</v>
      </c>
      <c r="N50" t="s">
        <v>356</v>
      </c>
      <c r="O50">
        <v>0</v>
      </c>
      <c r="P50">
        <v>0</v>
      </c>
      <c r="Q50" t="s">
        <v>357</v>
      </c>
      <c r="R50">
        <v>0</v>
      </c>
      <c r="S50">
        <v>0</v>
      </c>
      <c r="T50" t="s">
        <v>358</v>
      </c>
      <c r="U50">
        <v>0</v>
      </c>
      <c r="V50">
        <v>0</v>
      </c>
      <c r="W50" t="s">
        <v>359</v>
      </c>
      <c r="X50">
        <v>0</v>
      </c>
      <c r="Y50">
        <v>0</v>
      </c>
      <c r="Z50" t="s">
        <v>360</v>
      </c>
      <c r="AA50">
        <v>333863.65000000002</v>
      </c>
      <c r="AB50">
        <v>0</v>
      </c>
      <c r="AC50" t="s">
        <v>361</v>
      </c>
      <c r="AD50">
        <v>333863.65000000002</v>
      </c>
      <c r="AE50">
        <v>2317.5700000000002</v>
      </c>
      <c r="AF50" t="s">
        <v>362</v>
      </c>
      <c r="AG50">
        <v>333863.65000000002</v>
      </c>
      <c r="AH50">
        <v>4635.1400000000003</v>
      </c>
      <c r="AI50" t="s">
        <v>363</v>
      </c>
      <c r="AJ50">
        <v>333863.65000000002</v>
      </c>
      <c r="AK50">
        <v>6952.71</v>
      </c>
      <c r="AL50" t="s">
        <v>364</v>
      </c>
      <c r="AM50">
        <v>333863.65000000002</v>
      </c>
      <c r="AN50">
        <v>9270.2800000000007</v>
      </c>
      <c r="AO50" t="s">
        <v>365</v>
      </c>
      <c r="AP50">
        <v>333863.65000000002</v>
      </c>
      <c r="AQ50">
        <v>11587.85</v>
      </c>
      <c r="AR50" t="s">
        <v>366</v>
      </c>
      <c r="AS50">
        <v>333863.65000000002</v>
      </c>
      <c r="AT50">
        <v>13905.42</v>
      </c>
    </row>
    <row r="51" spans="1:46" x14ac:dyDescent="0.2">
      <c r="A51" t="s">
        <v>45</v>
      </c>
      <c r="B51" t="s">
        <v>54</v>
      </c>
      <c r="C51" t="s">
        <v>369</v>
      </c>
      <c r="D51" s="6" t="str">
        <f t="shared" si="1"/>
        <v>00100</v>
      </c>
      <c r="E51">
        <v>14</v>
      </c>
      <c r="F51" t="s">
        <v>50</v>
      </c>
      <c r="G51" t="s">
        <v>49</v>
      </c>
      <c r="H51" t="s">
        <v>333</v>
      </c>
      <c r="I51">
        <v>0</v>
      </c>
      <c r="J51">
        <v>0</v>
      </c>
      <c r="K51" t="s">
        <v>355</v>
      </c>
      <c r="L51">
        <v>0</v>
      </c>
      <c r="M51">
        <v>0</v>
      </c>
      <c r="N51" t="s">
        <v>356</v>
      </c>
      <c r="O51">
        <v>0</v>
      </c>
      <c r="P51">
        <v>0</v>
      </c>
      <c r="Q51" t="s">
        <v>357</v>
      </c>
      <c r="R51">
        <v>0</v>
      </c>
      <c r="S51">
        <v>0</v>
      </c>
      <c r="T51" t="s">
        <v>358</v>
      </c>
      <c r="U51">
        <v>0</v>
      </c>
      <c r="V51">
        <v>0</v>
      </c>
      <c r="W51" t="s">
        <v>359</v>
      </c>
      <c r="X51">
        <v>0</v>
      </c>
      <c r="Y51">
        <v>0</v>
      </c>
      <c r="Z51" t="s">
        <v>360</v>
      </c>
      <c r="AA51">
        <v>995740.71</v>
      </c>
      <c r="AB51">
        <v>0</v>
      </c>
      <c r="AC51" t="s">
        <v>361</v>
      </c>
      <c r="AD51">
        <v>995740.71</v>
      </c>
      <c r="AE51">
        <v>6912.1</v>
      </c>
      <c r="AF51" t="s">
        <v>362</v>
      </c>
      <c r="AG51">
        <v>995740.71</v>
      </c>
      <c r="AH51">
        <v>13824.2</v>
      </c>
      <c r="AI51" t="s">
        <v>363</v>
      </c>
      <c r="AJ51">
        <v>995740.71</v>
      </c>
      <c r="AK51">
        <v>20736.3</v>
      </c>
      <c r="AL51" t="s">
        <v>364</v>
      </c>
      <c r="AM51">
        <v>995740.71</v>
      </c>
      <c r="AN51">
        <v>27648.400000000001</v>
      </c>
      <c r="AO51" t="s">
        <v>365</v>
      </c>
      <c r="AP51">
        <v>995740.71</v>
      </c>
      <c r="AQ51">
        <v>34560.5</v>
      </c>
      <c r="AR51" t="s">
        <v>366</v>
      </c>
      <c r="AS51">
        <v>995740.71</v>
      </c>
      <c r="AT51">
        <v>41472.6</v>
      </c>
    </row>
    <row r="52" spans="1:46" x14ac:dyDescent="0.2">
      <c r="A52" t="s">
        <v>45</v>
      </c>
      <c r="B52" t="s">
        <v>54</v>
      </c>
      <c r="C52" t="s">
        <v>71</v>
      </c>
      <c r="D52" s="6" t="str">
        <f t="shared" si="1"/>
        <v>00100</v>
      </c>
      <c r="E52">
        <v>13</v>
      </c>
      <c r="F52" t="s">
        <v>48</v>
      </c>
      <c r="G52" t="s">
        <v>49</v>
      </c>
      <c r="H52" t="s">
        <v>333</v>
      </c>
      <c r="I52">
        <v>1044942.66</v>
      </c>
      <c r="J52">
        <v>666109.35</v>
      </c>
      <c r="K52" t="s">
        <v>355</v>
      </c>
      <c r="L52">
        <v>1051643.69</v>
      </c>
      <c r="M52">
        <v>677120.27</v>
      </c>
      <c r="N52" t="s">
        <v>356</v>
      </c>
      <c r="O52">
        <v>1051643.69</v>
      </c>
      <c r="P52">
        <v>683859.55</v>
      </c>
      <c r="Q52" t="s">
        <v>357</v>
      </c>
      <c r="R52">
        <v>1051643.69</v>
      </c>
      <c r="S52">
        <v>690598.83</v>
      </c>
      <c r="T52" t="s">
        <v>358</v>
      </c>
      <c r="U52">
        <v>1051643.69</v>
      </c>
      <c r="V52">
        <v>697338.11</v>
      </c>
      <c r="W52" t="s">
        <v>359</v>
      </c>
      <c r="X52">
        <v>1051643.69</v>
      </c>
      <c r="Y52">
        <v>704077.39</v>
      </c>
      <c r="Z52" t="s">
        <v>360</v>
      </c>
      <c r="AA52">
        <v>1051643.69</v>
      </c>
      <c r="AB52">
        <v>710816.67</v>
      </c>
      <c r="AC52" t="s">
        <v>361</v>
      </c>
      <c r="AD52">
        <v>1051643.69</v>
      </c>
      <c r="AE52">
        <v>717555.95000000007</v>
      </c>
      <c r="AF52" t="s">
        <v>362</v>
      </c>
      <c r="AG52">
        <v>1051643.69</v>
      </c>
      <c r="AH52">
        <v>724295.23</v>
      </c>
      <c r="AI52" t="s">
        <v>363</v>
      </c>
      <c r="AJ52">
        <v>1051643.69</v>
      </c>
      <c r="AK52">
        <v>731034.51</v>
      </c>
      <c r="AL52" t="s">
        <v>364</v>
      </c>
      <c r="AM52">
        <v>1051643.69</v>
      </c>
      <c r="AN52">
        <v>737773.79</v>
      </c>
      <c r="AO52" t="s">
        <v>365</v>
      </c>
      <c r="AP52">
        <v>1051643.69</v>
      </c>
      <c r="AQ52">
        <v>744513.07000000007</v>
      </c>
      <c r="AR52" t="s">
        <v>366</v>
      </c>
      <c r="AS52">
        <v>1051643.69</v>
      </c>
      <c r="AT52">
        <v>751252.35</v>
      </c>
    </row>
    <row r="53" spans="1:46" x14ac:dyDescent="0.2">
      <c r="A53" t="s">
        <v>45</v>
      </c>
      <c r="B53" t="s">
        <v>54</v>
      </c>
      <c r="C53" t="s">
        <v>71</v>
      </c>
      <c r="D53" s="6" t="str">
        <f t="shared" si="1"/>
        <v>00100</v>
      </c>
      <c r="E53">
        <v>14</v>
      </c>
      <c r="F53" t="s">
        <v>50</v>
      </c>
      <c r="G53" t="s">
        <v>49</v>
      </c>
      <c r="H53" t="s">
        <v>333</v>
      </c>
      <c r="I53">
        <v>3143204.27</v>
      </c>
      <c r="J53">
        <v>2003667.92</v>
      </c>
      <c r="K53" t="s">
        <v>355</v>
      </c>
      <c r="L53">
        <v>3136503.24</v>
      </c>
      <c r="M53">
        <v>2019496.04</v>
      </c>
      <c r="N53" t="s">
        <v>356</v>
      </c>
      <c r="O53">
        <v>3136503.24</v>
      </c>
      <c r="P53">
        <v>2039595.8</v>
      </c>
      <c r="Q53" t="s">
        <v>357</v>
      </c>
      <c r="R53">
        <v>3136503.24</v>
      </c>
      <c r="S53">
        <v>2059695.56</v>
      </c>
      <c r="T53" t="s">
        <v>358</v>
      </c>
      <c r="U53">
        <v>3136503.24</v>
      </c>
      <c r="V53">
        <v>2079795.32</v>
      </c>
      <c r="W53" t="s">
        <v>359</v>
      </c>
      <c r="X53">
        <v>3136503.24</v>
      </c>
      <c r="Y53">
        <v>2099895.08</v>
      </c>
      <c r="Z53" t="s">
        <v>360</v>
      </c>
      <c r="AA53">
        <v>3136503.24</v>
      </c>
      <c r="AB53">
        <v>2119994.84</v>
      </c>
      <c r="AC53" t="s">
        <v>361</v>
      </c>
      <c r="AD53">
        <v>3136503.24</v>
      </c>
      <c r="AE53">
        <v>2140094.6</v>
      </c>
      <c r="AF53" t="s">
        <v>362</v>
      </c>
      <c r="AG53">
        <v>3136503.24</v>
      </c>
      <c r="AH53">
        <v>2160194.36</v>
      </c>
      <c r="AI53" t="s">
        <v>363</v>
      </c>
      <c r="AJ53">
        <v>3136503.24</v>
      </c>
      <c r="AK53">
        <v>2180294.12</v>
      </c>
      <c r="AL53" t="s">
        <v>364</v>
      </c>
      <c r="AM53">
        <v>3136503.24</v>
      </c>
      <c r="AN53">
        <v>2200393.88</v>
      </c>
      <c r="AO53" t="s">
        <v>365</v>
      </c>
      <c r="AP53">
        <v>3136503.24</v>
      </c>
      <c r="AQ53">
        <v>2220493.64</v>
      </c>
      <c r="AR53" t="s">
        <v>366</v>
      </c>
      <c r="AS53">
        <v>3136503.24</v>
      </c>
      <c r="AT53">
        <v>2240593.4</v>
      </c>
    </row>
    <row r="54" spans="1:46" x14ac:dyDescent="0.2">
      <c r="A54" t="s">
        <v>45</v>
      </c>
      <c r="B54" t="s">
        <v>54</v>
      </c>
      <c r="C54" t="s">
        <v>72</v>
      </c>
      <c r="D54" s="6" t="str">
        <f t="shared" si="1"/>
        <v>00100</v>
      </c>
      <c r="E54">
        <v>13</v>
      </c>
      <c r="F54" t="s">
        <v>48</v>
      </c>
      <c r="G54" t="s">
        <v>49</v>
      </c>
      <c r="H54" t="s">
        <v>333</v>
      </c>
      <c r="I54">
        <v>173445.71</v>
      </c>
      <c r="J54">
        <v>121141.93000000001</v>
      </c>
      <c r="K54" t="s">
        <v>355</v>
      </c>
      <c r="L54">
        <v>174557.98</v>
      </c>
      <c r="M54">
        <v>122957.41</v>
      </c>
      <c r="N54" t="s">
        <v>356</v>
      </c>
      <c r="O54">
        <v>174557.98</v>
      </c>
      <c r="P54">
        <v>123996.03</v>
      </c>
      <c r="Q54" t="s">
        <v>357</v>
      </c>
      <c r="R54">
        <v>174557.98</v>
      </c>
      <c r="S54">
        <v>125034.65000000001</v>
      </c>
      <c r="T54" t="s">
        <v>358</v>
      </c>
      <c r="U54">
        <v>174557.98</v>
      </c>
      <c r="V54">
        <v>126073.27</v>
      </c>
      <c r="W54" t="s">
        <v>359</v>
      </c>
      <c r="X54">
        <v>174557.98</v>
      </c>
      <c r="Y54">
        <v>127111.89</v>
      </c>
      <c r="Z54" t="s">
        <v>360</v>
      </c>
      <c r="AA54">
        <v>174557.98</v>
      </c>
      <c r="AB54">
        <v>128150.51000000001</v>
      </c>
      <c r="AC54" t="s">
        <v>361</v>
      </c>
      <c r="AD54">
        <v>174557.98</v>
      </c>
      <c r="AE54">
        <v>129189.13</v>
      </c>
      <c r="AF54" t="s">
        <v>362</v>
      </c>
      <c r="AG54">
        <v>174557.98</v>
      </c>
      <c r="AH54">
        <v>130227.75</v>
      </c>
      <c r="AI54" t="s">
        <v>363</v>
      </c>
      <c r="AJ54">
        <v>174557.98</v>
      </c>
      <c r="AK54">
        <v>131266.37</v>
      </c>
      <c r="AL54" t="s">
        <v>364</v>
      </c>
      <c r="AM54">
        <v>174557.98</v>
      </c>
      <c r="AN54">
        <v>132304.99</v>
      </c>
      <c r="AO54" t="s">
        <v>365</v>
      </c>
      <c r="AP54">
        <v>174557.98</v>
      </c>
      <c r="AQ54">
        <v>133343.61000000002</v>
      </c>
      <c r="AR54" t="s">
        <v>366</v>
      </c>
      <c r="AS54">
        <v>174557.98</v>
      </c>
      <c r="AT54">
        <v>134382.23000000001</v>
      </c>
    </row>
    <row r="55" spans="1:46" x14ac:dyDescent="0.2">
      <c r="A55" t="s">
        <v>45</v>
      </c>
      <c r="B55" t="s">
        <v>54</v>
      </c>
      <c r="C55" t="s">
        <v>72</v>
      </c>
      <c r="D55" s="6" t="str">
        <f t="shared" si="1"/>
        <v>00100</v>
      </c>
      <c r="E55">
        <v>14</v>
      </c>
      <c r="F55" t="s">
        <v>50</v>
      </c>
      <c r="G55" t="s">
        <v>49</v>
      </c>
      <c r="H55" t="s">
        <v>333</v>
      </c>
      <c r="I55">
        <v>521727.46</v>
      </c>
      <c r="J55">
        <v>364396.91000000003</v>
      </c>
      <c r="K55" t="s">
        <v>355</v>
      </c>
      <c r="L55">
        <v>520615.19</v>
      </c>
      <c r="M55">
        <v>366717.71</v>
      </c>
      <c r="N55" t="s">
        <v>356</v>
      </c>
      <c r="O55">
        <v>520615.19</v>
      </c>
      <c r="P55">
        <v>369815.37</v>
      </c>
      <c r="Q55" t="s">
        <v>357</v>
      </c>
      <c r="R55">
        <v>520615.19</v>
      </c>
      <c r="S55">
        <v>372913.03</v>
      </c>
      <c r="T55" t="s">
        <v>358</v>
      </c>
      <c r="U55">
        <v>520615.19</v>
      </c>
      <c r="V55">
        <v>376010.69</v>
      </c>
      <c r="W55" t="s">
        <v>359</v>
      </c>
      <c r="X55">
        <v>520615.19</v>
      </c>
      <c r="Y55">
        <v>379108.35000000003</v>
      </c>
      <c r="Z55" t="s">
        <v>360</v>
      </c>
      <c r="AA55">
        <v>520615.19</v>
      </c>
      <c r="AB55">
        <v>382206.01</v>
      </c>
      <c r="AC55" t="s">
        <v>361</v>
      </c>
      <c r="AD55">
        <v>520615.19</v>
      </c>
      <c r="AE55">
        <v>385303.67</v>
      </c>
      <c r="AF55" t="s">
        <v>362</v>
      </c>
      <c r="AG55">
        <v>520615.19</v>
      </c>
      <c r="AH55">
        <v>388401.33</v>
      </c>
      <c r="AI55" t="s">
        <v>363</v>
      </c>
      <c r="AJ55">
        <v>520615.19</v>
      </c>
      <c r="AK55">
        <v>391498.99</v>
      </c>
      <c r="AL55" t="s">
        <v>364</v>
      </c>
      <c r="AM55">
        <v>520615.19</v>
      </c>
      <c r="AN55">
        <v>394596.65</v>
      </c>
      <c r="AO55" t="s">
        <v>365</v>
      </c>
      <c r="AP55">
        <v>520615.19</v>
      </c>
      <c r="AQ55">
        <v>397694.31</v>
      </c>
      <c r="AR55" t="s">
        <v>366</v>
      </c>
      <c r="AS55">
        <v>520615.19</v>
      </c>
      <c r="AT55">
        <v>400791.97000000003</v>
      </c>
    </row>
    <row r="56" spans="1:46" x14ac:dyDescent="0.2">
      <c r="A56" t="s">
        <v>45</v>
      </c>
      <c r="B56" t="s">
        <v>54</v>
      </c>
      <c r="C56" t="s">
        <v>73</v>
      </c>
      <c r="D56" s="6" t="str">
        <f t="shared" si="1"/>
        <v>00100</v>
      </c>
      <c r="E56">
        <v>13</v>
      </c>
      <c r="F56" t="s">
        <v>48</v>
      </c>
      <c r="G56" t="s">
        <v>49</v>
      </c>
      <c r="H56" t="s">
        <v>333</v>
      </c>
      <c r="I56">
        <v>508473.73000000004</v>
      </c>
      <c r="J56">
        <v>336315.99</v>
      </c>
      <c r="K56" t="s">
        <v>355</v>
      </c>
      <c r="L56">
        <v>511734.48000000004</v>
      </c>
      <c r="M56">
        <v>341517.55</v>
      </c>
      <c r="N56" t="s">
        <v>356</v>
      </c>
      <c r="O56">
        <v>511734.48000000004</v>
      </c>
      <c r="P56">
        <v>344562.37</v>
      </c>
      <c r="Q56" t="s">
        <v>357</v>
      </c>
      <c r="R56">
        <v>511734.48000000004</v>
      </c>
      <c r="S56">
        <v>347607.19</v>
      </c>
      <c r="T56" t="s">
        <v>358</v>
      </c>
      <c r="U56">
        <v>511734.48000000004</v>
      </c>
      <c r="V56">
        <v>350652.01</v>
      </c>
      <c r="W56" t="s">
        <v>359</v>
      </c>
      <c r="X56">
        <v>511734.48000000004</v>
      </c>
      <c r="Y56">
        <v>353696.83</v>
      </c>
      <c r="Z56" t="s">
        <v>360</v>
      </c>
      <c r="AA56">
        <v>511734.48000000004</v>
      </c>
      <c r="AB56">
        <v>356741.65</v>
      </c>
      <c r="AC56" t="s">
        <v>361</v>
      </c>
      <c r="AD56">
        <v>511734.48000000004</v>
      </c>
      <c r="AE56">
        <v>359786.47000000003</v>
      </c>
      <c r="AF56" t="s">
        <v>362</v>
      </c>
      <c r="AG56">
        <v>511734.48000000004</v>
      </c>
      <c r="AH56">
        <v>362831.29</v>
      </c>
      <c r="AI56" t="s">
        <v>363</v>
      </c>
      <c r="AJ56">
        <v>511734.48000000004</v>
      </c>
      <c r="AK56">
        <v>365876.11</v>
      </c>
      <c r="AL56" t="s">
        <v>364</v>
      </c>
      <c r="AM56">
        <v>511734.48000000004</v>
      </c>
      <c r="AN56">
        <v>368920.93</v>
      </c>
      <c r="AO56" t="s">
        <v>365</v>
      </c>
      <c r="AP56">
        <v>511734.48000000004</v>
      </c>
      <c r="AQ56">
        <v>371965.75</v>
      </c>
      <c r="AR56" t="s">
        <v>366</v>
      </c>
      <c r="AS56">
        <v>511734.48000000004</v>
      </c>
      <c r="AT56">
        <v>375010.57</v>
      </c>
    </row>
    <row r="57" spans="1:46" x14ac:dyDescent="0.2">
      <c r="A57" t="s">
        <v>45</v>
      </c>
      <c r="B57" t="s">
        <v>54</v>
      </c>
      <c r="C57" t="s">
        <v>73</v>
      </c>
      <c r="D57" s="6" t="str">
        <f t="shared" si="1"/>
        <v>00100</v>
      </c>
      <c r="E57">
        <v>14</v>
      </c>
      <c r="F57" t="s">
        <v>50</v>
      </c>
      <c r="G57" t="s">
        <v>49</v>
      </c>
      <c r="H57" t="s">
        <v>333</v>
      </c>
      <c r="I57">
        <v>1529497.13</v>
      </c>
      <c r="J57">
        <v>1011643.95</v>
      </c>
      <c r="K57" t="s">
        <v>355</v>
      </c>
      <c r="L57">
        <v>1526236.38</v>
      </c>
      <c r="M57">
        <v>1018568.32</v>
      </c>
      <c r="N57" t="s">
        <v>356</v>
      </c>
      <c r="O57">
        <v>1526236.38</v>
      </c>
      <c r="P57">
        <v>1027649.43</v>
      </c>
      <c r="Q57" t="s">
        <v>357</v>
      </c>
      <c r="R57">
        <v>1526236.38</v>
      </c>
      <c r="S57">
        <v>1036730.54</v>
      </c>
      <c r="T57" t="s">
        <v>358</v>
      </c>
      <c r="U57">
        <v>1526236.38</v>
      </c>
      <c r="V57">
        <v>1045811.65</v>
      </c>
      <c r="W57" t="s">
        <v>359</v>
      </c>
      <c r="X57">
        <v>1526236.38</v>
      </c>
      <c r="Y57">
        <v>1054892.76</v>
      </c>
      <c r="Z57" t="s">
        <v>360</v>
      </c>
      <c r="AA57">
        <v>1526236.38</v>
      </c>
      <c r="AB57">
        <v>1063973.8700000001</v>
      </c>
      <c r="AC57" t="s">
        <v>361</v>
      </c>
      <c r="AD57">
        <v>1526236.38</v>
      </c>
      <c r="AE57">
        <v>1073054.98</v>
      </c>
      <c r="AF57" t="s">
        <v>362</v>
      </c>
      <c r="AG57">
        <v>1526236.38</v>
      </c>
      <c r="AH57">
        <v>1082136.0900000001</v>
      </c>
      <c r="AI57" t="s">
        <v>363</v>
      </c>
      <c r="AJ57">
        <v>1526236.38</v>
      </c>
      <c r="AK57">
        <v>1091217.2</v>
      </c>
      <c r="AL57" t="s">
        <v>364</v>
      </c>
      <c r="AM57">
        <v>1526236.38</v>
      </c>
      <c r="AN57">
        <v>1100298.31</v>
      </c>
      <c r="AO57" t="s">
        <v>365</v>
      </c>
      <c r="AP57">
        <v>1526236.38</v>
      </c>
      <c r="AQ57">
        <v>1109379.42</v>
      </c>
      <c r="AR57" t="s">
        <v>366</v>
      </c>
      <c r="AS57">
        <v>1526236.38</v>
      </c>
      <c r="AT57">
        <v>1118460.53</v>
      </c>
    </row>
    <row r="58" spans="1:46" x14ac:dyDescent="0.2">
      <c r="A58" t="s">
        <v>45</v>
      </c>
      <c r="B58" t="s">
        <v>54</v>
      </c>
      <c r="C58" t="s">
        <v>74</v>
      </c>
      <c r="D58" s="6" t="str">
        <f t="shared" si="1"/>
        <v>00100</v>
      </c>
      <c r="E58">
        <v>13</v>
      </c>
      <c r="F58" t="s">
        <v>48</v>
      </c>
      <c r="G58" t="s">
        <v>49</v>
      </c>
      <c r="H58" t="s">
        <v>333</v>
      </c>
      <c r="I58">
        <v>4257365.01</v>
      </c>
      <c r="J58">
        <v>2529709.66</v>
      </c>
      <c r="K58" t="s">
        <v>355</v>
      </c>
      <c r="L58">
        <v>4284666.75</v>
      </c>
      <c r="M58">
        <v>2569747.86</v>
      </c>
      <c r="N58" t="s">
        <v>356</v>
      </c>
      <c r="O58">
        <v>4284666.75</v>
      </c>
      <c r="P58">
        <v>2593563.4699999997</v>
      </c>
      <c r="Q58" t="s">
        <v>357</v>
      </c>
      <c r="R58">
        <v>4284666.75</v>
      </c>
      <c r="S58">
        <v>2617379.08</v>
      </c>
      <c r="T58" t="s">
        <v>358</v>
      </c>
      <c r="U58">
        <v>4284666.75</v>
      </c>
      <c r="V58">
        <v>2641194.69</v>
      </c>
      <c r="W58" t="s">
        <v>359</v>
      </c>
      <c r="X58">
        <v>4284666.75</v>
      </c>
      <c r="Y58">
        <v>2665010.2999999998</v>
      </c>
      <c r="Z58" t="s">
        <v>360</v>
      </c>
      <c r="AA58">
        <v>4284666.75</v>
      </c>
      <c r="AB58">
        <v>2688825.91</v>
      </c>
      <c r="AC58" t="s">
        <v>361</v>
      </c>
      <c r="AD58">
        <v>4284666.75</v>
      </c>
      <c r="AE58">
        <v>2712641.52</v>
      </c>
      <c r="AF58" t="s">
        <v>362</v>
      </c>
      <c r="AG58">
        <v>4284666.75</v>
      </c>
      <c r="AH58">
        <v>2736457.13</v>
      </c>
      <c r="AI58" t="s">
        <v>363</v>
      </c>
      <c r="AJ58">
        <v>4284666.75</v>
      </c>
      <c r="AK58">
        <v>2760272.74</v>
      </c>
      <c r="AL58" t="s">
        <v>364</v>
      </c>
      <c r="AM58">
        <v>4284666.75</v>
      </c>
      <c r="AN58">
        <v>2784088.35</v>
      </c>
      <c r="AO58" t="s">
        <v>365</v>
      </c>
      <c r="AP58">
        <v>4284666.75</v>
      </c>
      <c r="AQ58">
        <v>2807903.96</v>
      </c>
      <c r="AR58" t="s">
        <v>366</v>
      </c>
      <c r="AS58">
        <v>4284666.75</v>
      </c>
      <c r="AT58">
        <v>2831719.5700000003</v>
      </c>
    </row>
    <row r="59" spans="1:46" x14ac:dyDescent="0.2">
      <c r="A59" t="s">
        <v>45</v>
      </c>
      <c r="B59" t="s">
        <v>54</v>
      </c>
      <c r="C59" t="s">
        <v>74</v>
      </c>
      <c r="D59" s="6" t="str">
        <f t="shared" si="1"/>
        <v>00100</v>
      </c>
      <c r="E59">
        <v>14</v>
      </c>
      <c r="F59" t="s">
        <v>50</v>
      </c>
      <c r="G59" t="s">
        <v>49</v>
      </c>
      <c r="H59" t="s">
        <v>333</v>
      </c>
      <c r="I59">
        <v>12806222.210000001</v>
      </c>
      <c r="J59">
        <v>7609407.2300000004</v>
      </c>
      <c r="K59" t="s">
        <v>355</v>
      </c>
      <c r="L59">
        <v>12778920.470000001</v>
      </c>
      <c r="M59">
        <v>7664214.1399999997</v>
      </c>
      <c r="N59" t="s">
        <v>356</v>
      </c>
      <c r="O59">
        <v>12778920.470000001</v>
      </c>
      <c r="P59">
        <v>7735243.6399999997</v>
      </c>
      <c r="Q59" t="s">
        <v>357</v>
      </c>
      <c r="R59">
        <v>12778920.470000001</v>
      </c>
      <c r="S59">
        <v>7806273.1399999997</v>
      </c>
      <c r="T59" t="s">
        <v>358</v>
      </c>
      <c r="U59">
        <v>12778920.470000001</v>
      </c>
      <c r="V59">
        <v>7877302.6399999997</v>
      </c>
      <c r="W59" t="s">
        <v>359</v>
      </c>
      <c r="X59">
        <v>12778920.470000001</v>
      </c>
      <c r="Y59">
        <v>7948332.1399999997</v>
      </c>
      <c r="Z59" t="s">
        <v>360</v>
      </c>
      <c r="AA59">
        <v>12778920.470000001</v>
      </c>
      <c r="AB59">
        <v>8019361.6399999997</v>
      </c>
      <c r="AC59" t="s">
        <v>361</v>
      </c>
      <c r="AD59">
        <v>12778920.470000001</v>
      </c>
      <c r="AE59">
        <v>8090391.1399999997</v>
      </c>
      <c r="AF59" t="s">
        <v>362</v>
      </c>
      <c r="AG59">
        <v>12778920.470000001</v>
      </c>
      <c r="AH59">
        <v>8161420.6399999997</v>
      </c>
      <c r="AI59" t="s">
        <v>363</v>
      </c>
      <c r="AJ59">
        <v>12778920.470000001</v>
      </c>
      <c r="AK59">
        <v>8232450.1399999997</v>
      </c>
      <c r="AL59" t="s">
        <v>364</v>
      </c>
      <c r="AM59">
        <v>12778920.470000001</v>
      </c>
      <c r="AN59">
        <v>8303479.6399999997</v>
      </c>
      <c r="AO59" t="s">
        <v>365</v>
      </c>
      <c r="AP59">
        <v>12778920.470000001</v>
      </c>
      <c r="AQ59">
        <v>8374509.1399999997</v>
      </c>
      <c r="AR59" t="s">
        <v>366</v>
      </c>
      <c r="AS59">
        <v>12778920.470000001</v>
      </c>
      <c r="AT59">
        <v>8445538.6400000006</v>
      </c>
    </row>
    <row r="60" spans="1:46" x14ac:dyDescent="0.2">
      <c r="A60" t="s">
        <v>45</v>
      </c>
      <c r="B60" t="s">
        <v>54</v>
      </c>
      <c r="C60" t="s">
        <v>75</v>
      </c>
      <c r="D60" s="6" t="str">
        <f t="shared" si="1"/>
        <v>00100</v>
      </c>
      <c r="E60">
        <v>13</v>
      </c>
      <c r="F60" t="s">
        <v>48</v>
      </c>
      <c r="G60" t="s">
        <v>49</v>
      </c>
      <c r="H60" t="s">
        <v>333</v>
      </c>
      <c r="I60">
        <v>135039.53</v>
      </c>
      <c r="J60">
        <v>74203.23</v>
      </c>
      <c r="K60" t="s">
        <v>355</v>
      </c>
      <c r="L60">
        <v>135905.51</v>
      </c>
      <c r="M60">
        <v>75434.490000000005</v>
      </c>
      <c r="N60" t="s">
        <v>356</v>
      </c>
      <c r="O60">
        <v>135905.51</v>
      </c>
      <c r="P60">
        <v>76189.900000000009</v>
      </c>
      <c r="Q60" t="s">
        <v>357</v>
      </c>
      <c r="R60">
        <v>135905.51</v>
      </c>
      <c r="S60">
        <v>76945.31</v>
      </c>
      <c r="T60" t="s">
        <v>358</v>
      </c>
      <c r="U60">
        <v>135905.51</v>
      </c>
      <c r="V60">
        <v>77700.72</v>
      </c>
      <c r="W60" t="s">
        <v>359</v>
      </c>
      <c r="X60">
        <v>135905.51</v>
      </c>
      <c r="Y60">
        <v>78456.13</v>
      </c>
      <c r="Z60" t="s">
        <v>360</v>
      </c>
      <c r="AA60">
        <v>135905.51</v>
      </c>
      <c r="AB60">
        <v>79211.540000000008</v>
      </c>
      <c r="AC60" t="s">
        <v>361</v>
      </c>
      <c r="AD60">
        <v>135905.51</v>
      </c>
      <c r="AE60">
        <v>79966.95</v>
      </c>
      <c r="AF60" t="s">
        <v>362</v>
      </c>
      <c r="AG60">
        <v>135905.51</v>
      </c>
      <c r="AH60">
        <v>80722.36</v>
      </c>
      <c r="AI60" t="s">
        <v>363</v>
      </c>
      <c r="AJ60">
        <v>135905.51</v>
      </c>
      <c r="AK60">
        <v>81477.77</v>
      </c>
      <c r="AL60" t="s">
        <v>364</v>
      </c>
      <c r="AM60">
        <v>135905.51</v>
      </c>
      <c r="AN60">
        <v>82233.180000000008</v>
      </c>
      <c r="AO60" t="s">
        <v>365</v>
      </c>
      <c r="AP60">
        <v>135905.51</v>
      </c>
      <c r="AQ60">
        <v>82988.59</v>
      </c>
      <c r="AR60" t="s">
        <v>366</v>
      </c>
      <c r="AS60">
        <v>135905.51</v>
      </c>
      <c r="AT60">
        <v>83744</v>
      </c>
    </row>
    <row r="61" spans="1:46" x14ac:dyDescent="0.2">
      <c r="A61" t="s">
        <v>45</v>
      </c>
      <c r="B61" t="s">
        <v>54</v>
      </c>
      <c r="C61" t="s">
        <v>75</v>
      </c>
      <c r="D61" s="6" t="str">
        <f t="shared" si="1"/>
        <v>00100</v>
      </c>
      <c r="E61">
        <v>14</v>
      </c>
      <c r="F61" t="s">
        <v>50</v>
      </c>
      <c r="G61" t="s">
        <v>49</v>
      </c>
      <c r="H61" t="s">
        <v>333</v>
      </c>
      <c r="I61">
        <v>406201.06</v>
      </c>
      <c r="J61">
        <v>223204.04</v>
      </c>
      <c r="K61" t="s">
        <v>355</v>
      </c>
      <c r="L61">
        <v>405335.08</v>
      </c>
      <c r="M61">
        <v>224981.18</v>
      </c>
      <c r="N61" t="s">
        <v>356</v>
      </c>
      <c r="O61">
        <v>405335.08</v>
      </c>
      <c r="P61">
        <v>227234.17</v>
      </c>
      <c r="Q61" t="s">
        <v>357</v>
      </c>
      <c r="R61">
        <v>405335.08</v>
      </c>
      <c r="S61">
        <v>229487.16</v>
      </c>
      <c r="T61" t="s">
        <v>358</v>
      </c>
      <c r="U61">
        <v>405335.08</v>
      </c>
      <c r="V61">
        <v>231740.15</v>
      </c>
      <c r="W61" t="s">
        <v>359</v>
      </c>
      <c r="X61">
        <v>405335.08</v>
      </c>
      <c r="Y61">
        <v>233993.14</v>
      </c>
      <c r="Z61" t="s">
        <v>360</v>
      </c>
      <c r="AA61">
        <v>405335.08</v>
      </c>
      <c r="AB61">
        <v>236246.13</v>
      </c>
      <c r="AC61" t="s">
        <v>361</v>
      </c>
      <c r="AD61">
        <v>405335.08</v>
      </c>
      <c r="AE61">
        <v>238499.12</v>
      </c>
      <c r="AF61" t="s">
        <v>362</v>
      </c>
      <c r="AG61">
        <v>405335.08</v>
      </c>
      <c r="AH61">
        <v>240752.11000000002</v>
      </c>
      <c r="AI61" t="s">
        <v>363</v>
      </c>
      <c r="AJ61">
        <v>405335.08</v>
      </c>
      <c r="AK61">
        <v>243005.1</v>
      </c>
      <c r="AL61" t="s">
        <v>364</v>
      </c>
      <c r="AM61">
        <v>405335.08</v>
      </c>
      <c r="AN61">
        <v>245258.09</v>
      </c>
      <c r="AO61" t="s">
        <v>365</v>
      </c>
      <c r="AP61">
        <v>405335.08</v>
      </c>
      <c r="AQ61">
        <v>247511.08000000002</v>
      </c>
      <c r="AR61" t="s">
        <v>366</v>
      </c>
      <c r="AS61">
        <v>405335.08</v>
      </c>
      <c r="AT61">
        <v>249764.07</v>
      </c>
    </row>
    <row r="62" spans="1:46" x14ac:dyDescent="0.2">
      <c r="A62" t="s">
        <v>45</v>
      </c>
      <c r="B62" t="s">
        <v>54</v>
      </c>
      <c r="C62" t="s">
        <v>76</v>
      </c>
      <c r="D62" s="6" t="str">
        <f t="shared" si="1"/>
        <v>00100</v>
      </c>
      <c r="E62">
        <v>13</v>
      </c>
      <c r="F62" t="s">
        <v>48</v>
      </c>
      <c r="G62" t="s">
        <v>49</v>
      </c>
      <c r="H62" t="s">
        <v>333</v>
      </c>
      <c r="I62">
        <v>33401.440000000002</v>
      </c>
      <c r="J62">
        <v>6682.7300000000005</v>
      </c>
      <c r="K62" t="s">
        <v>355</v>
      </c>
      <c r="L62">
        <v>33615.629999999997</v>
      </c>
      <c r="M62">
        <v>6912.43</v>
      </c>
      <c r="N62" t="s">
        <v>356</v>
      </c>
      <c r="O62">
        <v>33615.629999999997</v>
      </c>
      <c r="P62">
        <v>7099.28</v>
      </c>
      <c r="Q62" t="s">
        <v>357</v>
      </c>
      <c r="R62">
        <v>33615.629999999997</v>
      </c>
      <c r="S62">
        <v>7286.13</v>
      </c>
      <c r="T62" t="s">
        <v>358</v>
      </c>
      <c r="U62">
        <v>33615.629999999997</v>
      </c>
      <c r="V62">
        <v>7472.9800000000005</v>
      </c>
      <c r="W62" t="s">
        <v>359</v>
      </c>
      <c r="X62">
        <v>33615.629999999997</v>
      </c>
      <c r="Y62">
        <v>7659.83</v>
      </c>
      <c r="Z62" t="s">
        <v>360</v>
      </c>
      <c r="AA62">
        <v>33615.629999999997</v>
      </c>
      <c r="AB62">
        <v>7846.68</v>
      </c>
      <c r="AC62" t="s">
        <v>361</v>
      </c>
      <c r="AD62">
        <v>33615.629999999997</v>
      </c>
      <c r="AE62">
        <v>8033.53</v>
      </c>
      <c r="AF62" t="s">
        <v>362</v>
      </c>
      <c r="AG62">
        <v>33615.629999999997</v>
      </c>
      <c r="AH62">
        <v>8220.380000000001</v>
      </c>
      <c r="AI62" t="s">
        <v>363</v>
      </c>
      <c r="AJ62">
        <v>33615.629999999997</v>
      </c>
      <c r="AK62">
        <v>8407.23</v>
      </c>
      <c r="AL62" t="s">
        <v>364</v>
      </c>
      <c r="AM62">
        <v>33615.629999999997</v>
      </c>
      <c r="AN62">
        <v>8594.08</v>
      </c>
      <c r="AO62" t="s">
        <v>365</v>
      </c>
      <c r="AP62">
        <v>33615.629999999997</v>
      </c>
      <c r="AQ62">
        <v>8780.93</v>
      </c>
      <c r="AR62" t="s">
        <v>366</v>
      </c>
      <c r="AS62">
        <v>0</v>
      </c>
      <c r="AT62">
        <v>0.08</v>
      </c>
    </row>
    <row r="63" spans="1:46" x14ac:dyDescent="0.2">
      <c r="A63" t="s">
        <v>45</v>
      </c>
      <c r="B63" t="s">
        <v>54</v>
      </c>
      <c r="C63" t="s">
        <v>76</v>
      </c>
      <c r="D63" s="6" t="str">
        <f t="shared" si="1"/>
        <v>00100</v>
      </c>
      <c r="E63">
        <v>14</v>
      </c>
      <c r="F63" t="s">
        <v>50</v>
      </c>
      <c r="G63" t="s">
        <v>49</v>
      </c>
      <c r="H63" t="s">
        <v>333</v>
      </c>
      <c r="I63">
        <v>100472.05</v>
      </c>
      <c r="J63">
        <v>20101.580000000002</v>
      </c>
      <c r="K63" t="s">
        <v>355</v>
      </c>
      <c r="L63">
        <v>100257.86</v>
      </c>
      <c r="M63">
        <v>20615.990000000002</v>
      </c>
      <c r="N63" t="s">
        <v>356</v>
      </c>
      <c r="O63">
        <v>100257.86</v>
      </c>
      <c r="P63">
        <v>21173.25</v>
      </c>
      <c r="Q63" t="s">
        <v>357</v>
      </c>
      <c r="R63">
        <v>100257.86</v>
      </c>
      <c r="S63">
        <v>21730.510000000002</v>
      </c>
      <c r="T63" t="s">
        <v>358</v>
      </c>
      <c r="U63">
        <v>100257.86</v>
      </c>
      <c r="V63">
        <v>22287.77</v>
      </c>
      <c r="W63" t="s">
        <v>359</v>
      </c>
      <c r="X63">
        <v>100257.86</v>
      </c>
      <c r="Y63">
        <v>22845.03</v>
      </c>
      <c r="Z63" t="s">
        <v>360</v>
      </c>
      <c r="AA63">
        <v>100257.86</v>
      </c>
      <c r="AB63">
        <v>23402.29</v>
      </c>
      <c r="AC63" t="s">
        <v>361</v>
      </c>
      <c r="AD63">
        <v>100257.86</v>
      </c>
      <c r="AE63">
        <v>23959.55</v>
      </c>
      <c r="AF63" t="s">
        <v>362</v>
      </c>
      <c r="AG63">
        <v>100257.86</v>
      </c>
      <c r="AH63">
        <v>24516.81</v>
      </c>
      <c r="AI63" t="s">
        <v>363</v>
      </c>
      <c r="AJ63">
        <v>100257.86</v>
      </c>
      <c r="AK63">
        <v>25074.07</v>
      </c>
      <c r="AL63" t="s">
        <v>364</v>
      </c>
      <c r="AM63">
        <v>100257.86</v>
      </c>
      <c r="AN63">
        <v>25631.33</v>
      </c>
      <c r="AO63" t="s">
        <v>365</v>
      </c>
      <c r="AP63">
        <v>100257.86</v>
      </c>
      <c r="AQ63">
        <v>26188.59</v>
      </c>
      <c r="AR63" t="s">
        <v>366</v>
      </c>
      <c r="AS63">
        <v>0</v>
      </c>
      <c r="AT63">
        <v>-0.08</v>
      </c>
    </row>
    <row r="64" spans="1:46" x14ac:dyDescent="0.2">
      <c r="A64" t="s">
        <v>45</v>
      </c>
      <c r="B64" t="s">
        <v>54</v>
      </c>
      <c r="C64" t="s">
        <v>77</v>
      </c>
      <c r="D64" s="6" t="str">
        <f t="shared" si="1"/>
        <v>00100</v>
      </c>
      <c r="E64">
        <v>13</v>
      </c>
      <c r="F64" t="s">
        <v>48</v>
      </c>
      <c r="G64" t="s">
        <v>49</v>
      </c>
      <c r="H64" t="s">
        <v>333</v>
      </c>
      <c r="I64">
        <v>13863.36</v>
      </c>
      <c r="J64">
        <v>1925.94</v>
      </c>
      <c r="K64" t="s">
        <v>355</v>
      </c>
      <c r="L64">
        <v>13952.26</v>
      </c>
      <c r="M64">
        <v>2015.8400000000001</v>
      </c>
      <c r="N64" t="s">
        <v>356</v>
      </c>
      <c r="O64">
        <v>13952.26</v>
      </c>
      <c r="P64">
        <v>2093.39</v>
      </c>
      <c r="Q64" t="s">
        <v>357</v>
      </c>
      <c r="R64">
        <v>13952.26</v>
      </c>
      <c r="S64">
        <v>2170.94</v>
      </c>
      <c r="T64" t="s">
        <v>358</v>
      </c>
      <c r="U64">
        <v>13952.26</v>
      </c>
      <c r="V64">
        <v>2248.4900000000002</v>
      </c>
      <c r="W64" t="s">
        <v>359</v>
      </c>
      <c r="X64">
        <v>13952.26</v>
      </c>
      <c r="Y64">
        <v>2326.04</v>
      </c>
      <c r="Z64" t="s">
        <v>360</v>
      </c>
      <c r="AA64">
        <v>13952.26</v>
      </c>
      <c r="AB64">
        <v>2403.59</v>
      </c>
      <c r="AC64" t="s">
        <v>361</v>
      </c>
      <c r="AD64">
        <v>13952.26</v>
      </c>
      <c r="AE64">
        <v>2481.14</v>
      </c>
      <c r="AF64" t="s">
        <v>362</v>
      </c>
      <c r="AG64">
        <v>13952.26</v>
      </c>
      <c r="AH64">
        <v>2558.69</v>
      </c>
      <c r="AI64" t="s">
        <v>363</v>
      </c>
      <c r="AJ64">
        <v>13952.26</v>
      </c>
      <c r="AK64">
        <v>2636.2400000000002</v>
      </c>
      <c r="AL64" t="s">
        <v>364</v>
      </c>
      <c r="AM64">
        <v>13952.26</v>
      </c>
      <c r="AN64">
        <v>2713.79</v>
      </c>
      <c r="AO64" t="s">
        <v>365</v>
      </c>
      <c r="AP64">
        <v>13952.26</v>
      </c>
      <c r="AQ64">
        <v>2791.34</v>
      </c>
      <c r="AR64" t="s">
        <v>366</v>
      </c>
      <c r="AS64">
        <v>13952.26</v>
      </c>
      <c r="AT64">
        <v>2868.89</v>
      </c>
    </row>
    <row r="65" spans="1:46" x14ac:dyDescent="0.2">
      <c r="A65" t="s">
        <v>45</v>
      </c>
      <c r="B65" t="s">
        <v>54</v>
      </c>
      <c r="C65" t="s">
        <v>77</v>
      </c>
      <c r="D65" s="6" t="str">
        <f t="shared" si="1"/>
        <v>00100</v>
      </c>
      <c r="E65">
        <v>14</v>
      </c>
      <c r="F65" t="s">
        <v>50</v>
      </c>
      <c r="G65" t="s">
        <v>49</v>
      </c>
      <c r="H65" t="s">
        <v>333</v>
      </c>
      <c r="I65">
        <v>41701.19</v>
      </c>
      <c r="J65">
        <v>5793.02</v>
      </c>
      <c r="K65" t="s">
        <v>355</v>
      </c>
      <c r="L65">
        <v>41612.29</v>
      </c>
      <c r="M65">
        <v>6011.97</v>
      </c>
      <c r="N65" t="s">
        <v>356</v>
      </c>
      <c r="O65">
        <v>41612.29</v>
      </c>
      <c r="P65">
        <v>6243.27</v>
      </c>
      <c r="Q65" t="s">
        <v>357</v>
      </c>
      <c r="R65">
        <v>41612.29</v>
      </c>
      <c r="S65">
        <v>6474.57</v>
      </c>
      <c r="T65" t="s">
        <v>358</v>
      </c>
      <c r="U65">
        <v>41612.29</v>
      </c>
      <c r="V65">
        <v>6705.87</v>
      </c>
      <c r="W65" t="s">
        <v>359</v>
      </c>
      <c r="X65">
        <v>41612.29</v>
      </c>
      <c r="Y65">
        <v>6937.17</v>
      </c>
      <c r="Z65" t="s">
        <v>360</v>
      </c>
      <c r="AA65">
        <v>41612.29</v>
      </c>
      <c r="AB65">
        <v>7168.47</v>
      </c>
      <c r="AC65" t="s">
        <v>361</v>
      </c>
      <c r="AD65">
        <v>41612.29</v>
      </c>
      <c r="AE65">
        <v>7399.77</v>
      </c>
      <c r="AF65" t="s">
        <v>362</v>
      </c>
      <c r="AG65">
        <v>41612.29</v>
      </c>
      <c r="AH65">
        <v>7631.07</v>
      </c>
      <c r="AI65" t="s">
        <v>363</v>
      </c>
      <c r="AJ65">
        <v>41612.29</v>
      </c>
      <c r="AK65">
        <v>7862.37</v>
      </c>
      <c r="AL65" t="s">
        <v>364</v>
      </c>
      <c r="AM65">
        <v>41612.29</v>
      </c>
      <c r="AN65">
        <v>8093.67</v>
      </c>
      <c r="AO65" t="s">
        <v>365</v>
      </c>
      <c r="AP65">
        <v>41612.29</v>
      </c>
      <c r="AQ65">
        <v>8324.9699999999993</v>
      </c>
      <c r="AR65" t="s">
        <v>366</v>
      </c>
      <c r="AS65">
        <v>41612.29</v>
      </c>
      <c r="AT65">
        <v>8556.27</v>
      </c>
    </row>
    <row r="66" spans="1:46" x14ac:dyDescent="0.2">
      <c r="A66" t="s">
        <v>45</v>
      </c>
      <c r="B66" t="s">
        <v>54</v>
      </c>
      <c r="C66" t="s">
        <v>78</v>
      </c>
      <c r="D66" s="6" t="str">
        <f t="shared" si="1"/>
        <v>00100</v>
      </c>
      <c r="E66">
        <v>13</v>
      </c>
      <c r="F66" t="s">
        <v>48</v>
      </c>
      <c r="G66" t="s">
        <v>49</v>
      </c>
      <c r="H66" t="s">
        <v>333</v>
      </c>
      <c r="I66">
        <v>1926.19</v>
      </c>
      <c r="J66">
        <v>1926.2</v>
      </c>
      <c r="K66" t="s">
        <v>355</v>
      </c>
      <c r="L66">
        <v>1938.55</v>
      </c>
      <c r="M66">
        <v>1938.55</v>
      </c>
      <c r="N66" t="s">
        <v>356</v>
      </c>
      <c r="O66">
        <v>1938.55</v>
      </c>
      <c r="P66">
        <v>1938.55</v>
      </c>
      <c r="Q66" t="s">
        <v>357</v>
      </c>
      <c r="R66">
        <v>1938.55</v>
      </c>
      <c r="S66">
        <v>1938.55</v>
      </c>
      <c r="T66" t="s">
        <v>358</v>
      </c>
      <c r="U66">
        <v>1938.55</v>
      </c>
      <c r="V66">
        <v>1938.55</v>
      </c>
      <c r="W66" t="s">
        <v>359</v>
      </c>
      <c r="X66">
        <v>1938.55</v>
      </c>
      <c r="Y66">
        <v>1938.55</v>
      </c>
      <c r="Z66" t="s">
        <v>360</v>
      </c>
      <c r="AA66">
        <v>1938.55</v>
      </c>
      <c r="AB66">
        <v>1938.55</v>
      </c>
      <c r="AC66" t="s">
        <v>361</v>
      </c>
      <c r="AD66">
        <v>1938.55</v>
      </c>
      <c r="AE66">
        <v>1938.55</v>
      </c>
      <c r="AF66" t="s">
        <v>362</v>
      </c>
      <c r="AG66">
        <v>1938.55</v>
      </c>
      <c r="AH66">
        <v>1938.55</v>
      </c>
      <c r="AI66" t="s">
        <v>363</v>
      </c>
      <c r="AJ66">
        <v>1938.55</v>
      </c>
      <c r="AK66">
        <v>1938.55</v>
      </c>
      <c r="AL66" t="s">
        <v>364</v>
      </c>
      <c r="AM66">
        <v>1938.55</v>
      </c>
      <c r="AN66">
        <v>1938.55</v>
      </c>
      <c r="AO66" t="s">
        <v>365</v>
      </c>
      <c r="AP66">
        <v>1938.55</v>
      </c>
      <c r="AQ66">
        <v>1938.55</v>
      </c>
      <c r="AR66" t="s">
        <v>366</v>
      </c>
      <c r="AS66">
        <v>1938.55</v>
      </c>
      <c r="AT66">
        <v>1938.55</v>
      </c>
    </row>
    <row r="67" spans="1:46" x14ac:dyDescent="0.2">
      <c r="A67" t="s">
        <v>45</v>
      </c>
      <c r="B67" t="s">
        <v>54</v>
      </c>
      <c r="C67" t="s">
        <v>78</v>
      </c>
      <c r="D67" s="6" t="str">
        <f t="shared" si="1"/>
        <v>00100</v>
      </c>
      <c r="E67">
        <v>14</v>
      </c>
      <c r="F67" t="s">
        <v>50</v>
      </c>
      <c r="G67" t="s">
        <v>49</v>
      </c>
      <c r="H67" t="s">
        <v>333</v>
      </c>
      <c r="I67">
        <v>5794.03</v>
      </c>
      <c r="J67">
        <v>5794.02</v>
      </c>
      <c r="K67" t="s">
        <v>355</v>
      </c>
      <c r="L67">
        <v>5781.67</v>
      </c>
      <c r="M67">
        <v>5781.67</v>
      </c>
      <c r="N67" t="s">
        <v>356</v>
      </c>
      <c r="O67">
        <v>5781.67</v>
      </c>
      <c r="P67">
        <v>5781.67</v>
      </c>
      <c r="Q67" t="s">
        <v>357</v>
      </c>
      <c r="R67">
        <v>5781.67</v>
      </c>
      <c r="S67">
        <v>5781.67</v>
      </c>
      <c r="T67" t="s">
        <v>358</v>
      </c>
      <c r="U67">
        <v>5781.67</v>
      </c>
      <c r="V67">
        <v>5781.67</v>
      </c>
      <c r="W67" t="s">
        <v>359</v>
      </c>
      <c r="X67">
        <v>5781.67</v>
      </c>
      <c r="Y67">
        <v>5781.67</v>
      </c>
      <c r="Z67" t="s">
        <v>360</v>
      </c>
      <c r="AA67">
        <v>5781.67</v>
      </c>
      <c r="AB67">
        <v>5781.67</v>
      </c>
      <c r="AC67" t="s">
        <v>361</v>
      </c>
      <c r="AD67">
        <v>5781.67</v>
      </c>
      <c r="AE67">
        <v>5781.67</v>
      </c>
      <c r="AF67" t="s">
        <v>362</v>
      </c>
      <c r="AG67">
        <v>5781.67</v>
      </c>
      <c r="AH67">
        <v>5781.67</v>
      </c>
      <c r="AI67" t="s">
        <v>363</v>
      </c>
      <c r="AJ67">
        <v>5781.67</v>
      </c>
      <c r="AK67">
        <v>5781.67</v>
      </c>
      <c r="AL67" t="s">
        <v>364</v>
      </c>
      <c r="AM67">
        <v>5781.67</v>
      </c>
      <c r="AN67">
        <v>5781.67</v>
      </c>
      <c r="AO67" t="s">
        <v>365</v>
      </c>
      <c r="AP67">
        <v>5781.67</v>
      </c>
      <c r="AQ67">
        <v>5781.67</v>
      </c>
      <c r="AR67" t="s">
        <v>366</v>
      </c>
      <c r="AS67">
        <v>5781.67</v>
      </c>
      <c r="AT67">
        <v>5781.67</v>
      </c>
    </row>
    <row r="68" spans="1:46" x14ac:dyDescent="0.2">
      <c r="A68" t="s">
        <v>45</v>
      </c>
      <c r="B68" t="s">
        <v>54</v>
      </c>
      <c r="C68" t="s">
        <v>79</v>
      </c>
      <c r="D68" s="6" t="str">
        <f t="shared" si="1"/>
        <v>00100</v>
      </c>
      <c r="E68">
        <v>13</v>
      </c>
      <c r="F68" t="s">
        <v>48</v>
      </c>
      <c r="G68" t="s">
        <v>49</v>
      </c>
      <c r="H68" t="s">
        <v>333</v>
      </c>
      <c r="I68">
        <v>7641.63</v>
      </c>
      <c r="J68">
        <v>7641.7</v>
      </c>
      <c r="K68" t="s">
        <v>355</v>
      </c>
      <c r="L68">
        <v>7690.63</v>
      </c>
      <c r="M68">
        <v>7690.7</v>
      </c>
      <c r="N68" t="s">
        <v>356</v>
      </c>
      <c r="O68">
        <v>7690.63</v>
      </c>
      <c r="P68">
        <v>7690.7</v>
      </c>
      <c r="Q68" t="s">
        <v>357</v>
      </c>
      <c r="R68">
        <v>7690.63</v>
      </c>
      <c r="S68">
        <v>7690.7</v>
      </c>
      <c r="T68" t="s">
        <v>358</v>
      </c>
      <c r="U68">
        <v>7690.63</v>
      </c>
      <c r="V68">
        <v>7690.7</v>
      </c>
      <c r="W68" t="s">
        <v>359</v>
      </c>
      <c r="X68">
        <v>7690.63</v>
      </c>
      <c r="Y68">
        <v>7690.7</v>
      </c>
      <c r="Z68" t="s">
        <v>360</v>
      </c>
      <c r="AA68">
        <v>7690.63</v>
      </c>
      <c r="AB68">
        <v>7690.7</v>
      </c>
      <c r="AC68" t="s">
        <v>361</v>
      </c>
      <c r="AD68">
        <v>7690.63</v>
      </c>
      <c r="AE68">
        <v>7690.7</v>
      </c>
      <c r="AF68" t="s">
        <v>362</v>
      </c>
      <c r="AG68">
        <v>7690.63</v>
      </c>
      <c r="AH68">
        <v>7690.7</v>
      </c>
      <c r="AI68" t="s">
        <v>363</v>
      </c>
      <c r="AJ68">
        <v>7690.63</v>
      </c>
      <c r="AK68">
        <v>7690.7</v>
      </c>
      <c r="AL68" t="s">
        <v>364</v>
      </c>
      <c r="AM68">
        <v>7690.63</v>
      </c>
      <c r="AN68">
        <v>7690.7</v>
      </c>
      <c r="AO68" t="s">
        <v>365</v>
      </c>
      <c r="AP68">
        <v>7690.63</v>
      </c>
      <c r="AQ68">
        <v>7690.7</v>
      </c>
      <c r="AR68" t="s">
        <v>366</v>
      </c>
      <c r="AS68">
        <v>7690.63</v>
      </c>
      <c r="AT68">
        <v>7690.7</v>
      </c>
    </row>
    <row r="69" spans="1:46" x14ac:dyDescent="0.2">
      <c r="A69" t="s">
        <v>45</v>
      </c>
      <c r="B69" t="s">
        <v>54</v>
      </c>
      <c r="C69" t="s">
        <v>79</v>
      </c>
      <c r="D69" s="6" t="str">
        <f t="shared" si="1"/>
        <v>00100</v>
      </c>
      <c r="E69">
        <v>14</v>
      </c>
      <c r="F69" t="s">
        <v>50</v>
      </c>
      <c r="G69" t="s">
        <v>49</v>
      </c>
      <c r="H69" t="s">
        <v>333</v>
      </c>
      <c r="I69">
        <v>22986.14</v>
      </c>
      <c r="J69">
        <v>22986.07</v>
      </c>
      <c r="K69" t="s">
        <v>355</v>
      </c>
      <c r="L69">
        <v>22937.14</v>
      </c>
      <c r="M69">
        <v>22937.07</v>
      </c>
      <c r="N69" t="s">
        <v>356</v>
      </c>
      <c r="O69">
        <v>22937.14</v>
      </c>
      <c r="P69">
        <v>22937.07</v>
      </c>
      <c r="Q69" t="s">
        <v>357</v>
      </c>
      <c r="R69">
        <v>22937.14</v>
      </c>
      <c r="S69">
        <v>22937.07</v>
      </c>
      <c r="T69" t="s">
        <v>358</v>
      </c>
      <c r="U69">
        <v>22937.14</v>
      </c>
      <c r="V69">
        <v>22937.07</v>
      </c>
      <c r="W69" t="s">
        <v>359</v>
      </c>
      <c r="X69">
        <v>22937.14</v>
      </c>
      <c r="Y69">
        <v>22937.07</v>
      </c>
      <c r="Z69" t="s">
        <v>360</v>
      </c>
      <c r="AA69">
        <v>22937.14</v>
      </c>
      <c r="AB69">
        <v>22937.07</v>
      </c>
      <c r="AC69" t="s">
        <v>361</v>
      </c>
      <c r="AD69">
        <v>22937.14</v>
      </c>
      <c r="AE69">
        <v>22937.07</v>
      </c>
      <c r="AF69" t="s">
        <v>362</v>
      </c>
      <c r="AG69">
        <v>22937.14</v>
      </c>
      <c r="AH69">
        <v>22937.07</v>
      </c>
      <c r="AI69" t="s">
        <v>363</v>
      </c>
      <c r="AJ69">
        <v>22937.14</v>
      </c>
      <c r="AK69">
        <v>22937.07</v>
      </c>
      <c r="AL69" t="s">
        <v>364</v>
      </c>
      <c r="AM69">
        <v>22937.14</v>
      </c>
      <c r="AN69">
        <v>22937.07</v>
      </c>
      <c r="AO69" t="s">
        <v>365</v>
      </c>
      <c r="AP69">
        <v>22937.14</v>
      </c>
      <c r="AQ69">
        <v>22937.07</v>
      </c>
      <c r="AR69" t="s">
        <v>366</v>
      </c>
      <c r="AS69">
        <v>22937.14</v>
      </c>
      <c r="AT69">
        <v>22937.07</v>
      </c>
    </row>
    <row r="70" spans="1:46" x14ac:dyDescent="0.2">
      <c r="A70" t="s">
        <v>45</v>
      </c>
      <c r="B70" t="s">
        <v>54</v>
      </c>
      <c r="C70" t="s">
        <v>337</v>
      </c>
      <c r="D70" s="6" t="str">
        <f t="shared" si="1"/>
        <v>00100</v>
      </c>
      <c r="E70">
        <v>13</v>
      </c>
      <c r="F70" t="s">
        <v>48</v>
      </c>
      <c r="G70" t="s">
        <v>49</v>
      </c>
      <c r="H70" t="s">
        <v>333</v>
      </c>
      <c r="I70">
        <v>0</v>
      </c>
      <c r="J70">
        <v>0</v>
      </c>
      <c r="K70" t="s">
        <v>355</v>
      </c>
      <c r="L70">
        <v>0</v>
      </c>
      <c r="M70">
        <v>0</v>
      </c>
      <c r="N70" t="s">
        <v>356</v>
      </c>
      <c r="O70">
        <v>0</v>
      </c>
      <c r="P70">
        <v>0</v>
      </c>
      <c r="Q70" t="s">
        <v>357</v>
      </c>
      <c r="R70">
        <v>0</v>
      </c>
      <c r="S70">
        <v>0</v>
      </c>
      <c r="T70" t="s">
        <v>358</v>
      </c>
      <c r="U70">
        <v>0</v>
      </c>
      <c r="V70">
        <v>0</v>
      </c>
      <c r="W70" t="s">
        <v>359</v>
      </c>
      <c r="X70">
        <v>0</v>
      </c>
      <c r="Y70">
        <v>0</v>
      </c>
      <c r="Z70" t="s">
        <v>360</v>
      </c>
      <c r="AA70">
        <v>0</v>
      </c>
      <c r="AB70">
        <v>0</v>
      </c>
      <c r="AC70" t="s">
        <v>361</v>
      </c>
      <c r="AD70">
        <v>0</v>
      </c>
      <c r="AE70">
        <v>0</v>
      </c>
      <c r="AF70" t="s">
        <v>362</v>
      </c>
      <c r="AG70">
        <v>0</v>
      </c>
      <c r="AH70">
        <v>0</v>
      </c>
      <c r="AI70" t="s">
        <v>363</v>
      </c>
      <c r="AJ70">
        <v>0</v>
      </c>
      <c r="AK70">
        <v>0</v>
      </c>
      <c r="AL70" t="s">
        <v>364</v>
      </c>
      <c r="AM70">
        <v>0</v>
      </c>
      <c r="AN70">
        <v>0</v>
      </c>
      <c r="AO70" t="s">
        <v>365</v>
      </c>
      <c r="AP70">
        <v>0</v>
      </c>
      <c r="AQ70">
        <v>0</v>
      </c>
      <c r="AR70" t="s">
        <v>366</v>
      </c>
      <c r="AS70">
        <v>0</v>
      </c>
      <c r="AT70">
        <v>0</v>
      </c>
    </row>
    <row r="71" spans="1:46" x14ac:dyDescent="0.2">
      <c r="A71" t="s">
        <v>45</v>
      </c>
      <c r="B71" t="s">
        <v>54</v>
      </c>
      <c r="C71" t="s">
        <v>337</v>
      </c>
      <c r="D71" s="6" t="str">
        <f t="shared" si="1"/>
        <v>00100</v>
      </c>
      <c r="E71">
        <v>14</v>
      </c>
      <c r="F71" t="s">
        <v>50</v>
      </c>
      <c r="G71" t="s">
        <v>49</v>
      </c>
      <c r="H71" t="s">
        <v>333</v>
      </c>
      <c r="I71">
        <v>0</v>
      </c>
      <c r="J71">
        <v>0</v>
      </c>
      <c r="K71" t="s">
        <v>355</v>
      </c>
      <c r="L71">
        <v>0</v>
      </c>
      <c r="M71">
        <v>0</v>
      </c>
      <c r="N71" t="s">
        <v>356</v>
      </c>
      <c r="O71">
        <v>0</v>
      </c>
      <c r="P71">
        <v>0</v>
      </c>
      <c r="Q71" t="s">
        <v>357</v>
      </c>
      <c r="R71">
        <v>0</v>
      </c>
      <c r="S71">
        <v>0</v>
      </c>
      <c r="T71" t="s">
        <v>358</v>
      </c>
      <c r="U71">
        <v>0</v>
      </c>
      <c r="V71">
        <v>0</v>
      </c>
      <c r="W71" t="s">
        <v>359</v>
      </c>
      <c r="X71">
        <v>0</v>
      </c>
      <c r="Y71">
        <v>0</v>
      </c>
      <c r="Z71" t="s">
        <v>360</v>
      </c>
      <c r="AA71">
        <v>0</v>
      </c>
      <c r="AB71">
        <v>0</v>
      </c>
      <c r="AC71" t="s">
        <v>361</v>
      </c>
      <c r="AD71">
        <v>0</v>
      </c>
      <c r="AE71">
        <v>0</v>
      </c>
      <c r="AF71" t="s">
        <v>362</v>
      </c>
      <c r="AG71">
        <v>0</v>
      </c>
      <c r="AH71">
        <v>0</v>
      </c>
      <c r="AI71" t="s">
        <v>363</v>
      </c>
      <c r="AJ71">
        <v>0</v>
      </c>
      <c r="AK71">
        <v>0</v>
      </c>
      <c r="AL71" t="s">
        <v>364</v>
      </c>
      <c r="AM71">
        <v>0</v>
      </c>
      <c r="AN71">
        <v>0</v>
      </c>
      <c r="AO71" t="s">
        <v>365</v>
      </c>
      <c r="AP71">
        <v>0</v>
      </c>
      <c r="AQ71">
        <v>0</v>
      </c>
      <c r="AR71" t="s">
        <v>366</v>
      </c>
      <c r="AS71">
        <v>0</v>
      </c>
      <c r="AT71">
        <v>0</v>
      </c>
    </row>
    <row r="72" spans="1:46" x14ac:dyDescent="0.2">
      <c r="A72" t="s">
        <v>45</v>
      </c>
      <c r="B72" t="s">
        <v>54</v>
      </c>
      <c r="C72" t="s">
        <v>370</v>
      </c>
      <c r="D72" s="6" t="str">
        <f t="shared" si="1"/>
        <v>00100</v>
      </c>
      <c r="E72">
        <v>13</v>
      </c>
      <c r="F72" t="s">
        <v>48</v>
      </c>
      <c r="G72" t="s">
        <v>49</v>
      </c>
      <c r="H72" t="s">
        <v>333</v>
      </c>
      <c r="I72">
        <v>0</v>
      </c>
      <c r="J72">
        <v>0</v>
      </c>
      <c r="K72" t="s">
        <v>355</v>
      </c>
      <c r="L72">
        <v>0</v>
      </c>
      <c r="M72">
        <v>0</v>
      </c>
      <c r="N72" t="s">
        <v>356</v>
      </c>
      <c r="O72">
        <v>0</v>
      </c>
      <c r="P72">
        <v>0</v>
      </c>
      <c r="Q72" t="s">
        <v>357</v>
      </c>
      <c r="R72">
        <v>0</v>
      </c>
      <c r="S72">
        <v>0</v>
      </c>
      <c r="T72" t="s">
        <v>358</v>
      </c>
      <c r="U72">
        <v>0</v>
      </c>
      <c r="V72">
        <v>0</v>
      </c>
      <c r="W72" t="s">
        <v>359</v>
      </c>
      <c r="X72">
        <v>0</v>
      </c>
      <c r="Y72">
        <v>0</v>
      </c>
      <c r="Z72" t="s">
        <v>360</v>
      </c>
      <c r="AA72">
        <v>0</v>
      </c>
      <c r="AB72">
        <v>0</v>
      </c>
      <c r="AC72" t="s">
        <v>361</v>
      </c>
      <c r="AD72">
        <v>0</v>
      </c>
      <c r="AE72">
        <v>0</v>
      </c>
      <c r="AF72" t="s">
        <v>362</v>
      </c>
      <c r="AG72">
        <v>0</v>
      </c>
      <c r="AH72">
        <v>0</v>
      </c>
      <c r="AI72" t="s">
        <v>363</v>
      </c>
      <c r="AJ72">
        <v>0</v>
      </c>
      <c r="AK72">
        <v>0</v>
      </c>
      <c r="AL72" t="s">
        <v>364</v>
      </c>
      <c r="AM72">
        <v>0</v>
      </c>
      <c r="AN72">
        <v>0</v>
      </c>
      <c r="AO72" t="s">
        <v>365</v>
      </c>
      <c r="AP72">
        <v>0</v>
      </c>
      <c r="AQ72">
        <v>0</v>
      </c>
      <c r="AR72" t="s">
        <v>366</v>
      </c>
      <c r="AS72">
        <v>3093.9300000000003</v>
      </c>
      <c r="AT72">
        <v>0</v>
      </c>
    </row>
    <row r="73" spans="1:46" x14ac:dyDescent="0.2">
      <c r="A73" t="s">
        <v>45</v>
      </c>
      <c r="B73" t="s">
        <v>54</v>
      </c>
      <c r="C73" t="s">
        <v>370</v>
      </c>
      <c r="D73" s="6" t="str">
        <f t="shared" ref="D73:D115" si="2">RIGHT(LEFT(C73,22),5)</f>
        <v>00100</v>
      </c>
      <c r="E73">
        <v>14</v>
      </c>
      <c r="F73" t="s">
        <v>50</v>
      </c>
      <c r="G73" t="s">
        <v>49</v>
      </c>
      <c r="H73" t="s">
        <v>333</v>
      </c>
      <c r="I73">
        <v>0</v>
      </c>
      <c r="J73">
        <v>0</v>
      </c>
      <c r="K73" t="s">
        <v>355</v>
      </c>
      <c r="L73">
        <v>0</v>
      </c>
      <c r="M73">
        <v>0</v>
      </c>
      <c r="N73" t="s">
        <v>356</v>
      </c>
      <c r="O73">
        <v>0</v>
      </c>
      <c r="P73">
        <v>0</v>
      </c>
      <c r="Q73" t="s">
        <v>357</v>
      </c>
      <c r="R73">
        <v>0</v>
      </c>
      <c r="S73">
        <v>0</v>
      </c>
      <c r="T73" t="s">
        <v>358</v>
      </c>
      <c r="U73">
        <v>0</v>
      </c>
      <c r="V73">
        <v>0</v>
      </c>
      <c r="W73" t="s">
        <v>359</v>
      </c>
      <c r="X73">
        <v>0</v>
      </c>
      <c r="Y73">
        <v>0</v>
      </c>
      <c r="Z73" t="s">
        <v>360</v>
      </c>
      <c r="AA73">
        <v>0</v>
      </c>
      <c r="AB73">
        <v>0</v>
      </c>
      <c r="AC73" t="s">
        <v>361</v>
      </c>
      <c r="AD73">
        <v>0</v>
      </c>
      <c r="AE73">
        <v>0</v>
      </c>
      <c r="AF73" t="s">
        <v>362</v>
      </c>
      <c r="AG73">
        <v>0</v>
      </c>
      <c r="AH73">
        <v>0</v>
      </c>
      <c r="AI73" t="s">
        <v>363</v>
      </c>
      <c r="AJ73">
        <v>0</v>
      </c>
      <c r="AK73">
        <v>0</v>
      </c>
      <c r="AL73" t="s">
        <v>364</v>
      </c>
      <c r="AM73">
        <v>0</v>
      </c>
      <c r="AN73">
        <v>0</v>
      </c>
      <c r="AO73" t="s">
        <v>365</v>
      </c>
      <c r="AP73">
        <v>0</v>
      </c>
      <c r="AQ73">
        <v>0</v>
      </c>
      <c r="AR73" t="s">
        <v>366</v>
      </c>
      <c r="AS73">
        <v>9227.58</v>
      </c>
      <c r="AT73">
        <v>0</v>
      </c>
    </row>
    <row r="74" spans="1:46" x14ac:dyDescent="0.2">
      <c r="A74" t="s">
        <v>45</v>
      </c>
      <c r="B74" t="s">
        <v>54</v>
      </c>
      <c r="C74" t="s">
        <v>371</v>
      </c>
      <c r="D74" s="6" t="str">
        <f t="shared" si="2"/>
        <v>00100</v>
      </c>
      <c r="E74">
        <v>13</v>
      </c>
      <c r="F74" t="s">
        <v>48</v>
      </c>
      <c r="G74" t="s">
        <v>49</v>
      </c>
      <c r="H74" t="s">
        <v>333</v>
      </c>
      <c r="I74">
        <v>0</v>
      </c>
      <c r="J74">
        <v>0</v>
      </c>
      <c r="K74" t="s">
        <v>355</v>
      </c>
      <c r="L74">
        <v>0</v>
      </c>
      <c r="M74">
        <v>0</v>
      </c>
      <c r="N74" t="s">
        <v>356</v>
      </c>
      <c r="O74">
        <v>0</v>
      </c>
      <c r="P74">
        <v>0</v>
      </c>
      <c r="Q74" t="s">
        <v>357</v>
      </c>
      <c r="R74">
        <v>0</v>
      </c>
      <c r="S74">
        <v>0</v>
      </c>
      <c r="T74" t="s">
        <v>358</v>
      </c>
      <c r="U74">
        <v>0</v>
      </c>
      <c r="V74">
        <v>0</v>
      </c>
      <c r="W74" t="s">
        <v>359</v>
      </c>
      <c r="X74">
        <v>0</v>
      </c>
      <c r="Y74">
        <v>0</v>
      </c>
      <c r="Z74" t="s">
        <v>360</v>
      </c>
      <c r="AA74">
        <v>0</v>
      </c>
      <c r="AB74">
        <v>0</v>
      </c>
      <c r="AC74" t="s">
        <v>361</v>
      </c>
      <c r="AD74">
        <v>0</v>
      </c>
      <c r="AE74">
        <v>0</v>
      </c>
      <c r="AF74" t="s">
        <v>362</v>
      </c>
      <c r="AG74">
        <v>0</v>
      </c>
      <c r="AH74">
        <v>0</v>
      </c>
      <c r="AI74" t="s">
        <v>363</v>
      </c>
      <c r="AJ74">
        <v>0</v>
      </c>
      <c r="AK74">
        <v>0</v>
      </c>
      <c r="AL74" t="s">
        <v>364</v>
      </c>
      <c r="AM74">
        <v>0</v>
      </c>
      <c r="AN74">
        <v>0</v>
      </c>
      <c r="AO74" t="s">
        <v>365</v>
      </c>
      <c r="AP74">
        <v>14221.14</v>
      </c>
      <c r="AQ74">
        <v>0</v>
      </c>
      <c r="AR74" t="s">
        <v>366</v>
      </c>
      <c r="AS74">
        <v>14119.48</v>
      </c>
      <c r="AT74">
        <v>296.27</v>
      </c>
    </row>
    <row r="75" spans="1:46" x14ac:dyDescent="0.2">
      <c r="A75" t="s">
        <v>45</v>
      </c>
      <c r="B75" t="s">
        <v>54</v>
      </c>
      <c r="C75" t="s">
        <v>371</v>
      </c>
      <c r="D75" s="6" t="str">
        <f t="shared" si="2"/>
        <v>00100</v>
      </c>
      <c r="E75">
        <v>14</v>
      </c>
      <c r="F75" t="s">
        <v>50</v>
      </c>
      <c r="G75" t="s">
        <v>49</v>
      </c>
      <c r="H75" t="s">
        <v>333</v>
      </c>
      <c r="I75">
        <v>0</v>
      </c>
      <c r="J75">
        <v>0</v>
      </c>
      <c r="K75" t="s">
        <v>355</v>
      </c>
      <c r="L75">
        <v>0</v>
      </c>
      <c r="M75">
        <v>0</v>
      </c>
      <c r="N75" t="s">
        <v>356</v>
      </c>
      <c r="O75">
        <v>0</v>
      </c>
      <c r="P75">
        <v>0</v>
      </c>
      <c r="Q75" t="s">
        <v>357</v>
      </c>
      <c r="R75">
        <v>0</v>
      </c>
      <c r="S75">
        <v>0</v>
      </c>
      <c r="T75" t="s">
        <v>358</v>
      </c>
      <c r="U75">
        <v>0</v>
      </c>
      <c r="V75">
        <v>0</v>
      </c>
      <c r="W75" t="s">
        <v>359</v>
      </c>
      <c r="X75">
        <v>0</v>
      </c>
      <c r="Y75">
        <v>0</v>
      </c>
      <c r="Z75" t="s">
        <v>360</v>
      </c>
      <c r="AA75">
        <v>0</v>
      </c>
      <c r="AB75">
        <v>0</v>
      </c>
      <c r="AC75" t="s">
        <v>361</v>
      </c>
      <c r="AD75">
        <v>0</v>
      </c>
      <c r="AE75">
        <v>0</v>
      </c>
      <c r="AF75" t="s">
        <v>362</v>
      </c>
      <c r="AG75">
        <v>0</v>
      </c>
      <c r="AH75">
        <v>0</v>
      </c>
      <c r="AI75" t="s">
        <v>363</v>
      </c>
      <c r="AJ75">
        <v>0</v>
      </c>
      <c r="AK75">
        <v>0</v>
      </c>
      <c r="AL75" t="s">
        <v>364</v>
      </c>
      <c r="AM75">
        <v>0</v>
      </c>
      <c r="AN75">
        <v>0</v>
      </c>
      <c r="AO75" t="s">
        <v>365</v>
      </c>
      <c r="AP75">
        <v>42414.23</v>
      </c>
      <c r="AQ75">
        <v>0</v>
      </c>
      <c r="AR75" t="s">
        <v>366</v>
      </c>
      <c r="AS75">
        <v>42111.040000000001</v>
      </c>
      <c r="AT75">
        <v>883.63</v>
      </c>
    </row>
    <row r="76" spans="1:46" x14ac:dyDescent="0.2">
      <c r="A76" t="s">
        <v>45</v>
      </c>
      <c r="B76" t="s">
        <v>54</v>
      </c>
      <c r="C76" t="s">
        <v>80</v>
      </c>
      <c r="D76" s="6" t="str">
        <f t="shared" si="2"/>
        <v>00100</v>
      </c>
      <c r="E76">
        <v>13</v>
      </c>
      <c r="F76" t="s">
        <v>48</v>
      </c>
      <c r="G76" t="s">
        <v>49</v>
      </c>
      <c r="H76" t="s">
        <v>333</v>
      </c>
      <c r="I76">
        <v>3560.7400000000002</v>
      </c>
      <c r="J76">
        <v>3560.7400000000002</v>
      </c>
      <c r="K76" t="s">
        <v>355</v>
      </c>
      <c r="L76">
        <v>3583.57</v>
      </c>
      <c r="M76">
        <v>3583.57</v>
      </c>
      <c r="N76" t="s">
        <v>356</v>
      </c>
      <c r="O76">
        <v>3583.57</v>
      </c>
      <c r="P76">
        <v>3583.57</v>
      </c>
      <c r="Q76" t="s">
        <v>357</v>
      </c>
      <c r="R76">
        <v>3583.57</v>
      </c>
      <c r="S76">
        <v>3583.57</v>
      </c>
      <c r="T76" t="s">
        <v>358</v>
      </c>
      <c r="U76">
        <v>3583.57</v>
      </c>
      <c r="V76">
        <v>3583.57</v>
      </c>
      <c r="W76" t="s">
        <v>359</v>
      </c>
      <c r="X76">
        <v>3583.57</v>
      </c>
      <c r="Y76">
        <v>3583.57</v>
      </c>
      <c r="Z76" t="s">
        <v>360</v>
      </c>
      <c r="AA76">
        <v>3583.57</v>
      </c>
      <c r="AB76">
        <v>3583.57</v>
      </c>
      <c r="AC76" t="s">
        <v>361</v>
      </c>
      <c r="AD76">
        <v>3583.57</v>
      </c>
      <c r="AE76">
        <v>3583.57</v>
      </c>
      <c r="AF76" t="s">
        <v>362</v>
      </c>
      <c r="AG76">
        <v>3583.57</v>
      </c>
      <c r="AH76">
        <v>3583.57</v>
      </c>
      <c r="AI76" t="s">
        <v>363</v>
      </c>
      <c r="AJ76">
        <v>3583.57</v>
      </c>
      <c r="AK76">
        <v>3583.57</v>
      </c>
      <c r="AL76" t="s">
        <v>364</v>
      </c>
      <c r="AM76">
        <v>3583.57</v>
      </c>
      <c r="AN76">
        <v>3583.57</v>
      </c>
      <c r="AO76" t="s">
        <v>365</v>
      </c>
      <c r="AP76">
        <v>3583.57</v>
      </c>
      <c r="AQ76">
        <v>3583.57</v>
      </c>
      <c r="AR76" t="s">
        <v>366</v>
      </c>
      <c r="AS76">
        <v>3583.57</v>
      </c>
      <c r="AT76">
        <v>3583.57</v>
      </c>
    </row>
    <row r="77" spans="1:46" x14ac:dyDescent="0.2">
      <c r="A77" t="s">
        <v>45</v>
      </c>
      <c r="B77" t="s">
        <v>54</v>
      </c>
      <c r="C77" t="s">
        <v>80</v>
      </c>
      <c r="D77" s="6" t="str">
        <f t="shared" si="2"/>
        <v>00100</v>
      </c>
      <c r="E77">
        <v>14</v>
      </c>
      <c r="F77" t="s">
        <v>50</v>
      </c>
      <c r="G77" t="s">
        <v>49</v>
      </c>
      <c r="H77" t="s">
        <v>333</v>
      </c>
      <c r="I77">
        <v>10710.76</v>
      </c>
      <c r="J77">
        <v>10710.76</v>
      </c>
      <c r="K77" t="s">
        <v>355</v>
      </c>
      <c r="L77">
        <v>10687.93</v>
      </c>
      <c r="M77">
        <v>10687.93</v>
      </c>
      <c r="N77" t="s">
        <v>356</v>
      </c>
      <c r="O77">
        <v>10687.93</v>
      </c>
      <c r="P77">
        <v>10687.93</v>
      </c>
      <c r="Q77" t="s">
        <v>357</v>
      </c>
      <c r="R77">
        <v>10687.93</v>
      </c>
      <c r="S77">
        <v>10687.93</v>
      </c>
      <c r="T77" t="s">
        <v>358</v>
      </c>
      <c r="U77">
        <v>10687.93</v>
      </c>
      <c r="V77">
        <v>10687.93</v>
      </c>
      <c r="W77" t="s">
        <v>359</v>
      </c>
      <c r="X77">
        <v>10687.93</v>
      </c>
      <c r="Y77">
        <v>10687.93</v>
      </c>
      <c r="Z77" t="s">
        <v>360</v>
      </c>
      <c r="AA77">
        <v>10687.93</v>
      </c>
      <c r="AB77">
        <v>10687.93</v>
      </c>
      <c r="AC77" t="s">
        <v>361</v>
      </c>
      <c r="AD77">
        <v>10687.93</v>
      </c>
      <c r="AE77">
        <v>10687.93</v>
      </c>
      <c r="AF77" t="s">
        <v>362</v>
      </c>
      <c r="AG77">
        <v>10687.93</v>
      </c>
      <c r="AH77">
        <v>10687.93</v>
      </c>
      <c r="AI77" t="s">
        <v>363</v>
      </c>
      <c r="AJ77">
        <v>10687.93</v>
      </c>
      <c r="AK77">
        <v>10687.93</v>
      </c>
      <c r="AL77" t="s">
        <v>364</v>
      </c>
      <c r="AM77">
        <v>10687.93</v>
      </c>
      <c r="AN77">
        <v>10687.93</v>
      </c>
      <c r="AO77" t="s">
        <v>365</v>
      </c>
      <c r="AP77">
        <v>10687.93</v>
      </c>
      <c r="AQ77">
        <v>10687.93</v>
      </c>
      <c r="AR77" t="s">
        <v>366</v>
      </c>
      <c r="AS77">
        <v>10687.93</v>
      </c>
      <c r="AT77">
        <v>10687.93</v>
      </c>
    </row>
    <row r="78" spans="1:46" x14ac:dyDescent="0.2">
      <c r="A78" t="s">
        <v>45</v>
      </c>
      <c r="B78" t="s">
        <v>54</v>
      </c>
      <c r="C78" t="s">
        <v>81</v>
      </c>
      <c r="D78" s="6" t="str">
        <f t="shared" si="2"/>
        <v>00100</v>
      </c>
      <c r="E78">
        <v>13</v>
      </c>
      <c r="F78" t="s">
        <v>48</v>
      </c>
      <c r="G78" t="s">
        <v>49</v>
      </c>
      <c r="H78" t="s">
        <v>333</v>
      </c>
      <c r="I78">
        <v>29157.8</v>
      </c>
      <c r="J78">
        <v>21868.89</v>
      </c>
      <c r="K78" t="s">
        <v>355</v>
      </c>
      <c r="L78">
        <v>29344.79</v>
      </c>
      <c r="M78">
        <v>22498.21</v>
      </c>
      <c r="N78" t="s">
        <v>356</v>
      </c>
      <c r="O78">
        <v>29344.79</v>
      </c>
      <c r="P78">
        <v>22987.29</v>
      </c>
      <c r="Q78" t="s">
        <v>357</v>
      </c>
      <c r="R78">
        <v>29344.79</v>
      </c>
      <c r="S78">
        <v>23476.37</v>
      </c>
      <c r="T78" t="s">
        <v>358</v>
      </c>
      <c r="U78">
        <v>29344.79</v>
      </c>
      <c r="V78">
        <v>23965.45</v>
      </c>
      <c r="W78" t="s">
        <v>359</v>
      </c>
      <c r="X78">
        <v>29344.79</v>
      </c>
      <c r="Y78">
        <v>24454.53</v>
      </c>
      <c r="Z78" t="s">
        <v>360</v>
      </c>
      <c r="AA78">
        <v>29344.79</v>
      </c>
      <c r="AB78">
        <v>24943.61</v>
      </c>
      <c r="AC78" t="s">
        <v>361</v>
      </c>
      <c r="AD78">
        <v>29344.79</v>
      </c>
      <c r="AE78">
        <v>25432.690000000002</v>
      </c>
      <c r="AF78" t="s">
        <v>362</v>
      </c>
      <c r="AG78">
        <v>29344.79</v>
      </c>
      <c r="AH78">
        <v>25921.77</v>
      </c>
      <c r="AI78" t="s">
        <v>363</v>
      </c>
      <c r="AJ78">
        <v>29344.79</v>
      </c>
      <c r="AK78">
        <v>26410.850000000002</v>
      </c>
      <c r="AL78" t="s">
        <v>364</v>
      </c>
      <c r="AM78">
        <v>29344.79</v>
      </c>
      <c r="AN78">
        <v>26899.93</v>
      </c>
      <c r="AO78" t="s">
        <v>365</v>
      </c>
      <c r="AP78">
        <v>29344.79</v>
      </c>
      <c r="AQ78">
        <v>27389.010000000002</v>
      </c>
      <c r="AR78" t="s">
        <v>366</v>
      </c>
      <c r="AS78">
        <v>29344.79</v>
      </c>
      <c r="AT78">
        <v>27878.09</v>
      </c>
    </row>
    <row r="79" spans="1:46" x14ac:dyDescent="0.2">
      <c r="A79" t="s">
        <v>45</v>
      </c>
      <c r="B79" t="s">
        <v>54</v>
      </c>
      <c r="C79" t="s">
        <v>81</v>
      </c>
      <c r="D79" s="6" t="str">
        <f t="shared" si="2"/>
        <v>00100</v>
      </c>
      <c r="E79">
        <v>14</v>
      </c>
      <c r="F79" t="s">
        <v>50</v>
      </c>
      <c r="G79" t="s">
        <v>49</v>
      </c>
      <c r="H79" t="s">
        <v>333</v>
      </c>
      <c r="I79">
        <v>87707.14</v>
      </c>
      <c r="J79">
        <v>65782.02</v>
      </c>
      <c r="K79" t="s">
        <v>355</v>
      </c>
      <c r="L79">
        <v>87520.150000000009</v>
      </c>
      <c r="M79">
        <v>67100.45</v>
      </c>
      <c r="N79" t="s">
        <v>356</v>
      </c>
      <c r="O79">
        <v>87520.150000000009</v>
      </c>
      <c r="P79">
        <v>68559.12</v>
      </c>
      <c r="Q79" t="s">
        <v>357</v>
      </c>
      <c r="R79">
        <v>87520.150000000009</v>
      </c>
      <c r="S79">
        <v>70017.790000000008</v>
      </c>
      <c r="T79" t="s">
        <v>358</v>
      </c>
      <c r="U79">
        <v>87520.150000000009</v>
      </c>
      <c r="V79">
        <v>71476.460000000006</v>
      </c>
      <c r="W79" t="s">
        <v>359</v>
      </c>
      <c r="X79">
        <v>87520.150000000009</v>
      </c>
      <c r="Y79">
        <v>72935.13</v>
      </c>
      <c r="Z79" t="s">
        <v>360</v>
      </c>
      <c r="AA79">
        <v>87520.150000000009</v>
      </c>
      <c r="AB79">
        <v>74393.8</v>
      </c>
      <c r="AC79" t="s">
        <v>361</v>
      </c>
      <c r="AD79">
        <v>87520.150000000009</v>
      </c>
      <c r="AE79">
        <v>75852.47</v>
      </c>
      <c r="AF79" t="s">
        <v>362</v>
      </c>
      <c r="AG79">
        <v>87520.150000000009</v>
      </c>
      <c r="AH79">
        <v>77311.14</v>
      </c>
      <c r="AI79" t="s">
        <v>363</v>
      </c>
      <c r="AJ79">
        <v>87520.150000000009</v>
      </c>
      <c r="AK79">
        <v>78769.81</v>
      </c>
      <c r="AL79" t="s">
        <v>364</v>
      </c>
      <c r="AM79">
        <v>87520.150000000009</v>
      </c>
      <c r="AN79">
        <v>80228.479999999996</v>
      </c>
      <c r="AO79" t="s">
        <v>365</v>
      </c>
      <c r="AP79">
        <v>87520.150000000009</v>
      </c>
      <c r="AQ79">
        <v>81687.150000000009</v>
      </c>
      <c r="AR79" t="s">
        <v>366</v>
      </c>
      <c r="AS79">
        <v>87520.150000000009</v>
      </c>
      <c r="AT79">
        <v>83145.820000000007</v>
      </c>
    </row>
    <row r="80" spans="1:46" x14ac:dyDescent="0.2">
      <c r="A80" t="s">
        <v>45</v>
      </c>
      <c r="B80" t="s">
        <v>54</v>
      </c>
      <c r="C80" t="s">
        <v>82</v>
      </c>
      <c r="D80" s="6" t="str">
        <f t="shared" si="2"/>
        <v>00100</v>
      </c>
      <c r="E80">
        <v>13</v>
      </c>
      <c r="F80" t="s">
        <v>48</v>
      </c>
      <c r="G80" t="s">
        <v>49</v>
      </c>
      <c r="H80" t="s">
        <v>333</v>
      </c>
      <c r="I80">
        <v>25548.38</v>
      </c>
      <c r="J80">
        <v>15324.01</v>
      </c>
      <c r="K80" t="s">
        <v>355</v>
      </c>
      <c r="L80">
        <v>25712.22</v>
      </c>
      <c r="M80">
        <v>15850.82</v>
      </c>
      <c r="N80" t="s">
        <v>356</v>
      </c>
      <c r="O80">
        <v>25712.22</v>
      </c>
      <c r="P80">
        <v>16279.36</v>
      </c>
      <c r="Q80" t="s">
        <v>357</v>
      </c>
      <c r="R80">
        <v>25712.22</v>
      </c>
      <c r="S80">
        <v>16707.900000000001</v>
      </c>
      <c r="T80" t="s">
        <v>358</v>
      </c>
      <c r="U80">
        <v>25712.22</v>
      </c>
      <c r="V80">
        <v>17136.439999999999</v>
      </c>
      <c r="W80" t="s">
        <v>359</v>
      </c>
      <c r="X80">
        <v>25712.22</v>
      </c>
      <c r="Y80">
        <v>17564.98</v>
      </c>
      <c r="Z80" t="s">
        <v>360</v>
      </c>
      <c r="AA80">
        <v>25712.22</v>
      </c>
      <c r="AB80">
        <v>17993.52</v>
      </c>
      <c r="AC80" t="s">
        <v>361</v>
      </c>
      <c r="AD80">
        <v>25712.22</v>
      </c>
      <c r="AE80">
        <v>18422.060000000001</v>
      </c>
      <c r="AF80" t="s">
        <v>362</v>
      </c>
      <c r="AG80">
        <v>25712.22</v>
      </c>
      <c r="AH80">
        <v>18850.600000000002</v>
      </c>
      <c r="AI80" t="s">
        <v>363</v>
      </c>
      <c r="AJ80">
        <v>25712.22</v>
      </c>
      <c r="AK80">
        <v>19279.14</v>
      </c>
      <c r="AL80" t="s">
        <v>364</v>
      </c>
      <c r="AM80">
        <v>25712.22</v>
      </c>
      <c r="AN80">
        <v>19707.68</v>
      </c>
      <c r="AO80" t="s">
        <v>365</v>
      </c>
      <c r="AP80">
        <v>25712.22</v>
      </c>
      <c r="AQ80">
        <v>20136.22</v>
      </c>
      <c r="AR80" t="s">
        <v>366</v>
      </c>
      <c r="AS80">
        <v>25712.22</v>
      </c>
      <c r="AT80">
        <v>20564.760000000002</v>
      </c>
    </row>
    <row r="81" spans="1:46" x14ac:dyDescent="0.2">
      <c r="A81" t="s">
        <v>45</v>
      </c>
      <c r="B81" t="s">
        <v>54</v>
      </c>
      <c r="C81" t="s">
        <v>82</v>
      </c>
      <c r="D81" s="6" t="str">
        <f t="shared" si="2"/>
        <v>00100</v>
      </c>
      <c r="E81">
        <v>14</v>
      </c>
      <c r="F81" t="s">
        <v>50</v>
      </c>
      <c r="G81" t="s">
        <v>49</v>
      </c>
      <c r="H81" t="s">
        <v>333</v>
      </c>
      <c r="I81">
        <v>76849.94</v>
      </c>
      <c r="J81">
        <v>46094.62</v>
      </c>
      <c r="K81" t="s">
        <v>355</v>
      </c>
      <c r="L81">
        <v>76686.100000000006</v>
      </c>
      <c r="M81">
        <v>47274.450000000004</v>
      </c>
      <c r="N81" t="s">
        <v>356</v>
      </c>
      <c r="O81">
        <v>76686.100000000006</v>
      </c>
      <c r="P81">
        <v>48552.55</v>
      </c>
      <c r="Q81" t="s">
        <v>357</v>
      </c>
      <c r="R81">
        <v>76686.100000000006</v>
      </c>
      <c r="S81">
        <v>49830.65</v>
      </c>
      <c r="T81" t="s">
        <v>358</v>
      </c>
      <c r="U81">
        <v>76686.100000000006</v>
      </c>
      <c r="V81">
        <v>51108.75</v>
      </c>
      <c r="W81" t="s">
        <v>359</v>
      </c>
      <c r="X81">
        <v>76686.100000000006</v>
      </c>
      <c r="Y81">
        <v>52386.85</v>
      </c>
      <c r="Z81" t="s">
        <v>360</v>
      </c>
      <c r="AA81">
        <v>76686.100000000006</v>
      </c>
      <c r="AB81">
        <v>53664.950000000004</v>
      </c>
      <c r="AC81" t="s">
        <v>361</v>
      </c>
      <c r="AD81">
        <v>76686.100000000006</v>
      </c>
      <c r="AE81">
        <v>54943.05</v>
      </c>
      <c r="AF81" t="s">
        <v>362</v>
      </c>
      <c r="AG81">
        <v>76686.100000000006</v>
      </c>
      <c r="AH81">
        <v>56221.15</v>
      </c>
      <c r="AI81" t="s">
        <v>363</v>
      </c>
      <c r="AJ81">
        <v>76686.100000000006</v>
      </c>
      <c r="AK81">
        <v>57499.25</v>
      </c>
      <c r="AL81" t="s">
        <v>364</v>
      </c>
      <c r="AM81">
        <v>76686.100000000006</v>
      </c>
      <c r="AN81">
        <v>58777.35</v>
      </c>
      <c r="AO81" t="s">
        <v>365</v>
      </c>
      <c r="AP81">
        <v>76686.100000000006</v>
      </c>
      <c r="AQ81">
        <v>60055.450000000004</v>
      </c>
      <c r="AR81" t="s">
        <v>366</v>
      </c>
      <c r="AS81">
        <v>76686.100000000006</v>
      </c>
      <c r="AT81">
        <v>61333.55</v>
      </c>
    </row>
    <row r="82" spans="1:46" x14ac:dyDescent="0.2">
      <c r="A82" t="s">
        <v>45</v>
      </c>
      <c r="B82" t="s">
        <v>54</v>
      </c>
      <c r="C82" t="s">
        <v>83</v>
      </c>
      <c r="D82" s="6" t="str">
        <f t="shared" si="2"/>
        <v>00100</v>
      </c>
      <c r="E82">
        <v>13</v>
      </c>
      <c r="F82" t="s">
        <v>48</v>
      </c>
      <c r="G82" t="s">
        <v>49</v>
      </c>
      <c r="H82" t="s">
        <v>333</v>
      </c>
      <c r="I82">
        <v>223571.07</v>
      </c>
      <c r="J82">
        <v>0</v>
      </c>
      <c r="K82" t="s">
        <v>355</v>
      </c>
      <c r="L82">
        <v>225146.30000000002</v>
      </c>
      <c r="M82">
        <v>67771.570000000007</v>
      </c>
      <c r="N82" t="s">
        <v>356</v>
      </c>
      <c r="O82">
        <v>225341.4</v>
      </c>
      <c r="P82">
        <v>67771.570000000007</v>
      </c>
      <c r="Q82" t="s">
        <v>357</v>
      </c>
      <c r="R82">
        <v>225003.24</v>
      </c>
      <c r="S82">
        <v>67771.570000000007</v>
      </c>
      <c r="T82" t="s">
        <v>358</v>
      </c>
      <c r="U82">
        <v>225003.24</v>
      </c>
      <c r="V82">
        <v>67771.570000000007</v>
      </c>
      <c r="W82" t="s">
        <v>359</v>
      </c>
      <c r="X82">
        <v>225003.24</v>
      </c>
      <c r="Y82">
        <v>82779.8</v>
      </c>
      <c r="Z82" t="s">
        <v>360</v>
      </c>
      <c r="AA82">
        <v>225003.24</v>
      </c>
      <c r="AB82">
        <v>86529.85</v>
      </c>
      <c r="AC82" t="s">
        <v>361</v>
      </c>
      <c r="AD82">
        <v>225003.24</v>
      </c>
      <c r="AE82">
        <v>90279.900000000009</v>
      </c>
      <c r="AF82" t="s">
        <v>362</v>
      </c>
      <c r="AG82">
        <v>225003.24</v>
      </c>
      <c r="AH82">
        <v>94029.95</v>
      </c>
      <c r="AI82" t="s">
        <v>363</v>
      </c>
      <c r="AJ82">
        <v>225003.24</v>
      </c>
      <c r="AK82">
        <v>97780</v>
      </c>
      <c r="AL82" t="s">
        <v>364</v>
      </c>
      <c r="AM82">
        <v>225003.24</v>
      </c>
      <c r="AN82">
        <v>101530.05</v>
      </c>
      <c r="AO82" t="s">
        <v>365</v>
      </c>
      <c r="AP82">
        <v>225003.24</v>
      </c>
      <c r="AQ82">
        <v>105280.1</v>
      </c>
      <c r="AR82" t="s">
        <v>366</v>
      </c>
      <c r="AS82">
        <v>225003.24</v>
      </c>
      <c r="AT82">
        <v>109030.15000000001</v>
      </c>
    </row>
    <row r="83" spans="1:46" x14ac:dyDescent="0.2">
      <c r="A83" t="s">
        <v>45</v>
      </c>
      <c r="B83" t="s">
        <v>54</v>
      </c>
      <c r="C83" t="s">
        <v>83</v>
      </c>
      <c r="D83" s="6" t="str">
        <f t="shared" si="2"/>
        <v>00100</v>
      </c>
      <c r="E83">
        <v>14</v>
      </c>
      <c r="F83" t="s">
        <v>50</v>
      </c>
      <c r="G83" t="s">
        <v>49</v>
      </c>
      <c r="H83" t="s">
        <v>333</v>
      </c>
      <c r="I83">
        <v>672505.36</v>
      </c>
      <c r="J83">
        <v>0</v>
      </c>
      <c r="K83" t="s">
        <v>355</v>
      </c>
      <c r="L83">
        <v>671493.70000000007</v>
      </c>
      <c r="M83">
        <v>202127.17</v>
      </c>
      <c r="N83" t="s">
        <v>356</v>
      </c>
      <c r="O83">
        <v>672075.57000000007</v>
      </c>
      <c r="P83">
        <v>202127.17</v>
      </c>
      <c r="Q83" t="s">
        <v>357</v>
      </c>
      <c r="R83">
        <v>671067.03</v>
      </c>
      <c r="S83">
        <v>202127.17</v>
      </c>
      <c r="T83" t="s">
        <v>358</v>
      </c>
      <c r="U83">
        <v>671067.03</v>
      </c>
      <c r="V83">
        <v>202127.17</v>
      </c>
      <c r="W83" t="s">
        <v>359</v>
      </c>
      <c r="X83">
        <v>671067.03</v>
      </c>
      <c r="Y83">
        <v>246888.89</v>
      </c>
      <c r="Z83" t="s">
        <v>360</v>
      </c>
      <c r="AA83">
        <v>671067.03</v>
      </c>
      <c r="AB83">
        <v>258073.34</v>
      </c>
      <c r="AC83" t="s">
        <v>361</v>
      </c>
      <c r="AD83">
        <v>671067.03</v>
      </c>
      <c r="AE83">
        <v>269257.78999999998</v>
      </c>
      <c r="AF83" t="s">
        <v>362</v>
      </c>
      <c r="AG83">
        <v>671067.03</v>
      </c>
      <c r="AH83">
        <v>280442.23999999999</v>
      </c>
      <c r="AI83" t="s">
        <v>363</v>
      </c>
      <c r="AJ83">
        <v>671067.03</v>
      </c>
      <c r="AK83">
        <v>291626.69</v>
      </c>
      <c r="AL83" t="s">
        <v>364</v>
      </c>
      <c r="AM83">
        <v>671067.03</v>
      </c>
      <c r="AN83">
        <v>302811.14</v>
      </c>
      <c r="AO83" t="s">
        <v>365</v>
      </c>
      <c r="AP83">
        <v>671067.03</v>
      </c>
      <c r="AQ83">
        <v>313995.59000000003</v>
      </c>
      <c r="AR83" t="s">
        <v>366</v>
      </c>
      <c r="AS83">
        <v>671067.03</v>
      </c>
      <c r="AT83">
        <v>325180.03999999998</v>
      </c>
    </row>
    <row r="84" spans="1:46" x14ac:dyDescent="0.2">
      <c r="A84" t="s">
        <v>45</v>
      </c>
      <c r="B84" t="s">
        <v>54</v>
      </c>
      <c r="C84" t="s">
        <v>84</v>
      </c>
      <c r="D84" s="6" t="str">
        <f t="shared" si="2"/>
        <v>00100</v>
      </c>
      <c r="E84">
        <v>13</v>
      </c>
      <c r="F84" t="s">
        <v>48</v>
      </c>
      <c r="G84" t="s">
        <v>49</v>
      </c>
      <c r="H84" t="s">
        <v>333</v>
      </c>
      <c r="I84">
        <v>4001.77</v>
      </c>
      <c r="J84">
        <v>788.6</v>
      </c>
      <c r="K84" t="s">
        <v>355</v>
      </c>
      <c r="L84">
        <v>4027.4300000000003</v>
      </c>
      <c r="M84">
        <v>860.78</v>
      </c>
      <c r="N84" t="s">
        <v>356</v>
      </c>
      <c r="O84">
        <v>4027.4300000000003</v>
      </c>
      <c r="P84">
        <v>927.9</v>
      </c>
      <c r="Q84" t="s">
        <v>357</v>
      </c>
      <c r="R84">
        <v>4027.4300000000003</v>
      </c>
      <c r="S84">
        <v>995.02</v>
      </c>
      <c r="T84" t="s">
        <v>358</v>
      </c>
      <c r="U84">
        <v>4027.4300000000003</v>
      </c>
      <c r="V84">
        <v>1062.1400000000001</v>
      </c>
      <c r="W84" t="s">
        <v>359</v>
      </c>
      <c r="X84">
        <v>4027.4300000000003</v>
      </c>
      <c r="Y84">
        <v>1129.26</v>
      </c>
      <c r="Z84" t="s">
        <v>360</v>
      </c>
      <c r="AA84">
        <v>4027.4300000000003</v>
      </c>
      <c r="AB84">
        <v>1196.3800000000001</v>
      </c>
      <c r="AC84" t="s">
        <v>361</v>
      </c>
      <c r="AD84">
        <v>4027.4300000000003</v>
      </c>
      <c r="AE84">
        <v>1263.5</v>
      </c>
      <c r="AF84" t="s">
        <v>362</v>
      </c>
      <c r="AG84">
        <v>4027.4300000000003</v>
      </c>
      <c r="AH84">
        <v>1330.6200000000001</v>
      </c>
      <c r="AI84" t="s">
        <v>363</v>
      </c>
      <c r="AJ84">
        <v>4027.4300000000003</v>
      </c>
      <c r="AK84">
        <v>1397.74</v>
      </c>
      <c r="AL84" t="s">
        <v>364</v>
      </c>
      <c r="AM84">
        <v>4027.4300000000003</v>
      </c>
      <c r="AN84">
        <v>1464.8600000000001</v>
      </c>
      <c r="AO84" t="s">
        <v>365</v>
      </c>
      <c r="AP84">
        <v>4027.4300000000003</v>
      </c>
      <c r="AQ84">
        <v>1531.98</v>
      </c>
      <c r="AR84" t="s">
        <v>366</v>
      </c>
      <c r="AS84">
        <v>4027.4300000000003</v>
      </c>
      <c r="AT84">
        <v>1599.1000000000001</v>
      </c>
    </row>
    <row r="85" spans="1:46" x14ac:dyDescent="0.2">
      <c r="A85" t="s">
        <v>45</v>
      </c>
      <c r="B85" t="s">
        <v>54</v>
      </c>
      <c r="C85" t="s">
        <v>84</v>
      </c>
      <c r="D85" s="6" t="str">
        <f t="shared" si="2"/>
        <v>00100</v>
      </c>
      <c r="E85">
        <v>14</v>
      </c>
      <c r="F85" t="s">
        <v>50</v>
      </c>
      <c r="G85" t="s">
        <v>49</v>
      </c>
      <c r="H85" t="s">
        <v>333</v>
      </c>
      <c r="I85">
        <v>12037.380000000001</v>
      </c>
      <c r="J85">
        <v>2372.2200000000003</v>
      </c>
      <c r="K85" t="s">
        <v>355</v>
      </c>
      <c r="L85">
        <v>12011.72</v>
      </c>
      <c r="M85">
        <v>2567.36</v>
      </c>
      <c r="N85" t="s">
        <v>356</v>
      </c>
      <c r="O85">
        <v>12011.72</v>
      </c>
      <c r="P85">
        <v>2767.56</v>
      </c>
      <c r="Q85" t="s">
        <v>357</v>
      </c>
      <c r="R85">
        <v>12011.72</v>
      </c>
      <c r="S85">
        <v>2967.76</v>
      </c>
      <c r="T85" t="s">
        <v>358</v>
      </c>
      <c r="U85">
        <v>12011.72</v>
      </c>
      <c r="V85">
        <v>3167.96</v>
      </c>
      <c r="W85" t="s">
        <v>359</v>
      </c>
      <c r="X85">
        <v>12011.72</v>
      </c>
      <c r="Y85">
        <v>3368.16</v>
      </c>
      <c r="Z85" t="s">
        <v>360</v>
      </c>
      <c r="AA85">
        <v>12011.72</v>
      </c>
      <c r="AB85">
        <v>3568.36</v>
      </c>
      <c r="AC85" t="s">
        <v>361</v>
      </c>
      <c r="AD85">
        <v>12011.72</v>
      </c>
      <c r="AE85">
        <v>3768.56</v>
      </c>
      <c r="AF85" t="s">
        <v>362</v>
      </c>
      <c r="AG85">
        <v>12011.72</v>
      </c>
      <c r="AH85">
        <v>3968.76</v>
      </c>
      <c r="AI85" t="s">
        <v>363</v>
      </c>
      <c r="AJ85">
        <v>12011.72</v>
      </c>
      <c r="AK85">
        <v>4168.96</v>
      </c>
      <c r="AL85" t="s">
        <v>364</v>
      </c>
      <c r="AM85">
        <v>12011.72</v>
      </c>
      <c r="AN85">
        <v>4369.16</v>
      </c>
      <c r="AO85" t="s">
        <v>365</v>
      </c>
      <c r="AP85">
        <v>12011.72</v>
      </c>
      <c r="AQ85">
        <v>4569.3599999999997</v>
      </c>
      <c r="AR85" t="s">
        <v>366</v>
      </c>
      <c r="AS85">
        <v>12011.72</v>
      </c>
      <c r="AT85">
        <v>4769.5600000000004</v>
      </c>
    </row>
    <row r="86" spans="1:46" x14ac:dyDescent="0.2">
      <c r="A86" t="s">
        <v>45</v>
      </c>
      <c r="B86" t="s">
        <v>54</v>
      </c>
      <c r="C86" t="s">
        <v>338</v>
      </c>
      <c r="D86" s="6" t="str">
        <f t="shared" si="2"/>
        <v>00100</v>
      </c>
      <c r="E86">
        <v>13</v>
      </c>
      <c r="F86" t="s">
        <v>48</v>
      </c>
      <c r="G86" t="s">
        <v>49</v>
      </c>
      <c r="H86" t="s">
        <v>333</v>
      </c>
      <c r="I86">
        <v>295435.48</v>
      </c>
      <c r="J86">
        <v>0</v>
      </c>
      <c r="K86" t="s">
        <v>355</v>
      </c>
      <c r="L86">
        <v>300849.51</v>
      </c>
      <c r="M86">
        <v>4955.5</v>
      </c>
      <c r="N86" t="s">
        <v>356</v>
      </c>
      <c r="O86">
        <v>302252.53999999998</v>
      </c>
      <c r="P86">
        <v>9969.66</v>
      </c>
      <c r="Q86" t="s">
        <v>357</v>
      </c>
      <c r="R86">
        <v>299086.87</v>
      </c>
      <c r="S86">
        <v>15007.2</v>
      </c>
      <c r="T86" t="s">
        <v>358</v>
      </c>
      <c r="U86">
        <v>305257.5</v>
      </c>
      <c r="V86">
        <v>19991.98</v>
      </c>
      <c r="W86" t="s">
        <v>359</v>
      </c>
      <c r="X86">
        <v>304961.77</v>
      </c>
      <c r="Y86">
        <v>25079.600000000002</v>
      </c>
      <c r="Z86" t="s">
        <v>360</v>
      </c>
      <c r="AA86">
        <v>304961.77</v>
      </c>
      <c r="AB86">
        <v>30162.3</v>
      </c>
      <c r="AC86" t="s">
        <v>361</v>
      </c>
      <c r="AD86">
        <v>304961.77</v>
      </c>
      <c r="AE86">
        <v>35245</v>
      </c>
      <c r="AF86" t="s">
        <v>362</v>
      </c>
      <c r="AG86">
        <v>304961.77</v>
      </c>
      <c r="AH86">
        <v>40327.700000000004</v>
      </c>
      <c r="AI86" t="s">
        <v>363</v>
      </c>
      <c r="AJ86">
        <v>304961.77</v>
      </c>
      <c r="AK86">
        <v>45410.400000000001</v>
      </c>
      <c r="AL86" t="s">
        <v>364</v>
      </c>
      <c r="AM86">
        <v>304961.77</v>
      </c>
      <c r="AN86">
        <v>50493.1</v>
      </c>
      <c r="AO86" t="s">
        <v>365</v>
      </c>
      <c r="AP86">
        <v>304961.77</v>
      </c>
      <c r="AQ86">
        <v>55575.8</v>
      </c>
      <c r="AR86" t="s">
        <v>366</v>
      </c>
      <c r="AS86">
        <v>304949.67</v>
      </c>
      <c r="AT86">
        <v>60658.5</v>
      </c>
    </row>
    <row r="87" spans="1:46" x14ac:dyDescent="0.2">
      <c r="A87" t="s">
        <v>45</v>
      </c>
      <c r="B87" t="s">
        <v>54</v>
      </c>
      <c r="C87" t="s">
        <v>338</v>
      </c>
      <c r="D87" s="6" t="str">
        <f t="shared" si="2"/>
        <v>00100</v>
      </c>
      <c r="E87">
        <v>14</v>
      </c>
      <c r="F87" t="s">
        <v>50</v>
      </c>
      <c r="G87" t="s">
        <v>49</v>
      </c>
      <c r="H87" t="s">
        <v>333</v>
      </c>
      <c r="I87">
        <v>888674.67</v>
      </c>
      <c r="J87">
        <v>0</v>
      </c>
      <c r="K87" t="s">
        <v>355</v>
      </c>
      <c r="L87">
        <v>897276.78</v>
      </c>
      <c r="M87">
        <v>14779.67</v>
      </c>
      <c r="N87" t="s">
        <v>356</v>
      </c>
      <c r="O87">
        <v>901461.28</v>
      </c>
      <c r="P87">
        <v>29734.28</v>
      </c>
      <c r="Q87" t="s">
        <v>357</v>
      </c>
      <c r="R87">
        <v>892019.74</v>
      </c>
      <c r="S87">
        <v>44758.64</v>
      </c>
      <c r="T87" t="s">
        <v>358</v>
      </c>
      <c r="U87">
        <v>910423.49</v>
      </c>
      <c r="V87">
        <v>59625.64</v>
      </c>
      <c r="W87" t="s">
        <v>359</v>
      </c>
      <c r="X87">
        <v>909541.51</v>
      </c>
      <c r="Y87">
        <v>74799.37</v>
      </c>
      <c r="Z87" t="s">
        <v>360</v>
      </c>
      <c r="AA87">
        <v>909541.51</v>
      </c>
      <c r="AB87">
        <v>89958.39</v>
      </c>
      <c r="AC87" t="s">
        <v>361</v>
      </c>
      <c r="AD87">
        <v>909541.51</v>
      </c>
      <c r="AE87">
        <v>105117.41</v>
      </c>
      <c r="AF87" t="s">
        <v>362</v>
      </c>
      <c r="AG87">
        <v>909541.51</v>
      </c>
      <c r="AH87">
        <v>120276.43000000001</v>
      </c>
      <c r="AI87" t="s">
        <v>363</v>
      </c>
      <c r="AJ87">
        <v>909541.51</v>
      </c>
      <c r="AK87">
        <v>135435.45000000001</v>
      </c>
      <c r="AL87" t="s">
        <v>364</v>
      </c>
      <c r="AM87">
        <v>909541.51</v>
      </c>
      <c r="AN87">
        <v>150594.47</v>
      </c>
      <c r="AO87" t="s">
        <v>365</v>
      </c>
      <c r="AP87">
        <v>909541.51</v>
      </c>
      <c r="AQ87">
        <v>165753.49</v>
      </c>
      <c r="AR87" t="s">
        <v>366</v>
      </c>
      <c r="AS87">
        <v>909505.41</v>
      </c>
      <c r="AT87">
        <v>180912.51</v>
      </c>
    </row>
    <row r="88" spans="1:46" x14ac:dyDescent="0.2">
      <c r="A88" t="s">
        <v>45</v>
      </c>
      <c r="B88" t="s">
        <v>54</v>
      </c>
      <c r="C88" t="s">
        <v>372</v>
      </c>
      <c r="D88" s="6" t="str">
        <f t="shared" si="2"/>
        <v>00100</v>
      </c>
      <c r="E88">
        <v>13</v>
      </c>
      <c r="F88" t="s">
        <v>48</v>
      </c>
      <c r="G88" t="s">
        <v>49</v>
      </c>
      <c r="H88" t="s">
        <v>333</v>
      </c>
      <c r="I88">
        <v>0</v>
      </c>
      <c r="J88">
        <v>0</v>
      </c>
      <c r="K88" t="s">
        <v>355</v>
      </c>
      <c r="L88">
        <v>0</v>
      </c>
      <c r="M88">
        <v>0</v>
      </c>
      <c r="N88" t="s">
        <v>356</v>
      </c>
      <c r="O88">
        <v>0</v>
      </c>
      <c r="P88">
        <v>0</v>
      </c>
      <c r="Q88" t="s">
        <v>357</v>
      </c>
      <c r="R88">
        <v>5831.9800000000005</v>
      </c>
      <c r="S88">
        <v>0</v>
      </c>
      <c r="T88" t="s">
        <v>358</v>
      </c>
      <c r="U88">
        <v>5831.9800000000005</v>
      </c>
      <c r="V88">
        <v>97.2</v>
      </c>
      <c r="W88" t="s">
        <v>359</v>
      </c>
      <c r="X88">
        <v>5831.9800000000005</v>
      </c>
      <c r="Y88">
        <v>194.4</v>
      </c>
      <c r="Z88" t="s">
        <v>360</v>
      </c>
      <c r="AA88">
        <v>5831.9800000000005</v>
      </c>
      <c r="AB88">
        <v>291.60000000000002</v>
      </c>
      <c r="AC88" t="s">
        <v>361</v>
      </c>
      <c r="AD88">
        <v>5831.9800000000005</v>
      </c>
      <c r="AE88">
        <v>388.8</v>
      </c>
      <c r="AF88" t="s">
        <v>362</v>
      </c>
      <c r="AG88">
        <v>5831.9800000000005</v>
      </c>
      <c r="AH88">
        <v>486</v>
      </c>
      <c r="AI88" t="s">
        <v>363</v>
      </c>
      <c r="AJ88">
        <v>5831.9800000000005</v>
      </c>
      <c r="AK88">
        <v>583.20000000000005</v>
      </c>
      <c r="AL88" t="s">
        <v>364</v>
      </c>
      <c r="AM88">
        <v>5831.9800000000005</v>
      </c>
      <c r="AN88">
        <v>680.4</v>
      </c>
      <c r="AO88" t="s">
        <v>365</v>
      </c>
      <c r="AP88">
        <v>57262.41</v>
      </c>
      <c r="AQ88">
        <v>777.6</v>
      </c>
      <c r="AR88" t="s">
        <v>366</v>
      </c>
      <c r="AS88">
        <v>57221.15</v>
      </c>
      <c r="AT88">
        <v>1731.97</v>
      </c>
    </row>
    <row r="89" spans="1:46" x14ac:dyDescent="0.2">
      <c r="A89" t="s">
        <v>45</v>
      </c>
      <c r="B89" t="s">
        <v>54</v>
      </c>
      <c r="C89" t="s">
        <v>372</v>
      </c>
      <c r="D89" s="6" t="str">
        <f t="shared" si="2"/>
        <v>00100</v>
      </c>
      <c r="E89">
        <v>14</v>
      </c>
      <c r="F89" t="s">
        <v>50</v>
      </c>
      <c r="G89" t="s">
        <v>49</v>
      </c>
      <c r="H89" t="s">
        <v>333</v>
      </c>
      <c r="I89">
        <v>0</v>
      </c>
      <c r="J89">
        <v>0</v>
      </c>
      <c r="K89" t="s">
        <v>355</v>
      </c>
      <c r="L89">
        <v>0</v>
      </c>
      <c r="M89">
        <v>0</v>
      </c>
      <c r="N89" t="s">
        <v>356</v>
      </c>
      <c r="O89">
        <v>0</v>
      </c>
      <c r="P89">
        <v>0</v>
      </c>
      <c r="Q89" t="s">
        <v>357</v>
      </c>
      <c r="R89">
        <v>17393.75</v>
      </c>
      <c r="S89">
        <v>0</v>
      </c>
      <c r="T89" t="s">
        <v>358</v>
      </c>
      <c r="U89">
        <v>17393.75</v>
      </c>
      <c r="V89">
        <v>289.90000000000003</v>
      </c>
      <c r="W89" t="s">
        <v>359</v>
      </c>
      <c r="X89">
        <v>17393.75</v>
      </c>
      <c r="Y89">
        <v>579.80000000000007</v>
      </c>
      <c r="Z89" t="s">
        <v>360</v>
      </c>
      <c r="AA89">
        <v>17393.75</v>
      </c>
      <c r="AB89">
        <v>869.7</v>
      </c>
      <c r="AC89" t="s">
        <v>361</v>
      </c>
      <c r="AD89">
        <v>17393.75</v>
      </c>
      <c r="AE89">
        <v>1159.6000000000001</v>
      </c>
      <c r="AF89" t="s">
        <v>362</v>
      </c>
      <c r="AG89">
        <v>17393.75</v>
      </c>
      <c r="AH89">
        <v>1449.5</v>
      </c>
      <c r="AI89" t="s">
        <v>363</v>
      </c>
      <c r="AJ89">
        <v>17393.75</v>
      </c>
      <c r="AK89">
        <v>1739.4</v>
      </c>
      <c r="AL89" t="s">
        <v>364</v>
      </c>
      <c r="AM89">
        <v>17393.75</v>
      </c>
      <c r="AN89">
        <v>2029.3</v>
      </c>
      <c r="AO89" t="s">
        <v>365</v>
      </c>
      <c r="AP89">
        <v>170783.82</v>
      </c>
      <c r="AQ89">
        <v>2319.2000000000003</v>
      </c>
      <c r="AR89" t="s">
        <v>366</v>
      </c>
      <c r="AS89">
        <v>170660.75</v>
      </c>
      <c r="AT89">
        <v>5165.6000000000004</v>
      </c>
    </row>
    <row r="90" spans="1:46" x14ac:dyDescent="0.2">
      <c r="A90" t="s">
        <v>45</v>
      </c>
      <c r="B90" t="s">
        <v>54</v>
      </c>
      <c r="C90" t="s">
        <v>85</v>
      </c>
      <c r="D90" s="6" t="str">
        <f t="shared" si="2"/>
        <v>00100</v>
      </c>
      <c r="E90">
        <v>13</v>
      </c>
      <c r="F90" t="s">
        <v>48</v>
      </c>
      <c r="G90" t="s">
        <v>49</v>
      </c>
      <c r="H90" t="s">
        <v>333</v>
      </c>
      <c r="I90">
        <v>32726.54</v>
      </c>
      <c r="J90">
        <v>32726.510000000002</v>
      </c>
      <c r="K90" t="s">
        <v>355</v>
      </c>
      <c r="L90">
        <v>32936.410000000003</v>
      </c>
      <c r="M90">
        <v>32936.379999999997</v>
      </c>
      <c r="N90" t="s">
        <v>356</v>
      </c>
      <c r="O90">
        <v>32936.410000000003</v>
      </c>
      <c r="P90">
        <v>32936.379999999997</v>
      </c>
      <c r="Q90" t="s">
        <v>357</v>
      </c>
      <c r="R90">
        <v>32936.410000000003</v>
      </c>
      <c r="S90">
        <v>32936.379999999997</v>
      </c>
      <c r="T90" t="s">
        <v>358</v>
      </c>
      <c r="U90">
        <v>32936.410000000003</v>
      </c>
      <c r="V90">
        <v>32936.379999999997</v>
      </c>
      <c r="W90" t="s">
        <v>359</v>
      </c>
      <c r="X90">
        <v>32936.410000000003</v>
      </c>
      <c r="Y90">
        <v>32936.379999999997</v>
      </c>
      <c r="Z90" t="s">
        <v>360</v>
      </c>
      <c r="AA90">
        <v>32936.410000000003</v>
      </c>
      <c r="AB90">
        <v>32936.379999999997</v>
      </c>
      <c r="AC90" t="s">
        <v>361</v>
      </c>
      <c r="AD90">
        <v>32936.410000000003</v>
      </c>
      <c r="AE90">
        <v>32936.379999999997</v>
      </c>
      <c r="AF90" t="s">
        <v>362</v>
      </c>
      <c r="AG90">
        <v>32936.410000000003</v>
      </c>
      <c r="AH90">
        <v>32936.379999999997</v>
      </c>
      <c r="AI90" t="s">
        <v>363</v>
      </c>
      <c r="AJ90">
        <v>32936.410000000003</v>
      </c>
      <c r="AK90">
        <v>32936.379999999997</v>
      </c>
      <c r="AL90" t="s">
        <v>364</v>
      </c>
      <c r="AM90">
        <v>32936.410000000003</v>
      </c>
      <c r="AN90">
        <v>32936.379999999997</v>
      </c>
      <c r="AO90" t="s">
        <v>365</v>
      </c>
      <c r="AP90">
        <v>32936.410000000003</v>
      </c>
      <c r="AQ90">
        <v>32936.379999999997</v>
      </c>
      <c r="AR90" t="s">
        <v>366</v>
      </c>
      <c r="AS90">
        <v>32936.410000000003</v>
      </c>
      <c r="AT90">
        <v>32936.379999999997</v>
      </c>
    </row>
    <row r="91" spans="1:46" x14ac:dyDescent="0.2">
      <c r="A91" t="s">
        <v>45</v>
      </c>
      <c r="B91" t="s">
        <v>54</v>
      </c>
      <c r="C91" t="s">
        <v>85</v>
      </c>
      <c r="D91" s="6" t="str">
        <f t="shared" si="2"/>
        <v>00100</v>
      </c>
      <c r="E91">
        <v>14</v>
      </c>
      <c r="F91" t="s">
        <v>50</v>
      </c>
      <c r="G91" t="s">
        <v>49</v>
      </c>
      <c r="H91" t="s">
        <v>333</v>
      </c>
      <c r="I91">
        <v>98441.95</v>
      </c>
      <c r="J91">
        <v>98441.98</v>
      </c>
      <c r="K91" t="s">
        <v>355</v>
      </c>
      <c r="L91">
        <v>98232.08</v>
      </c>
      <c r="M91">
        <v>98232.11</v>
      </c>
      <c r="N91" t="s">
        <v>356</v>
      </c>
      <c r="O91">
        <v>98232.08</v>
      </c>
      <c r="P91">
        <v>98232.11</v>
      </c>
      <c r="Q91" t="s">
        <v>357</v>
      </c>
      <c r="R91">
        <v>98232.08</v>
      </c>
      <c r="S91">
        <v>98232.11</v>
      </c>
      <c r="T91" t="s">
        <v>358</v>
      </c>
      <c r="U91">
        <v>98232.08</v>
      </c>
      <c r="V91">
        <v>98232.11</v>
      </c>
      <c r="W91" t="s">
        <v>359</v>
      </c>
      <c r="X91">
        <v>98232.08</v>
      </c>
      <c r="Y91">
        <v>98232.11</v>
      </c>
      <c r="Z91" t="s">
        <v>360</v>
      </c>
      <c r="AA91">
        <v>98232.08</v>
      </c>
      <c r="AB91">
        <v>98232.11</v>
      </c>
      <c r="AC91" t="s">
        <v>361</v>
      </c>
      <c r="AD91">
        <v>98232.08</v>
      </c>
      <c r="AE91">
        <v>98232.11</v>
      </c>
      <c r="AF91" t="s">
        <v>362</v>
      </c>
      <c r="AG91">
        <v>98232.08</v>
      </c>
      <c r="AH91">
        <v>98232.11</v>
      </c>
      <c r="AI91" t="s">
        <v>363</v>
      </c>
      <c r="AJ91">
        <v>98232.08</v>
      </c>
      <c r="AK91">
        <v>98232.11</v>
      </c>
      <c r="AL91" t="s">
        <v>364</v>
      </c>
      <c r="AM91">
        <v>98232.08</v>
      </c>
      <c r="AN91">
        <v>98232.11</v>
      </c>
      <c r="AO91" t="s">
        <v>365</v>
      </c>
      <c r="AP91">
        <v>98232.08</v>
      </c>
      <c r="AQ91">
        <v>98232.11</v>
      </c>
      <c r="AR91" t="s">
        <v>366</v>
      </c>
      <c r="AS91">
        <v>98232.08</v>
      </c>
      <c r="AT91">
        <v>98232.11</v>
      </c>
    </row>
    <row r="92" spans="1:46" x14ac:dyDescent="0.2">
      <c r="A92" t="s">
        <v>45</v>
      </c>
      <c r="B92" t="s">
        <v>54</v>
      </c>
      <c r="C92" t="s">
        <v>86</v>
      </c>
      <c r="D92" s="6" t="str">
        <f t="shared" si="2"/>
        <v>00100</v>
      </c>
      <c r="E92">
        <v>13</v>
      </c>
      <c r="F92" t="s">
        <v>48</v>
      </c>
      <c r="G92" t="s">
        <v>49</v>
      </c>
      <c r="H92" t="s">
        <v>333</v>
      </c>
      <c r="I92">
        <v>749736.86</v>
      </c>
      <c r="J92">
        <v>749736.76</v>
      </c>
      <c r="K92" t="s">
        <v>355</v>
      </c>
      <c r="L92">
        <v>754544.8</v>
      </c>
      <c r="M92">
        <v>754544.69000000006</v>
      </c>
      <c r="N92" t="s">
        <v>356</v>
      </c>
      <c r="O92">
        <v>754544.8</v>
      </c>
      <c r="P92">
        <v>754544.69000000006</v>
      </c>
      <c r="Q92" t="s">
        <v>357</v>
      </c>
      <c r="R92">
        <v>754544.8</v>
      </c>
      <c r="S92">
        <v>754544.69000000006</v>
      </c>
      <c r="T92" t="s">
        <v>358</v>
      </c>
      <c r="U92">
        <v>754544.8</v>
      </c>
      <c r="V92">
        <v>754544.69000000006</v>
      </c>
      <c r="W92" t="s">
        <v>359</v>
      </c>
      <c r="X92">
        <v>754544.8</v>
      </c>
      <c r="Y92">
        <v>754544.69000000006</v>
      </c>
      <c r="Z92" t="s">
        <v>360</v>
      </c>
      <c r="AA92">
        <v>754544.8</v>
      </c>
      <c r="AB92">
        <v>754544.69000000006</v>
      </c>
      <c r="AC92" t="s">
        <v>361</v>
      </c>
      <c r="AD92">
        <v>754544.8</v>
      </c>
      <c r="AE92">
        <v>754544.69000000006</v>
      </c>
      <c r="AF92" t="s">
        <v>362</v>
      </c>
      <c r="AG92">
        <v>754544.8</v>
      </c>
      <c r="AH92">
        <v>754544.69000000006</v>
      </c>
      <c r="AI92" t="s">
        <v>363</v>
      </c>
      <c r="AJ92">
        <v>754544.8</v>
      </c>
      <c r="AK92">
        <v>754544.69000000006</v>
      </c>
      <c r="AL92" t="s">
        <v>364</v>
      </c>
      <c r="AM92">
        <v>754544.8</v>
      </c>
      <c r="AN92">
        <v>754544.69000000006</v>
      </c>
      <c r="AO92" t="s">
        <v>365</v>
      </c>
      <c r="AP92">
        <v>754544.8</v>
      </c>
      <c r="AQ92">
        <v>754544.69000000006</v>
      </c>
      <c r="AR92" t="s">
        <v>366</v>
      </c>
      <c r="AS92">
        <v>632746.86</v>
      </c>
      <c r="AT92">
        <v>632746.75</v>
      </c>
    </row>
    <row r="93" spans="1:46" x14ac:dyDescent="0.2">
      <c r="A93" t="s">
        <v>45</v>
      </c>
      <c r="B93" t="s">
        <v>54</v>
      </c>
      <c r="C93" t="s">
        <v>86</v>
      </c>
      <c r="D93" s="6" t="str">
        <f t="shared" si="2"/>
        <v>00100</v>
      </c>
      <c r="E93">
        <v>14</v>
      </c>
      <c r="F93" t="s">
        <v>50</v>
      </c>
      <c r="G93" t="s">
        <v>49</v>
      </c>
      <c r="H93" t="s">
        <v>333</v>
      </c>
      <c r="I93">
        <v>2255220.5099999998</v>
      </c>
      <c r="J93">
        <v>2255220.61</v>
      </c>
      <c r="K93" t="s">
        <v>355</v>
      </c>
      <c r="L93">
        <v>2250412.5699999998</v>
      </c>
      <c r="M93">
        <v>2250412.6800000002</v>
      </c>
      <c r="N93" t="s">
        <v>356</v>
      </c>
      <c r="O93">
        <v>2250412.5699999998</v>
      </c>
      <c r="P93">
        <v>2250412.6800000002</v>
      </c>
      <c r="Q93" t="s">
        <v>357</v>
      </c>
      <c r="R93">
        <v>2250412.5699999998</v>
      </c>
      <c r="S93">
        <v>2250412.6800000002</v>
      </c>
      <c r="T93" t="s">
        <v>358</v>
      </c>
      <c r="U93">
        <v>2250412.5699999998</v>
      </c>
      <c r="V93">
        <v>2250412.6800000002</v>
      </c>
      <c r="W93" t="s">
        <v>359</v>
      </c>
      <c r="X93">
        <v>2250412.5699999998</v>
      </c>
      <c r="Y93">
        <v>2250412.6800000002</v>
      </c>
      <c r="Z93" t="s">
        <v>360</v>
      </c>
      <c r="AA93">
        <v>2250412.5699999998</v>
      </c>
      <c r="AB93">
        <v>2250412.6800000002</v>
      </c>
      <c r="AC93" t="s">
        <v>361</v>
      </c>
      <c r="AD93">
        <v>2250412.5699999998</v>
      </c>
      <c r="AE93">
        <v>2250412.6800000002</v>
      </c>
      <c r="AF93" t="s">
        <v>362</v>
      </c>
      <c r="AG93">
        <v>2250412.5699999998</v>
      </c>
      <c r="AH93">
        <v>2250412.6800000002</v>
      </c>
      <c r="AI93" t="s">
        <v>363</v>
      </c>
      <c r="AJ93">
        <v>2250412.5699999998</v>
      </c>
      <c r="AK93">
        <v>2250412.6800000002</v>
      </c>
      <c r="AL93" t="s">
        <v>364</v>
      </c>
      <c r="AM93">
        <v>2250412.5699999998</v>
      </c>
      <c r="AN93">
        <v>2250412.6800000002</v>
      </c>
      <c r="AO93" t="s">
        <v>365</v>
      </c>
      <c r="AP93">
        <v>2250412.5699999998</v>
      </c>
      <c r="AQ93">
        <v>2250412.6800000002</v>
      </c>
      <c r="AR93" t="s">
        <v>366</v>
      </c>
      <c r="AS93">
        <v>1887153.02</v>
      </c>
      <c r="AT93">
        <v>1887153.13</v>
      </c>
    </row>
    <row r="94" spans="1:46" x14ac:dyDescent="0.2">
      <c r="A94" t="s">
        <v>45</v>
      </c>
      <c r="B94" t="s">
        <v>54</v>
      </c>
      <c r="C94" t="s">
        <v>87</v>
      </c>
      <c r="D94" s="6" t="str">
        <f t="shared" si="2"/>
        <v>00100</v>
      </c>
      <c r="E94">
        <v>13</v>
      </c>
      <c r="F94" t="s">
        <v>48</v>
      </c>
      <c r="G94" t="s">
        <v>49</v>
      </c>
      <c r="H94" t="s">
        <v>333</v>
      </c>
      <c r="I94">
        <v>145993.65</v>
      </c>
      <c r="J94">
        <v>129901.07</v>
      </c>
      <c r="K94" t="s">
        <v>355</v>
      </c>
      <c r="L94">
        <v>146929.88</v>
      </c>
      <c r="M94">
        <v>132483.79</v>
      </c>
      <c r="N94" t="s">
        <v>356</v>
      </c>
      <c r="O94">
        <v>146929.88</v>
      </c>
      <c r="P94">
        <v>134233.48000000001</v>
      </c>
      <c r="Q94" t="s">
        <v>357</v>
      </c>
      <c r="R94">
        <v>146929.88</v>
      </c>
      <c r="S94">
        <v>135983.17000000001</v>
      </c>
      <c r="T94" t="s">
        <v>358</v>
      </c>
      <c r="U94">
        <v>146929.88</v>
      </c>
      <c r="V94">
        <v>137732.86000000002</v>
      </c>
      <c r="W94" t="s">
        <v>359</v>
      </c>
      <c r="X94">
        <v>146929.88</v>
      </c>
      <c r="Y94">
        <v>139482.54999999999</v>
      </c>
      <c r="Z94" t="s">
        <v>360</v>
      </c>
      <c r="AA94">
        <v>146929.88</v>
      </c>
      <c r="AB94">
        <v>141232.24</v>
      </c>
      <c r="AC94" t="s">
        <v>361</v>
      </c>
      <c r="AD94">
        <v>146929.88</v>
      </c>
      <c r="AE94">
        <v>142981.93</v>
      </c>
      <c r="AF94" t="s">
        <v>362</v>
      </c>
      <c r="AG94">
        <v>146929.88</v>
      </c>
      <c r="AH94">
        <v>144731.62</v>
      </c>
      <c r="AI94" t="s">
        <v>363</v>
      </c>
      <c r="AJ94">
        <v>146929.88</v>
      </c>
      <c r="AK94">
        <v>146481.31</v>
      </c>
      <c r="AL94" t="s">
        <v>364</v>
      </c>
      <c r="AM94">
        <v>146929.88</v>
      </c>
      <c r="AN94">
        <v>146929.93</v>
      </c>
      <c r="AO94" t="s">
        <v>365</v>
      </c>
      <c r="AP94">
        <v>146929.88</v>
      </c>
      <c r="AQ94">
        <v>146929.93</v>
      </c>
      <c r="AR94" t="s">
        <v>366</v>
      </c>
      <c r="AS94">
        <v>146929.88</v>
      </c>
      <c r="AT94">
        <v>146929.93</v>
      </c>
    </row>
    <row r="95" spans="1:46" x14ac:dyDescent="0.2">
      <c r="A95" t="s">
        <v>45</v>
      </c>
      <c r="B95" t="s">
        <v>54</v>
      </c>
      <c r="C95" t="s">
        <v>87</v>
      </c>
      <c r="D95" s="6" t="str">
        <f t="shared" si="2"/>
        <v>00100</v>
      </c>
      <c r="E95">
        <v>14</v>
      </c>
      <c r="F95" t="s">
        <v>50</v>
      </c>
      <c r="G95" t="s">
        <v>49</v>
      </c>
      <c r="H95" t="s">
        <v>333</v>
      </c>
      <c r="I95">
        <v>439151.24</v>
      </c>
      <c r="J95">
        <v>390744.29</v>
      </c>
      <c r="K95" t="s">
        <v>355</v>
      </c>
      <c r="L95">
        <v>438215.01</v>
      </c>
      <c r="M95">
        <v>395129.67</v>
      </c>
      <c r="N95" t="s">
        <v>356</v>
      </c>
      <c r="O95">
        <v>438215.01</v>
      </c>
      <c r="P95">
        <v>400348.08</v>
      </c>
      <c r="Q95" t="s">
        <v>357</v>
      </c>
      <c r="R95">
        <v>438215.01</v>
      </c>
      <c r="S95">
        <v>405566.49</v>
      </c>
      <c r="T95" t="s">
        <v>358</v>
      </c>
      <c r="U95">
        <v>438215.01</v>
      </c>
      <c r="V95">
        <v>410784.9</v>
      </c>
      <c r="W95" t="s">
        <v>359</v>
      </c>
      <c r="X95">
        <v>438215.01</v>
      </c>
      <c r="Y95">
        <v>416003.31</v>
      </c>
      <c r="Z95" t="s">
        <v>360</v>
      </c>
      <c r="AA95">
        <v>438215.01</v>
      </c>
      <c r="AB95">
        <v>421221.72000000003</v>
      </c>
      <c r="AC95" t="s">
        <v>361</v>
      </c>
      <c r="AD95">
        <v>438215.01</v>
      </c>
      <c r="AE95">
        <v>426440.13</v>
      </c>
      <c r="AF95" t="s">
        <v>362</v>
      </c>
      <c r="AG95">
        <v>438215.01</v>
      </c>
      <c r="AH95">
        <v>431658.54000000004</v>
      </c>
      <c r="AI95" t="s">
        <v>363</v>
      </c>
      <c r="AJ95">
        <v>438215.01</v>
      </c>
      <c r="AK95">
        <v>436876.95</v>
      </c>
      <c r="AL95" t="s">
        <v>364</v>
      </c>
      <c r="AM95">
        <v>438215.01</v>
      </c>
      <c r="AN95">
        <v>438214.96</v>
      </c>
      <c r="AO95" t="s">
        <v>365</v>
      </c>
      <c r="AP95">
        <v>438215.01</v>
      </c>
      <c r="AQ95">
        <v>438214.96</v>
      </c>
      <c r="AR95" t="s">
        <v>366</v>
      </c>
      <c r="AS95">
        <v>438215.01</v>
      </c>
      <c r="AT95">
        <v>438214.96</v>
      </c>
    </row>
    <row r="96" spans="1:46" x14ac:dyDescent="0.2">
      <c r="A96" t="s">
        <v>45</v>
      </c>
      <c r="B96" t="s">
        <v>54</v>
      </c>
      <c r="C96" t="s">
        <v>88</v>
      </c>
      <c r="D96" s="6" t="str">
        <f t="shared" si="2"/>
        <v>00100</v>
      </c>
      <c r="E96">
        <v>13</v>
      </c>
      <c r="F96" t="s">
        <v>48</v>
      </c>
      <c r="G96" t="s">
        <v>49</v>
      </c>
      <c r="H96" t="s">
        <v>333</v>
      </c>
      <c r="I96">
        <v>5129.88</v>
      </c>
      <c r="J96">
        <v>4453.58</v>
      </c>
      <c r="K96" t="s">
        <v>355</v>
      </c>
      <c r="L96">
        <v>5162.78</v>
      </c>
      <c r="M96">
        <v>4543.62</v>
      </c>
      <c r="N96" t="s">
        <v>356</v>
      </c>
      <c r="O96">
        <v>5162.78</v>
      </c>
      <c r="P96">
        <v>4605.1000000000004</v>
      </c>
      <c r="Q96" t="s">
        <v>357</v>
      </c>
      <c r="R96">
        <v>5162.78</v>
      </c>
      <c r="S96">
        <v>4666.58</v>
      </c>
      <c r="T96" t="s">
        <v>358</v>
      </c>
      <c r="U96">
        <v>5162.78</v>
      </c>
      <c r="V96">
        <v>4728.0600000000004</v>
      </c>
      <c r="W96" t="s">
        <v>359</v>
      </c>
      <c r="X96">
        <v>5162.78</v>
      </c>
      <c r="Y96">
        <v>4789.54</v>
      </c>
      <c r="Z96" t="s">
        <v>360</v>
      </c>
      <c r="AA96">
        <v>5162.78</v>
      </c>
      <c r="AB96">
        <v>4851.0200000000004</v>
      </c>
      <c r="AC96" t="s">
        <v>361</v>
      </c>
      <c r="AD96">
        <v>5162.78</v>
      </c>
      <c r="AE96">
        <v>4912.5</v>
      </c>
      <c r="AF96" t="s">
        <v>362</v>
      </c>
      <c r="AG96">
        <v>5162.78</v>
      </c>
      <c r="AH96">
        <v>4973.9800000000005</v>
      </c>
      <c r="AI96" t="s">
        <v>363</v>
      </c>
      <c r="AJ96">
        <v>5162.78</v>
      </c>
      <c r="AK96">
        <v>5035.46</v>
      </c>
      <c r="AL96" t="s">
        <v>364</v>
      </c>
      <c r="AM96">
        <v>5162.78</v>
      </c>
      <c r="AN96">
        <v>5096.9400000000005</v>
      </c>
      <c r="AO96" t="s">
        <v>365</v>
      </c>
      <c r="AP96">
        <v>5162.78</v>
      </c>
      <c r="AQ96">
        <v>5158.42</v>
      </c>
      <c r="AR96" t="s">
        <v>366</v>
      </c>
      <c r="AS96">
        <v>5162.78</v>
      </c>
      <c r="AT96">
        <v>5162.7700000000004</v>
      </c>
    </row>
    <row r="97" spans="1:46" x14ac:dyDescent="0.2">
      <c r="A97" t="s">
        <v>45</v>
      </c>
      <c r="B97" t="s">
        <v>54</v>
      </c>
      <c r="C97" t="s">
        <v>88</v>
      </c>
      <c r="D97" s="6" t="str">
        <f t="shared" si="2"/>
        <v>00100</v>
      </c>
      <c r="E97">
        <v>14</v>
      </c>
      <c r="F97" t="s">
        <v>50</v>
      </c>
      <c r="G97" t="s">
        <v>49</v>
      </c>
      <c r="H97" t="s">
        <v>333</v>
      </c>
      <c r="I97">
        <v>15430.77</v>
      </c>
      <c r="J97">
        <v>13396.51</v>
      </c>
      <c r="K97" t="s">
        <v>355</v>
      </c>
      <c r="L97">
        <v>15397.87</v>
      </c>
      <c r="M97">
        <v>13551.31</v>
      </c>
      <c r="N97" t="s">
        <v>356</v>
      </c>
      <c r="O97">
        <v>15397.87</v>
      </c>
      <c r="P97">
        <v>13734.67</v>
      </c>
      <c r="Q97" t="s">
        <v>357</v>
      </c>
      <c r="R97">
        <v>15397.87</v>
      </c>
      <c r="S97">
        <v>13918.03</v>
      </c>
      <c r="T97" t="s">
        <v>358</v>
      </c>
      <c r="U97">
        <v>15397.87</v>
      </c>
      <c r="V97">
        <v>14101.39</v>
      </c>
      <c r="W97" t="s">
        <v>359</v>
      </c>
      <c r="X97">
        <v>15397.87</v>
      </c>
      <c r="Y97">
        <v>14284.75</v>
      </c>
      <c r="Z97" t="s">
        <v>360</v>
      </c>
      <c r="AA97">
        <v>15397.87</v>
      </c>
      <c r="AB97">
        <v>14468.11</v>
      </c>
      <c r="AC97" t="s">
        <v>361</v>
      </c>
      <c r="AD97">
        <v>15397.87</v>
      </c>
      <c r="AE97">
        <v>14651.470000000001</v>
      </c>
      <c r="AF97" t="s">
        <v>362</v>
      </c>
      <c r="AG97">
        <v>15397.87</v>
      </c>
      <c r="AH97">
        <v>14834.83</v>
      </c>
      <c r="AI97" t="s">
        <v>363</v>
      </c>
      <c r="AJ97">
        <v>15397.87</v>
      </c>
      <c r="AK97">
        <v>15018.19</v>
      </c>
      <c r="AL97" t="s">
        <v>364</v>
      </c>
      <c r="AM97">
        <v>15397.87</v>
      </c>
      <c r="AN97">
        <v>15201.550000000001</v>
      </c>
      <c r="AO97" t="s">
        <v>365</v>
      </c>
      <c r="AP97">
        <v>15397.87</v>
      </c>
      <c r="AQ97">
        <v>15384.91</v>
      </c>
      <c r="AR97" t="s">
        <v>366</v>
      </c>
      <c r="AS97">
        <v>15397.87</v>
      </c>
      <c r="AT97">
        <v>15397.880000000001</v>
      </c>
    </row>
    <row r="98" spans="1:46" x14ac:dyDescent="0.2">
      <c r="A98" t="s">
        <v>45</v>
      </c>
      <c r="B98" t="s">
        <v>54</v>
      </c>
      <c r="C98" t="s">
        <v>89</v>
      </c>
      <c r="D98" s="6" t="str">
        <f t="shared" si="2"/>
        <v>00100</v>
      </c>
      <c r="E98">
        <v>13</v>
      </c>
      <c r="F98" t="s">
        <v>48</v>
      </c>
      <c r="G98" t="s">
        <v>49</v>
      </c>
      <c r="H98" t="s">
        <v>333</v>
      </c>
      <c r="I98">
        <v>578026.72</v>
      </c>
      <c r="J98">
        <v>312862.12</v>
      </c>
      <c r="K98" t="s">
        <v>355</v>
      </c>
      <c r="L98">
        <v>581733.51</v>
      </c>
      <c r="M98">
        <v>321795.93</v>
      </c>
      <c r="N98" t="s">
        <v>356</v>
      </c>
      <c r="O98">
        <v>581733.51</v>
      </c>
      <c r="P98">
        <v>328723.41000000003</v>
      </c>
      <c r="Q98" t="s">
        <v>357</v>
      </c>
      <c r="R98">
        <v>581733.51</v>
      </c>
      <c r="S98">
        <v>335650.89</v>
      </c>
      <c r="T98" t="s">
        <v>358</v>
      </c>
      <c r="U98">
        <v>581733.51</v>
      </c>
      <c r="V98">
        <v>342578.37</v>
      </c>
      <c r="W98" t="s">
        <v>359</v>
      </c>
      <c r="X98">
        <v>581733.51</v>
      </c>
      <c r="Y98">
        <v>349505.85000000003</v>
      </c>
      <c r="Z98" t="s">
        <v>360</v>
      </c>
      <c r="AA98">
        <v>581733.51</v>
      </c>
      <c r="AB98">
        <v>356433.33</v>
      </c>
      <c r="AC98" t="s">
        <v>361</v>
      </c>
      <c r="AD98">
        <v>581733.51</v>
      </c>
      <c r="AE98">
        <v>363360.81</v>
      </c>
      <c r="AF98" t="s">
        <v>362</v>
      </c>
      <c r="AG98">
        <v>581733.51</v>
      </c>
      <c r="AH98">
        <v>370288.29</v>
      </c>
      <c r="AI98" t="s">
        <v>363</v>
      </c>
      <c r="AJ98">
        <v>581733.51</v>
      </c>
      <c r="AK98">
        <v>377215.77</v>
      </c>
      <c r="AL98" t="s">
        <v>364</v>
      </c>
      <c r="AM98">
        <v>581733.51</v>
      </c>
      <c r="AN98">
        <v>384143.25</v>
      </c>
      <c r="AO98" t="s">
        <v>365</v>
      </c>
      <c r="AP98">
        <v>581733.51</v>
      </c>
      <c r="AQ98">
        <v>391070.73</v>
      </c>
      <c r="AR98" t="s">
        <v>366</v>
      </c>
      <c r="AS98">
        <v>581733.51</v>
      </c>
      <c r="AT98">
        <v>397998.21</v>
      </c>
    </row>
    <row r="99" spans="1:46" x14ac:dyDescent="0.2">
      <c r="A99" t="s">
        <v>45</v>
      </c>
      <c r="B99" t="s">
        <v>54</v>
      </c>
      <c r="C99" t="s">
        <v>89</v>
      </c>
      <c r="D99" s="6" t="str">
        <f t="shared" si="2"/>
        <v>00100</v>
      </c>
      <c r="E99">
        <v>14</v>
      </c>
      <c r="F99" t="s">
        <v>50</v>
      </c>
      <c r="G99" t="s">
        <v>49</v>
      </c>
      <c r="H99" t="s">
        <v>333</v>
      </c>
      <c r="I99">
        <v>1738713.65</v>
      </c>
      <c r="J99">
        <v>941093.97</v>
      </c>
      <c r="K99" t="s">
        <v>355</v>
      </c>
      <c r="L99">
        <v>1735006.8599999999</v>
      </c>
      <c r="M99">
        <v>959748.68</v>
      </c>
      <c r="N99" t="s">
        <v>356</v>
      </c>
      <c r="O99">
        <v>1735006.8599999999</v>
      </c>
      <c r="P99">
        <v>980409.72</v>
      </c>
      <c r="Q99" t="s">
        <v>357</v>
      </c>
      <c r="R99">
        <v>1735006.8599999999</v>
      </c>
      <c r="S99">
        <v>1001070.76</v>
      </c>
      <c r="T99" t="s">
        <v>358</v>
      </c>
      <c r="U99">
        <v>1735006.8599999999</v>
      </c>
      <c r="V99">
        <v>1021731.8</v>
      </c>
      <c r="W99" t="s">
        <v>359</v>
      </c>
      <c r="X99">
        <v>1735006.8599999999</v>
      </c>
      <c r="Y99">
        <v>1042392.84</v>
      </c>
      <c r="Z99" t="s">
        <v>360</v>
      </c>
      <c r="AA99">
        <v>1735006.8599999999</v>
      </c>
      <c r="AB99">
        <v>1063053.8799999999</v>
      </c>
      <c r="AC99" t="s">
        <v>361</v>
      </c>
      <c r="AD99">
        <v>1735006.8599999999</v>
      </c>
      <c r="AE99">
        <v>1083714.92</v>
      </c>
      <c r="AF99" t="s">
        <v>362</v>
      </c>
      <c r="AG99">
        <v>1735006.8599999999</v>
      </c>
      <c r="AH99">
        <v>1104375.96</v>
      </c>
      <c r="AI99" t="s">
        <v>363</v>
      </c>
      <c r="AJ99">
        <v>1735006.8599999999</v>
      </c>
      <c r="AK99">
        <v>1125037</v>
      </c>
      <c r="AL99" t="s">
        <v>364</v>
      </c>
      <c r="AM99">
        <v>1735006.8599999999</v>
      </c>
      <c r="AN99">
        <v>1145698.04</v>
      </c>
      <c r="AO99" t="s">
        <v>365</v>
      </c>
      <c r="AP99">
        <v>1735006.8599999999</v>
      </c>
      <c r="AQ99">
        <v>1166359.08</v>
      </c>
      <c r="AR99" t="s">
        <v>366</v>
      </c>
      <c r="AS99">
        <v>1735006.8599999999</v>
      </c>
      <c r="AT99">
        <v>1187020.1200000001</v>
      </c>
    </row>
    <row r="100" spans="1:46" x14ac:dyDescent="0.2">
      <c r="A100" t="s">
        <v>45</v>
      </c>
      <c r="B100" t="s">
        <v>54</v>
      </c>
      <c r="C100" t="s">
        <v>90</v>
      </c>
      <c r="D100" s="6" t="str">
        <f t="shared" si="2"/>
        <v>00100</v>
      </c>
      <c r="E100">
        <v>13</v>
      </c>
      <c r="F100" t="s">
        <v>48</v>
      </c>
      <c r="G100" t="s">
        <v>49</v>
      </c>
      <c r="H100" t="s">
        <v>333</v>
      </c>
      <c r="I100">
        <v>163210.61000000002</v>
      </c>
      <c r="J100">
        <v>70085.440000000002</v>
      </c>
      <c r="K100" t="s">
        <v>355</v>
      </c>
      <c r="L100">
        <v>164257.25</v>
      </c>
      <c r="M100">
        <v>72490.92</v>
      </c>
      <c r="N100" t="s">
        <v>356</v>
      </c>
      <c r="O100">
        <v>164257.25</v>
      </c>
      <c r="P100">
        <v>74446.95</v>
      </c>
      <c r="Q100" t="s">
        <v>357</v>
      </c>
      <c r="R100">
        <v>164257.25</v>
      </c>
      <c r="S100">
        <v>76402.98</v>
      </c>
      <c r="T100" t="s">
        <v>358</v>
      </c>
      <c r="U100">
        <v>164257.25</v>
      </c>
      <c r="V100">
        <v>78359.009999999995</v>
      </c>
      <c r="W100" t="s">
        <v>359</v>
      </c>
      <c r="X100">
        <v>164257.25</v>
      </c>
      <c r="Y100">
        <v>80315.040000000008</v>
      </c>
      <c r="Z100" t="s">
        <v>360</v>
      </c>
      <c r="AA100">
        <v>164257.25</v>
      </c>
      <c r="AB100">
        <v>82271.070000000007</v>
      </c>
      <c r="AC100" t="s">
        <v>361</v>
      </c>
      <c r="AD100">
        <v>164257.25</v>
      </c>
      <c r="AE100">
        <v>84227.1</v>
      </c>
      <c r="AF100" t="s">
        <v>362</v>
      </c>
      <c r="AG100">
        <v>164257.25</v>
      </c>
      <c r="AH100">
        <v>86183.13</v>
      </c>
      <c r="AI100" t="s">
        <v>363</v>
      </c>
      <c r="AJ100">
        <v>164257.25</v>
      </c>
      <c r="AK100">
        <v>88139.16</v>
      </c>
      <c r="AL100" t="s">
        <v>364</v>
      </c>
      <c r="AM100">
        <v>164257.25</v>
      </c>
      <c r="AN100">
        <v>90095.19</v>
      </c>
      <c r="AO100" t="s">
        <v>365</v>
      </c>
      <c r="AP100">
        <v>164257.25</v>
      </c>
      <c r="AQ100">
        <v>92051.22</v>
      </c>
      <c r="AR100" t="s">
        <v>366</v>
      </c>
      <c r="AS100">
        <v>164257.25</v>
      </c>
      <c r="AT100">
        <v>94007.25</v>
      </c>
    </row>
    <row r="101" spans="1:46" x14ac:dyDescent="0.2">
      <c r="A101" t="s">
        <v>45</v>
      </c>
      <c r="B101" t="s">
        <v>54</v>
      </c>
      <c r="C101" t="s">
        <v>90</v>
      </c>
      <c r="D101" s="6" t="str">
        <f t="shared" si="2"/>
        <v>00100</v>
      </c>
      <c r="E101">
        <v>14</v>
      </c>
      <c r="F101" t="s">
        <v>50</v>
      </c>
      <c r="G101" t="s">
        <v>49</v>
      </c>
      <c r="H101" t="s">
        <v>333</v>
      </c>
      <c r="I101">
        <v>490940.13</v>
      </c>
      <c r="J101">
        <v>210817.97</v>
      </c>
      <c r="K101" t="s">
        <v>355</v>
      </c>
      <c r="L101">
        <v>489893.49</v>
      </c>
      <c r="M101">
        <v>216202.34</v>
      </c>
      <c r="N101" t="s">
        <v>356</v>
      </c>
      <c r="O101">
        <v>489893.49</v>
      </c>
      <c r="P101">
        <v>222036.16</v>
      </c>
      <c r="Q101" t="s">
        <v>357</v>
      </c>
      <c r="R101">
        <v>489893.49</v>
      </c>
      <c r="S101">
        <v>227869.98</v>
      </c>
      <c r="T101" t="s">
        <v>358</v>
      </c>
      <c r="U101">
        <v>489893.49</v>
      </c>
      <c r="V101">
        <v>233703.80000000002</v>
      </c>
      <c r="W101" t="s">
        <v>359</v>
      </c>
      <c r="X101">
        <v>489893.49</v>
      </c>
      <c r="Y101">
        <v>239537.62</v>
      </c>
      <c r="Z101" t="s">
        <v>360</v>
      </c>
      <c r="AA101">
        <v>489893.49</v>
      </c>
      <c r="AB101">
        <v>245371.44</v>
      </c>
      <c r="AC101" t="s">
        <v>361</v>
      </c>
      <c r="AD101">
        <v>489893.49</v>
      </c>
      <c r="AE101">
        <v>251205.26</v>
      </c>
      <c r="AF101" t="s">
        <v>362</v>
      </c>
      <c r="AG101">
        <v>489893.49</v>
      </c>
      <c r="AH101">
        <v>257039.08000000002</v>
      </c>
      <c r="AI101" t="s">
        <v>363</v>
      </c>
      <c r="AJ101">
        <v>489893.49</v>
      </c>
      <c r="AK101">
        <v>262872.90000000002</v>
      </c>
      <c r="AL101" t="s">
        <v>364</v>
      </c>
      <c r="AM101">
        <v>489893.49</v>
      </c>
      <c r="AN101">
        <v>268706.72000000003</v>
      </c>
      <c r="AO101" t="s">
        <v>365</v>
      </c>
      <c r="AP101">
        <v>489893.49</v>
      </c>
      <c r="AQ101">
        <v>274540.53999999998</v>
      </c>
      <c r="AR101" t="s">
        <v>366</v>
      </c>
      <c r="AS101">
        <v>489893.49</v>
      </c>
      <c r="AT101">
        <v>280374.36</v>
      </c>
    </row>
    <row r="102" spans="1:46" x14ac:dyDescent="0.2">
      <c r="A102" t="s">
        <v>45</v>
      </c>
      <c r="B102" t="s">
        <v>54</v>
      </c>
      <c r="C102" t="s">
        <v>91</v>
      </c>
      <c r="D102" s="6" t="str">
        <f t="shared" si="2"/>
        <v>00100</v>
      </c>
      <c r="E102">
        <v>13</v>
      </c>
      <c r="F102" t="s">
        <v>48</v>
      </c>
      <c r="G102" t="s">
        <v>49</v>
      </c>
      <c r="H102" t="s">
        <v>333</v>
      </c>
      <c r="I102">
        <v>30830.98</v>
      </c>
      <c r="J102">
        <v>8811.5500000000011</v>
      </c>
      <c r="K102" t="s">
        <v>355</v>
      </c>
      <c r="L102">
        <v>31028.690000000002</v>
      </c>
      <c r="M102">
        <v>9237.56</v>
      </c>
      <c r="N102" t="s">
        <v>356</v>
      </c>
      <c r="O102">
        <v>31028.690000000002</v>
      </c>
      <c r="P102">
        <v>9607.06</v>
      </c>
      <c r="Q102" t="s">
        <v>357</v>
      </c>
      <c r="R102">
        <v>31028.690000000002</v>
      </c>
      <c r="S102">
        <v>9976.56</v>
      </c>
      <c r="T102" t="s">
        <v>358</v>
      </c>
      <c r="U102">
        <v>31028.690000000002</v>
      </c>
      <c r="V102">
        <v>10346.06</v>
      </c>
      <c r="W102" t="s">
        <v>359</v>
      </c>
      <c r="X102">
        <v>31028.690000000002</v>
      </c>
      <c r="Y102">
        <v>10715.56</v>
      </c>
      <c r="Z102" t="s">
        <v>360</v>
      </c>
      <c r="AA102">
        <v>31028.690000000002</v>
      </c>
      <c r="AB102">
        <v>11085.06</v>
      </c>
      <c r="AC102" t="s">
        <v>361</v>
      </c>
      <c r="AD102">
        <v>31028.690000000002</v>
      </c>
      <c r="AE102">
        <v>11454.56</v>
      </c>
      <c r="AF102" t="s">
        <v>362</v>
      </c>
      <c r="AG102">
        <v>31028.690000000002</v>
      </c>
      <c r="AH102">
        <v>11824.06</v>
      </c>
      <c r="AI102" t="s">
        <v>363</v>
      </c>
      <c r="AJ102">
        <v>31028.690000000002</v>
      </c>
      <c r="AK102">
        <v>12193.56</v>
      </c>
      <c r="AL102" t="s">
        <v>364</v>
      </c>
      <c r="AM102">
        <v>31028.690000000002</v>
      </c>
      <c r="AN102">
        <v>12563.06</v>
      </c>
      <c r="AO102" t="s">
        <v>365</v>
      </c>
      <c r="AP102">
        <v>31028.690000000002</v>
      </c>
      <c r="AQ102">
        <v>12932.56</v>
      </c>
      <c r="AR102" t="s">
        <v>366</v>
      </c>
      <c r="AS102">
        <v>31028.690000000002</v>
      </c>
      <c r="AT102">
        <v>13302.06</v>
      </c>
    </row>
    <row r="103" spans="1:46" x14ac:dyDescent="0.2">
      <c r="A103" t="s">
        <v>45</v>
      </c>
      <c r="B103" t="s">
        <v>54</v>
      </c>
      <c r="C103" t="s">
        <v>91</v>
      </c>
      <c r="D103" s="6" t="str">
        <f t="shared" si="2"/>
        <v>00100</v>
      </c>
      <c r="E103">
        <v>14</v>
      </c>
      <c r="F103" t="s">
        <v>50</v>
      </c>
      <c r="G103" t="s">
        <v>49</v>
      </c>
      <c r="H103" t="s">
        <v>333</v>
      </c>
      <c r="I103">
        <v>92740.08</v>
      </c>
      <c r="J103">
        <v>26505.170000000002</v>
      </c>
      <c r="K103" t="s">
        <v>355</v>
      </c>
      <c r="L103">
        <v>92542.37</v>
      </c>
      <c r="M103">
        <v>27550.690000000002</v>
      </c>
      <c r="N103" t="s">
        <v>356</v>
      </c>
      <c r="O103">
        <v>92542.37</v>
      </c>
      <c r="P103">
        <v>28652.720000000001</v>
      </c>
      <c r="Q103" t="s">
        <v>357</v>
      </c>
      <c r="R103">
        <v>92542.37</v>
      </c>
      <c r="S103">
        <v>29754.75</v>
      </c>
      <c r="T103" t="s">
        <v>358</v>
      </c>
      <c r="U103">
        <v>92542.37</v>
      </c>
      <c r="V103">
        <v>30856.78</v>
      </c>
      <c r="W103" t="s">
        <v>359</v>
      </c>
      <c r="X103">
        <v>92542.37</v>
      </c>
      <c r="Y103">
        <v>31958.81</v>
      </c>
      <c r="Z103" t="s">
        <v>360</v>
      </c>
      <c r="AA103">
        <v>92542.37</v>
      </c>
      <c r="AB103">
        <v>33060.840000000004</v>
      </c>
      <c r="AC103" t="s">
        <v>361</v>
      </c>
      <c r="AD103">
        <v>92542.37</v>
      </c>
      <c r="AE103">
        <v>34162.870000000003</v>
      </c>
      <c r="AF103" t="s">
        <v>362</v>
      </c>
      <c r="AG103">
        <v>92542.37</v>
      </c>
      <c r="AH103">
        <v>35264.9</v>
      </c>
      <c r="AI103" t="s">
        <v>363</v>
      </c>
      <c r="AJ103">
        <v>92542.37</v>
      </c>
      <c r="AK103">
        <v>36366.93</v>
      </c>
      <c r="AL103" t="s">
        <v>364</v>
      </c>
      <c r="AM103">
        <v>92542.37</v>
      </c>
      <c r="AN103">
        <v>37468.959999999999</v>
      </c>
      <c r="AO103" t="s">
        <v>365</v>
      </c>
      <c r="AP103">
        <v>92542.37</v>
      </c>
      <c r="AQ103">
        <v>38570.99</v>
      </c>
      <c r="AR103" t="s">
        <v>366</v>
      </c>
      <c r="AS103">
        <v>92542.37</v>
      </c>
      <c r="AT103">
        <v>39673.020000000004</v>
      </c>
    </row>
    <row r="104" spans="1:46" x14ac:dyDescent="0.2">
      <c r="A104" t="s">
        <v>45</v>
      </c>
      <c r="B104" t="s">
        <v>54</v>
      </c>
      <c r="C104" t="s">
        <v>92</v>
      </c>
      <c r="D104" s="6" t="str">
        <f t="shared" si="2"/>
        <v>00100</v>
      </c>
      <c r="E104">
        <v>13</v>
      </c>
      <c r="F104" t="s">
        <v>48</v>
      </c>
      <c r="G104" t="s">
        <v>49</v>
      </c>
      <c r="H104" t="s">
        <v>333</v>
      </c>
      <c r="I104">
        <v>56073.16</v>
      </c>
      <c r="J104">
        <v>8758.0300000000007</v>
      </c>
      <c r="K104" t="s">
        <v>355</v>
      </c>
      <c r="L104">
        <v>56432.74</v>
      </c>
      <c r="M104">
        <v>9486.2100000000009</v>
      </c>
      <c r="N104" t="s">
        <v>356</v>
      </c>
      <c r="O104">
        <v>56432.74</v>
      </c>
      <c r="P104">
        <v>10158.23</v>
      </c>
      <c r="Q104" t="s">
        <v>357</v>
      </c>
      <c r="R104">
        <v>56432.74</v>
      </c>
      <c r="S104">
        <v>10830.25</v>
      </c>
      <c r="T104" t="s">
        <v>358</v>
      </c>
      <c r="U104">
        <v>56432.74</v>
      </c>
      <c r="V104">
        <v>11502.27</v>
      </c>
      <c r="W104" t="s">
        <v>359</v>
      </c>
      <c r="X104">
        <v>56432.74</v>
      </c>
      <c r="Y104">
        <v>12174.29</v>
      </c>
      <c r="Z104" t="s">
        <v>360</v>
      </c>
      <c r="AA104">
        <v>56432.74</v>
      </c>
      <c r="AB104">
        <v>12846.31</v>
      </c>
      <c r="AC104" t="s">
        <v>361</v>
      </c>
      <c r="AD104">
        <v>56432.74</v>
      </c>
      <c r="AE104">
        <v>13518.33</v>
      </c>
      <c r="AF104" t="s">
        <v>362</v>
      </c>
      <c r="AG104">
        <v>56432.74</v>
      </c>
      <c r="AH104">
        <v>14190.35</v>
      </c>
      <c r="AI104" t="s">
        <v>363</v>
      </c>
      <c r="AJ104">
        <v>56432.74</v>
      </c>
      <c r="AK104">
        <v>14862.37</v>
      </c>
      <c r="AL104" t="s">
        <v>364</v>
      </c>
      <c r="AM104">
        <v>56432.74</v>
      </c>
      <c r="AN104">
        <v>15534.39</v>
      </c>
      <c r="AO104" t="s">
        <v>365</v>
      </c>
      <c r="AP104">
        <v>56432.74</v>
      </c>
      <c r="AQ104">
        <v>16206.41</v>
      </c>
      <c r="AR104" t="s">
        <v>366</v>
      </c>
      <c r="AS104">
        <v>98204.47</v>
      </c>
      <c r="AT104">
        <v>27324.850000000002</v>
      </c>
    </row>
    <row r="105" spans="1:46" x14ac:dyDescent="0.2">
      <c r="A105" t="s">
        <v>45</v>
      </c>
      <c r="B105" t="s">
        <v>54</v>
      </c>
      <c r="C105" t="s">
        <v>92</v>
      </c>
      <c r="D105" s="6" t="str">
        <f t="shared" si="2"/>
        <v>00100</v>
      </c>
      <c r="E105">
        <v>14</v>
      </c>
      <c r="F105" t="s">
        <v>50</v>
      </c>
      <c r="G105" t="s">
        <v>49</v>
      </c>
      <c r="H105" t="s">
        <v>333</v>
      </c>
      <c r="I105">
        <v>168668.95</v>
      </c>
      <c r="J105">
        <v>26344.32</v>
      </c>
      <c r="K105" t="s">
        <v>355</v>
      </c>
      <c r="L105">
        <v>168309.37</v>
      </c>
      <c r="M105">
        <v>28292.440000000002</v>
      </c>
      <c r="N105" t="s">
        <v>356</v>
      </c>
      <c r="O105">
        <v>168309.37</v>
      </c>
      <c r="P105">
        <v>30296.720000000001</v>
      </c>
      <c r="Q105" t="s">
        <v>357</v>
      </c>
      <c r="R105">
        <v>168309.37</v>
      </c>
      <c r="S105">
        <v>32301</v>
      </c>
      <c r="T105" t="s">
        <v>358</v>
      </c>
      <c r="U105">
        <v>168309.37</v>
      </c>
      <c r="V105">
        <v>34305.279999999999</v>
      </c>
      <c r="W105" t="s">
        <v>359</v>
      </c>
      <c r="X105">
        <v>168309.37</v>
      </c>
      <c r="Y105">
        <v>36309.56</v>
      </c>
      <c r="Z105" t="s">
        <v>360</v>
      </c>
      <c r="AA105">
        <v>168309.37</v>
      </c>
      <c r="AB105">
        <v>38313.840000000004</v>
      </c>
      <c r="AC105" t="s">
        <v>361</v>
      </c>
      <c r="AD105">
        <v>168309.37</v>
      </c>
      <c r="AE105">
        <v>40318.120000000003</v>
      </c>
      <c r="AF105" t="s">
        <v>362</v>
      </c>
      <c r="AG105">
        <v>168309.37</v>
      </c>
      <c r="AH105">
        <v>42322.400000000001</v>
      </c>
      <c r="AI105" t="s">
        <v>363</v>
      </c>
      <c r="AJ105">
        <v>168309.37</v>
      </c>
      <c r="AK105">
        <v>44326.68</v>
      </c>
      <c r="AL105" t="s">
        <v>364</v>
      </c>
      <c r="AM105">
        <v>168309.37</v>
      </c>
      <c r="AN105">
        <v>46330.96</v>
      </c>
      <c r="AO105" t="s">
        <v>365</v>
      </c>
      <c r="AP105">
        <v>168309.37</v>
      </c>
      <c r="AQ105">
        <v>48335.24</v>
      </c>
      <c r="AR105" t="s">
        <v>366</v>
      </c>
      <c r="AS105">
        <v>292892.60000000003</v>
      </c>
      <c r="AT105">
        <v>81495.740000000005</v>
      </c>
    </row>
    <row r="106" spans="1:46" x14ac:dyDescent="0.2">
      <c r="A106" t="s">
        <v>45</v>
      </c>
      <c r="B106" t="s">
        <v>54</v>
      </c>
      <c r="C106" t="s">
        <v>339</v>
      </c>
      <c r="D106" s="6" t="str">
        <f t="shared" si="2"/>
        <v>00100</v>
      </c>
      <c r="E106">
        <v>13</v>
      </c>
      <c r="F106" t="s">
        <v>48</v>
      </c>
      <c r="G106" t="s">
        <v>49</v>
      </c>
      <c r="H106" t="s">
        <v>333</v>
      </c>
      <c r="I106">
        <v>80285.16</v>
      </c>
      <c r="J106">
        <v>102.84</v>
      </c>
      <c r="K106" t="s">
        <v>355</v>
      </c>
      <c r="L106">
        <v>84030.27</v>
      </c>
      <c r="M106">
        <v>1065.69</v>
      </c>
      <c r="N106" t="s">
        <v>356</v>
      </c>
      <c r="O106">
        <v>84330.290000000008</v>
      </c>
      <c r="P106">
        <v>2066.35</v>
      </c>
      <c r="Q106" t="s">
        <v>357</v>
      </c>
      <c r="R106">
        <v>84578.03</v>
      </c>
      <c r="S106">
        <v>3070.58</v>
      </c>
      <c r="T106" t="s">
        <v>358</v>
      </c>
      <c r="U106">
        <v>85047.94</v>
      </c>
      <c r="V106">
        <v>4077.76</v>
      </c>
      <c r="W106" t="s">
        <v>359</v>
      </c>
      <c r="X106">
        <v>80800.02</v>
      </c>
      <c r="Y106">
        <v>5090.54</v>
      </c>
      <c r="Z106" t="s">
        <v>360</v>
      </c>
      <c r="AA106">
        <v>80800.02</v>
      </c>
      <c r="AB106">
        <v>6052.7300000000005</v>
      </c>
      <c r="AC106" t="s">
        <v>361</v>
      </c>
      <c r="AD106">
        <v>80800.02</v>
      </c>
      <c r="AE106">
        <v>7014.92</v>
      </c>
      <c r="AF106" t="s">
        <v>362</v>
      </c>
      <c r="AG106">
        <v>80800.02</v>
      </c>
      <c r="AH106">
        <v>7977.1100000000006</v>
      </c>
      <c r="AI106" t="s">
        <v>363</v>
      </c>
      <c r="AJ106">
        <v>80800.02</v>
      </c>
      <c r="AK106">
        <v>8939.3000000000011</v>
      </c>
      <c r="AL106" t="s">
        <v>364</v>
      </c>
      <c r="AM106">
        <v>80800.02</v>
      </c>
      <c r="AN106">
        <v>9901.49</v>
      </c>
      <c r="AO106" t="s">
        <v>365</v>
      </c>
      <c r="AP106">
        <v>80800.02</v>
      </c>
      <c r="AQ106">
        <v>10863.68</v>
      </c>
      <c r="AR106" t="s">
        <v>366</v>
      </c>
      <c r="AS106">
        <v>80800.02</v>
      </c>
      <c r="AT106">
        <v>11825.87</v>
      </c>
    </row>
    <row r="107" spans="1:46" x14ac:dyDescent="0.2">
      <c r="A107" t="s">
        <v>45</v>
      </c>
      <c r="B107" t="s">
        <v>54</v>
      </c>
      <c r="C107" t="s">
        <v>339</v>
      </c>
      <c r="D107" s="6" t="str">
        <f t="shared" si="2"/>
        <v>00100</v>
      </c>
      <c r="E107">
        <v>14</v>
      </c>
      <c r="F107" t="s">
        <v>50</v>
      </c>
      <c r="G107" t="s">
        <v>49</v>
      </c>
      <c r="H107" t="s">
        <v>333</v>
      </c>
      <c r="I107">
        <v>241499.06</v>
      </c>
      <c r="J107">
        <v>309.34000000000003</v>
      </c>
      <c r="K107" t="s">
        <v>355</v>
      </c>
      <c r="L107">
        <v>250618.34</v>
      </c>
      <c r="M107">
        <v>3178.4</v>
      </c>
      <c r="N107" t="s">
        <v>356</v>
      </c>
      <c r="O107">
        <v>251513.15</v>
      </c>
      <c r="P107">
        <v>6162.85</v>
      </c>
      <c r="Q107" t="s">
        <v>357</v>
      </c>
      <c r="R107">
        <v>252252.04</v>
      </c>
      <c r="S107">
        <v>9157.9600000000009</v>
      </c>
      <c r="T107" t="s">
        <v>358</v>
      </c>
      <c r="U107">
        <v>253653.54</v>
      </c>
      <c r="V107">
        <v>12161.86</v>
      </c>
      <c r="W107" t="s">
        <v>359</v>
      </c>
      <c r="X107">
        <v>240984.2</v>
      </c>
      <c r="Y107">
        <v>15182.45</v>
      </c>
      <c r="Z107" t="s">
        <v>360</v>
      </c>
      <c r="AA107">
        <v>240984.2</v>
      </c>
      <c r="AB107">
        <v>18052.170000000002</v>
      </c>
      <c r="AC107" t="s">
        <v>361</v>
      </c>
      <c r="AD107">
        <v>240984.2</v>
      </c>
      <c r="AE107">
        <v>20921.89</v>
      </c>
      <c r="AF107" t="s">
        <v>362</v>
      </c>
      <c r="AG107">
        <v>240984.2</v>
      </c>
      <c r="AH107">
        <v>23791.61</v>
      </c>
      <c r="AI107" t="s">
        <v>363</v>
      </c>
      <c r="AJ107">
        <v>240984.2</v>
      </c>
      <c r="AK107">
        <v>26661.33</v>
      </c>
      <c r="AL107" t="s">
        <v>364</v>
      </c>
      <c r="AM107">
        <v>240984.2</v>
      </c>
      <c r="AN107">
        <v>29531.05</v>
      </c>
      <c r="AO107" t="s">
        <v>365</v>
      </c>
      <c r="AP107">
        <v>240984.2</v>
      </c>
      <c r="AQ107">
        <v>32400.77</v>
      </c>
      <c r="AR107" t="s">
        <v>366</v>
      </c>
      <c r="AS107">
        <v>240984.2</v>
      </c>
      <c r="AT107">
        <v>35270.49</v>
      </c>
    </row>
    <row r="108" spans="1:46" x14ac:dyDescent="0.2">
      <c r="A108" t="s">
        <v>45</v>
      </c>
      <c r="B108" t="s">
        <v>54</v>
      </c>
      <c r="C108" t="s">
        <v>373</v>
      </c>
      <c r="D108" s="6" t="str">
        <f t="shared" si="2"/>
        <v>00100</v>
      </c>
      <c r="E108">
        <v>13</v>
      </c>
      <c r="F108" t="s">
        <v>48</v>
      </c>
      <c r="G108" t="s">
        <v>49</v>
      </c>
      <c r="H108" t="s">
        <v>333</v>
      </c>
      <c r="I108">
        <v>0</v>
      </c>
      <c r="J108">
        <v>0</v>
      </c>
      <c r="K108" t="s">
        <v>355</v>
      </c>
      <c r="L108">
        <v>0</v>
      </c>
      <c r="M108">
        <v>0</v>
      </c>
      <c r="N108" t="s">
        <v>356</v>
      </c>
      <c r="O108">
        <v>0</v>
      </c>
      <c r="P108">
        <v>0</v>
      </c>
      <c r="Q108" t="s">
        <v>357</v>
      </c>
      <c r="R108">
        <v>0</v>
      </c>
      <c r="S108">
        <v>0</v>
      </c>
      <c r="T108" t="s">
        <v>358</v>
      </c>
      <c r="U108">
        <v>0</v>
      </c>
      <c r="V108">
        <v>0</v>
      </c>
      <c r="W108" t="s">
        <v>359</v>
      </c>
      <c r="X108">
        <v>0</v>
      </c>
      <c r="Y108">
        <v>0</v>
      </c>
      <c r="Z108" t="s">
        <v>360</v>
      </c>
      <c r="AA108">
        <v>0</v>
      </c>
      <c r="AB108">
        <v>0</v>
      </c>
      <c r="AC108" t="s">
        <v>361</v>
      </c>
      <c r="AD108">
        <v>0</v>
      </c>
      <c r="AE108">
        <v>0</v>
      </c>
      <c r="AF108" t="s">
        <v>362</v>
      </c>
      <c r="AG108">
        <v>0</v>
      </c>
      <c r="AH108">
        <v>0</v>
      </c>
      <c r="AI108" t="s">
        <v>363</v>
      </c>
      <c r="AJ108">
        <v>0</v>
      </c>
      <c r="AK108">
        <v>0</v>
      </c>
      <c r="AL108" t="s">
        <v>364</v>
      </c>
      <c r="AM108">
        <v>0</v>
      </c>
      <c r="AN108">
        <v>0</v>
      </c>
      <c r="AO108" t="s">
        <v>365</v>
      </c>
      <c r="AP108">
        <v>0</v>
      </c>
      <c r="AQ108">
        <v>0</v>
      </c>
      <c r="AR108" t="s">
        <v>366</v>
      </c>
      <c r="AS108">
        <v>78467.87</v>
      </c>
      <c r="AT108">
        <v>0</v>
      </c>
    </row>
    <row r="109" spans="1:46" x14ac:dyDescent="0.2">
      <c r="A109" t="s">
        <v>45</v>
      </c>
      <c r="B109" t="s">
        <v>54</v>
      </c>
      <c r="C109" t="s">
        <v>373</v>
      </c>
      <c r="D109" s="6" t="str">
        <f t="shared" si="2"/>
        <v>00100</v>
      </c>
      <c r="E109">
        <v>14</v>
      </c>
      <c r="F109" t="s">
        <v>50</v>
      </c>
      <c r="G109" t="s">
        <v>49</v>
      </c>
      <c r="H109" t="s">
        <v>333</v>
      </c>
      <c r="I109">
        <v>0</v>
      </c>
      <c r="J109">
        <v>0</v>
      </c>
      <c r="K109" t="s">
        <v>355</v>
      </c>
      <c r="L109">
        <v>0</v>
      </c>
      <c r="M109">
        <v>0</v>
      </c>
      <c r="N109" t="s">
        <v>356</v>
      </c>
      <c r="O109">
        <v>0</v>
      </c>
      <c r="P109">
        <v>0</v>
      </c>
      <c r="Q109" t="s">
        <v>357</v>
      </c>
      <c r="R109">
        <v>0</v>
      </c>
      <c r="S109">
        <v>0</v>
      </c>
      <c r="T109" t="s">
        <v>358</v>
      </c>
      <c r="U109">
        <v>0</v>
      </c>
      <c r="V109">
        <v>0</v>
      </c>
      <c r="W109" t="s">
        <v>359</v>
      </c>
      <c r="X109">
        <v>0</v>
      </c>
      <c r="Y109">
        <v>0</v>
      </c>
      <c r="Z109" t="s">
        <v>360</v>
      </c>
      <c r="AA109">
        <v>0</v>
      </c>
      <c r="AB109">
        <v>0</v>
      </c>
      <c r="AC109" t="s">
        <v>361</v>
      </c>
      <c r="AD109">
        <v>0</v>
      </c>
      <c r="AE109">
        <v>0</v>
      </c>
      <c r="AF109" t="s">
        <v>362</v>
      </c>
      <c r="AG109">
        <v>0</v>
      </c>
      <c r="AH109">
        <v>0</v>
      </c>
      <c r="AI109" t="s">
        <v>363</v>
      </c>
      <c r="AJ109">
        <v>0</v>
      </c>
      <c r="AK109">
        <v>0</v>
      </c>
      <c r="AL109" t="s">
        <v>364</v>
      </c>
      <c r="AM109">
        <v>0</v>
      </c>
      <c r="AN109">
        <v>0</v>
      </c>
      <c r="AO109" t="s">
        <v>365</v>
      </c>
      <c r="AP109">
        <v>0</v>
      </c>
      <c r="AQ109">
        <v>0</v>
      </c>
      <c r="AR109" t="s">
        <v>366</v>
      </c>
      <c r="AS109">
        <v>234028.63</v>
      </c>
      <c r="AT109">
        <v>0</v>
      </c>
    </row>
    <row r="110" spans="1:46" x14ac:dyDescent="0.2">
      <c r="A110" t="s">
        <v>45</v>
      </c>
      <c r="B110" t="s">
        <v>54</v>
      </c>
      <c r="C110" t="s">
        <v>93</v>
      </c>
      <c r="D110" s="6" t="str">
        <f t="shared" si="2"/>
        <v>00100</v>
      </c>
      <c r="E110">
        <v>13</v>
      </c>
      <c r="F110" t="s">
        <v>48</v>
      </c>
      <c r="G110" t="s">
        <v>49</v>
      </c>
      <c r="H110" t="s">
        <v>333</v>
      </c>
      <c r="I110">
        <v>41505.56</v>
      </c>
      <c r="J110">
        <v>5624.05</v>
      </c>
      <c r="K110" t="s">
        <v>355</v>
      </c>
      <c r="L110">
        <v>41771.730000000003</v>
      </c>
      <c r="M110">
        <v>6095.24</v>
      </c>
      <c r="N110" t="s">
        <v>356</v>
      </c>
      <c r="O110">
        <v>41771.730000000003</v>
      </c>
      <c r="P110">
        <v>6530.3600000000006</v>
      </c>
      <c r="Q110" t="s">
        <v>357</v>
      </c>
      <c r="R110">
        <v>41771.730000000003</v>
      </c>
      <c r="S110">
        <v>6965.4800000000005</v>
      </c>
      <c r="T110" t="s">
        <v>358</v>
      </c>
      <c r="U110">
        <v>41771.730000000003</v>
      </c>
      <c r="V110">
        <v>7400.6</v>
      </c>
      <c r="W110" t="s">
        <v>359</v>
      </c>
      <c r="X110">
        <v>41771.730000000003</v>
      </c>
      <c r="Y110">
        <v>7835.72</v>
      </c>
      <c r="Z110" t="s">
        <v>360</v>
      </c>
      <c r="AA110">
        <v>41771.730000000003</v>
      </c>
      <c r="AB110">
        <v>8270.84</v>
      </c>
      <c r="AC110" t="s">
        <v>361</v>
      </c>
      <c r="AD110">
        <v>41771.730000000003</v>
      </c>
      <c r="AE110">
        <v>8705.9600000000009</v>
      </c>
      <c r="AF110" t="s">
        <v>362</v>
      </c>
      <c r="AG110">
        <v>41771.730000000003</v>
      </c>
      <c r="AH110">
        <v>9141.08</v>
      </c>
      <c r="AI110" t="s">
        <v>363</v>
      </c>
      <c r="AJ110">
        <v>41771.730000000003</v>
      </c>
      <c r="AK110">
        <v>9576.2000000000007</v>
      </c>
      <c r="AL110" t="s">
        <v>364</v>
      </c>
      <c r="AM110">
        <v>41771.730000000003</v>
      </c>
      <c r="AN110">
        <v>10011.32</v>
      </c>
      <c r="AO110" t="s">
        <v>365</v>
      </c>
      <c r="AP110">
        <v>41771.730000000003</v>
      </c>
      <c r="AQ110">
        <v>10446.44</v>
      </c>
      <c r="AR110" t="s">
        <v>366</v>
      </c>
      <c r="AS110">
        <v>0</v>
      </c>
      <c r="AT110">
        <v>0.02</v>
      </c>
    </row>
    <row r="111" spans="1:46" x14ac:dyDescent="0.2">
      <c r="A111" t="s">
        <v>45</v>
      </c>
      <c r="B111" t="s">
        <v>54</v>
      </c>
      <c r="C111" t="s">
        <v>93</v>
      </c>
      <c r="D111" s="6" t="str">
        <f t="shared" si="2"/>
        <v>00100</v>
      </c>
      <c r="E111">
        <v>14</v>
      </c>
      <c r="F111" t="s">
        <v>50</v>
      </c>
      <c r="G111" t="s">
        <v>49</v>
      </c>
      <c r="H111" t="s">
        <v>333</v>
      </c>
      <c r="I111">
        <v>124849.40000000001</v>
      </c>
      <c r="J111">
        <v>16917.13</v>
      </c>
      <c r="K111" t="s">
        <v>355</v>
      </c>
      <c r="L111">
        <v>124583.23</v>
      </c>
      <c r="M111">
        <v>18178.8</v>
      </c>
      <c r="N111" t="s">
        <v>356</v>
      </c>
      <c r="O111">
        <v>124583.23</v>
      </c>
      <c r="P111">
        <v>19476.54</v>
      </c>
      <c r="Q111" t="s">
        <v>357</v>
      </c>
      <c r="R111">
        <v>124583.23</v>
      </c>
      <c r="S111">
        <v>20774.28</v>
      </c>
      <c r="T111" t="s">
        <v>358</v>
      </c>
      <c r="U111">
        <v>124583.23</v>
      </c>
      <c r="V111">
        <v>22072.02</v>
      </c>
      <c r="W111" t="s">
        <v>359</v>
      </c>
      <c r="X111">
        <v>124583.23</v>
      </c>
      <c r="Y111">
        <v>23369.760000000002</v>
      </c>
      <c r="Z111" t="s">
        <v>360</v>
      </c>
      <c r="AA111">
        <v>124583.23</v>
      </c>
      <c r="AB111">
        <v>24667.5</v>
      </c>
      <c r="AC111" t="s">
        <v>361</v>
      </c>
      <c r="AD111">
        <v>124583.23</v>
      </c>
      <c r="AE111">
        <v>25965.24</v>
      </c>
      <c r="AF111" t="s">
        <v>362</v>
      </c>
      <c r="AG111">
        <v>124583.23</v>
      </c>
      <c r="AH111">
        <v>27262.98</v>
      </c>
      <c r="AI111" t="s">
        <v>363</v>
      </c>
      <c r="AJ111">
        <v>124583.23</v>
      </c>
      <c r="AK111">
        <v>28560.720000000001</v>
      </c>
      <c r="AL111" t="s">
        <v>364</v>
      </c>
      <c r="AM111">
        <v>124583.23</v>
      </c>
      <c r="AN111">
        <v>29858.46</v>
      </c>
      <c r="AO111" t="s">
        <v>365</v>
      </c>
      <c r="AP111">
        <v>124583.23</v>
      </c>
      <c r="AQ111">
        <v>31156.2</v>
      </c>
      <c r="AR111" t="s">
        <v>366</v>
      </c>
      <c r="AS111">
        <v>0</v>
      </c>
      <c r="AT111">
        <v>-0.02</v>
      </c>
    </row>
    <row r="112" spans="1:46" x14ac:dyDescent="0.2">
      <c r="A112" t="s">
        <v>45</v>
      </c>
      <c r="B112" t="s">
        <v>54</v>
      </c>
      <c r="C112" t="s">
        <v>374</v>
      </c>
      <c r="D112" s="6" t="str">
        <f t="shared" si="2"/>
        <v>00100</v>
      </c>
      <c r="E112">
        <v>13</v>
      </c>
      <c r="F112" t="s">
        <v>48</v>
      </c>
      <c r="G112" t="s">
        <v>49</v>
      </c>
      <c r="H112" t="s">
        <v>333</v>
      </c>
      <c r="I112">
        <v>0</v>
      </c>
      <c r="J112">
        <v>0</v>
      </c>
      <c r="K112" t="s">
        <v>355</v>
      </c>
      <c r="L112">
        <v>0</v>
      </c>
      <c r="M112">
        <v>0</v>
      </c>
      <c r="N112" t="s">
        <v>356</v>
      </c>
      <c r="O112">
        <v>0</v>
      </c>
      <c r="P112">
        <v>0</v>
      </c>
      <c r="Q112" t="s">
        <v>357</v>
      </c>
      <c r="R112">
        <v>0</v>
      </c>
      <c r="S112">
        <v>0</v>
      </c>
      <c r="T112" t="s">
        <v>358</v>
      </c>
      <c r="U112">
        <v>0</v>
      </c>
      <c r="V112">
        <v>0</v>
      </c>
      <c r="W112" t="s">
        <v>359</v>
      </c>
      <c r="X112">
        <v>0</v>
      </c>
      <c r="Y112">
        <v>0</v>
      </c>
      <c r="Z112" t="s">
        <v>360</v>
      </c>
      <c r="AA112">
        <v>0</v>
      </c>
      <c r="AB112">
        <v>0</v>
      </c>
      <c r="AC112" t="s">
        <v>361</v>
      </c>
      <c r="AD112">
        <v>0</v>
      </c>
      <c r="AE112">
        <v>0</v>
      </c>
      <c r="AF112" t="s">
        <v>362</v>
      </c>
      <c r="AG112">
        <v>0</v>
      </c>
      <c r="AH112">
        <v>0</v>
      </c>
      <c r="AI112" t="s">
        <v>363</v>
      </c>
      <c r="AJ112">
        <v>751896.25</v>
      </c>
      <c r="AK112">
        <v>750814.78</v>
      </c>
      <c r="AL112" t="s">
        <v>364</v>
      </c>
      <c r="AM112">
        <v>751896.25</v>
      </c>
      <c r="AN112">
        <v>750814.78</v>
      </c>
      <c r="AO112" t="s">
        <v>365</v>
      </c>
      <c r="AP112">
        <v>751896.25</v>
      </c>
      <c r="AQ112">
        <v>750814.78</v>
      </c>
      <c r="AR112" t="s">
        <v>366</v>
      </c>
      <c r="AS112">
        <v>751896.25</v>
      </c>
      <c r="AT112">
        <v>750814.78</v>
      </c>
    </row>
    <row r="113" spans="1:46" x14ac:dyDescent="0.2">
      <c r="A113" t="s">
        <v>45</v>
      </c>
      <c r="B113" t="s">
        <v>54</v>
      </c>
      <c r="C113" t="s">
        <v>374</v>
      </c>
      <c r="D113" s="6" t="str">
        <f t="shared" si="2"/>
        <v>00100</v>
      </c>
      <c r="E113">
        <v>14</v>
      </c>
      <c r="F113" t="s">
        <v>50</v>
      </c>
      <c r="G113" t="s">
        <v>49</v>
      </c>
      <c r="H113" t="s">
        <v>333</v>
      </c>
      <c r="I113">
        <v>0</v>
      </c>
      <c r="J113">
        <v>0</v>
      </c>
      <c r="K113" t="s">
        <v>355</v>
      </c>
      <c r="L113">
        <v>0</v>
      </c>
      <c r="M113">
        <v>0</v>
      </c>
      <c r="N113" t="s">
        <v>356</v>
      </c>
      <c r="O113">
        <v>0</v>
      </c>
      <c r="P113">
        <v>0</v>
      </c>
      <c r="Q113" t="s">
        <v>357</v>
      </c>
      <c r="R113">
        <v>0</v>
      </c>
      <c r="S113">
        <v>0</v>
      </c>
      <c r="T113" t="s">
        <v>358</v>
      </c>
      <c r="U113">
        <v>0</v>
      </c>
      <c r="V113">
        <v>0</v>
      </c>
      <c r="W113" t="s">
        <v>359</v>
      </c>
      <c r="X113">
        <v>0</v>
      </c>
      <c r="Y113">
        <v>0</v>
      </c>
      <c r="Z113" t="s">
        <v>360</v>
      </c>
      <c r="AA113">
        <v>0</v>
      </c>
      <c r="AB113">
        <v>0</v>
      </c>
      <c r="AC113" t="s">
        <v>361</v>
      </c>
      <c r="AD113">
        <v>0</v>
      </c>
      <c r="AE113">
        <v>0</v>
      </c>
      <c r="AF113" t="s">
        <v>362</v>
      </c>
      <c r="AG113">
        <v>0</v>
      </c>
      <c r="AH113">
        <v>0</v>
      </c>
      <c r="AI113" t="s">
        <v>363</v>
      </c>
      <c r="AJ113">
        <v>2242513.36</v>
      </c>
      <c r="AK113">
        <v>2243594.81</v>
      </c>
      <c r="AL113" t="s">
        <v>364</v>
      </c>
      <c r="AM113">
        <v>2242513.36</v>
      </c>
      <c r="AN113">
        <v>2243594.81</v>
      </c>
      <c r="AO113" t="s">
        <v>365</v>
      </c>
      <c r="AP113">
        <v>2242513.36</v>
      </c>
      <c r="AQ113">
        <v>2243594.81</v>
      </c>
      <c r="AR113" t="s">
        <v>366</v>
      </c>
      <c r="AS113">
        <v>2242513.36</v>
      </c>
      <c r="AT113">
        <v>2243594.81</v>
      </c>
    </row>
    <row r="114" spans="1:46" x14ac:dyDescent="0.2">
      <c r="A114" t="s">
        <v>45</v>
      </c>
      <c r="B114" t="s">
        <v>54</v>
      </c>
      <c r="C114" t="s">
        <v>94</v>
      </c>
      <c r="D114" s="6" t="str">
        <f t="shared" si="2"/>
        <v>00100</v>
      </c>
      <c r="E114">
        <v>13</v>
      </c>
      <c r="F114" t="s">
        <v>48</v>
      </c>
      <c r="G114" t="s">
        <v>49</v>
      </c>
      <c r="H114" t="s">
        <v>333</v>
      </c>
      <c r="I114">
        <v>695153.55</v>
      </c>
      <c r="J114">
        <v>434684.65</v>
      </c>
      <c r="K114" t="s">
        <v>355</v>
      </c>
      <c r="L114">
        <v>699611.45000000007</v>
      </c>
      <c r="M114">
        <v>442917.52</v>
      </c>
      <c r="N114" t="s">
        <v>356</v>
      </c>
      <c r="O114">
        <v>699611.45000000007</v>
      </c>
      <c r="P114">
        <v>448362.83</v>
      </c>
      <c r="Q114" t="s">
        <v>357</v>
      </c>
      <c r="R114">
        <v>699611.45000000007</v>
      </c>
      <c r="S114">
        <v>453808.14</v>
      </c>
      <c r="T114" t="s">
        <v>358</v>
      </c>
      <c r="U114">
        <v>699611.45000000007</v>
      </c>
      <c r="V114">
        <v>459253.45</v>
      </c>
      <c r="W114" t="s">
        <v>359</v>
      </c>
      <c r="X114">
        <v>699611.45000000007</v>
      </c>
      <c r="Y114">
        <v>464698.76</v>
      </c>
      <c r="Z114" t="s">
        <v>360</v>
      </c>
      <c r="AA114">
        <v>699611.45000000007</v>
      </c>
      <c r="AB114">
        <v>470144.07</v>
      </c>
      <c r="AC114" t="s">
        <v>361</v>
      </c>
      <c r="AD114">
        <v>699611.45000000007</v>
      </c>
      <c r="AE114">
        <v>475589.38</v>
      </c>
      <c r="AF114" t="s">
        <v>362</v>
      </c>
      <c r="AG114">
        <v>699611.45000000007</v>
      </c>
      <c r="AH114">
        <v>481034.69</v>
      </c>
      <c r="AI114" t="s">
        <v>363</v>
      </c>
      <c r="AJ114">
        <v>699611.45000000007</v>
      </c>
      <c r="AK114">
        <v>486480</v>
      </c>
      <c r="AL114" t="s">
        <v>364</v>
      </c>
      <c r="AM114">
        <v>699611.45000000007</v>
      </c>
      <c r="AN114">
        <v>491925.31</v>
      </c>
      <c r="AO114" t="s">
        <v>365</v>
      </c>
      <c r="AP114">
        <v>699611.45000000007</v>
      </c>
      <c r="AQ114">
        <v>497370.62</v>
      </c>
      <c r="AR114" t="s">
        <v>366</v>
      </c>
      <c r="AS114">
        <v>699611.45000000007</v>
      </c>
      <c r="AT114">
        <v>502815.93</v>
      </c>
    </row>
    <row r="115" spans="1:46" x14ac:dyDescent="0.2">
      <c r="A115" t="s">
        <v>45</v>
      </c>
      <c r="B115" t="s">
        <v>54</v>
      </c>
      <c r="C115" t="s">
        <v>94</v>
      </c>
      <c r="D115" s="6" t="str">
        <f t="shared" si="2"/>
        <v>00100</v>
      </c>
      <c r="E115">
        <v>14</v>
      </c>
      <c r="F115" t="s">
        <v>50</v>
      </c>
      <c r="G115" t="s">
        <v>49</v>
      </c>
      <c r="H115" t="s">
        <v>333</v>
      </c>
      <c r="I115">
        <v>2091033.02</v>
      </c>
      <c r="J115">
        <v>1307538.3999999999</v>
      </c>
      <c r="K115" t="s">
        <v>355</v>
      </c>
      <c r="L115">
        <v>2086575.12</v>
      </c>
      <c r="M115">
        <v>1320991.3500000001</v>
      </c>
      <c r="N115" t="s">
        <v>356</v>
      </c>
      <c r="O115">
        <v>2086575.12</v>
      </c>
      <c r="P115">
        <v>1337231.8599999999</v>
      </c>
      <c r="Q115" t="s">
        <v>357</v>
      </c>
      <c r="R115">
        <v>2086575.12</v>
      </c>
      <c r="S115">
        <v>1353472.37</v>
      </c>
      <c r="T115" t="s">
        <v>358</v>
      </c>
      <c r="U115">
        <v>2086575.12</v>
      </c>
      <c r="V115">
        <v>1369712.88</v>
      </c>
      <c r="W115" t="s">
        <v>359</v>
      </c>
      <c r="X115">
        <v>2086575.12</v>
      </c>
      <c r="Y115">
        <v>1385953.3900000001</v>
      </c>
      <c r="Z115" t="s">
        <v>360</v>
      </c>
      <c r="AA115">
        <v>2086575.12</v>
      </c>
      <c r="AB115">
        <v>1402193.9</v>
      </c>
      <c r="AC115" t="s">
        <v>361</v>
      </c>
      <c r="AD115">
        <v>2086575.12</v>
      </c>
      <c r="AE115">
        <v>1418434.4100000001</v>
      </c>
      <c r="AF115" t="s">
        <v>362</v>
      </c>
      <c r="AG115">
        <v>2086575.12</v>
      </c>
      <c r="AH115">
        <v>1434674.92</v>
      </c>
      <c r="AI115" t="s">
        <v>363</v>
      </c>
      <c r="AJ115">
        <v>2086575.12</v>
      </c>
      <c r="AK115">
        <v>1450915.43</v>
      </c>
      <c r="AL115" t="s">
        <v>364</v>
      </c>
      <c r="AM115">
        <v>2086575.12</v>
      </c>
      <c r="AN115">
        <v>1467155.94</v>
      </c>
      <c r="AO115" t="s">
        <v>365</v>
      </c>
      <c r="AP115">
        <v>2086575.12</v>
      </c>
      <c r="AQ115">
        <v>1483396.45</v>
      </c>
      <c r="AR115" t="s">
        <v>366</v>
      </c>
      <c r="AS115">
        <v>2086575.12</v>
      </c>
      <c r="AT115">
        <v>1499636.96</v>
      </c>
    </row>
    <row r="116" spans="1:46" x14ac:dyDescent="0.2">
      <c r="A116" t="s">
        <v>45</v>
      </c>
      <c r="B116" t="s">
        <v>95</v>
      </c>
      <c r="C116" t="s">
        <v>96</v>
      </c>
      <c r="D116" s="6" t="str">
        <f t="shared" ref="D116:D179" si="3">RIGHT(C116,5)</f>
        <v>00038</v>
      </c>
      <c r="E116">
        <v>13</v>
      </c>
      <c r="F116" t="s">
        <v>48</v>
      </c>
      <c r="G116" t="s">
        <v>97</v>
      </c>
      <c r="H116" t="s">
        <v>333</v>
      </c>
      <c r="I116">
        <v>13130.54</v>
      </c>
      <c r="J116">
        <v>0</v>
      </c>
      <c r="K116" t="s">
        <v>355</v>
      </c>
      <c r="L116">
        <v>13130.54</v>
      </c>
      <c r="M116">
        <v>0</v>
      </c>
      <c r="N116" t="s">
        <v>356</v>
      </c>
      <c r="O116">
        <v>13130.54</v>
      </c>
      <c r="P116">
        <v>0</v>
      </c>
      <c r="Q116" t="s">
        <v>357</v>
      </c>
      <c r="R116">
        <v>13130.54</v>
      </c>
      <c r="S116">
        <v>0</v>
      </c>
      <c r="T116" t="s">
        <v>358</v>
      </c>
      <c r="U116">
        <v>13130.54</v>
      </c>
      <c r="V116">
        <v>0</v>
      </c>
      <c r="W116" t="s">
        <v>359</v>
      </c>
      <c r="X116">
        <v>13130.54</v>
      </c>
      <c r="Y116">
        <v>0</v>
      </c>
      <c r="Z116" t="s">
        <v>360</v>
      </c>
      <c r="AA116">
        <v>13130.54</v>
      </c>
      <c r="AB116">
        <v>0</v>
      </c>
      <c r="AC116" t="s">
        <v>361</v>
      </c>
      <c r="AD116">
        <v>13130.54</v>
      </c>
      <c r="AE116">
        <v>0</v>
      </c>
      <c r="AF116" t="s">
        <v>362</v>
      </c>
      <c r="AG116">
        <v>13130.54</v>
      </c>
      <c r="AH116">
        <v>0</v>
      </c>
      <c r="AI116" t="s">
        <v>363</v>
      </c>
      <c r="AJ116">
        <v>13130.54</v>
      </c>
      <c r="AK116">
        <v>0</v>
      </c>
      <c r="AL116" t="s">
        <v>364</v>
      </c>
      <c r="AM116">
        <v>13130.54</v>
      </c>
      <c r="AN116">
        <v>0</v>
      </c>
      <c r="AO116" t="s">
        <v>365</v>
      </c>
      <c r="AP116">
        <v>13130.54</v>
      </c>
      <c r="AQ116">
        <v>0</v>
      </c>
      <c r="AR116" t="s">
        <v>366</v>
      </c>
      <c r="AS116">
        <v>13130.54</v>
      </c>
      <c r="AT116">
        <v>0</v>
      </c>
    </row>
    <row r="117" spans="1:46" x14ac:dyDescent="0.2">
      <c r="A117" t="s">
        <v>45</v>
      </c>
      <c r="B117" t="s">
        <v>95</v>
      </c>
      <c r="C117" t="s">
        <v>96</v>
      </c>
      <c r="D117" s="6" t="str">
        <f t="shared" si="3"/>
        <v>00038</v>
      </c>
      <c r="E117">
        <v>14</v>
      </c>
      <c r="F117" t="s">
        <v>50</v>
      </c>
      <c r="G117" t="s">
        <v>97</v>
      </c>
      <c r="H117" t="s">
        <v>333</v>
      </c>
      <c r="I117">
        <v>0</v>
      </c>
      <c r="J117">
        <v>0</v>
      </c>
      <c r="K117" t="s">
        <v>355</v>
      </c>
      <c r="L117">
        <v>0</v>
      </c>
      <c r="M117">
        <v>0</v>
      </c>
      <c r="N117" t="s">
        <v>356</v>
      </c>
      <c r="O117">
        <v>0</v>
      </c>
      <c r="P117">
        <v>0</v>
      </c>
      <c r="Q117" t="s">
        <v>357</v>
      </c>
      <c r="R117">
        <v>0</v>
      </c>
      <c r="S117">
        <v>0</v>
      </c>
      <c r="T117" t="s">
        <v>358</v>
      </c>
      <c r="U117">
        <v>0</v>
      </c>
      <c r="V117">
        <v>0</v>
      </c>
      <c r="W117" t="s">
        <v>359</v>
      </c>
      <c r="X117">
        <v>0</v>
      </c>
      <c r="Y117">
        <v>0</v>
      </c>
      <c r="Z117" t="s">
        <v>360</v>
      </c>
      <c r="AA117">
        <v>0</v>
      </c>
      <c r="AB117">
        <v>0</v>
      </c>
      <c r="AC117" t="s">
        <v>361</v>
      </c>
      <c r="AD117">
        <v>0</v>
      </c>
      <c r="AE117">
        <v>0</v>
      </c>
      <c r="AF117" t="s">
        <v>362</v>
      </c>
      <c r="AG117">
        <v>0</v>
      </c>
      <c r="AH117">
        <v>0</v>
      </c>
      <c r="AI117" t="s">
        <v>363</v>
      </c>
      <c r="AJ117">
        <v>0</v>
      </c>
      <c r="AK117">
        <v>0</v>
      </c>
      <c r="AL117" t="s">
        <v>364</v>
      </c>
      <c r="AM117">
        <v>0</v>
      </c>
      <c r="AN117">
        <v>0</v>
      </c>
      <c r="AO117" t="s">
        <v>365</v>
      </c>
      <c r="AP117">
        <v>0</v>
      </c>
      <c r="AQ117">
        <v>0</v>
      </c>
      <c r="AR117" t="s">
        <v>366</v>
      </c>
      <c r="AS117">
        <v>0</v>
      </c>
      <c r="AT117">
        <v>0</v>
      </c>
    </row>
    <row r="118" spans="1:46" x14ac:dyDescent="0.2">
      <c r="A118" t="s">
        <v>45</v>
      </c>
      <c r="B118" t="s">
        <v>95</v>
      </c>
      <c r="C118" t="s">
        <v>98</v>
      </c>
      <c r="D118" s="6" t="str">
        <f t="shared" si="3"/>
        <v>00048</v>
      </c>
      <c r="E118">
        <v>13</v>
      </c>
      <c r="F118" t="s">
        <v>48</v>
      </c>
      <c r="G118" t="s">
        <v>97</v>
      </c>
      <c r="H118" t="s">
        <v>333</v>
      </c>
      <c r="I118">
        <v>0</v>
      </c>
      <c r="J118">
        <v>0</v>
      </c>
      <c r="K118" t="s">
        <v>355</v>
      </c>
      <c r="L118">
        <v>0</v>
      </c>
      <c r="M118">
        <v>0</v>
      </c>
      <c r="N118" t="s">
        <v>356</v>
      </c>
      <c r="O118">
        <v>0</v>
      </c>
      <c r="P118">
        <v>0</v>
      </c>
      <c r="Q118" t="s">
        <v>357</v>
      </c>
      <c r="R118">
        <v>0</v>
      </c>
      <c r="S118">
        <v>0</v>
      </c>
      <c r="T118" t="s">
        <v>358</v>
      </c>
      <c r="U118">
        <v>0</v>
      </c>
      <c r="V118">
        <v>0</v>
      </c>
      <c r="W118" t="s">
        <v>359</v>
      </c>
      <c r="X118">
        <v>0</v>
      </c>
      <c r="Y118">
        <v>0</v>
      </c>
      <c r="Z118" t="s">
        <v>360</v>
      </c>
      <c r="AA118">
        <v>0</v>
      </c>
      <c r="AB118">
        <v>0</v>
      </c>
      <c r="AC118" t="s">
        <v>361</v>
      </c>
      <c r="AD118">
        <v>0</v>
      </c>
      <c r="AE118">
        <v>0</v>
      </c>
      <c r="AF118" t="s">
        <v>362</v>
      </c>
      <c r="AG118">
        <v>0</v>
      </c>
      <c r="AH118">
        <v>0</v>
      </c>
      <c r="AI118" t="s">
        <v>363</v>
      </c>
      <c r="AJ118">
        <v>0</v>
      </c>
      <c r="AK118">
        <v>0</v>
      </c>
      <c r="AL118" t="s">
        <v>364</v>
      </c>
      <c r="AM118">
        <v>0</v>
      </c>
      <c r="AN118">
        <v>0</v>
      </c>
      <c r="AO118" t="s">
        <v>365</v>
      </c>
      <c r="AP118">
        <v>0</v>
      </c>
      <c r="AQ118">
        <v>0</v>
      </c>
      <c r="AR118" t="s">
        <v>366</v>
      </c>
      <c r="AS118">
        <v>0</v>
      </c>
      <c r="AT118">
        <v>0</v>
      </c>
    </row>
    <row r="119" spans="1:46" x14ac:dyDescent="0.2">
      <c r="A119" t="s">
        <v>45</v>
      </c>
      <c r="B119" t="s">
        <v>95</v>
      </c>
      <c r="C119" t="s">
        <v>98</v>
      </c>
      <c r="D119" s="6" t="str">
        <f t="shared" si="3"/>
        <v>00048</v>
      </c>
      <c r="E119">
        <v>14</v>
      </c>
      <c r="F119" t="s">
        <v>50</v>
      </c>
      <c r="G119" t="s">
        <v>97</v>
      </c>
      <c r="H119" t="s">
        <v>333</v>
      </c>
      <c r="I119">
        <v>211404.97</v>
      </c>
      <c r="J119">
        <v>0</v>
      </c>
      <c r="K119" t="s">
        <v>355</v>
      </c>
      <c r="L119">
        <v>211404.97</v>
      </c>
      <c r="M119">
        <v>0</v>
      </c>
      <c r="N119" t="s">
        <v>356</v>
      </c>
      <c r="O119">
        <v>211404.97</v>
      </c>
      <c r="P119">
        <v>0</v>
      </c>
      <c r="Q119" t="s">
        <v>357</v>
      </c>
      <c r="R119">
        <v>338215.79</v>
      </c>
      <c r="S119">
        <v>7432.35</v>
      </c>
      <c r="T119" t="s">
        <v>358</v>
      </c>
      <c r="U119">
        <v>338215.79</v>
      </c>
      <c r="V119">
        <v>7432.35</v>
      </c>
      <c r="W119" t="s">
        <v>359</v>
      </c>
      <c r="X119">
        <v>338215.79</v>
      </c>
      <c r="Y119">
        <v>0</v>
      </c>
      <c r="Z119" t="s">
        <v>360</v>
      </c>
      <c r="AA119">
        <v>338215.79</v>
      </c>
      <c r="AB119">
        <v>0</v>
      </c>
      <c r="AC119" t="s">
        <v>361</v>
      </c>
      <c r="AD119">
        <v>338215.79</v>
      </c>
      <c r="AE119">
        <v>0</v>
      </c>
      <c r="AF119" t="s">
        <v>362</v>
      </c>
      <c r="AG119">
        <v>338215.79</v>
      </c>
      <c r="AH119">
        <v>0</v>
      </c>
      <c r="AI119" t="s">
        <v>363</v>
      </c>
      <c r="AJ119">
        <v>338215.79</v>
      </c>
      <c r="AK119">
        <v>0</v>
      </c>
      <c r="AL119" t="s">
        <v>364</v>
      </c>
      <c r="AM119">
        <v>338215.79</v>
      </c>
      <c r="AN119">
        <v>0</v>
      </c>
      <c r="AO119" t="s">
        <v>365</v>
      </c>
      <c r="AP119">
        <v>338215.79</v>
      </c>
      <c r="AQ119">
        <v>0</v>
      </c>
      <c r="AR119" t="s">
        <v>366</v>
      </c>
      <c r="AS119">
        <v>338215.79</v>
      </c>
      <c r="AT119">
        <v>0</v>
      </c>
    </row>
    <row r="120" spans="1:46" x14ac:dyDescent="0.2">
      <c r="A120" t="s">
        <v>45</v>
      </c>
      <c r="B120" t="s">
        <v>99</v>
      </c>
      <c r="C120" t="s">
        <v>100</v>
      </c>
      <c r="D120" s="6" t="str">
        <f t="shared" si="3"/>
        <v>00038</v>
      </c>
      <c r="E120">
        <v>13</v>
      </c>
      <c r="F120" t="s">
        <v>48</v>
      </c>
      <c r="G120" t="s">
        <v>97</v>
      </c>
      <c r="H120" t="s">
        <v>333</v>
      </c>
      <c r="I120">
        <v>7692.66</v>
      </c>
      <c r="J120">
        <v>6813.4800000000005</v>
      </c>
      <c r="K120" t="s">
        <v>355</v>
      </c>
      <c r="L120">
        <v>7692.66</v>
      </c>
      <c r="M120">
        <v>6817.6500000000005</v>
      </c>
      <c r="N120" t="s">
        <v>356</v>
      </c>
      <c r="O120">
        <v>7692.66</v>
      </c>
      <c r="P120">
        <v>6821.82</v>
      </c>
      <c r="Q120" t="s">
        <v>357</v>
      </c>
      <c r="R120">
        <v>7692.66</v>
      </c>
      <c r="S120">
        <v>6825.99</v>
      </c>
      <c r="T120" t="s">
        <v>358</v>
      </c>
      <c r="U120">
        <v>7692.66</v>
      </c>
      <c r="V120">
        <v>6830.16</v>
      </c>
      <c r="W120" t="s">
        <v>359</v>
      </c>
      <c r="X120">
        <v>7692.66</v>
      </c>
      <c r="Y120">
        <v>6834.33</v>
      </c>
      <c r="Z120" t="s">
        <v>360</v>
      </c>
      <c r="AA120">
        <v>7692.66</v>
      </c>
      <c r="AB120">
        <v>6838.5</v>
      </c>
      <c r="AC120" t="s">
        <v>361</v>
      </c>
      <c r="AD120">
        <v>7692.66</v>
      </c>
      <c r="AE120">
        <v>6842.67</v>
      </c>
      <c r="AF120" t="s">
        <v>362</v>
      </c>
      <c r="AG120">
        <v>7692.66</v>
      </c>
      <c r="AH120">
        <v>6846.84</v>
      </c>
      <c r="AI120" t="s">
        <v>363</v>
      </c>
      <c r="AJ120">
        <v>7692.66</v>
      </c>
      <c r="AK120">
        <v>6851.01</v>
      </c>
      <c r="AL120" t="s">
        <v>364</v>
      </c>
      <c r="AM120">
        <v>7692.66</v>
      </c>
      <c r="AN120">
        <v>6855.18</v>
      </c>
      <c r="AO120" t="s">
        <v>365</v>
      </c>
      <c r="AP120">
        <v>7692.66</v>
      </c>
      <c r="AQ120">
        <v>6859.35</v>
      </c>
      <c r="AR120" t="s">
        <v>366</v>
      </c>
      <c r="AS120">
        <v>7692.66</v>
      </c>
      <c r="AT120">
        <v>6863.52</v>
      </c>
    </row>
    <row r="121" spans="1:46" x14ac:dyDescent="0.2">
      <c r="A121" t="s">
        <v>45</v>
      </c>
      <c r="B121" t="s">
        <v>99</v>
      </c>
      <c r="C121" t="s">
        <v>100</v>
      </c>
      <c r="D121" s="6" t="str">
        <f t="shared" si="3"/>
        <v>00038</v>
      </c>
      <c r="E121">
        <v>14</v>
      </c>
      <c r="F121" t="s">
        <v>50</v>
      </c>
      <c r="G121" t="s">
        <v>97</v>
      </c>
      <c r="H121" t="s">
        <v>333</v>
      </c>
      <c r="I121">
        <v>0</v>
      </c>
      <c r="J121">
        <v>0</v>
      </c>
      <c r="K121" t="s">
        <v>355</v>
      </c>
      <c r="L121">
        <v>0</v>
      </c>
      <c r="M121">
        <v>0</v>
      </c>
      <c r="N121" t="s">
        <v>356</v>
      </c>
      <c r="O121">
        <v>0</v>
      </c>
      <c r="P121">
        <v>0</v>
      </c>
      <c r="Q121" t="s">
        <v>357</v>
      </c>
      <c r="R121">
        <v>0</v>
      </c>
      <c r="S121">
        <v>0</v>
      </c>
      <c r="T121" t="s">
        <v>358</v>
      </c>
      <c r="U121">
        <v>0</v>
      </c>
      <c r="V121">
        <v>0</v>
      </c>
      <c r="W121" t="s">
        <v>359</v>
      </c>
      <c r="X121">
        <v>0</v>
      </c>
      <c r="Y121">
        <v>0</v>
      </c>
      <c r="Z121" t="s">
        <v>360</v>
      </c>
      <c r="AA121">
        <v>0</v>
      </c>
      <c r="AB121">
        <v>0</v>
      </c>
      <c r="AC121" t="s">
        <v>361</v>
      </c>
      <c r="AD121">
        <v>0</v>
      </c>
      <c r="AE121">
        <v>0</v>
      </c>
      <c r="AF121" t="s">
        <v>362</v>
      </c>
      <c r="AG121">
        <v>0</v>
      </c>
      <c r="AH121">
        <v>0</v>
      </c>
      <c r="AI121" t="s">
        <v>363</v>
      </c>
      <c r="AJ121">
        <v>0</v>
      </c>
      <c r="AK121">
        <v>0</v>
      </c>
      <c r="AL121" t="s">
        <v>364</v>
      </c>
      <c r="AM121">
        <v>0</v>
      </c>
      <c r="AN121">
        <v>0</v>
      </c>
      <c r="AO121" t="s">
        <v>365</v>
      </c>
      <c r="AP121">
        <v>0</v>
      </c>
      <c r="AQ121">
        <v>0</v>
      </c>
      <c r="AR121" t="s">
        <v>366</v>
      </c>
      <c r="AS121">
        <v>0</v>
      </c>
      <c r="AT121">
        <v>0</v>
      </c>
    </row>
    <row r="122" spans="1:46" x14ac:dyDescent="0.2">
      <c r="A122" t="s">
        <v>45</v>
      </c>
      <c r="B122" t="s">
        <v>99</v>
      </c>
      <c r="C122" t="s">
        <v>101</v>
      </c>
      <c r="D122" s="6" t="str">
        <f t="shared" si="3"/>
        <v>00048</v>
      </c>
      <c r="E122">
        <v>13</v>
      </c>
      <c r="F122" t="s">
        <v>48</v>
      </c>
      <c r="G122" t="s">
        <v>97</v>
      </c>
      <c r="H122" t="s">
        <v>333</v>
      </c>
      <c r="I122">
        <v>0</v>
      </c>
      <c r="J122">
        <v>0</v>
      </c>
      <c r="K122" t="s">
        <v>355</v>
      </c>
      <c r="L122">
        <v>0</v>
      </c>
      <c r="M122">
        <v>0</v>
      </c>
      <c r="N122" t="s">
        <v>356</v>
      </c>
      <c r="O122">
        <v>0</v>
      </c>
      <c r="P122">
        <v>0</v>
      </c>
      <c r="Q122" t="s">
        <v>357</v>
      </c>
      <c r="R122">
        <v>0</v>
      </c>
      <c r="S122">
        <v>0</v>
      </c>
      <c r="T122" t="s">
        <v>358</v>
      </c>
      <c r="U122">
        <v>0</v>
      </c>
      <c r="V122">
        <v>0</v>
      </c>
      <c r="W122" t="s">
        <v>359</v>
      </c>
      <c r="X122">
        <v>0</v>
      </c>
      <c r="Y122">
        <v>0</v>
      </c>
      <c r="Z122" t="s">
        <v>360</v>
      </c>
      <c r="AA122">
        <v>0</v>
      </c>
      <c r="AB122">
        <v>0</v>
      </c>
      <c r="AC122" t="s">
        <v>361</v>
      </c>
      <c r="AD122">
        <v>0</v>
      </c>
      <c r="AE122">
        <v>0</v>
      </c>
      <c r="AF122" t="s">
        <v>362</v>
      </c>
      <c r="AG122">
        <v>0</v>
      </c>
      <c r="AH122">
        <v>0</v>
      </c>
      <c r="AI122" t="s">
        <v>363</v>
      </c>
      <c r="AJ122">
        <v>0</v>
      </c>
      <c r="AK122">
        <v>0</v>
      </c>
      <c r="AL122" t="s">
        <v>364</v>
      </c>
      <c r="AM122">
        <v>0</v>
      </c>
      <c r="AN122">
        <v>0</v>
      </c>
      <c r="AO122" t="s">
        <v>365</v>
      </c>
      <c r="AP122">
        <v>0</v>
      </c>
      <c r="AQ122">
        <v>0</v>
      </c>
      <c r="AR122" t="s">
        <v>366</v>
      </c>
      <c r="AS122">
        <v>0</v>
      </c>
      <c r="AT122">
        <v>0</v>
      </c>
    </row>
    <row r="123" spans="1:46" x14ac:dyDescent="0.2">
      <c r="A123" t="s">
        <v>45</v>
      </c>
      <c r="B123" t="s">
        <v>99</v>
      </c>
      <c r="C123" t="s">
        <v>101</v>
      </c>
      <c r="D123" s="6" t="str">
        <f t="shared" si="3"/>
        <v>00048</v>
      </c>
      <c r="E123">
        <v>14</v>
      </c>
      <c r="F123" t="s">
        <v>50</v>
      </c>
      <c r="G123" t="s">
        <v>97</v>
      </c>
      <c r="H123" t="s">
        <v>333</v>
      </c>
      <c r="I123">
        <v>1145207.57</v>
      </c>
      <c r="J123">
        <v>832994.31</v>
      </c>
      <c r="K123" t="s">
        <v>355</v>
      </c>
      <c r="L123">
        <v>1145207.57</v>
      </c>
      <c r="M123">
        <v>833614.63</v>
      </c>
      <c r="N123" t="s">
        <v>356</v>
      </c>
      <c r="O123">
        <v>1145207.57</v>
      </c>
      <c r="P123">
        <v>834234.95000000007</v>
      </c>
      <c r="Q123" t="s">
        <v>357</v>
      </c>
      <c r="R123">
        <v>1018396.75</v>
      </c>
      <c r="S123">
        <v>827422.92</v>
      </c>
      <c r="T123" t="s">
        <v>358</v>
      </c>
      <c r="U123">
        <v>1018396.75</v>
      </c>
      <c r="V123">
        <v>827974.55</v>
      </c>
      <c r="W123" t="s">
        <v>359</v>
      </c>
      <c r="X123">
        <v>1018396.75</v>
      </c>
      <c r="Y123">
        <v>835958.53</v>
      </c>
      <c r="Z123" t="s">
        <v>360</v>
      </c>
      <c r="AA123">
        <v>1018396.75</v>
      </c>
      <c r="AB123">
        <v>836510.16</v>
      </c>
      <c r="AC123" t="s">
        <v>361</v>
      </c>
      <c r="AD123">
        <v>1018396.75</v>
      </c>
      <c r="AE123">
        <v>837061.79</v>
      </c>
      <c r="AF123" t="s">
        <v>362</v>
      </c>
      <c r="AG123">
        <v>1018396.75</v>
      </c>
      <c r="AH123">
        <v>837613.42</v>
      </c>
      <c r="AI123" t="s">
        <v>363</v>
      </c>
      <c r="AJ123">
        <v>1018396.75</v>
      </c>
      <c r="AK123">
        <v>838165.05</v>
      </c>
      <c r="AL123" t="s">
        <v>364</v>
      </c>
      <c r="AM123">
        <v>1018396.75</v>
      </c>
      <c r="AN123">
        <v>838716.68</v>
      </c>
      <c r="AO123" t="s">
        <v>365</v>
      </c>
      <c r="AP123">
        <v>1018396.75</v>
      </c>
      <c r="AQ123">
        <v>839268.31</v>
      </c>
      <c r="AR123" t="s">
        <v>366</v>
      </c>
      <c r="AS123">
        <v>1018396.75</v>
      </c>
      <c r="AT123">
        <v>839819.94000000006</v>
      </c>
    </row>
    <row r="124" spans="1:46" x14ac:dyDescent="0.2">
      <c r="A124" t="s">
        <v>45</v>
      </c>
      <c r="B124" t="s">
        <v>102</v>
      </c>
      <c r="C124" t="s">
        <v>103</v>
      </c>
      <c r="D124" s="6" t="str">
        <f t="shared" si="3"/>
        <v>00038</v>
      </c>
      <c r="E124">
        <v>13</v>
      </c>
      <c r="F124" t="s">
        <v>48</v>
      </c>
      <c r="G124" t="s">
        <v>97</v>
      </c>
      <c r="H124" t="s">
        <v>333</v>
      </c>
      <c r="I124">
        <v>6203474.7999999998</v>
      </c>
      <c r="J124">
        <v>3843157.73</v>
      </c>
      <c r="K124" t="s">
        <v>355</v>
      </c>
      <c r="L124">
        <v>6203474.7999999998</v>
      </c>
      <c r="M124">
        <v>3850912.0700000003</v>
      </c>
      <c r="N124" t="s">
        <v>356</v>
      </c>
      <c r="O124">
        <v>6203474.7999999998</v>
      </c>
      <c r="P124">
        <v>3858666.41</v>
      </c>
      <c r="Q124" t="s">
        <v>357</v>
      </c>
      <c r="R124">
        <v>6203474.7999999998</v>
      </c>
      <c r="S124">
        <v>3866420.75</v>
      </c>
      <c r="T124" t="s">
        <v>358</v>
      </c>
      <c r="U124">
        <v>6203474.7999999998</v>
      </c>
      <c r="V124">
        <v>3874175.09</v>
      </c>
      <c r="W124" t="s">
        <v>359</v>
      </c>
      <c r="X124">
        <v>6203474.7999999998</v>
      </c>
      <c r="Y124">
        <v>3881929.43</v>
      </c>
      <c r="Z124" t="s">
        <v>360</v>
      </c>
      <c r="AA124">
        <v>6203474.7999999998</v>
      </c>
      <c r="AB124">
        <v>3889683.77</v>
      </c>
      <c r="AC124" t="s">
        <v>361</v>
      </c>
      <c r="AD124">
        <v>6203474.7999999998</v>
      </c>
      <c r="AE124">
        <v>3897438.11</v>
      </c>
      <c r="AF124" t="s">
        <v>362</v>
      </c>
      <c r="AG124">
        <v>6203474.7999999998</v>
      </c>
      <c r="AH124">
        <v>3905192.45</v>
      </c>
      <c r="AI124" t="s">
        <v>363</v>
      </c>
      <c r="AJ124">
        <v>6203474.7999999998</v>
      </c>
      <c r="AK124">
        <v>3912946.79</v>
      </c>
      <c r="AL124" t="s">
        <v>364</v>
      </c>
      <c r="AM124">
        <v>6203474.7999999998</v>
      </c>
      <c r="AN124">
        <v>3920701.13</v>
      </c>
      <c r="AO124" t="s">
        <v>365</v>
      </c>
      <c r="AP124">
        <v>6203474.7999999998</v>
      </c>
      <c r="AQ124">
        <v>3928455.4699999997</v>
      </c>
      <c r="AR124" t="s">
        <v>366</v>
      </c>
      <c r="AS124">
        <v>5818920.9000000004</v>
      </c>
      <c r="AT124">
        <v>3519489.18</v>
      </c>
    </row>
    <row r="125" spans="1:46" x14ac:dyDescent="0.2">
      <c r="A125" t="s">
        <v>45</v>
      </c>
      <c r="B125" t="s">
        <v>102</v>
      </c>
      <c r="C125" t="s">
        <v>103</v>
      </c>
      <c r="D125" s="6" t="str">
        <f t="shared" si="3"/>
        <v>00038</v>
      </c>
      <c r="E125">
        <v>14</v>
      </c>
      <c r="F125" t="s">
        <v>50</v>
      </c>
      <c r="G125" t="s">
        <v>97</v>
      </c>
      <c r="H125" t="s">
        <v>333</v>
      </c>
      <c r="I125">
        <v>0</v>
      </c>
      <c r="J125">
        <v>0</v>
      </c>
      <c r="K125" t="s">
        <v>355</v>
      </c>
      <c r="L125">
        <v>0</v>
      </c>
      <c r="M125">
        <v>0</v>
      </c>
      <c r="N125" t="s">
        <v>356</v>
      </c>
      <c r="O125">
        <v>0</v>
      </c>
      <c r="P125">
        <v>0</v>
      </c>
      <c r="Q125" t="s">
        <v>357</v>
      </c>
      <c r="R125">
        <v>0</v>
      </c>
      <c r="S125">
        <v>0</v>
      </c>
      <c r="T125" t="s">
        <v>358</v>
      </c>
      <c r="U125">
        <v>0</v>
      </c>
      <c r="V125">
        <v>0</v>
      </c>
      <c r="W125" t="s">
        <v>359</v>
      </c>
      <c r="X125">
        <v>0</v>
      </c>
      <c r="Y125">
        <v>0</v>
      </c>
      <c r="Z125" t="s">
        <v>360</v>
      </c>
      <c r="AA125">
        <v>0</v>
      </c>
      <c r="AB125">
        <v>0</v>
      </c>
      <c r="AC125" t="s">
        <v>361</v>
      </c>
      <c r="AD125">
        <v>0</v>
      </c>
      <c r="AE125">
        <v>0</v>
      </c>
      <c r="AF125" t="s">
        <v>362</v>
      </c>
      <c r="AG125">
        <v>0</v>
      </c>
      <c r="AH125">
        <v>0</v>
      </c>
      <c r="AI125" t="s">
        <v>363</v>
      </c>
      <c r="AJ125">
        <v>0</v>
      </c>
      <c r="AK125">
        <v>0</v>
      </c>
      <c r="AL125" t="s">
        <v>364</v>
      </c>
      <c r="AM125">
        <v>0</v>
      </c>
      <c r="AN125">
        <v>0</v>
      </c>
      <c r="AO125" t="s">
        <v>365</v>
      </c>
      <c r="AP125">
        <v>0</v>
      </c>
      <c r="AQ125">
        <v>0</v>
      </c>
      <c r="AR125" t="s">
        <v>366</v>
      </c>
      <c r="AS125">
        <v>0</v>
      </c>
      <c r="AT125">
        <v>0</v>
      </c>
    </row>
    <row r="126" spans="1:46" x14ac:dyDescent="0.2">
      <c r="A126" t="s">
        <v>45</v>
      </c>
      <c r="B126" t="s">
        <v>102</v>
      </c>
      <c r="C126" t="s">
        <v>104</v>
      </c>
      <c r="D126" s="6" t="str">
        <f t="shared" si="3"/>
        <v>00048</v>
      </c>
      <c r="E126">
        <v>13</v>
      </c>
      <c r="F126" t="s">
        <v>48</v>
      </c>
      <c r="G126" t="s">
        <v>97</v>
      </c>
      <c r="H126" t="s">
        <v>333</v>
      </c>
      <c r="I126">
        <v>0</v>
      </c>
      <c r="J126">
        <v>0</v>
      </c>
      <c r="K126" t="s">
        <v>355</v>
      </c>
      <c r="L126">
        <v>0</v>
      </c>
      <c r="M126">
        <v>0</v>
      </c>
      <c r="N126" t="s">
        <v>356</v>
      </c>
      <c r="O126">
        <v>0</v>
      </c>
      <c r="P126">
        <v>0</v>
      </c>
      <c r="Q126" t="s">
        <v>357</v>
      </c>
      <c r="R126">
        <v>0</v>
      </c>
      <c r="S126">
        <v>0</v>
      </c>
      <c r="T126" t="s">
        <v>358</v>
      </c>
      <c r="U126">
        <v>0</v>
      </c>
      <c r="V126">
        <v>0</v>
      </c>
      <c r="W126" t="s">
        <v>359</v>
      </c>
      <c r="X126">
        <v>0</v>
      </c>
      <c r="Y126">
        <v>0</v>
      </c>
      <c r="Z126" t="s">
        <v>360</v>
      </c>
      <c r="AA126">
        <v>0</v>
      </c>
      <c r="AB126">
        <v>0</v>
      </c>
      <c r="AC126" t="s">
        <v>361</v>
      </c>
      <c r="AD126">
        <v>0</v>
      </c>
      <c r="AE126">
        <v>0</v>
      </c>
      <c r="AF126" t="s">
        <v>362</v>
      </c>
      <c r="AG126">
        <v>0</v>
      </c>
      <c r="AH126">
        <v>0</v>
      </c>
      <c r="AI126" t="s">
        <v>363</v>
      </c>
      <c r="AJ126">
        <v>0</v>
      </c>
      <c r="AK126">
        <v>0</v>
      </c>
      <c r="AL126" t="s">
        <v>364</v>
      </c>
      <c r="AM126">
        <v>0</v>
      </c>
      <c r="AN126">
        <v>0</v>
      </c>
      <c r="AO126" t="s">
        <v>365</v>
      </c>
      <c r="AP126">
        <v>0</v>
      </c>
      <c r="AQ126">
        <v>0</v>
      </c>
      <c r="AR126" t="s">
        <v>366</v>
      </c>
      <c r="AS126">
        <v>0</v>
      </c>
      <c r="AT126">
        <v>0</v>
      </c>
    </row>
    <row r="127" spans="1:46" x14ac:dyDescent="0.2">
      <c r="A127" t="s">
        <v>45</v>
      </c>
      <c r="B127" t="s">
        <v>102</v>
      </c>
      <c r="C127" t="s">
        <v>104</v>
      </c>
      <c r="D127" s="6" t="str">
        <f t="shared" si="3"/>
        <v>00048</v>
      </c>
      <c r="E127">
        <v>14</v>
      </c>
      <c r="F127" t="s">
        <v>50</v>
      </c>
      <c r="G127" t="s">
        <v>97</v>
      </c>
      <c r="H127" t="s">
        <v>333</v>
      </c>
      <c r="I127">
        <v>15943654.369999999</v>
      </c>
      <c r="J127">
        <v>11547733.48</v>
      </c>
      <c r="K127" t="s">
        <v>355</v>
      </c>
      <c r="L127">
        <v>15943654.369999999</v>
      </c>
      <c r="M127">
        <v>11567663.050000001</v>
      </c>
      <c r="N127" t="s">
        <v>356</v>
      </c>
      <c r="O127">
        <v>15859469.189999999</v>
      </c>
      <c r="P127">
        <v>11503407.439999999</v>
      </c>
      <c r="Q127" t="s">
        <v>357</v>
      </c>
      <c r="R127">
        <v>15859469.189999999</v>
      </c>
      <c r="S127">
        <v>11523231.77</v>
      </c>
      <c r="T127" t="s">
        <v>358</v>
      </c>
      <c r="U127">
        <v>15859318.210000001</v>
      </c>
      <c r="V127">
        <v>11542905.119999999</v>
      </c>
      <c r="W127" t="s">
        <v>359</v>
      </c>
      <c r="X127">
        <v>15859318.210000001</v>
      </c>
      <c r="Y127">
        <v>11562729.27</v>
      </c>
      <c r="Z127" t="s">
        <v>360</v>
      </c>
      <c r="AA127">
        <v>15859095.710000001</v>
      </c>
      <c r="AB127">
        <v>11574489.51</v>
      </c>
      <c r="AC127" t="s">
        <v>361</v>
      </c>
      <c r="AD127">
        <v>15859095.710000001</v>
      </c>
      <c r="AE127">
        <v>11594313.380000001</v>
      </c>
      <c r="AF127" t="s">
        <v>362</v>
      </c>
      <c r="AG127">
        <v>15859095.710000001</v>
      </c>
      <c r="AH127">
        <v>11614137.25</v>
      </c>
      <c r="AI127" t="s">
        <v>363</v>
      </c>
      <c r="AJ127">
        <v>18177764.140000001</v>
      </c>
      <c r="AK127">
        <v>11633961.119999999</v>
      </c>
      <c r="AL127" t="s">
        <v>364</v>
      </c>
      <c r="AM127">
        <v>18376893.460000001</v>
      </c>
      <c r="AN127">
        <v>11656683.33</v>
      </c>
      <c r="AO127" t="s">
        <v>365</v>
      </c>
      <c r="AP127">
        <v>18418835</v>
      </c>
      <c r="AQ127">
        <v>11679654.439999999</v>
      </c>
      <c r="AR127" t="s">
        <v>366</v>
      </c>
      <c r="AS127">
        <v>18786705.920000002</v>
      </c>
      <c r="AT127">
        <v>12049018.41</v>
      </c>
    </row>
    <row r="128" spans="1:46" x14ac:dyDescent="0.2">
      <c r="A128" t="s">
        <v>45</v>
      </c>
      <c r="B128" t="s">
        <v>105</v>
      </c>
      <c r="C128" t="s">
        <v>106</v>
      </c>
      <c r="D128" s="6" t="str">
        <f t="shared" si="3"/>
        <v>00038</v>
      </c>
      <c r="E128">
        <v>13</v>
      </c>
      <c r="F128" t="s">
        <v>48</v>
      </c>
      <c r="G128" t="s">
        <v>97</v>
      </c>
      <c r="H128" t="s">
        <v>333</v>
      </c>
      <c r="I128">
        <v>36161.700000000004</v>
      </c>
      <c r="J128">
        <v>-3823.4</v>
      </c>
      <c r="K128" t="s">
        <v>355</v>
      </c>
      <c r="L128">
        <v>36161.700000000004</v>
      </c>
      <c r="M128">
        <v>-3684.78</v>
      </c>
      <c r="N128" t="s">
        <v>356</v>
      </c>
      <c r="O128">
        <v>36161.700000000004</v>
      </c>
      <c r="P128">
        <v>-3546.16</v>
      </c>
      <c r="Q128" t="s">
        <v>357</v>
      </c>
      <c r="R128">
        <v>36161.700000000004</v>
      </c>
      <c r="S128">
        <v>-3407.54</v>
      </c>
      <c r="T128" t="s">
        <v>358</v>
      </c>
      <c r="U128">
        <v>36161.700000000004</v>
      </c>
      <c r="V128">
        <v>-3268.92</v>
      </c>
      <c r="W128" t="s">
        <v>359</v>
      </c>
      <c r="X128">
        <v>36161.700000000004</v>
      </c>
      <c r="Y128">
        <v>-3130.3</v>
      </c>
      <c r="Z128" t="s">
        <v>360</v>
      </c>
      <c r="AA128">
        <v>36161.700000000004</v>
      </c>
      <c r="AB128">
        <v>-2991.68</v>
      </c>
      <c r="AC128" t="s">
        <v>361</v>
      </c>
      <c r="AD128">
        <v>36161.700000000004</v>
      </c>
      <c r="AE128">
        <v>-2853.06</v>
      </c>
      <c r="AF128" t="s">
        <v>362</v>
      </c>
      <c r="AG128">
        <v>36161.700000000004</v>
      </c>
      <c r="AH128">
        <v>-2714.44</v>
      </c>
      <c r="AI128" t="s">
        <v>363</v>
      </c>
      <c r="AJ128">
        <v>36161.700000000004</v>
      </c>
      <c r="AK128">
        <v>-2575.8200000000002</v>
      </c>
      <c r="AL128" t="s">
        <v>364</v>
      </c>
      <c r="AM128">
        <v>36161.700000000004</v>
      </c>
      <c r="AN128">
        <v>-2437.2000000000003</v>
      </c>
      <c r="AO128" t="s">
        <v>365</v>
      </c>
      <c r="AP128">
        <v>36161.700000000004</v>
      </c>
      <c r="AQ128">
        <v>-2298.58</v>
      </c>
      <c r="AR128" t="s">
        <v>366</v>
      </c>
      <c r="AS128">
        <v>36161.700000000004</v>
      </c>
      <c r="AT128">
        <v>-2159.96</v>
      </c>
    </row>
    <row r="129" spans="1:46" x14ac:dyDescent="0.2">
      <c r="A129" t="s">
        <v>45</v>
      </c>
      <c r="B129" t="s">
        <v>105</v>
      </c>
      <c r="C129" t="s">
        <v>106</v>
      </c>
      <c r="D129" s="6" t="str">
        <f t="shared" si="3"/>
        <v>00038</v>
      </c>
      <c r="E129">
        <v>14</v>
      </c>
      <c r="F129" t="s">
        <v>50</v>
      </c>
      <c r="G129" t="s">
        <v>97</v>
      </c>
      <c r="H129" t="s">
        <v>333</v>
      </c>
      <c r="I129">
        <v>0</v>
      </c>
      <c r="J129">
        <v>0</v>
      </c>
      <c r="K129" t="s">
        <v>355</v>
      </c>
      <c r="L129">
        <v>0</v>
      </c>
      <c r="M129">
        <v>0</v>
      </c>
      <c r="N129" t="s">
        <v>356</v>
      </c>
      <c r="O129">
        <v>0</v>
      </c>
      <c r="P129">
        <v>0</v>
      </c>
      <c r="Q129" t="s">
        <v>357</v>
      </c>
      <c r="R129">
        <v>0</v>
      </c>
      <c r="S129">
        <v>0</v>
      </c>
      <c r="T129" t="s">
        <v>358</v>
      </c>
      <c r="U129">
        <v>0</v>
      </c>
      <c r="V129">
        <v>0</v>
      </c>
      <c r="W129" t="s">
        <v>359</v>
      </c>
      <c r="X129">
        <v>0</v>
      </c>
      <c r="Y129">
        <v>0</v>
      </c>
      <c r="Z129" t="s">
        <v>360</v>
      </c>
      <c r="AA129">
        <v>0</v>
      </c>
      <c r="AB129">
        <v>0</v>
      </c>
      <c r="AC129" t="s">
        <v>361</v>
      </c>
      <c r="AD129">
        <v>0</v>
      </c>
      <c r="AE129">
        <v>0</v>
      </c>
      <c r="AF129" t="s">
        <v>362</v>
      </c>
      <c r="AG129">
        <v>0</v>
      </c>
      <c r="AH129">
        <v>0</v>
      </c>
      <c r="AI129" t="s">
        <v>363</v>
      </c>
      <c r="AJ129">
        <v>0</v>
      </c>
      <c r="AK129">
        <v>0</v>
      </c>
      <c r="AL129" t="s">
        <v>364</v>
      </c>
      <c r="AM129">
        <v>0</v>
      </c>
      <c r="AN129">
        <v>0</v>
      </c>
      <c r="AO129" t="s">
        <v>365</v>
      </c>
      <c r="AP129">
        <v>0</v>
      </c>
      <c r="AQ129">
        <v>0</v>
      </c>
      <c r="AR129" t="s">
        <v>366</v>
      </c>
      <c r="AS129">
        <v>0</v>
      </c>
      <c r="AT129">
        <v>0</v>
      </c>
    </row>
    <row r="130" spans="1:46" x14ac:dyDescent="0.2">
      <c r="A130" t="s">
        <v>45</v>
      </c>
      <c r="B130" t="s">
        <v>105</v>
      </c>
      <c r="C130" t="s">
        <v>107</v>
      </c>
      <c r="D130" s="6" t="str">
        <f t="shared" si="3"/>
        <v>00048</v>
      </c>
      <c r="E130">
        <v>13</v>
      </c>
      <c r="F130" t="s">
        <v>48</v>
      </c>
      <c r="G130" t="s">
        <v>97</v>
      </c>
      <c r="H130" t="s">
        <v>333</v>
      </c>
      <c r="I130">
        <v>0</v>
      </c>
      <c r="J130">
        <v>0</v>
      </c>
      <c r="K130" t="s">
        <v>355</v>
      </c>
      <c r="L130">
        <v>0</v>
      </c>
      <c r="M130">
        <v>0</v>
      </c>
      <c r="N130" t="s">
        <v>356</v>
      </c>
      <c r="O130">
        <v>0</v>
      </c>
      <c r="P130">
        <v>0</v>
      </c>
      <c r="Q130" t="s">
        <v>357</v>
      </c>
      <c r="R130">
        <v>0</v>
      </c>
      <c r="S130">
        <v>0</v>
      </c>
      <c r="T130" t="s">
        <v>358</v>
      </c>
      <c r="U130">
        <v>0</v>
      </c>
      <c r="V130">
        <v>0</v>
      </c>
      <c r="W130" t="s">
        <v>359</v>
      </c>
      <c r="X130">
        <v>0</v>
      </c>
      <c r="Y130">
        <v>0</v>
      </c>
      <c r="Z130" t="s">
        <v>360</v>
      </c>
      <c r="AA130">
        <v>0</v>
      </c>
      <c r="AB130">
        <v>0</v>
      </c>
      <c r="AC130" t="s">
        <v>361</v>
      </c>
      <c r="AD130">
        <v>0</v>
      </c>
      <c r="AE130">
        <v>0</v>
      </c>
      <c r="AF130" t="s">
        <v>362</v>
      </c>
      <c r="AG130">
        <v>0</v>
      </c>
      <c r="AH130">
        <v>0</v>
      </c>
      <c r="AI130" t="s">
        <v>363</v>
      </c>
      <c r="AJ130">
        <v>0</v>
      </c>
      <c r="AK130">
        <v>0</v>
      </c>
      <c r="AL130" t="s">
        <v>364</v>
      </c>
      <c r="AM130">
        <v>0</v>
      </c>
      <c r="AN130">
        <v>0</v>
      </c>
      <c r="AO130" t="s">
        <v>365</v>
      </c>
      <c r="AP130">
        <v>0</v>
      </c>
      <c r="AQ130">
        <v>0</v>
      </c>
      <c r="AR130" t="s">
        <v>366</v>
      </c>
      <c r="AS130">
        <v>0</v>
      </c>
      <c r="AT130">
        <v>0</v>
      </c>
    </row>
    <row r="131" spans="1:46" x14ac:dyDescent="0.2">
      <c r="A131" t="s">
        <v>45</v>
      </c>
      <c r="B131" t="s">
        <v>105</v>
      </c>
      <c r="C131" t="s">
        <v>107</v>
      </c>
      <c r="D131" s="6" t="str">
        <f t="shared" si="3"/>
        <v>00048</v>
      </c>
      <c r="E131">
        <v>14</v>
      </c>
      <c r="F131" t="s">
        <v>50</v>
      </c>
      <c r="G131" t="s">
        <v>97</v>
      </c>
      <c r="H131" t="s">
        <v>333</v>
      </c>
      <c r="I131">
        <v>135338.4</v>
      </c>
      <c r="J131">
        <v>141563.11000000002</v>
      </c>
      <c r="K131" t="s">
        <v>355</v>
      </c>
      <c r="L131">
        <v>135338.4</v>
      </c>
      <c r="M131">
        <v>142081.91</v>
      </c>
      <c r="N131" t="s">
        <v>356</v>
      </c>
      <c r="O131">
        <v>135338.4</v>
      </c>
      <c r="P131">
        <v>142600.71</v>
      </c>
      <c r="Q131" t="s">
        <v>357</v>
      </c>
      <c r="R131">
        <v>135338.4</v>
      </c>
      <c r="S131">
        <v>143119.51</v>
      </c>
      <c r="T131" t="s">
        <v>358</v>
      </c>
      <c r="U131">
        <v>135338.4</v>
      </c>
      <c r="V131">
        <v>143638.31</v>
      </c>
      <c r="W131" t="s">
        <v>359</v>
      </c>
      <c r="X131">
        <v>135338.4</v>
      </c>
      <c r="Y131">
        <v>144157.11000000002</v>
      </c>
      <c r="Z131" t="s">
        <v>360</v>
      </c>
      <c r="AA131">
        <v>135338.4</v>
      </c>
      <c r="AB131">
        <v>144675.91</v>
      </c>
      <c r="AC131" t="s">
        <v>361</v>
      </c>
      <c r="AD131">
        <v>135338.4</v>
      </c>
      <c r="AE131">
        <v>145194.71</v>
      </c>
      <c r="AF131" t="s">
        <v>362</v>
      </c>
      <c r="AG131">
        <v>135338.4</v>
      </c>
      <c r="AH131">
        <v>145713.51</v>
      </c>
      <c r="AI131" t="s">
        <v>363</v>
      </c>
      <c r="AJ131">
        <v>135338.4</v>
      </c>
      <c r="AK131">
        <v>146232.31</v>
      </c>
      <c r="AL131" t="s">
        <v>364</v>
      </c>
      <c r="AM131">
        <v>135338.4</v>
      </c>
      <c r="AN131">
        <v>146751.11000000002</v>
      </c>
      <c r="AO131" t="s">
        <v>365</v>
      </c>
      <c r="AP131">
        <v>135338.4</v>
      </c>
      <c r="AQ131">
        <v>147269.91</v>
      </c>
      <c r="AR131" t="s">
        <v>366</v>
      </c>
      <c r="AS131">
        <v>135338.4</v>
      </c>
      <c r="AT131">
        <v>147788.71</v>
      </c>
    </row>
    <row r="132" spans="1:46" x14ac:dyDescent="0.2">
      <c r="A132" t="s">
        <v>45</v>
      </c>
      <c r="B132" t="s">
        <v>108</v>
      </c>
      <c r="C132" t="s">
        <v>109</v>
      </c>
      <c r="D132" s="6" t="str">
        <f t="shared" si="3"/>
        <v>00038</v>
      </c>
      <c r="E132">
        <v>13</v>
      </c>
      <c r="F132" t="s">
        <v>48</v>
      </c>
      <c r="G132" t="s">
        <v>110</v>
      </c>
      <c r="H132" t="s">
        <v>333</v>
      </c>
      <c r="I132">
        <v>141860.15</v>
      </c>
      <c r="J132">
        <v>0</v>
      </c>
      <c r="K132" t="s">
        <v>355</v>
      </c>
      <c r="L132">
        <v>141860.15</v>
      </c>
      <c r="M132">
        <v>0</v>
      </c>
      <c r="N132" t="s">
        <v>356</v>
      </c>
      <c r="O132">
        <v>141860.15</v>
      </c>
      <c r="P132">
        <v>0</v>
      </c>
      <c r="Q132" t="s">
        <v>357</v>
      </c>
      <c r="R132">
        <v>141860.15</v>
      </c>
      <c r="S132">
        <v>0</v>
      </c>
      <c r="T132" t="s">
        <v>358</v>
      </c>
      <c r="U132">
        <v>141860.15</v>
      </c>
      <c r="V132">
        <v>0</v>
      </c>
      <c r="W132" t="s">
        <v>359</v>
      </c>
      <c r="X132">
        <v>141860.15</v>
      </c>
      <c r="Y132">
        <v>0</v>
      </c>
      <c r="Z132" t="s">
        <v>360</v>
      </c>
      <c r="AA132">
        <v>141860.15</v>
      </c>
      <c r="AB132">
        <v>0</v>
      </c>
      <c r="AC132" t="s">
        <v>361</v>
      </c>
      <c r="AD132">
        <v>141860.15</v>
      </c>
      <c r="AE132">
        <v>0</v>
      </c>
      <c r="AF132" t="s">
        <v>362</v>
      </c>
      <c r="AG132">
        <v>141860.15</v>
      </c>
      <c r="AH132">
        <v>0</v>
      </c>
      <c r="AI132" t="s">
        <v>363</v>
      </c>
      <c r="AJ132">
        <v>141860.15</v>
      </c>
      <c r="AK132">
        <v>0</v>
      </c>
      <c r="AL132" t="s">
        <v>364</v>
      </c>
      <c r="AM132">
        <v>141860.15</v>
      </c>
      <c r="AN132">
        <v>0</v>
      </c>
      <c r="AO132" t="s">
        <v>365</v>
      </c>
      <c r="AP132">
        <v>141860.15</v>
      </c>
      <c r="AQ132">
        <v>0</v>
      </c>
      <c r="AR132" t="s">
        <v>366</v>
      </c>
      <c r="AS132">
        <v>141860.15</v>
      </c>
      <c r="AT132">
        <v>0</v>
      </c>
    </row>
    <row r="133" spans="1:46" x14ac:dyDescent="0.2">
      <c r="A133" t="s">
        <v>45</v>
      </c>
      <c r="B133" t="s">
        <v>108</v>
      </c>
      <c r="C133" t="s">
        <v>109</v>
      </c>
      <c r="D133" s="6" t="str">
        <f t="shared" si="3"/>
        <v>00038</v>
      </c>
      <c r="E133">
        <v>14</v>
      </c>
      <c r="F133" t="s">
        <v>50</v>
      </c>
      <c r="G133" t="s">
        <v>110</v>
      </c>
      <c r="H133" t="s">
        <v>333</v>
      </c>
      <c r="I133">
        <v>0</v>
      </c>
      <c r="J133">
        <v>0</v>
      </c>
      <c r="K133" t="s">
        <v>355</v>
      </c>
      <c r="L133">
        <v>0</v>
      </c>
      <c r="M133">
        <v>0</v>
      </c>
      <c r="N133" t="s">
        <v>356</v>
      </c>
      <c r="O133">
        <v>0</v>
      </c>
      <c r="P133">
        <v>0</v>
      </c>
      <c r="Q133" t="s">
        <v>357</v>
      </c>
      <c r="R133">
        <v>0</v>
      </c>
      <c r="S133">
        <v>0</v>
      </c>
      <c r="T133" t="s">
        <v>358</v>
      </c>
      <c r="U133">
        <v>0</v>
      </c>
      <c r="V133">
        <v>0</v>
      </c>
      <c r="W133" t="s">
        <v>359</v>
      </c>
      <c r="X133">
        <v>0</v>
      </c>
      <c r="Y133">
        <v>0</v>
      </c>
      <c r="Z133" t="s">
        <v>360</v>
      </c>
      <c r="AA133">
        <v>0</v>
      </c>
      <c r="AB133">
        <v>0</v>
      </c>
      <c r="AC133" t="s">
        <v>361</v>
      </c>
      <c r="AD133">
        <v>0</v>
      </c>
      <c r="AE133">
        <v>0</v>
      </c>
      <c r="AF133" t="s">
        <v>362</v>
      </c>
      <c r="AG133">
        <v>0</v>
      </c>
      <c r="AH133">
        <v>0</v>
      </c>
      <c r="AI133" t="s">
        <v>363</v>
      </c>
      <c r="AJ133">
        <v>0</v>
      </c>
      <c r="AK133">
        <v>0</v>
      </c>
      <c r="AL133" t="s">
        <v>364</v>
      </c>
      <c r="AM133">
        <v>0</v>
      </c>
      <c r="AN133">
        <v>0</v>
      </c>
      <c r="AO133" t="s">
        <v>365</v>
      </c>
      <c r="AP133">
        <v>0</v>
      </c>
      <c r="AQ133">
        <v>0</v>
      </c>
      <c r="AR133" t="s">
        <v>366</v>
      </c>
      <c r="AS133">
        <v>0</v>
      </c>
      <c r="AT133">
        <v>0</v>
      </c>
    </row>
    <row r="134" spans="1:46" x14ac:dyDescent="0.2">
      <c r="A134" t="s">
        <v>45</v>
      </c>
      <c r="B134" t="s">
        <v>108</v>
      </c>
      <c r="C134" t="s">
        <v>111</v>
      </c>
      <c r="D134" s="6" t="str">
        <f t="shared" si="3"/>
        <v>00048</v>
      </c>
      <c r="E134">
        <v>13</v>
      </c>
      <c r="F134" t="s">
        <v>48</v>
      </c>
      <c r="G134" t="s">
        <v>110</v>
      </c>
      <c r="H134" t="s">
        <v>333</v>
      </c>
      <c r="I134">
        <v>0</v>
      </c>
      <c r="J134">
        <v>0</v>
      </c>
      <c r="K134" t="s">
        <v>355</v>
      </c>
      <c r="L134">
        <v>0</v>
      </c>
      <c r="M134">
        <v>0</v>
      </c>
      <c r="N134" t="s">
        <v>356</v>
      </c>
      <c r="O134">
        <v>0</v>
      </c>
      <c r="P134">
        <v>0</v>
      </c>
      <c r="Q134" t="s">
        <v>357</v>
      </c>
      <c r="R134">
        <v>0</v>
      </c>
      <c r="S134">
        <v>0</v>
      </c>
      <c r="T134" t="s">
        <v>358</v>
      </c>
      <c r="U134">
        <v>0</v>
      </c>
      <c r="V134">
        <v>0</v>
      </c>
      <c r="W134" t="s">
        <v>359</v>
      </c>
      <c r="X134">
        <v>0</v>
      </c>
      <c r="Y134">
        <v>0</v>
      </c>
      <c r="Z134" t="s">
        <v>360</v>
      </c>
      <c r="AA134">
        <v>0</v>
      </c>
      <c r="AB134">
        <v>0</v>
      </c>
      <c r="AC134" t="s">
        <v>361</v>
      </c>
      <c r="AD134">
        <v>0</v>
      </c>
      <c r="AE134">
        <v>0</v>
      </c>
      <c r="AF134" t="s">
        <v>362</v>
      </c>
      <c r="AG134">
        <v>0</v>
      </c>
      <c r="AH134">
        <v>0</v>
      </c>
      <c r="AI134" t="s">
        <v>363</v>
      </c>
      <c r="AJ134">
        <v>0</v>
      </c>
      <c r="AK134">
        <v>0</v>
      </c>
      <c r="AL134" t="s">
        <v>364</v>
      </c>
      <c r="AM134">
        <v>0</v>
      </c>
      <c r="AN134">
        <v>0</v>
      </c>
      <c r="AO134" t="s">
        <v>365</v>
      </c>
      <c r="AP134">
        <v>0</v>
      </c>
      <c r="AQ134">
        <v>0</v>
      </c>
      <c r="AR134" t="s">
        <v>366</v>
      </c>
      <c r="AS134">
        <v>0</v>
      </c>
      <c r="AT134">
        <v>0</v>
      </c>
    </row>
    <row r="135" spans="1:46" x14ac:dyDescent="0.2">
      <c r="A135" t="s">
        <v>45</v>
      </c>
      <c r="B135" t="s">
        <v>108</v>
      </c>
      <c r="C135" t="s">
        <v>111</v>
      </c>
      <c r="D135" s="6" t="str">
        <f t="shared" si="3"/>
        <v>00048</v>
      </c>
      <c r="E135">
        <v>14</v>
      </c>
      <c r="F135" t="s">
        <v>50</v>
      </c>
      <c r="G135" t="s">
        <v>110</v>
      </c>
      <c r="H135" t="s">
        <v>333</v>
      </c>
      <c r="I135">
        <v>316965.8</v>
      </c>
      <c r="J135">
        <v>613.48</v>
      </c>
      <c r="K135" t="s">
        <v>355</v>
      </c>
      <c r="L135">
        <v>316965.8</v>
      </c>
      <c r="M135">
        <v>613.48</v>
      </c>
      <c r="N135" t="s">
        <v>356</v>
      </c>
      <c r="O135">
        <v>316965.8</v>
      </c>
      <c r="P135">
        <v>613.48</v>
      </c>
      <c r="Q135" t="s">
        <v>357</v>
      </c>
      <c r="R135">
        <v>316965.8</v>
      </c>
      <c r="S135">
        <v>613.48</v>
      </c>
      <c r="T135" t="s">
        <v>358</v>
      </c>
      <c r="U135">
        <v>316965.8</v>
      </c>
      <c r="V135">
        <v>613.48</v>
      </c>
      <c r="W135" t="s">
        <v>359</v>
      </c>
      <c r="X135">
        <v>316965.8</v>
      </c>
      <c r="Y135">
        <v>613.48</v>
      </c>
      <c r="Z135" t="s">
        <v>360</v>
      </c>
      <c r="AA135">
        <v>316965.8</v>
      </c>
      <c r="AB135">
        <v>613.48</v>
      </c>
      <c r="AC135" t="s">
        <v>361</v>
      </c>
      <c r="AD135">
        <v>316965.8</v>
      </c>
      <c r="AE135">
        <v>613.48</v>
      </c>
      <c r="AF135" t="s">
        <v>362</v>
      </c>
      <c r="AG135">
        <v>316965.8</v>
      </c>
      <c r="AH135">
        <v>613.48</v>
      </c>
      <c r="AI135" t="s">
        <v>363</v>
      </c>
      <c r="AJ135">
        <v>316965.8</v>
      </c>
      <c r="AK135">
        <v>613.48</v>
      </c>
      <c r="AL135" t="s">
        <v>364</v>
      </c>
      <c r="AM135">
        <v>316965.8</v>
      </c>
      <c r="AN135">
        <v>613.48</v>
      </c>
      <c r="AO135" t="s">
        <v>365</v>
      </c>
      <c r="AP135">
        <v>316965.8</v>
      </c>
      <c r="AQ135">
        <v>613.48</v>
      </c>
      <c r="AR135" t="s">
        <v>366</v>
      </c>
      <c r="AS135">
        <v>316965.8</v>
      </c>
      <c r="AT135">
        <v>0</v>
      </c>
    </row>
    <row r="136" spans="1:46" x14ac:dyDescent="0.2">
      <c r="A136" t="s">
        <v>45</v>
      </c>
      <c r="B136" t="s">
        <v>108</v>
      </c>
      <c r="C136" t="s">
        <v>112</v>
      </c>
      <c r="D136" s="6" t="str">
        <f t="shared" si="3"/>
        <v>00100</v>
      </c>
      <c r="E136">
        <v>13</v>
      </c>
      <c r="F136" t="s">
        <v>48</v>
      </c>
      <c r="G136" t="s">
        <v>110</v>
      </c>
      <c r="H136" t="s">
        <v>333</v>
      </c>
      <c r="I136">
        <v>23677.49</v>
      </c>
      <c r="J136">
        <v>0</v>
      </c>
      <c r="K136" t="s">
        <v>355</v>
      </c>
      <c r="L136">
        <v>23829.33</v>
      </c>
      <c r="M136">
        <v>0</v>
      </c>
      <c r="N136" t="s">
        <v>356</v>
      </c>
      <c r="O136">
        <v>23829.33</v>
      </c>
      <c r="P136">
        <v>0</v>
      </c>
      <c r="Q136" t="s">
        <v>357</v>
      </c>
      <c r="R136">
        <v>23829.33</v>
      </c>
      <c r="S136">
        <v>0</v>
      </c>
      <c r="T136" t="s">
        <v>358</v>
      </c>
      <c r="U136">
        <v>23829.33</v>
      </c>
      <c r="V136">
        <v>0</v>
      </c>
      <c r="W136" t="s">
        <v>359</v>
      </c>
      <c r="X136">
        <v>23829.33</v>
      </c>
      <c r="Y136">
        <v>0</v>
      </c>
      <c r="Z136" t="s">
        <v>360</v>
      </c>
      <c r="AA136">
        <v>23829.33</v>
      </c>
      <c r="AB136">
        <v>0</v>
      </c>
      <c r="AC136" t="s">
        <v>361</v>
      </c>
      <c r="AD136">
        <v>23829.33</v>
      </c>
      <c r="AE136">
        <v>0</v>
      </c>
      <c r="AF136" t="s">
        <v>362</v>
      </c>
      <c r="AG136">
        <v>23829.33</v>
      </c>
      <c r="AH136">
        <v>0</v>
      </c>
      <c r="AI136" t="s">
        <v>363</v>
      </c>
      <c r="AJ136">
        <v>23829.33</v>
      </c>
      <c r="AK136">
        <v>0</v>
      </c>
      <c r="AL136" t="s">
        <v>364</v>
      </c>
      <c r="AM136">
        <v>23829.33</v>
      </c>
      <c r="AN136">
        <v>0</v>
      </c>
      <c r="AO136" t="s">
        <v>365</v>
      </c>
      <c r="AP136">
        <v>23829.33</v>
      </c>
      <c r="AQ136">
        <v>0</v>
      </c>
      <c r="AR136" t="s">
        <v>366</v>
      </c>
      <c r="AS136">
        <v>23829.33</v>
      </c>
      <c r="AT136">
        <v>0</v>
      </c>
    </row>
    <row r="137" spans="1:46" x14ac:dyDescent="0.2">
      <c r="A137" t="s">
        <v>45</v>
      </c>
      <c r="B137" t="s">
        <v>108</v>
      </c>
      <c r="C137" t="s">
        <v>112</v>
      </c>
      <c r="D137" s="6" t="str">
        <f t="shared" si="3"/>
        <v>00100</v>
      </c>
      <c r="E137">
        <v>14</v>
      </c>
      <c r="F137" t="s">
        <v>50</v>
      </c>
      <c r="G137" t="s">
        <v>110</v>
      </c>
      <c r="H137" t="s">
        <v>333</v>
      </c>
      <c r="I137">
        <v>71222.27</v>
      </c>
      <c r="J137">
        <v>0</v>
      </c>
      <c r="K137" t="s">
        <v>355</v>
      </c>
      <c r="L137">
        <v>71070.430000000008</v>
      </c>
      <c r="M137">
        <v>0</v>
      </c>
      <c r="N137" t="s">
        <v>356</v>
      </c>
      <c r="O137">
        <v>71070.430000000008</v>
      </c>
      <c r="P137">
        <v>0</v>
      </c>
      <c r="Q137" t="s">
        <v>357</v>
      </c>
      <c r="R137">
        <v>71070.430000000008</v>
      </c>
      <c r="S137">
        <v>0</v>
      </c>
      <c r="T137" t="s">
        <v>358</v>
      </c>
      <c r="U137">
        <v>71070.430000000008</v>
      </c>
      <c r="V137">
        <v>0</v>
      </c>
      <c r="W137" t="s">
        <v>359</v>
      </c>
      <c r="X137">
        <v>71070.430000000008</v>
      </c>
      <c r="Y137">
        <v>0</v>
      </c>
      <c r="Z137" t="s">
        <v>360</v>
      </c>
      <c r="AA137">
        <v>71070.430000000008</v>
      </c>
      <c r="AB137">
        <v>0</v>
      </c>
      <c r="AC137" t="s">
        <v>361</v>
      </c>
      <c r="AD137">
        <v>71070.430000000008</v>
      </c>
      <c r="AE137">
        <v>0</v>
      </c>
      <c r="AF137" t="s">
        <v>362</v>
      </c>
      <c r="AG137">
        <v>71070.430000000008</v>
      </c>
      <c r="AH137">
        <v>0</v>
      </c>
      <c r="AI137" t="s">
        <v>363</v>
      </c>
      <c r="AJ137">
        <v>71070.430000000008</v>
      </c>
      <c r="AK137">
        <v>0</v>
      </c>
      <c r="AL137" t="s">
        <v>364</v>
      </c>
      <c r="AM137">
        <v>71070.430000000008</v>
      </c>
      <c r="AN137">
        <v>0</v>
      </c>
      <c r="AO137" t="s">
        <v>365</v>
      </c>
      <c r="AP137">
        <v>71070.430000000008</v>
      </c>
      <c r="AQ137">
        <v>0</v>
      </c>
      <c r="AR137" t="s">
        <v>366</v>
      </c>
      <c r="AS137">
        <v>71070.430000000008</v>
      </c>
      <c r="AT137">
        <v>0</v>
      </c>
    </row>
    <row r="138" spans="1:46" x14ac:dyDescent="0.2">
      <c r="A138" t="s">
        <v>45</v>
      </c>
      <c r="B138" t="s">
        <v>113</v>
      </c>
      <c r="C138" t="s">
        <v>114</v>
      </c>
      <c r="D138" s="6" t="str">
        <f t="shared" si="3"/>
        <v>00038</v>
      </c>
      <c r="E138">
        <v>13</v>
      </c>
      <c r="F138" t="s">
        <v>48</v>
      </c>
      <c r="G138" t="s">
        <v>110</v>
      </c>
      <c r="H138" t="s">
        <v>333</v>
      </c>
      <c r="I138">
        <v>235020</v>
      </c>
      <c r="J138">
        <v>15571.41</v>
      </c>
      <c r="K138" t="s">
        <v>355</v>
      </c>
      <c r="L138">
        <v>235020</v>
      </c>
      <c r="M138">
        <v>15892.6</v>
      </c>
      <c r="N138" t="s">
        <v>356</v>
      </c>
      <c r="O138">
        <v>235020</v>
      </c>
      <c r="P138">
        <v>16213.79</v>
      </c>
      <c r="Q138" t="s">
        <v>357</v>
      </c>
      <c r="R138">
        <v>235020</v>
      </c>
      <c r="S138">
        <v>16534.98</v>
      </c>
      <c r="T138" t="s">
        <v>358</v>
      </c>
      <c r="U138">
        <v>235020</v>
      </c>
      <c r="V138">
        <v>16856.170000000002</v>
      </c>
      <c r="W138" t="s">
        <v>359</v>
      </c>
      <c r="X138">
        <v>235020</v>
      </c>
      <c r="Y138">
        <v>17177.36</v>
      </c>
      <c r="Z138" t="s">
        <v>360</v>
      </c>
      <c r="AA138">
        <v>235020</v>
      </c>
      <c r="AB138">
        <v>17498.55</v>
      </c>
      <c r="AC138" t="s">
        <v>361</v>
      </c>
      <c r="AD138">
        <v>235020</v>
      </c>
      <c r="AE138">
        <v>17819.740000000002</v>
      </c>
      <c r="AF138" t="s">
        <v>362</v>
      </c>
      <c r="AG138">
        <v>235020</v>
      </c>
      <c r="AH138">
        <v>18140.93</v>
      </c>
      <c r="AI138" t="s">
        <v>363</v>
      </c>
      <c r="AJ138">
        <v>235020</v>
      </c>
      <c r="AK138">
        <v>18462.12</v>
      </c>
      <c r="AL138" t="s">
        <v>364</v>
      </c>
      <c r="AM138">
        <v>235020</v>
      </c>
      <c r="AN138">
        <v>18783.310000000001</v>
      </c>
      <c r="AO138" t="s">
        <v>365</v>
      </c>
      <c r="AP138">
        <v>235020</v>
      </c>
      <c r="AQ138">
        <v>19104.5</v>
      </c>
      <c r="AR138" t="s">
        <v>366</v>
      </c>
      <c r="AS138">
        <v>235020</v>
      </c>
      <c r="AT138">
        <v>19425.689999999999</v>
      </c>
    </row>
    <row r="139" spans="1:46" x14ac:dyDescent="0.2">
      <c r="A139" t="s">
        <v>45</v>
      </c>
      <c r="B139" t="s">
        <v>113</v>
      </c>
      <c r="C139" t="s">
        <v>114</v>
      </c>
      <c r="D139" s="6" t="str">
        <f t="shared" si="3"/>
        <v>00038</v>
      </c>
      <c r="E139">
        <v>14</v>
      </c>
      <c r="F139" t="s">
        <v>50</v>
      </c>
      <c r="G139" t="s">
        <v>110</v>
      </c>
      <c r="H139" t="s">
        <v>333</v>
      </c>
      <c r="I139">
        <v>0</v>
      </c>
      <c r="J139">
        <v>0</v>
      </c>
      <c r="K139" t="s">
        <v>355</v>
      </c>
      <c r="L139">
        <v>0</v>
      </c>
      <c r="M139">
        <v>0</v>
      </c>
      <c r="N139" t="s">
        <v>356</v>
      </c>
      <c r="O139">
        <v>0</v>
      </c>
      <c r="P139">
        <v>0</v>
      </c>
      <c r="Q139" t="s">
        <v>357</v>
      </c>
      <c r="R139">
        <v>0</v>
      </c>
      <c r="S139">
        <v>0</v>
      </c>
      <c r="T139" t="s">
        <v>358</v>
      </c>
      <c r="U139">
        <v>0</v>
      </c>
      <c r="V139">
        <v>0</v>
      </c>
      <c r="W139" t="s">
        <v>359</v>
      </c>
      <c r="X139">
        <v>0</v>
      </c>
      <c r="Y139">
        <v>0</v>
      </c>
      <c r="Z139" t="s">
        <v>360</v>
      </c>
      <c r="AA139">
        <v>0</v>
      </c>
      <c r="AB139">
        <v>0</v>
      </c>
      <c r="AC139" t="s">
        <v>361</v>
      </c>
      <c r="AD139">
        <v>0</v>
      </c>
      <c r="AE139">
        <v>0</v>
      </c>
      <c r="AF139" t="s">
        <v>362</v>
      </c>
      <c r="AG139">
        <v>0</v>
      </c>
      <c r="AH139">
        <v>0</v>
      </c>
      <c r="AI139" t="s">
        <v>363</v>
      </c>
      <c r="AJ139">
        <v>0</v>
      </c>
      <c r="AK139">
        <v>0</v>
      </c>
      <c r="AL139" t="s">
        <v>364</v>
      </c>
      <c r="AM139">
        <v>0</v>
      </c>
      <c r="AN139">
        <v>0</v>
      </c>
      <c r="AO139" t="s">
        <v>365</v>
      </c>
      <c r="AP139">
        <v>0</v>
      </c>
      <c r="AQ139">
        <v>0</v>
      </c>
      <c r="AR139" t="s">
        <v>366</v>
      </c>
      <c r="AS139">
        <v>0</v>
      </c>
      <c r="AT139">
        <v>0</v>
      </c>
    </row>
    <row r="140" spans="1:46" x14ac:dyDescent="0.2">
      <c r="A140" t="s">
        <v>45</v>
      </c>
      <c r="B140" t="s">
        <v>113</v>
      </c>
      <c r="C140" t="s">
        <v>115</v>
      </c>
      <c r="D140" s="6" t="str">
        <f t="shared" si="3"/>
        <v>00048</v>
      </c>
      <c r="E140">
        <v>13</v>
      </c>
      <c r="F140" t="s">
        <v>48</v>
      </c>
      <c r="G140" t="s">
        <v>110</v>
      </c>
      <c r="H140" t="s">
        <v>333</v>
      </c>
      <c r="I140">
        <v>0</v>
      </c>
      <c r="J140">
        <v>0</v>
      </c>
      <c r="K140" t="s">
        <v>355</v>
      </c>
      <c r="L140">
        <v>0</v>
      </c>
      <c r="M140">
        <v>0</v>
      </c>
      <c r="N140" t="s">
        <v>356</v>
      </c>
      <c r="O140">
        <v>0</v>
      </c>
      <c r="P140">
        <v>0</v>
      </c>
      <c r="Q140" t="s">
        <v>357</v>
      </c>
      <c r="R140">
        <v>0</v>
      </c>
      <c r="S140">
        <v>0</v>
      </c>
      <c r="T140" t="s">
        <v>358</v>
      </c>
      <c r="U140">
        <v>0</v>
      </c>
      <c r="V140">
        <v>0</v>
      </c>
      <c r="W140" t="s">
        <v>359</v>
      </c>
      <c r="X140">
        <v>0</v>
      </c>
      <c r="Y140">
        <v>0</v>
      </c>
      <c r="Z140" t="s">
        <v>360</v>
      </c>
      <c r="AA140">
        <v>0</v>
      </c>
      <c r="AB140">
        <v>0</v>
      </c>
      <c r="AC140" t="s">
        <v>361</v>
      </c>
      <c r="AD140">
        <v>0</v>
      </c>
      <c r="AE140">
        <v>0</v>
      </c>
      <c r="AF140" t="s">
        <v>362</v>
      </c>
      <c r="AG140">
        <v>0</v>
      </c>
      <c r="AH140">
        <v>0</v>
      </c>
      <c r="AI140" t="s">
        <v>363</v>
      </c>
      <c r="AJ140">
        <v>0</v>
      </c>
      <c r="AK140">
        <v>0</v>
      </c>
      <c r="AL140" t="s">
        <v>364</v>
      </c>
      <c r="AM140">
        <v>0</v>
      </c>
      <c r="AN140">
        <v>0</v>
      </c>
      <c r="AO140" t="s">
        <v>365</v>
      </c>
      <c r="AP140">
        <v>0</v>
      </c>
      <c r="AQ140">
        <v>0</v>
      </c>
      <c r="AR140" t="s">
        <v>366</v>
      </c>
      <c r="AS140">
        <v>0</v>
      </c>
      <c r="AT140">
        <v>0</v>
      </c>
    </row>
    <row r="141" spans="1:46" x14ac:dyDescent="0.2">
      <c r="A141" t="s">
        <v>45</v>
      </c>
      <c r="B141" t="s">
        <v>113</v>
      </c>
      <c r="C141" t="s">
        <v>115</v>
      </c>
      <c r="D141" s="6" t="str">
        <f t="shared" si="3"/>
        <v>00048</v>
      </c>
      <c r="E141">
        <v>14</v>
      </c>
      <c r="F141" t="s">
        <v>50</v>
      </c>
      <c r="G141" t="s">
        <v>110</v>
      </c>
      <c r="H141" t="s">
        <v>333</v>
      </c>
      <c r="I141">
        <v>2139322.66</v>
      </c>
      <c r="J141">
        <v>798028.36</v>
      </c>
      <c r="K141" t="s">
        <v>355</v>
      </c>
      <c r="L141">
        <v>2139322.66</v>
      </c>
      <c r="M141">
        <v>800952.1</v>
      </c>
      <c r="N141" t="s">
        <v>356</v>
      </c>
      <c r="O141">
        <v>2139322.66</v>
      </c>
      <c r="P141">
        <v>803875.83999999997</v>
      </c>
      <c r="Q141" t="s">
        <v>357</v>
      </c>
      <c r="R141">
        <v>2139322.66</v>
      </c>
      <c r="S141">
        <v>806799.58000000007</v>
      </c>
      <c r="T141" t="s">
        <v>358</v>
      </c>
      <c r="U141">
        <v>2139322.66</v>
      </c>
      <c r="V141">
        <v>809723.32000000007</v>
      </c>
      <c r="W141" t="s">
        <v>359</v>
      </c>
      <c r="X141">
        <v>2139322.66</v>
      </c>
      <c r="Y141">
        <v>812647.06</v>
      </c>
      <c r="Z141" t="s">
        <v>360</v>
      </c>
      <c r="AA141">
        <v>2139322.66</v>
      </c>
      <c r="AB141">
        <v>815570.8</v>
      </c>
      <c r="AC141" t="s">
        <v>361</v>
      </c>
      <c r="AD141">
        <v>2139322.66</v>
      </c>
      <c r="AE141">
        <v>818494.54</v>
      </c>
      <c r="AF141" t="s">
        <v>362</v>
      </c>
      <c r="AG141">
        <v>2139322.66</v>
      </c>
      <c r="AH141">
        <v>821418.28</v>
      </c>
      <c r="AI141" t="s">
        <v>363</v>
      </c>
      <c r="AJ141">
        <v>2139322.66</v>
      </c>
      <c r="AK141">
        <v>824342.02</v>
      </c>
      <c r="AL141" t="s">
        <v>364</v>
      </c>
      <c r="AM141">
        <v>2139322.66</v>
      </c>
      <c r="AN141">
        <v>827265.76</v>
      </c>
      <c r="AO141" t="s">
        <v>365</v>
      </c>
      <c r="AP141">
        <v>2139322.66</v>
      </c>
      <c r="AQ141">
        <v>830189.5</v>
      </c>
      <c r="AR141" t="s">
        <v>366</v>
      </c>
      <c r="AS141">
        <v>2139322.66</v>
      </c>
      <c r="AT141">
        <v>833113.24</v>
      </c>
    </row>
    <row r="142" spans="1:46" x14ac:dyDescent="0.2">
      <c r="A142" t="s">
        <v>45</v>
      </c>
      <c r="B142" t="s">
        <v>116</v>
      </c>
      <c r="C142" t="s">
        <v>117</v>
      </c>
      <c r="D142" s="6" t="str">
        <f t="shared" si="3"/>
        <v>00038</v>
      </c>
      <c r="E142">
        <v>13</v>
      </c>
      <c r="F142" t="s">
        <v>48</v>
      </c>
      <c r="G142" t="s">
        <v>110</v>
      </c>
      <c r="H142" t="s">
        <v>333</v>
      </c>
      <c r="I142">
        <v>0</v>
      </c>
      <c r="J142">
        <v>0</v>
      </c>
      <c r="K142" t="s">
        <v>355</v>
      </c>
      <c r="L142">
        <v>0</v>
      </c>
      <c r="M142">
        <v>0</v>
      </c>
      <c r="N142" t="s">
        <v>356</v>
      </c>
      <c r="O142">
        <v>0</v>
      </c>
      <c r="P142">
        <v>0</v>
      </c>
      <c r="Q142" t="s">
        <v>357</v>
      </c>
      <c r="R142">
        <v>0</v>
      </c>
      <c r="S142">
        <v>0</v>
      </c>
      <c r="T142" t="s">
        <v>358</v>
      </c>
      <c r="U142">
        <v>0</v>
      </c>
      <c r="V142">
        <v>0</v>
      </c>
      <c r="W142" t="s">
        <v>359</v>
      </c>
      <c r="X142">
        <v>0</v>
      </c>
      <c r="Y142">
        <v>0</v>
      </c>
      <c r="Z142" t="s">
        <v>360</v>
      </c>
      <c r="AA142">
        <v>0</v>
      </c>
      <c r="AB142">
        <v>0</v>
      </c>
      <c r="AC142" t="s">
        <v>361</v>
      </c>
      <c r="AD142">
        <v>0</v>
      </c>
      <c r="AE142">
        <v>0</v>
      </c>
      <c r="AF142" t="s">
        <v>362</v>
      </c>
      <c r="AG142">
        <v>0</v>
      </c>
      <c r="AH142">
        <v>0</v>
      </c>
      <c r="AI142" t="s">
        <v>363</v>
      </c>
      <c r="AJ142">
        <v>0</v>
      </c>
      <c r="AK142">
        <v>0</v>
      </c>
      <c r="AL142" t="s">
        <v>364</v>
      </c>
      <c r="AM142">
        <v>0</v>
      </c>
      <c r="AN142">
        <v>0</v>
      </c>
      <c r="AO142" t="s">
        <v>365</v>
      </c>
      <c r="AP142">
        <v>0</v>
      </c>
      <c r="AQ142">
        <v>0</v>
      </c>
      <c r="AR142" t="s">
        <v>366</v>
      </c>
      <c r="AS142">
        <v>0</v>
      </c>
      <c r="AT142">
        <v>0</v>
      </c>
    </row>
    <row r="143" spans="1:46" x14ac:dyDescent="0.2">
      <c r="A143" t="s">
        <v>45</v>
      </c>
      <c r="B143" t="s">
        <v>116</v>
      </c>
      <c r="C143" t="s">
        <v>117</v>
      </c>
      <c r="D143" s="6" t="str">
        <f t="shared" si="3"/>
        <v>00038</v>
      </c>
      <c r="E143">
        <v>14</v>
      </c>
      <c r="F143" t="s">
        <v>50</v>
      </c>
      <c r="G143" t="s">
        <v>110</v>
      </c>
      <c r="H143" t="s">
        <v>333</v>
      </c>
      <c r="I143">
        <v>0</v>
      </c>
      <c r="J143">
        <v>0</v>
      </c>
      <c r="K143" t="s">
        <v>355</v>
      </c>
      <c r="L143">
        <v>0</v>
      </c>
      <c r="M143">
        <v>0</v>
      </c>
      <c r="N143" t="s">
        <v>356</v>
      </c>
      <c r="O143">
        <v>0</v>
      </c>
      <c r="P143">
        <v>0</v>
      </c>
      <c r="Q143" t="s">
        <v>357</v>
      </c>
      <c r="R143">
        <v>0</v>
      </c>
      <c r="S143">
        <v>0</v>
      </c>
      <c r="T143" t="s">
        <v>358</v>
      </c>
      <c r="U143">
        <v>0</v>
      </c>
      <c r="V143">
        <v>0</v>
      </c>
      <c r="W143" t="s">
        <v>359</v>
      </c>
      <c r="X143">
        <v>0</v>
      </c>
      <c r="Y143">
        <v>0</v>
      </c>
      <c r="Z143" t="s">
        <v>360</v>
      </c>
      <c r="AA143">
        <v>0</v>
      </c>
      <c r="AB143">
        <v>0</v>
      </c>
      <c r="AC143" t="s">
        <v>361</v>
      </c>
      <c r="AD143">
        <v>0</v>
      </c>
      <c r="AE143">
        <v>0</v>
      </c>
      <c r="AF143" t="s">
        <v>362</v>
      </c>
      <c r="AG143">
        <v>0</v>
      </c>
      <c r="AH143">
        <v>0</v>
      </c>
      <c r="AI143" t="s">
        <v>363</v>
      </c>
      <c r="AJ143">
        <v>0</v>
      </c>
      <c r="AK143">
        <v>0</v>
      </c>
      <c r="AL143" t="s">
        <v>364</v>
      </c>
      <c r="AM143">
        <v>0</v>
      </c>
      <c r="AN143">
        <v>0</v>
      </c>
      <c r="AO143" t="s">
        <v>365</v>
      </c>
      <c r="AP143">
        <v>0</v>
      </c>
      <c r="AQ143">
        <v>0</v>
      </c>
      <c r="AR143" t="s">
        <v>366</v>
      </c>
      <c r="AS143">
        <v>0</v>
      </c>
      <c r="AT143">
        <v>0</v>
      </c>
    </row>
    <row r="144" spans="1:46" x14ac:dyDescent="0.2">
      <c r="A144" t="s">
        <v>45</v>
      </c>
      <c r="B144" t="s">
        <v>118</v>
      </c>
      <c r="C144" t="s">
        <v>119</v>
      </c>
      <c r="D144" s="6" t="str">
        <f t="shared" si="3"/>
        <v>00038</v>
      </c>
      <c r="E144">
        <v>13</v>
      </c>
      <c r="F144" t="s">
        <v>48</v>
      </c>
      <c r="G144" t="s">
        <v>110</v>
      </c>
      <c r="H144" t="s">
        <v>333</v>
      </c>
      <c r="I144">
        <v>363784.97000000003</v>
      </c>
      <c r="J144">
        <v>267942.49</v>
      </c>
      <c r="K144" t="s">
        <v>355</v>
      </c>
      <c r="L144">
        <v>363784.97000000003</v>
      </c>
      <c r="M144">
        <v>268197.13</v>
      </c>
      <c r="N144" t="s">
        <v>356</v>
      </c>
      <c r="O144">
        <v>363784.97000000003</v>
      </c>
      <c r="P144">
        <v>268451.77</v>
      </c>
      <c r="Q144" t="s">
        <v>357</v>
      </c>
      <c r="R144">
        <v>363784.97000000003</v>
      </c>
      <c r="S144">
        <v>268706.41000000003</v>
      </c>
      <c r="T144" t="s">
        <v>358</v>
      </c>
      <c r="U144">
        <v>363784.97000000003</v>
      </c>
      <c r="V144">
        <v>268961.05</v>
      </c>
      <c r="W144" t="s">
        <v>359</v>
      </c>
      <c r="X144">
        <v>363784.97000000003</v>
      </c>
      <c r="Y144">
        <v>269215.69</v>
      </c>
      <c r="Z144" t="s">
        <v>360</v>
      </c>
      <c r="AA144">
        <v>363784.97000000003</v>
      </c>
      <c r="AB144">
        <v>269470.33</v>
      </c>
      <c r="AC144" t="s">
        <v>361</v>
      </c>
      <c r="AD144">
        <v>363784.97000000003</v>
      </c>
      <c r="AE144">
        <v>269724.97000000003</v>
      </c>
      <c r="AF144" t="s">
        <v>362</v>
      </c>
      <c r="AG144">
        <v>363784.97000000003</v>
      </c>
      <c r="AH144">
        <v>269979.61</v>
      </c>
      <c r="AI144" t="s">
        <v>363</v>
      </c>
      <c r="AJ144">
        <v>363784.97000000003</v>
      </c>
      <c r="AK144">
        <v>270234.25</v>
      </c>
      <c r="AL144" t="s">
        <v>364</v>
      </c>
      <c r="AM144">
        <v>363784.97000000003</v>
      </c>
      <c r="AN144">
        <v>270488.89</v>
      </c>
      <c r="AO144" t="s">
        <v>365</v>
      </c>
      <c r="AP144">
        <v>363784.97000000003</v>
      </c>
      <c r="AQ144">
        <v>270743.53000000003</v>
      </c>
      <c r="AR144" t="s">
        <v>366</v>
      </c>
      <c r="AS144">
        <v>401672.47000000003</v>
      </c>
      <c r="AT144">
        <v>270998.17</v>
      </c>
    </row>
    <row r="145" spans="1:46" x14ac:dyDescent="0.2">
      <c r="A145" t="s">
        <v>45</v>
      </c>
      <c r="B145" t="s">
        <v>118</v>
      </c>
      <c r="C145" t="s">
        <v>119</v>
      </c>
      <c r="D145" s="6" t="str">
        <f t="shared" si="3"/>
        <v>00038</v>
      </c>
      <c r="E145">
        <v>14</v>
      </c>
      <c r="F145" t="s">
        <v>50</v>
      </c>
      <c r="G145" t="s">
        <v>110</v>
      </c>
      <c r="H145" t="s">
        <v>333</v>
      </c>
      <c r="I145">
        <v>0</v>
      </c>
      <c r="J145">
        <v>0</v>
      </c>
      <c r="K145" t="s">
        <v>355</v>
      </c>
      <c r="L145">
        <v>0</v>
      </c>
      <c r="M145">
        <v>0</v>
      </c>
      <c r="N145" t="s">
        <v>356</v>
      </c>
      <c r="O145">
        <v>0</v>
      </c>
      <c r="P145">
        <v>0</v>
      </c>
      <c r="Q145" t="s">
        <v>357</v>
      </c>
      <c r="R145">
        <v>0</v>
      </c>
      <c r="S145">
        <v>0</v>
      </c>
      <c r="T145" t="s">
        <v>358</v>
      </c>
      <c r="U145">
        <v>0</v>
      </c>
      <c r="V145">
        <v>0</v>
      </c>
      <c r="W145" t="s">
        <v>359</v>
      </c>
      <c r="X145">
        <v>0</v>
      </c>
      <c r="Y145">
        <v>0</v>
      </c>
      <c r="Z145" t="s">
        <v>360</v>
      </c>
      <c r="AA145">
        <v>0</v>
      </c>
      <c r="AB145">
        <v>0</v>
      </c>
      <c r="AC145" t="s">
        <v>361</v>
      </c>
      <c r="AD145">
        <v>0</v>
      </c>
      <c r="AE145">
        <v>0</v>
      </c>
      <c r="AF145" t="s">
        <v>362</v>
      </c>
      <c r="AG145">
        <v>0</v>
      </c>
      <c r="AH145">
        <v>0</v>
      </c>
      <c r="AI145" t="s">
        <v>363</v>
      </c>
      <c r="AJ145">
        <v>0</v>
      </c>
      <c r="AK145">
        <v>0</v>
      </c>
      <c r="AL145" t="s">
        <v>364</v>
      </c>
      <c r="AM145">
        <v>0</v>
      </c>
      <c r="AN145">
        <v>0</v>
      </c>
      <c r="AO145" t="s">
        <v>365</v>
      </c>
      <c r="AP145">
        <v>0</v>
      </c>
      <c r="AQ145">
        <v>0</v>
      </c>
      <c r="AR145" t="s">
        <v>366</v>
      </c>
      <c r="AS145">
        <v>0</v>
      </c>
      <c r="AT145">
        <v>0</v>
      </c>
    </row>
    <row r="146" spans="1:46" x14ac:dyDescent="0.2">
      <c r="A146" t="s">
        <v>45</v>
      </c>
      <c r="B146" t="s">
        <v>118</v>
      </c>
      <c r="C146" t="s">
        <v>120</v>
      </c>
      <c r="D146" s="6" t="str">
        <f t="shared" si="3"/>
        <v>00048</v>
      </c>
      <c r="E146">
        <v>13</v>
      </c>
      <c r="F146" t="s">
        <v>48</v>
      </c>
      <c r="G146" t="s">
        <v>110</v>
      </c>
      <c r="H146" t="s">
        <v>333</v>
      </c>
      <c r="I146">
        <v>0</v>
      </c>
      <c r="J146">
        <v>0</v>
      </c>
      <c r="K146" t="s">
        <v>355</v>
      </c>
      <c r="L146">
        <v>0</v>
      </c>
      <c r="M146">
        <v>0</v>
      </c>
      <c r="N146" t="s">
        <v>356</v>
      </c>
      <c r="O146">
        <v>0</v>
      </c>
      <c r="P146">
        <v>0</v>
      </c>
      <c r="Q146" t="s">
        <v>357</v>
      </c>
      <c r="R146">
        <v>0</v>
      </c>
      <c r="S146">
        <v>0</v>
      </c>
      <c r="T146" t="s">
        <v>358</v>
      </c>
      <c r="U146">
        <v>0</v>
      </c>
      <c r="V146">
        <v>0</v>
      </c>
      <c r="W146" t="s">
        <v>359</v>
      </c>
      <c r="X146">
        <v>0</v>
      </c>
      <c r="Y146">
        <v>0</v>
      </c>
      <c r="Z146" t="s">
        <v>360</v>
      </c>
      <c r="AA146">
        <v>0</v>
      </c>
      <c r="AB146">
        <v>0</v>
      </c>
      <c r="AC146" t="s">
        <v>361</v>
      </c>
      <c r="AD146">
        <v>0</v>
      </c>
      <c r="AE146">
        <v>0</v>
      </c>
      <c r="AF146" t="s">
        <v>362</v>
      </c>
      <c r="AG146">
        <v>0</v>
      </c>
      <c r="AH146">
        <v>0</v>
      </c>
      <c r="AI146" t="s">
        <v>363</v>
      </c>
      <c r="AJ146">
        <v>0</v>
      </c>
      <c r="AK146">
        <v>0</v>
      </c>
      <c r="AL146" t="s">
        <v>364</v>
      </c>
      <c r="AM146">
        <v>0</v>
      </c>
      <c r="AN146">
        <v>0</v>
      </c>
      <c r="AO146" t="s">
        <v>365</v>
      </c>
      <c r="AP146">
        <v>0</v>
      </c>
      <c r="AQ146">
        <v>0</v>
      </c>
      <c r="AR146" t="s">
        <v>366</v>
      </c>
      <c r="AS146">
        <v>0</v>
      </c>
      <c r="AT146">
        <v>0</v>
      </c>
    </row>
    <row r="147" spans="1:46" x14ac:dyDescent="0.2">
      <c r="A147" t="s">
        <v>45</v>
      </c>
      <c r="B147" t="s">
        <v>118</v>
      </c>
      <c r="C147" t="s">
        <v>120</v>
      </c>
      <c r="D147" s="6" t="str">
        <f t="shared" si="3"/>
        <v>00048</v>
      </c>
      <c r="E147">
        <v>14</v>
      </c>
      <c r="F147" t="s">
        <v>50</v>
      </c>
      <c r="G147" t="s">
        <v>110</v>
      </c>
      <c r="H147" t="s">
        <v>333</v>
      </c>
      <c r="I147">
        <v>698513.05</v>
      </c>
      <c r="J147">
        <v>677079.3</v>
      </c>
      <c r="K147" t="s">
        <v>355</v>
      </c>
      <c r="L147">
        <v>698513.05</v>
      </c>
      <c r="M147">
        <v>677568.26</v>
      </c>
      <c r="N147" t="s">
        <v>356</v>
      </c>
      <c r="O147">
        <v>698513.05</v>
      </c>
      <c r="P147">
        <v>678057.22</v>
      </c>
      <c r="Q147" t="s">
        <v>357</v>
      </c>
      <c r="R147">
        <v>698513.05</v>
      </c>
      <c r="S147">
        <v>678546.18</v>
      </c>
      <c r="T147" t="s">
        <v>358</v>
      </c>
      <c r="U147">
        <v>698513.05</v>
      </c>
      <c r="V147">
        <v>679035.14</v>
      </c>
      <c r="W147" t="s">
        <v>359</v>
      </c>
      <c r="X147">
        <v>698513.05</v>
      </c>
      <c r="Y147">
        <v>679524.1</v>
      </c>
      <c r="Z147" t="s">
        <v>360</v>
      </c>
      <c r="AA147">
        <v>698513.05</v>
      </c>
      <c r="AB147">
        <v>680013.06</v>
      </c>
      <c r="AC147" t="s">
        <v>361</v>
      </c>
      <c r="AD147">
        <v>698513.05</v>
      </c>
      <c r="AE147">
        <v>680502.02</v>
      </c>
      <c r="AF147" t="s">
        <v>362</v>
      </c>
      <c r="AG147">
        <v>698513.05</v>
      </c>
      <c r="AH147">
        <v>680990.98</v>
      </c>
      <c r="AI147" t="s">
        <v>363</v>
      </c>
      <c r="AJ147">
        <v>698513.05</v>
      </c>
      <c r="AK147">
        <v>681479.94000000006</v>
      </c>
      <c r="AL147" t="s">
        <v>364</v>
      </c>
      <c r="AM147">
        <v>698513.05</v>
      </c>
      <c r="AN147">
        <v>681968.9</v>
      </c>
      <c r="AO147" t="s">
        <v>365</v>
      </c>
      <c r="AP147">
        <v>698513.05</v>
      </c>
      <c r="AQ147">
        <v>682457.86</v>
      </c>
      <c r="AR147" t="s">
        <v>366</v>
      </c>
      <c r="AS147">
        <v>698513.05</v>
      </c>
      <c r="AT147">
        <v>682946.82000000007</v>
      </c>
    </row>
    <row r="148" spans="1:46" x14ac:dyDescent="0.2">
      <c r="A148" t="s">
        <v>45</v>
      </c>
      <c r="B148" t="s">
        <v>118</v>
      </c>
      <c r="C148" t="s">
        <v>121</v>
      </c>
      <c r="D148" s="6" t="str">
        <f t="shared" si="3"/>
        <v>00100</v>
      </c>
      <c r="E148">
        <v>13</v>
      </c>
      <c r="F148" t="s">
        <v>48</v>
      </c>
      <c r="G148" t="s">
        <v>110</v>
      </c>
      <c r="H148" t="s">
        <v>333</v>
      </c>
      <c r="I148">
        <v>111400.02</v>
      </c>
      <c r="J148">
        <v>105575.81</v>
      </c>
      <c r="K148" t="s">
        <v>355</v>
      </c>
      <c r="L148">
        <v>112114.41</v>
      </c>
      <c r="M148">
        <v>106306.43000000001</v>
      </c>
      <c r="N148" t="s">
        <v>356</v>
      </c>
      <c r="O148">
        <v>112114.41</v>
      </c>
      <c r="P148">
        <v>106384.91</v>
      </c>
      <c r="Q148" t="s">
        <v>357</v>
      </c>
      <c r="R148">
        <v>110274.37</v>
      </c>
      <c r="S148">
        <v>104623.35</v>
      </c>
      <c r="T148" t="s">
        <v>358</v>
      </c>
      <c r="U148">
        <v>102907.69</v>
      </c>
      <c r="V148">
        <v>103064.34</v>
      </c>
      <c r="W148" t="s">
        <v>359</v>
      </c>
      <c r="X148">
        <v>102907.69</v>
      </c>
      <c r="Y148">
        <v>103136.38</v>
      </c>
      <c r="Z148" t="s">
        <v>360</v>
      </c>
      <c r="AA148">
        <v>103674.63</v>
      </c>
      <c r="AB148">
        <v>103208.42</v>
      </c>
      <c r="AC148" t="s">
        <v>361</v>
      </c>
      <c r="AD148">
        <v>103674.63</v>
      </c>
      <c r="AE148">
        <v>103280.99</v>
      </c>
      <c r="AF148" t="s">
        <v>362</v>
      </c>
      <c r="AG148">
        <v>103674.63</v>
      </c>
      <c r="AH148">
        <v>103353.56</v>
      </c>
      <c r="AI148" t="s">
        <v>363</v>
      </c>
      <c r="AJ148">
        <v>103674.63</v>
      </c>
      <c r="AK148">
        <v>103426.13</v>
      </c>
      <c r="AL148" t="s">
        <v>364</v>
      </c>
      <c r="AM148">
        <v>103674.63</v>
      </c>
      <c r="AN148">
        <v>103498.7</v>
      </c>
      <c r="AO148" t="s">
        <v>365</v>
      </c>
      <c r="AP148">
        <v>103674.63</v>
      </c>
      <c r="AQ148">
        <v>103571.27</v>
      </c>
      <c r="AR148" t="s">
        <v>366</v>
      </c>
      <c r="AS148">
        <v>103674.63</v>
      </c>
      <c r="AT148">
        <v>103643.84</v>
      </c>
    </row>
    <row r="149" spans="1:46" x14ac:dyDescent="0.2">
      <c r="A149" t="s">
        <v>45</v>
      </c>
      <c r="B149" t="s">
        <v>118</v>
      </c>
      <c r="C149" t="s">
        <v>121</v>
      </c>
      <c r="D149" s="6" t="str">
        <f t="shared" si="3"/>
        <v>00100</v>
      </c>
      <c r="E149">
        <v>14</v>
      </c>
      <c r="F149" t="s">
        <v>50</v>
      </c>
      <c r="G149" t="s">
        <v>110</v>
      </c>
      <c r="H149" t="s">
        <v>333</v>
      </c>
      <c r="I149">
        <v>335093.03999999998</v>
      </c>
      <c r="J149">
        <v>317791.45</v>
      </c>
      <c r="K149" t="s">
        <v>355</v>
      </c>
      <c r="L149">
        <v>334378.65000000002</v>
      </c>
      <c r="M149">
        <v>317373.37</v>
      </c>
      <c r="N149" t="s">
        <v>356</v>
      </c>
      <c r="O149">
        <v>334378.65000000002</v>
      </c>
      <c r="P149">
        <v>317607.43</v>
      </c>
      <c r="Q149" t="s">
        <v>357</v>
      </c>
      <c r="R149">
        <v>328890.78000000003</v>
      </c>
      <c r="S149">
        <v>312353.62</v>
      </c>
      <c r="T149" t="s">
        <v>358</v>
      </c>
      <c r="U149">
        <v>306919.81</v>
      </c>
      <c r="V149">
        <v>307703.91000000003</v>
      </c>
      <c r="W149" t="s">
        <v>359</v>
      </c>
      <c r="X149">
        <v>306919.81</v>
      </c>
      <c r="Y149">
        <v>307918.75</v>
      </c>
      <c r="Z149" t="s">
        <v>360</v>
      </c>
      <c r="AA149">
        <v>309207.22000000003</v>
      </c>
      <c r="AB149">
        <v>308133.59000000003</v>
      </c>
      <c r="AC149" t="s">
        <v>361</v>
      </c>
      <c r="AD149">
        <v>309207.22000000003</v>
      </c>
      <c r="AE149">
        <v>308350.03999999998</v>
      </c>
      <c r="AF149" t="s">
        <v>362</v>
      </c>
      <c r="AG149">
        <v>309207.22000000003</v>
      </c>
      <c r="AH149">
        <v>308566.49</v>
      </c>
      <c r="AI149" t="s">
        <v>363</v>
      </c>
      <c r="AJ149">
        <v>309207.22000000003</v>
      </c>
      <c r="AK149">
        <v>308782.94</v>
      </c>
      <c r="AL149" t="s">
        <v>364</v>
      </c>
      <c r="AM149">
        <v>309207.22000000003</v>
      </c>
      <c r="AN149">
        <v>308999.39</v>
      </c>
      <c r="AO149" t="s">
        <v>365</v>
      </c>
      <c r="AP149">
        <v>309207.22000000003</v>
      </c>
      <c r="AQ149">
        <v>309215.84000000003</v>
      </c>
      <c r="AR149" t="s">
        <v>366</v>
      </c>
      <c r="AS149">
        <v>309207.22000000003</v>
      </c>
      <c r="AT149">
        <v>309432.28999999998</v>
      </c>
    </row>
    <row r="150" spans="1:46" x14ac:dyDescent="0.2">
      <c r="A150" t="s">
        <v>45</v>
      </c>
      <c r="B150" t="s">
        <v>122</v>
      </c>
      <c r="C150" t="s">
        <v>123</v>
      </c>
      <c r="D150" s="6" t="str">
        <f t="shared" si="3"/>
        <v>00038</v>
      </c>
      <c r="E150">
        <v>13</v>
      </c>
      <c r="F150" t="s">
        <v>48</v>
      </c>
      <c r="G150" t="s">
        <v>110</v>
      </c>
      <c r="H150" t="s">
        <v>333</v>
      </c>
      <c r="I150">
        <v>29144560.640000001</v>
      </c>
      <c r="J150">
        <v>5645523.1900000004</v>
      </c>
      <c r="K150" t="s">
        <v>355</v>
      </c>
      <c r="L150">
        <v>29144560.640000001</v>
      </c>
      <c r="M150">
        <v>5682439.6399999997</v>
      </c>
      <c r="N150" t="s">
        <v>356</v>
      </c>
      <c r="O150">
        <v>28515938.510000002</v>
      </c>
      <c r="P150">
        <v>5670753.0600000005</v>
      </c>
      <c r="Q150" t="s">
        <v>357</v>
      </c>
      <c r="R150">
        <v>28516635.010000002</v>
      </c>
      <c r="S150">
        <v>5706869.75</v>
      </c>
      <c r="T150" t="s">
        <v>358</v>
      </c>
      <c r="U150">
        <v>28622599.59</v>
      </c>
      <c r="V150">
        <v>5742990.8200000003</v>
      </c>
      <c r="W150" t="s">
        <v>359</v>
      </c>
      <c r="X150">
        <v>28622599.59</v>
      </c>
      <c r="Y150">
        <v>5779246.1100000003</v>
      </c>
      <c r="Z150" t="s">
        <v>360</v>
      </c>
      <c r="AA150">
        <v>28634105.120000001</v>
      </c>
      <c r="AB150">
        <v>5815443.5899999999</v>
      </c>
      <c r="AC150" t="s">
        <v>361</v>
      </c>
      <c r="AD150">
        <v>28634236.75</v>
      </c>
      <c r="AE150">
        <v>5848815.21</v>
      </c>
      <c r="AF150" t="s">
        <v>362</v>
      </c>
      <c r="AG150">
        <v>28766052.539999999</v>
      </c>
      <c r="AH150">
        <v>5885073.5999999996</v>
      </c>
      <c r="AI150" t="s">
        <v>363</v>
      </c>
      <c r="AJ150">
        <v>28812081.850000001</v>
      </c>
      <c r="AK150">
        <v>5921510.5999999996</v>
      </c>
      <c r="AL150" t="s">
        <v>364</v>
      </c>
      <c r="AM150">
        <v>28812977.52</v>
      </c>
      <c r="AN150">
        <v>5958005.9000000004</v>
      </c>
      <c r="AO150" t="s">
        <v>365</v>
      </c>
      <c r="AP150">
        <v>28812977.52</v>
      </c>
      <c r="AQ150">
        <v>5994375.3499999996</v>
      </c>
      <c r="AR150" t="s">
        <v>366</v>
      </c>
      <c r="AS150">
        <v>28938132.739999998</v>
      </c>
      <c r="AT150">
        <v>6019202.3499999996</v>
      </c>
    </row>
    <row r="151" spans="1:46" x14ac:dyDescent="0.2">
      <c r="A151" t="s">
        <v>45</v>
      </c>
      <c r="B151" t="s">
        <v>122</v>
      </c>
      <c r="C151" t="s">
        <v>123</v>
      </c>
      <c r="D151" s="6" t="str">
        <f t="shared" si="3"/>
        <v>00038</v>
      </c>
      <c r="E151">
        <v>14</v>
      </c>
      <c r="F151" t="s">
        <v>50</v>
      </c>
      <c r="G151" t="s">
        <v>110</v>
      </c>
      <c r="H151" t="s">
        <v>333</v>
      </c>
      <c r="I151">
        <v>0</v>
      </c>
      <c r="J151">
        <v>0</v>
      </c>
      <c r="K151" t="s">
        <v>355</v>
      </c>
      <c r="L151">
        <v>0</v>
      </c>
      <c r="M151">
        <v>0</v>
      </c>
      <c r="N151" t="s">
        <v>356</v>
      </c>
      <c r="O151">
        <v>0</v>
      </c>
      <c r="P151">
        <v>0</v>
      </c>
      <c r="Q151" t="s">
        <v>357</v>
      </c>
      <c r="R151">
        <v>0</v>
      </c>
      <c r="S151">
        <v>0</v>
      </c>
      <c r="T151" t="s">
        <v>358</v>
      </c>
      <c r="U151">
        <v>0</v>
      </c>
      <c r="V151">
        <v>0</v>
      </c>
      <c r="W151" t="s">
        <v>359</v>
      </c>
      <c r="X151">
        <v>0</v>
      </c>
      <c r="Y151">
        <v>0</v>
      </c>
      <c r="Z151" t="s">
        <v>360</v>
      </c>
      <c r="AA151">
        <v>0</v>
      </c>
      <c r="AB151">
        <v>0</v>
      </c>
      <c r="AC151" t="s">
        <v>361</v>
      </c>
      <c r="AD151">
        <v>0</v>
      </c>
      <c r="AE151">
        <v>0</v>
      </c>
      <c r="AF151" t="s">
        <v>362</v>
      </c>
      <c r="AG151">
        <v>0</v>
      </c>
      <c r="AH151">
        <v>0</v>
      </c>
      <c r="AI151" t="s">
        <v>363</v>
      </c>
      <c r="AJ151">
        <v>0</v>
      </c>
      <c r="AK151">
        <v>0</v>
      </c>
      <c r="AL151" t="s">
        <v>364</v>
      </c>
      <c r="AM151">
        <v>0</v>
      </c>
      <c r="AN151">
        <v>0</v>
      </c>
      <c r="AO151" t="s">
        <v>365</v>
      </c>
      <c r="AP151">
        <v>0</v>
      </c>
      <c r="AQ151">
        <v>0</v>
      </c>
      <c r="AR151" t="s">
        <v>366</v>
      </c>
      <c r="AS151">
        <v>0</v>
      </c>
      <c r="AT151">
        <v>0</v>
      </c>
    </row>
    <row r="152" spans="1:46" x14ac:dyDescent="0.2">
      <c r="A152" t="s">
        <v>45</v>
      </c>
      <c r="B152" t="s">
        <v>122</v>
      </c>
      <c r="C152" t="s">
        <v>124</v>
      </c>
      <c r="D152" s="6" t="str">
        <f t="shared" si="3"/>
        <v>00048</v>
      </c>
      <c r="E152">
        <v>13</v>
      </c>
      <c r="F152" t="s">
        <v>48</v>
      </c>
      <c r="G152" t="s">
        <v>110</v>
      </c>
      <c r="H152" t="s">
        <v>333</v>
      </c>
      <c r="I152">
        <v>0</v>
      </c>
      <c r="J152">
        <v>0</v>
      </c>
      <c r="K152" t="s">
        <v>355</v>
      </c>
      <c r="L152">
        <v>0</v>
      </c>
      <c r="M152">
        <v>0</v>
      </c>
      <c r="N152" t="s">
        <v>356</v>
      </c>
      <c r="O152">
        <v>0</v>
      </c>
      <c r="P152">
        <v>0</v>
      </c>
      <c r="Q152" t="s">
        <v>357</v>
      </c>
      <c r="R152">
        <v>0</v>
      </c>
      <c r="S152">
        <v>0</v>
      </c>
      <c r="T152" t="s">
        <v>358</v>
      </c>
      <c r="U152">
        <v>0</v>
      </c>
      <c r="V152">
        <v>0</v>
      </c>
      <c r="W152" t="s">
        <v>359</v>
      </c>
      <c r="X152">
        <v>0</v>
      </c>
      <c r="Y152">
        <v>0</v>
      </c>
      <c r="Z152" t="s">
        <v>360</v>
      </c>
      <c r="AA152">
        <v>0</v>
      </c>
      <c r="AB152">
        <v>0</v>
      </c>
      <c r="AC152" t="s">
        <v>361</v>
      </c>
      <c r="AD152">
        <v>0</v>
      </c>
      <c r="AE152">
        <v>0</v>
      </c>
      <c r="AF152" t="s">
        <v>362</v>
      </c>
      <c r="AG152">
        <v>0</v>
      </c>
      <c r="AH152">
        <v>0</v>
      </c>
      <c r="AI152" t="s">
        <v>363</v>
      </c>
      <c r="AJ152">
        <v>0</v>
      </c>
      <c r="AK152">
        <v>0</v>
      </c>
      <c r="AL152" t="s">
        <v>364</v>
      </c>
      <c r="AM152">
        <v>0</v>
      </c>
      <c r="AN152">
        <v>0</v>
      </c>
      <c r="AO152" t="s">
        <v>365</v>
      </c>
      <c r="AP152">
        <v>0</v>
      </c>
      <c r="AQ152">
        <v>0</v>
      </c>
      <c r="AR152" t="s">
        <v>366</v>
      </c>
      <c r="AS152">
        <v>0</v>
      </c>
      <c r="AT152">
        <v>0</v>
      </c>
    </row>
    <row r="153" spans="1:46" x14ac:dyDescent="0.2">
      <c r="A153" t="s">
        <v>45</v>
      </c>
      <c r="B153" t="s">
        <v>122</v>
      </c>
      <c r="C153" t="s">
        <v>124</v>
      </c>
      <c r="D153" s="6" t="str">
        <f t="shared" si="3"/>
        <v>00048</v>
      </c>
      <c r="E153">
        <v>14</v>
      </c>
      <c r="F153" t="s">
        <v>50</v>
      </c>
      <c r="G153" t="s">
        <v>110</v>
      </c>
      <c r="H153" t="s">
        <v>333</v>
      </c>
      <c r="I153">
        <v>190353613.15000001</v>
      </c>
      <c r="J153">
        <v>38341696.140000001</v>
      </c>
      <c r="K153" t="s">
        <v>355</v>
      </c>
      <c r="L153">
        <v>191885363.47</v>
      </c>
      <c r="M153">
        <v>38582810.710000001</v>
      </c>
      <c r="N153" t="s">
        <v>356</v>
      </c>
      <c r="O153">
        <v>193006900.34</v>
      </c>
      <c r="P153">
        <v>38820040.530000001</v>
      </c>
      <c r="Q153" t="s">
        <v>357</v>
      </c>
      <c r="R153">
        <v>193145199.94999999</v>
      </c>
      <c r="S153">
        <v>39049423.219999999</v>
      </c>
      <c r="T153" t="s">
        <v>358</v>
      </c>
      <c r="U153">
        <v>193314274.34</v>
      </c>
      <c r="V153">
        <v>39276946.850000001</v>
      </c>
      <c r="W153" t="s">
        <v>359</v>
      </c>
      <c r="X153">
        <v>193463116.61000001</v>
      </c>
      <c r="Y153">
        <v>39519621.310000002</v>
      </c>
      <c r="Z153" t="s">
        <v>360</v>
      </c>
      <c r="AA153">
        <v>193847883.71000001</v>
      </c>
      <c r="AB153">
        <v>39709718.509999998</v>
      </c>
      <c r="AC153" t="s">
        <v>361</v>
      </c>
      <c r="AD153">
        <v>191565583.65000001</v>
      </c>
      <c r="AE153">
        <v>39929196.859999999</v>
      </c>
      <c r="AF153" t="s">
        <v>362</v>
      </c>
      <c r="AG153">
        <v>191014064.50999999</v>
      </c>
      <c r="AH153">
        <v>40123530.950000003</v>
      </c>
      <c r="AI153" t="s">
        <v>363</v>
      </c>
      <c r="AJ153">
        <v>191041363.09999999</v>
      </c>
      <c r="AK153">
        <v>40355192.899999999</v>
      </c>
      <c r="AL153" t="s">
        <v>364</v>
      </c>
      <c r="AM153">
        <v>194419516.21000001</v>
      </c>
      <c r="AN153">
        <v>40573706.170000002</v>
      </c>
      <c r="AO153" t="s">
        <v>365</v>
      </c>
      <c r="AP153">
        <v>196575823.25999999</v>
      </c>
      <c r="AQ153">
        <v>40791859.18</v>
      </c>
      <c r="AR153" t="s">
        <v>366</v>
      </c>
      <c r="AS153">
        <v>205743200.33000001</v>
      </c>
      <c r="AT153">
        <v>40724447.579999998</v>
      </c>
    </row>
    <row r="154" spans="1:46" x14ac:dyDescent="0.2">
      <c r="A154" t="s">
        <v>45</v>
      </c>
      <c r="B154" t="s">
        <v>122</v>
      </c>
      <c r="C154" t="s">
        <v>375</v>
      </c>
      <c r="D154" s="6" t="str">
        <f t="shared" si="3"/>
        <v>00038</v>
      </c>
      <c r="E154">
        <v>13</v>
      </c>
      <c r="F154" t="s">
        <v>48</v>
      </c>
      <c r="G154" t="s">
        <v>110</v>
      </c>
      <c r="H154" t="s">
        <v>333</v>
      </c>
      <c r="I154">
        <v>0</v>
      </c>
      <c r="J154">
        <v>0</v>
      </c>
      <c r="K154" t="s">
        <v>355</v>
      </c>
      <c r="L154">
        <v>0</v>
      </c>
      <c r="M154">
        <v>0</v>
      </c>
      <c r="N154" t="s">
        <v>356</v>
      </c>
      <c r="O154">
        <v>628622.13</v>
      </c>
      <c r="P154">
        <v>47806.770000000004</v>
      </c>
      <c r="Q154" t="s">
        <v>357</v>
      </c>
      <c r="R154">
        <v>628622.13</v>
      </c>
      <c r="S154">
        <v>47806.770000000004</v>
      </c>
      <c r="T154" t="s">
        <v>358</v>
      </c>
      <c r="U154">
        <v>628622.13</v>
      </c>
      <c r="V154">
        <v>47806.770000000004</v>
      </c>
      <c r="W154" t="s">
        <v>359</v>
      </c>
      <c r="X154">
        <v>628622.13</v>
      </c>
      <c r="Y154">
        <v>47806.770000000004</v>
      </c>
      <c r="Z154" t="s">
        <v>360</v>
      </c>
      <c r="AA154">
        <v>628622.13</v>
      </c>
      <c r="AB154">
        <v>47806.770000000004</v>
      </c>
      <c r="AC154" t="s">
        <v>361</v>
      </c>
      <c r="AD154">
        <v>628622.13</v>
      </c>
      <c r="AE154">
        <v>47806.770000000004</v>
      </c>
      <c r="AF154" t="s">
        <v>362</v>
      </c>
      <c r="AG154">
        <v>628622.13</v>
      </c>
      <c r="AH154">
        <v>47806.770000000004</v>
      </c>
      <c r="AI154" t="s">
        <v>363</v>
      </c>
      <c r="AJ154">
        <v>628622.13</v>
      </c>
      <c r="AK154">
        <v>47806.770000000004</v>
      </c>
      <c r="AL154" t="s">
        <v>364</v>
      </c>
      <c r="AM154">
        <v>628622.13</v>
      </c>
      <c r="AN154">
        <v>47806.770000000004</v>
      </c>
      <c r="AO154" t="s">
        <v>365</v>
      </c>
      <c r="AP154">
        <v>628622.13</v>
      </c>
      <c r="AQ154">
        <v>47806.770000000004</v>
      </c>
      <c r="AR154" t="s">
        <v>366</v>
      </c>
      <c r="AS154">
        <v>628622.13</v>
      </c>
      <c r="AT154">
        <v>47806.770000000004</v>
      </c>
    </row>
    <row r="155" spans="1:46" x14ac:dyDescent="0.2">
      <c r="A155" t="s">
        <v>45</v>
      </c>
      <c r="B155" t="s">
        <v>122</v>
      </c>
      <c r="C155" t="s">
        <v>375</v>
      </c>
      <c r="D155" s="6" t="str">
        <f t="shared" si="3"/>
        <v>00038</v>
      </c>
      <c r="E155">
        <v>14</v>
      </c>
      <c r="F155" t="s">
        <v>50</v>
      </c>
      <c r="G155" t="s">
        <v>110</v>
      </c>
      <c r="H155" t="s">
        <v>333</v>
      </c>
      <c r="I155">
        <v>0</v>
      </c>
      <c r="J155">
        <v>0</v>
      </c>
      <c r="K155" t="s">
        <v>355</v>
      </c>
      <c r="L155">
        <v>0</v>
      </c>
      <c r="M155">
        <v>0</v>
      </c>
      <c r="N155" t="s">
        <v>356</v>
      </c>
      <c r="O155">
        <v>0</v>
      </c>
      <c r="P155">
        <v>0</v>
      </c>
      <c r="Q155" t="s">
        <v>357</v>
      </c>
      <c r="R155">
        <v>0</v>
      </c>
      <c r="S155">
        <v>0</v>
      </c>
      <c r="T155" t="s">
        <v>358</v>
      </c>
      <c r="U155">
        <v>0</v>
      </c>
      <c r="V155">
        <v>0</v>
      </c>
      <c r="W155" t="s">
        <v>359</v>
      </c>
      <c r="X155">
        <v>0</v>
      </c>
      <c r="Y155">
        <v>0</v>
      </c>
      <c r="Z155" t="s">
        <v>360</v>
      </c>
      <c r="AA155">
        <v>0</v>
      </c>
      <c r="AB155">
        <v>0</v>
      </c>
      <c r="AC155" t="s">
        <v>361</v>
      </c>
      <c r="AD155">
        <v>0</v>
      </c>
      <c r="AE155">
        <v>0</v>
      </c>
      <c r="AF155" t="s">
        <v>362</v>
      </c>
      <c r="AG155">
        <v>0</v>
      </c>
      <c r="AH155">
        <v>0</v>
      </c>
      <c r="AI155" t="s">
        <v>363</v>
      </c>
      <c r="AJ155">
        <v>0</v>
      </c>
      <c r="AK155">
        <v>0</v>
      </c>
      <c r="AL155" t="s">
        <v>364</v>
      </c>
      <c r="AM155">
        <v>0</v>
      </c>
      <c r="AN155">
        <v>0</v>
      </c>
      <c r="AO155" t="s">
        <v>365</v>
      </c>
      <c r="AP155">
        <v>0</v>
      </c>
      <c r="AQ155">
        <v>0</v>
      </c>
      <c r="AR155" t="s">
        <v>366</v>
      </c>
      <c r="AS155">
        <v>0</v>
      </c>
      <c r="AT155">
        <v>0</v>
      </c>
    </row>
    <row r="156" spans="1:46" x14ac:dyDescent="0.2">
      <c r="A156" t="s">
        <v>45</v>
      </c>
      <c r="B156" t="s">
        <v>125</v>
      </c>
      <c r="C156" t="s">
        <v>126</v>
      </c>
      <c r="D156" s="6" t="str">
        <f t="shared" si="3"/>
        <v>00038</v>
      </c>
      <c r="E156">
        <v>13</v>
      </c>
      <c r="F156" t="s">
        <v>48</v>
      </c>
      <c r="G156" t="s">
        <v>110</v>
      </c>
      <c r="H156" t="s">
        <v>333</v>
      </c>
      <c r="I156">
        <v>52636123.609999999</v>
      </c>
      <c r="J156">
        <v>17763361</v>
      </c>
      <c r="K156" t="s">
        <v>355</v>
      </c>
      <c r="L156">
        <v>52955812.100000001</v>
      </c>
      <c r="M156">
        <v>17886617.25</v>
      </c>
      <c r="N156" t="s">
        <v>356</v>
      </c>
      <c r="O156">
        <v>52681573.280000001</v>
      </c>
      <c r="P156">
        <v>17928906.079999998</v>
      </c>
      <c r="Q156" t="s">
        <v>357</v>
      </c>
      <c r="R156">
        <v>52892149.710000001</v>
      </c>
      <c r="S156">
        <v>18050203.48</v>
      </c>
      <c r="T156" t="s">
        <v>358</v>
      </c>
      <c r="U156">
        <v>53019947.140000001</v>
      </c>
      <c r="V156">
        <v>18165643.379999999</v>
      </c>
      <c r="W156" t="s">
        <v>359</v>
      </c>
      <c r="X156">
        <v>53085536.270000003</v>
      </c>
      <c r="Y156">
        <v>18288845.059999999</v>
      </c>
      <c r="Z156" t="s">
        <v>360</v>
      </c>
      <c r="AA156">
        <v>53339184.899999999</v>
      </c>
      <c r="AB156">
        <v>18413153.690000001</v>
      </c>
      <c r="AC156" t="s">
        <v>361</v>
      </c>
      <c r="AD156">
        <v>53601118.399999999</v>
      </c>
      <c r="AE156">
        <v>18538056.280000001</v>
      </c>
      <c r="AF156" t="s">
        <v>362</v>
      </c>
      <c r="AG156">
        <v>53938580.759999998</v>
      </c>
      <c r="AH156">
        <v>18655192.420000002</v>
      </c>
      <c r="AI156" t="s">
        <v>363</v>
      </c>
      <c r="AJ156">
        <v>54020450.009999998</v>
      </c>
      <c r="AK156">
        <v>18781498.600000001</v>
      </c>
      <c r="AL156" t="s">
        <v>364</v>
      </c>
      <c r="AM156">
        <v>54347194.200000003</v>
      </c>
      <c r="AN156">
        <v>18907996.489999998</v>
      </c>
      <c r="AO156" t="s">
        <v>365</v>
      </c>
      <c r="AP156">
        <v>54531162.039999999</v>
      </c>
      <c r="AQ156">
        <v>19025541.379999999</v>
      </c>
      <c r="AR156" t="s">
        <v>366</v>
      </c>
      <c r="AS156">
        <v>55126091.240000002</v>
      </c>
      <c r="AT156">
        <v>19116460.670000002</v>
      </c>
    </row>
    <row r="157" spans="1:46" x14ac:dyDescent="0.2">
      <c r="A157" t="s">
        <v>45</v>
      </c>
      <c r="B157" t="s">
        <v>125</v>
      </c>
      <c r="C157" t="s">
        <v>126</v>
      </c>
      <c r="D157" s="6" t="str">
        <f t="shared" si="3"/>
        <v>00038</v>
      </c>
      <c r="E157">
        <v>14</v>
      </c>
      <c r="F157" t="s">
        <v>50</v>
      </c>
      <c r="G157" t="s">
        <v>110</v>
      </c>
      <c r="H157" t="s">
        <v>333</v>
      </c>
      <c r="I157">
        <v>0</v>
      </c>
      <c r="J157">
        <v>0</v>
      </c>
      <c r="K157" t="s">
        <v>355</v>
      </c>
      <c r="L157">
        <v>0</v>
      </c>
      <c r="M157">
        <v>0</v>
      </c>
      <c r="N157" t="s">
        <v>356</v>
      </c>
      <c r="O157">
        <v>0</v>
      </c>
      <c r="P157">
        <v>0</v>
      </c>
      <c r="Q157" t="s">
        <v>357</v>
      </c>
      <c r="R157">
        <v>0</v>
      </c>
      <c r="S157">
        <v>0</v>
      </c>
      <c r="T157" t="s">
        <v>358</v>
      </c>
      <c r="U157">
        <v>0</v>
      </c>
      <c r="V157">
        <v>0</v>
      </c>
      <c r="W157" t="s">
        <v>359</v>
      </c>
      <c r="X157">
        <v>0</v>
      </c>
      <c r="Y157">
        <v>0</v>
      </c>
      <c r="Z157" t="s">
        <v>360</v>
      </c>
      <c r="AA157">
        <v>0</v>
      </c>
      <c r="AB157">
        <v>0</v>
      </c>
      <c r="AC157" t="s">
        <v>361</v>
      </c>
      <c r="AD157">
        <v>0</v>
      </c>
      <c r="AE157">
        <v>0</v>
      </c>
      <c r="AF157" t="s">
        <v>362</v>
      </c>
      <c r="AG157">
        <v>0</v>
      </c>
      <c r="AH157">
        <v>0</v>
      </c>
      <c r="AI157" t="s">
        <v>363</v>
      </c>
      <c r="AJ157">
        <v>0</v>
      </c>
      <c r="AK157">
        <v>0</v>
      </c>
      <c r="AL157" t="s">
        <v>364</v>
      </c>
      <c r="AM157">
        <v>0</v>
      </c>
      <c r="AN157">
        <v>0</v>
      </c>
      <c r="AO157" t="s">
        <v>365</v>
      </c>
      <c r="AP157">
        <v>0</v>
      </c>
      <c r="AQ157">
        <v>0</v>
      </c>
      <c r="AR157" t="s">
        <v>366</v>
      </c>
      <c r="AS157">
        <v>0</v>
      </c>
      <c r="AT157">
        <v>0</v>
      </c>
    </row>
    <row r="158" spans="1:46" x14ac:dyDescent="0.2">
      <c r="A158" t="s">
        <v>45</v>
      </c>
      <c r="B158" t="s">
        <v>125</v>
      </c>
      <c r="C158" t="s">
        <v>127</v>
      </c>
      <c r="D158" s="6" t="str">
        <f t="shared" si="3"/>
        <v>00048</v>
      </c>
      <c r="E158">
        <v>13</v>
      </c>
      <c r="F158" t="s">
        <v>48</v>
      </c>
      <c r="G158" t="s">
        <v>110</v>
      </c>
      <c r="H158" t="s">
        <v>333</v>
      </c>
      <c r="I158">
        <v>0</v>
      </c>
      <c r="J158">
        <v>0</v>
      </c>
      <c r="K158" t="s">
        <v>355</v>
      </c>
      <c r="L158">
        <v>0</v>
      </c>
      <c r="M158">
        <v>0</v>
      </c>
      <c r="N158" t="s">
        <v>356</v>
      </c>
      <c r="O158">
        <v>0</v>
      </c>
      <c r="P158">
        <v>0</v>
      </c>
      <c r="Q158" t="s">
        <v>357</v>
      </c>
      <c r="R158">
        <v>0</v>
      </c>
      <c r="S158">
        <v>0</v>
      </c>
      <c r="T158" t="s">
        <v>358</v>
      </c>
      <c r="U158">
        <v>0</v>
      </c>
      <c r="V158">
        <v>0</v>
      </c>
      <c r="W158" t="s">
        <v>359</v>
      </c>
      <c r="X158">
        <v>0</v>
      </c>
      <c r="Y158">
        <v>0</v>
      </c>
      <c r="Z158" t="s">
        <v>360</v>
      </c>
      <c r="AA158">
        <v>0</v>
      </c>
      <c r="AB158">
        <v>0</v>
      </c>
      <c r="AC158" t="s">
        <v>361</v>
      </c>
      <c r="AD158">
        <v>0</v>
      </c>
      <c r="AE158">
        <v>0</v>
      </c>
      <c r="AF158" t="s">
        <v>362</v>
      </c>
      <c r="AG158">
        <v>0</v>
      </c>
      <c r="AH158">
        <v>0</v>
      </c>
      <c r="AI158" t="s">
        <v>363</v>
      </c>
      <c r="AJ158">
        <v>0</v>
      </c>
      <c r="AK158">
        <v>0</v>
      </c>
      <c r="AL158" t="s">
        <v>364</v>
      </c>
      <c r="AM158">
        <v>0</v>
      </c>
      <c r="AN158">
        <v>0</v>
      </c>
      <c r="AO158" t="s">
        <v>365</v>
      </c>
      <c r="AP158">
        <v>0</v>
      </c>
      <c r="AQ158">
        <v>0</v>
      </c>
      <c r="AR158" t="s">
        <v>366</v>
      </c>
      <c r="AS158">
        <v>0</v>
      </c>
      <c r="AT158">
        <v>0</v>
      </c>
    </row>
    <row r="159" spans="1:46" x14ac:dyDescent="0.2">
      <c r="A159" t="s">
        <v>45</v>
      </c>
      <c r="B159" t="s">
        <v>125</v>
      </c>
      <c r="C159" t="s">
        <v>127</v>
      </c>
      <c r="D159" s="6" t="str">
        <f t="shared" si="3"/>
        <v>00048</v>
      </c>
      <c r="E159">
        <v>14</v>
      </c>
      <c r="F159" t="s">
        <v>50</v>
      </c>
      <c r="G159" t="s">
        <v>110</v>
      </c>
      <c r="H159" t="s">
        <v>333</v>
      </c>
      <c r="I159">
        <v>166934963.66999999</v>
      </c>
      <c r="J159">
        <v>50523593.890000001</v>
      </c>
      <c r="K159" t="s">
        <v>355</v>
      </c>
      <c r="L159">
        <v>167382162.66</v>
      </c>
      <c r="M159">
        <v>50910143.460000001</v>
      </c>
      <c r="N159" t="s">
        <v>356</v>
      </c>
      <c r="O159">
        <v>168124325.97999999</v>
      </c>
      <c r="P159">
        <v>51294101.630000003</v>
      </c>
      <c r="Q159" t="s">
        <v>357</v>
      </c>
      <c r="R159">
        <v>168470060.74000001</v>
      </c>
      <c r="S159">
        <v>51574009.079999998</v>
      </c>
      <c r="T159" t="s">
        <v>358</v>
      </c>
      <c r="U159">
        <v>170081860.16999999</v>
      </c>
      <c r="V159">
        <v>51968304.57</v>
      </c>
      <c r="W159" t="s">
        <v>359</v>
      </c>
      <c r="X159">
        <v>170922569.91999999</v>
      </c>
      <c r="Y159">
        <v>52342784.789999999</v>
      </c>
      <c r="Z159" t="s">
        <v>360</v>
      </c>
      <c r="AA159">
        <v>171959014.15000001</v>
      </c>
      <c r="AB159">
        <v>52741633.579999998</v>
      </c>
      <c r="AC159" t="s">
        <v>361</v>
      </c>
      <c r="AD159">
        <v>175491062.49000001</v>
      </c>
      <c r="AE159">
        <v>53144146.079999998</v>
      </c>
      <c r="AF159" t="s">
        <v>362</v>
      </c>
      <c r="AG159">
        <v>177322312.44</v>
      </c>
      <c r="AH159">
        <v>53551816.82</v>
      </c>
      <c r="AI159" t="s">
        <v>363</v>
      </c>
      <c r="AJ159">
        <v>177693985.56</v>
      </c>
      <c r="AK159">
        <v>53960889.310000002</v>
      </c>
      <c r="AL159" t="s">
        <v>364</v>
      </c>
      <c r="AM159">
        <v>177659768.16</v>
      </c>
      <c r="AN159">
        <v>54330287.130000003</v>
      </c>
      <c r="AO159" t="s">
        <v>365</v>
      </c>
      <c r="AP159">
        <v>178332096.40000001</v>
      </c>
      <c r="AQ159">
        <v>54736738.25</v>
      </c>
      <c r="AR159" t="s">
        <v>366</v>
      </c>
      <c r="AS159">
        <v>180199666.47999999</v>
      </c>
      <c r="AT159">
        <v>55146663.770000003</v>
      </c>
    </row>
    <row r="160" spans="1:46" x14ac:dyDescent="0.2">
      <c r="A160" t="s">
        <v>45</v>
      </c>
      <c r="B160" t="s">
        <v>125</v>
      </c>
      <c r="C160" t="s">
        <v>376</v>
      </c>
      <c r="D160" s="6" t="str">
        <f t="shared" si="3"/>
        <v>00038</v>
      </c>
      <c r="E160">
        <v>13</v>
      </c>
      <c r="F160" t="s">
        <v>48</v>
      </c>
      <c r="G160" t="s">
        <v>110</v>
      </c>
      <c r="H160" t="s">
        <v>333</v>
      </c>
      <c r="I160">
        <v>0</v>
      </c>
      <c r="J160">
        <v>0</v>
      </c>
      <c r="K160" t="s">
        <v>355</v>
      </c>
      <c r="L160">
        <v>0</v>
      </c>
      <c r="M160">
        <v>0</v>
      </c>
      <c r="N160" t="s">
        <v>356</v>
      </c>
      <c r="O160">
        <v>436664.55</v>
      </c>
      <c r="P160">
        <v>79411.759999999995</v>
      </c>
      <c r="Q160" t="s">
        <v>357</v>
      </c>
      <c r="R160">
        <v>436664.55</v>
      </c>
      <c r="S160">
        <v>79411.759999999995</v>
      </c>
      <c r="T160" t="s">
        <v>358</v>
      </c>
      <c r="U160">
        <v>436664.55</v>
      </c>
      <c r="V160">
        <v>79411.759999999995</v>
      </c>
      <c r="W160" t="s">
        <v>359</v>
      </c>
      <c r="X160">
        <v>436664.55</v>
      </c>
      <c r="Y160">
        <v>79411.759999999995</v>
      </c>
      <c r="Z160" t="s">
        <v>360</v>
      </c>
      <c r="AA160">
        <v>436664.55</v>
      </c>
      <c r="AB160">
        <v>79411.759999999995</v>
      </c>
      <c r="AC160" t="s">
        <v>361</v>
      </c>
      <c r="AD160">
        <v>436664.55</v>
      </c>
      <c r="AE160">
        <v>79411.759999999995</v>
      </c>
      <c r="AF160" t="s">
        <v>362</v>
      </c>
      <c r="AG160">
        <v>436664.55</v>
      </c>
      <c r="AH160">
        <v>79411.759999999995</v>
      </c>
      <c r="AI160" t="s">
        <v>363</v>
      </c>
      <c r="AJ160">
        <v>436664.55</v>
      </c>
      <c r="AK160">
        <v>79411.759999999995</v>
      </c>
      <c r="AL160" t="s">
        <v>364</v>
      </c>
      <c r="AM160">
        <v>436664.55</v>
      </c>
      <c r="AN160">
        <v>79411.759999999995</v>
      </c>
      <c r="AO160" t="s">
        <v>365</v>
      </c>
      <c r="AP160">
        <v>436664.55</v>
      </c>
      <c r="AQ160">
        <v>79411.759999999995</v>
      </c>
      <c r="AR160" t="s">
        <v>366</v>
      </c>
      <c r="AS160">
        <v>436664.55</v>
      </c>
      <c r="AT160">
        <v>79411.759999999995</v>
      </c>
    </row>
    <row r="161" spans="1:46" x14ac:dyDescent="0.2">
      <c r="A161" t="s">
        <v>45</v>
      </c>
      <c r="B161" t="s">
        <v>125</v>
      </c>
      <c r="C161" t="s">
        <v>376</v>
      </c>
      <c r="D161" s="6" t="str">
        <f t="shared" si="3"/>
        <v>00038</v>
      </c>
      <c r="E161">
        <v>14</v>
      </c>
      <c r="F161" t="s">
        <v>50</v>
      </c>
      <c r="G161" t="s">
        <v>110</v>
      </c>
      <c r="H161" t="s">
        <v>333</v>
      </c>
      <c r="I161">
        <v>0</v>
      </c>
      <c r="J161">
        <v>0</v>
      </c>
      <c r="K161" t="s">
        <v>355</v>
      </c>
      <c r="L161">
        <v>0</v>
      </c>
      <c r="M161">
        <v>0</v>
      </c>
      <c r="N161" t="s">
        <v>356</v>
      </c>
      <c r="O161">
        <v>0</v>
      </c>
      <c r="P161">
        <v>0</v>
      </c>
      <c r="Q161" t="s">
        <v>357</v>
      </c>
      <c r="R161">
        <v>0</v>
      </c>
      <c r="S161">
        <v>0</v>
      </c>
      <c r="T161" t="s">
        <v>358</v>
      </c>
      <c r="U161">
        <v>0</v>
      </c>
      <c r="V161">
        <v>0</v>
      </c>
      <c r="W161" t="s">
        <v>359</v>
      </c>
      <c r="X161">
        <v>0</v>
      </c>
      <c r="Y161">
        <v>0</v>
      </c>
      <c r="Z161" t="s">
        <v>360</v>
      </c>
      <c r="AA161">
        <v>0</v>
      </c>
      <c r="AB161">
        <v>0</v>
      </c>
      <c r="AC161" t="s">
        <v>361</v>
      </c>
      <c r="AD161">
        <v>0</v>
      </c>
      <c r="AE161">
        <v>0</v>
      </c>
      <c r="AF161" t="s">
        <v>362</v>
      </c>
      <c r="AG161">
        <v>0</v>
      </c>
      <c r="AH161">
        <v>0</v>
      </c>
      <c r="AI161" t="s">
        <v>363</v>
      </c>
      <c r="AJ161">
        <v>0</v>
      </c>
      <c r="AK161">
        <v>0</v>
      </c>
      <c r="AL161" t="s">
        <v>364</v>
      </c>
      <c r="AM161">
        <v>0</v>
      </c>
      <c r="AN161">
        <v>0</v>
      </c>
      <c r="AO161" t="s">
        <v>365</v>
      </c>
      <c r="AP161">
        <v>0</v>
      </c>
      <c r="AQ161">
        <v>0</v>
      </c>
      <c r="AR161" t="s">
        <v>366</v>
      </c>
      <c r="AS161">
        <v>0</v>
      </c>
      <c r="AT161">
        <v>0</v>
      </c>
    </row>
    <row r="162" spans="1:46" x14ac:dyDescent="0.2">
      <c r="A162" t="s">
        <v>45</v>
      </c>
      <c r="B162" t="s">
        <v>128</v>
      </c>
      <c r="C162" t="s">
        <v>129</v>
      </c>
      <c r="D162" s="6" t="str">
        <f t="shared" si="3"/>
        <v>00038</v>
      </c>
      <c r="E162">
        <v>13</v>
      </c>
      <c r="F162" t="s">
        <v>48</v>
      </c>
      <c r="G162" t="s">
        <v>110</v>
      </c>
      <c r="H162" t="s">
        <v>333</v>
      </c>
      <c r="I162">
        <v>41965369.340000004</v>
      </c>
      <c r="J162">
        <v>24925130.149999999</v>
      </c>
      <c r="K162" t="s">
        <v>355</v>
      </c>
      <c r="L162">
        <v>41759873.799999997</v>
      </c>
      <c r="M162">
        <v>24938767.510000002</v>
      </c>
      <c r="N162" t="s">
        <v>356</v>
      </c>
      <c r="O162">
        <v>41459064.450000003</v>
      </c>
      <c r="P162">
        <v>25006734.5</v>
      </c>
      <c r="Q162" t="s">
        <v>357</v>
      </c>
      <c r="R162">
        <v>41489976.359999999</v>
      </c>
      <c r="S162">
        <v>25068369.449999999</v>
      </c>
      <c r="T162" t="s">
        <v>358</v>
      </c>
      <c r="U162">
        <v>41599381.359999999</v>
      </c>
      <c r="V162">
        <v>25185842.719999999</v>
      </c>
      <c r="W162" t="s">
        <v>359</v>
      </c>
      <c r="X162">
        <v>41606527.200000003</v>
      </c>
      <c r="Y162">
        <v>25300316.010000002</v>
      </c>
      <c r="Z162" t="s">
        <v>360</v>
      </c>
      <c r="AA162">
        <v>41628723.030000001</v>
      </c>
      <c r="AB162">
        <v>25424167.43</v>
      </c>
      <c r="AC162" t="s">
        <v>361</v>
      </c>
      <c r="AD162">
        <v>41658241.68</v>
      </c>
      <c r="AE162">
        <v>25547437.260000002</v>
      </c>
      <c r="AF162" t="s">
        <v>362</v>
      </c>
      <c r="AG162">
        <v>41615333.18</v>
      </c>
      <c r="AH162">
        <v>25564193.550000001</v>
      </c>
      <c r="AI162" t="s">
        <v>363</v>
      </c>
      <c r="AJ162">
        <v>41617616.590000004</v>
      </c>
      <c r="AK162">
        <v>25687652.370000001</v>
      </c>
      <c r="AL162" t="s">
        <v>364</v>
      </c>
      <c r="AM162">
        <v>41658890.520000003</v>
      </c>
      <c r="AN162">
        <v>25811117.969999999</v>
      </c>
      <c r="AO162" t="s">
        <v>365</v>
      </c>
      <c r="AP162">
        <v>41697043.049999997</v>
      </c>
      <c r="AQ162">
        <v>25888773.93</v>
      </c>
      <c r="AR162" t="s">
        <v>366</v>
      </c>
      <c r="AS162">
        <v>42169362.350000001</v>
      </c>
      <c r="AT162">
        <v>25981455.780000001</v>
      </c>
    </row>
    <row r="163" spans="1:46" x14ac:dyDescent="0.2">
      <c r="A163" t="s">
        <v>45</v>
      </c>
      <c r="B163" t="s">
        <v>128</v>
      </c>
      <c r="C163" t="s">
        <v>129</v>
      </c>
      <c r="D163" s="6" t="str">
        <f t="shared" si="3"/>
        <v>00038</v>
      </c>
      <c r="E163">
        <v>14</v>
      </c>
      <c r="F163" t="s">
        <v>50</v>
      </c>
      <c r="G163" t="s">
        <v>110</v>
      </c>
      <c r="H163" t="s">
        <v>333</v>
      </c>
      <c r="I163">
        <v>0</v>
      </c>
      <c r="J163">
        <v>0</v>
      </c>
      <c r="K163" t="s">
        <v>355</v>
      </c>
      <c r="L163">
        <v>0</v>
      </c>
      <c r="M163">
        <v>0</v>
      </c>
      <c r="N163" t="s">
        <v>356</v>
      </c>
      <c r="O163">
        <v>0</v>
      </c>
      <c r="P163">
        <v>0</v>
      </c>
      <c r="Q163" t="s">
        <v>357</v>
      </c>
      <c r="R163">
        <v>0</v>
      </c>
      <c r="S163">
        <v>0</v>
      </c>
      <c r="T163" t="s">
        <v>358</v>
      </c>
      <c r="U163">
        <v>0</v>
      </c>
      <c r="V163">
        <v>0</v>
      </c>
      <c r="W163" t="s">
        <v>359</v>
      </c>
      <c r="X163">
        <v>0</v>
      </c>
      <c r="Y163">
        <v>0</v>
      </c>
      <c r="Z163" t="s">
        <v>360</v>
      </c>
      <c r="AA163">
        <v>0</v>
      </c>
      <c r="AB163">
        <v>0</v>
      </c>
      <c r="AC163" t="s">
        <v>361</v>
      </c>
      <c r="AD163">
        <v>0</v>
      </c>
      <c r="AE163">
        <v>0</v>
      </c>
      <c r="AF163" t="s">
        <v>362</v>
      </c>
      <c r="AG163">
        <v>0</v>
      </c>
      <c r="AH163">
        <v>0</v>
      </c>
      <c r="AI163" t="s">
        <v>363</v>
      </c>
      <c r="AJ163">
        <v>0</v>
      </c>
      <c r="AK163">
        <v>0</v>
      </c>
      <c r="AL163" t="s">
        <v>364</v>
      </c>
      <c r="AM163">
        <v>0</v>
      </c>
      <c r="AN163">
        <v>0</v>
      </c>
      <c r="AO163" t="s">
        <v>365</v>
      </c>
      <c r="AP163">
        <v>0</v>
      </c>
      <c r="AQ163">
        <v>0</v>
      </c>
      <c r="AR163" t="s">
        <v>366</v>
      </c>
      <c r="AS163">
        <v>0</v>
      </c>
      <c r="AT163">
        <v>0</v>
      </c>
    </row>
    <row r="164" spans="1:46" x14ac:dyDescent="0.2">
      <c r="A164" t="s">
        <v>45</v>
      </c>
      <c r="B164" t="s">
        <v>128</v>
      </c>
      <c r="C164" t="s">
        <v>130</v>
      </c>
      <c r="D164" s="6" t="str">
        <f t="shared" si="3"/>
        <v>00048</v>
      </c>
      <c r="E164">
        <v>13</v>
      </c>
      <c r="F164" t="s">
        <v>48</v>
      </c>
      <c r="G164" t="s">
        <v>110</v>
      </c>
      <c r="H164" t="s">
        <v>333</v>
      </c>
      <c r="I164">
        <v>0</v>
      </c>
      <c r="J164">
        <v>0</v>
      </c>
      <c r="K164" t="s">
        <v>355</v>
      </c>
      <c r="L164">
        <v>0</v>
      </c>
      <c r="M164">
        <v>0</v>
      </c>
      <c r="N164" t="s">
        <v>356</v>
      </c>
      <c r="O164">
        <v>0</v>
      </c>
      <c r="P164">
        <v>0</v>
      </c>
      <c r="Q164" t="s">
        <v>357</v>
      </c>
      <c r="R164">
        <v>0</v>
      </c>
      <c r="S164">
        <v>0</v>
      </c>
      <c r="T164" t="s">
        <v>358</v>
      </c>
      <c r="U164">
        <v>0</v>
      </c>
      <c r="V164">
        <v>0</v>
      </c>
      <c r="W164" t="s">
        <v>359</v>
      </c>
      <c r="X164">
        <v>0</v>
      </c>
      <c r="Y164">
        <v>0</v>
      </c>
      <c r="Z164" t="s">
        <v>360</v>
      </c>
      <c r="AA164">
        <v>0</v>
      </c>
      <c r="AB164">
        <v>0</v>
      </c>
      <c r="AC164" t="s">
        <v>361</v>
      </c>
      <c r="AD164">
        <v>0</v>
      </c>
      <c r="AE164">
        <v>0</v>
      </c>
      <c r="AF164" t="s">
        <v>362</v>
      </c>
      <c r="AG164">
        <v>0</v>
      </c>
      <c r="AH164">
        <v>0</v>
      </c>
      <c r="AI164" t="s">
        <v>363</v>
      </c>
      <c r="AJ164">
        <v>0</v>
      </c>
      <c r="AK164">
        <v>0</v>
      </c>
      <c r="AL164" t="s">
        <v>364</v>
      </c>
      <c r="AM164">
        <v>0</v>
      </c>
      <c r="AN164">
        <v>0</v>
      </c>
      <c r="AO164" t="s">
        <v>365</v>
      </c>
      <c r="AP164">
        <v>0</v>
      </c>
      <c r="AQ164">
        <v>0</v>
      </c>
      <c r="AR164" t="s">
        <v>366</v>
      </c>
      <c r="AS164">
        <v>0</v>
      </c>
      <c r="AT164">
        <v>0</v>
      </c>
    </row>
    <row r="165" spans="1:46" x14ac:dyDescent="0.2">
      <c r="A165" t="s">
        <v>45</v>
      </c>
      <c r="B165" t="s">
        <v>128</v>
      </c>
      <c r="C165" t="s">
        <v>130</v>
      </c>
      <c r="D165" s="6" t="str">
        <f t="shared" si="3"/>
        <v>00048</v>
      </c>
      <c r="E165">
        <v>14</v>
      </c>
      <c r="F165" t="s">
        <v>50</v>
      </c>
      <c r="G165" t="s">
        <v>110</v>
      </c>
      <c r="H165" t="s">
        <v>333</v>
      </c>
      <c r="I165">
        <v>121354809.52</v>
      </c>
      <c r="J165">
        <v>86054896.680000007</v>
      </c>
      <c r="K165" t="s">
        <v>355</v>
      </c>
      <c r="L165">
        <v>121466856.09</v>
      </c>
      <c r="M165">
        <v>86411472.459999993</v>
      </c>
      <c r="N165" t="s">
        <v>356</v>
      </c>
      <c r="O165">
        <v>121530517.61</v>
      </c>
      <c r="P165">
        <v>86763355.349999994</v>
      </c>
      <c r="Q165" t="s">
        <v>357</v>
      </c>
      <c r="R165">
        <v>122642997.14</v>
      </c>
      <c r="S165">
        <v>87055530.030000001</v>
      </c>
      <c r="T165" t="s">
        <v>358</v>
      </c>
      <c r="U165">
        <v>122773982.09999999</v>
      </c>
      <c r="V165">
        <v>87343164.609999999</v>
      </c>
      <c r="W165" t="s">
        <v>359</v>
      </c>
      <c r="X165">
        <v>122772830.73999999</v>
      </c>
      <c r="Y165">
        <v>87623778.480000004</v>
      </c>
      <c r="Z165" t="s">
        <v>360</v>
      </c>
      <c r="AA165">
        <v>122801820.93000001</v>
      </c>
      <c r="AB165">
        <v>87961607.420000002</v>
      </c>
      <c r="AC165" t="s">
        <v>361</v>
      </c>
      <c r="AD165">
        <v>122833393.51000001</v>
      </c>
      <c r="AE165">
        <v>88296467.230000004</v>
      </c>
      <c r="AF165" t="s">
        <v>362</v>
      </c>
      <c r="AG165">
        <v>123027096.68000001</v>
      </c>
      <c r="AH165">
        <v>88590820.760000005</v>
      </c>
      <c r="AI165" t="s">
        <v>363</v>
      </c>
      <c r="AJ165">
        <v>123032552.11</v>
      </c>
      <c r="AK165">
        <v>88951327.239999995</v>
      </c>
      <c r="AL165" t="s">
        <v>364</v>
      </c>
      <c r="AM165">
        <v>123059114.59</v>
      </c>
      <c r="AN165">
        <v>89311533.319999993</v>
      </c>
      <c r="AO165" t="s">
        <v>365</v>
      </c>
      <c r="AP165">
        <v>122085803.38</v>
      </c>
      <c r="AQ165">
        <v>89581593.239999995</v>
      </c>
      <c r="AR165" t="s">
        <v>366</v>
      </c>
      <c r="AS165">
        <v>122495127.8</v>
      </c>
      <c r="AT165">
        <v>89672549.640000001</v>
      </c>
    </row>
    <row r="166" spans="1:46" x14ac:dyDescent="0.2">
      <c r="A166" t="s">
        <v>45</v>
      </c>
      <c r="B166" t="s">
        <v>128</v>
      </c>
      <c r="C166" t="s">
        <v>377</v>
      </c>
      <c r="D166" s="6" t="str">
        <f t="shared" si="3"/>
        <v>00038</v>
      </c>
      <c r="E166">
        <v>13</v>
      </c>
      <c r="F166" t="s">
        <v>48</v>
      </c>
      <c r="G166" t="s">
        <v>110</v>
      </c>
      <c r="H166" t="s">
        <v>333</v>
      </c>
      <c r="I166">
        <v>0</v>
      </c>
      <c r="J166">
        <v>0</v>
      </c>
      <c r="K166" t="s">
        <v>355</v>
      </c>
      <c r="L166">
        <v>0</v>
      </c>
      <c r="M166">
        <v>0</v>
      </c>
      <c r="N166" t="s">
        <v>356</v>
      </c>
      <c r="O166">
        <v>308300.12</v>
      </c>
      <c r="P166">
        <v>53852.08</v>
      </c>
      <c r="Q166" t="s">
        <v>357</v>
      </c>
      <c r="R166">
        <v>308300.12</v>
      </c>
      <c r="S166">
        <v>53852.08</v>
      </c>
      <c r="T166" t="s">
        <v>358</v>
      </c>
      <c r="U166">
        <v>308300.12</v>
      </c>
      <c r="V166">
        <v>53852.08</v>
      </c>
      <c r="W166" t="s">
        <v>359</v>
      </c>
      <c r="X166">
        <v>308300.12</v>
      </c>
      <c r="Y166">
        <v>53852.08</v>
      </c>
      <c r="Z166" t="s">
        <v>360</v>
      </c>
      <c r="AA166">
        <v>308300.12</v>
      </c>
      <c r="AB166">
        <v>53852.08</v>
      </c>
      <c r="AC166" t="s">
        <v>361</v>
      </c>
      <c r="AD166">
        <v>308300.12</v>
      </c>
      <c r="AE166">
        <v>53852.08</v>
      </c>
      <c r="AF166" t="s">
        <v>362</v>
      </c>
      <c r="AG166">
        <v>308300.12</v>
      </c>
      <c r="AH166">
        <v>53852.08</v>
      </c>
      <c r="AI166" t="s">
        <v>363</v>
      </c>
      <c r="AJ166">
        <v>308300.12</v>
      </c>
      <c r="AK166">
        <v>53852.08</v>
      </c>
      <c r="AL166" t="s">
        <v>364</v>
      </c>
      <c r="AM166">
        <v>308300.12</v>
      </c>
      <c r="AN166">
        <v>53852.08</v>
      </c>
      <c r="AO166" t="s">
        <v>365</v>
      </c>
      <c r="AP166">
        <v>308300.12</v>
      </c>
      <c r="AQ166">
        <v>53852.08</v>
      </c>
      <c r="AR166" t="s">
        <v>366</v>
      </c>
      <c r="AS166">
        <v>308300.12</v>
      </c>
      <c r="AT166">
        <v>53852.08</v>
      </c>
    </row>
    <row r="167" spans="1:46" x14ac:dyDescent="0.2">
      <c r="A167" t="s">
        <v>45</v>
      </c>
      <c r="B167" t="s">
        <v>128</v>
      </c>
      <c r="C167" t="s">
        <v>377</v>
      </c>
      <c r="D167" s="6" t="str">
        <f t="shared" si="3"/>
        <v>00038</v>
      </c>
      <c r="E167">
        <v>14</v>
      </c>
      <c r="F167" t="s">
        <v>50</v>
      </c>
      <c r="G167" t="s">
        <v>110</v>
      </c>
      <c r="H167" t="s">
        <v>333</v>
      </c>
      <c r="I167">
        <v>0</v>
      </c>
      <c r="J167">
        <v>0</v>
      </c>
      <c r="K167" t="s">
        <v>355</v>
      </c>
      <c r="L167">
        <v>0</v>
      </c>
      <c r="M167">
        <v>0</v>
      </c>
      <c r="N167" t="s">
        <v>356</v>
      </c>
      <c r="O167">
        <v>0</v>
      </c>
      <c r="P167">
        <v>0</v>
      </c>
      <c r="Q167" t="s">
        <v>357</v>
      </c>
      <c r="R167">
        <v>0</v>
      </c>
      <c r="S167">
        <v>0</v>
      </c>
      <c r="T167" t="s">
        <v>358</v>
      </c>
      <c r="U167">
        <v>0</v>
      </c>
      <c r="V167">
        <v>0</v>
      </c>
      <c r="W167" t="s">
        <v>359</v>
      </c>
      <c r="X167">
        <v>0</v>
      </c>
      <c r="Y167">
        <v>0</v>
      </c>
      <c r="Z167" t="s">
        <v>360</v>
      </c>
      <c r="AA167">
        <v>0</v>
      </c>
      <c r="AB167">
        <v>0</v>
      </c>
      <c r="AC167" t="s">
        <v>361</v>
      </c>
      <c r="AD167">
        <v>0</v>
      </c>
      <c r="AE167">
        <v>0</v>
      </c>
      <c r="AF167" t="s">
        <v>362</v>
      </c>
      <c r="AG167">
        <v>0</v>
      </c>
      <c r="AH167">
        <v>0</v>
      </c>
      <c r="AI167" t="s">
        <v>363</v>
      </c>
      <c r="AJ167">
        <v>0</v>
      </c>
      <c r="AK167">
        <v>0</v>
      </c>
      <c r="AL167" t="s">
        <v>364</v>
      </c>
      <c r="AM167">
        <v>0</v>
      </c>
      <c r="AN167">
        <v>0</v>
      </c>
      <c r="AO167" t="s">
        <v>365</v>
      </c>
      <c r="AP167">
        <v>0</v>
      </c>
      <c r="AQ167">
        <v>0</v>
      </c>
      <c r="AR167" t="s">
        <v>366</v>
      </c>
      <c r="AS167">
        <v>0</v>
      </c>
      <c r="AT167">
        <v>0</v>
      </c>
    </row>
    <row r="168" spans="1:46" x14ac:dyDescent="0.2">
      <c r="A168" t="s">
        <v>45</v>
      </c>
      <c r="B168" t="s">
        <v>131</v>
      </c>
      <c r="C168" t="s">
        <v>132</v>
      </c>
      <c r="D168" s="6" t="str">
        <f t="shared" si="3"/>
        <v>00048</v>
      </c>
      <c r="E168">
        <v>13</v>
      </c>
      <c r="F168" t="s">
        <v>48</v>
      </c>
      <c r="G168" t="s">
        <v>110</v>
      </c>
      <c r="H168" t="s">
        <v>333</v>
      </c>
      <c r="I168">
        <v>0</v>
      </c>
      <c r="J168">
        <v>0</v>
      </c>
      <c r="K168" t="s">
        <v>355</v>
      </c>
      <c r="L168">
        <v>0</v>
      </c>
      <c r="M168">
        <v>0</v>
      </c>
      <c r="N168" t="s">
        <v>356</v>
      </c>
      <c r="O168">
        <v>0</v>
      </c>
      <c r="P168">
        <v>0</v>
      </c>
      <c r="Q168" t="s">
        <v>357</v>
      </c>
      <c r="R168">
        <v>0</v>
      </c>
      <c r="S168">
        <v>0</v>
      </c>
      <c r="T168" t="s">
        <v>358</v>
      </c>
      <c r="U168">
        <v>0</v>
      </c>
      <c r="V168">
        <v>0</v>
      </c>
      <c r="W168" t="s">
        <v>359</v>
      </c>
      <c r="X168">
        <v>0</v>
      </c>
      <c r="Y168">
        <v>0</v>
      </c>
      <c r="Z168" t="s">
        <v>360</v>
      </c>
      <c r="AA168">
        <v>0</v>
      </c>
      <c r="AB168">
        <v>0</v>
      </c>
      <c r="AC168" t="s">
        <v>361</v>
      </c>
      <c r="AD168">
        <v>0</v>
      </c>
      <c r="AE168">
        <v>0</v>
      </c>
      <c r="AF168" t="s">
        <v>362</v>
      </c>
      <c r="AG168">
        <v>0</v>
      </c>
      <c r="AH168">
        <v>0</v>
      </c>
      <c r="AI168" t="s">
        <v>363</v>
      </c>
      <c r="AJ168">
        <v>0</v>
      </c>
      <c r="AK168">
        <v>0</v>
      </c>
      <c r="AL168" t="s">
        <v>364</v>
      </c>
      <c r="AM168">
        <v>0</v>
      </c>
      <c r="AN168">
        <v>0</v>
      </c>
      <c r="AO168" t="s">
        <v>365</v>
      </c>
      <c r="AP168">
        <v>0</v>
      </c>
      <c r="AQ168">
        <v>0</v>
      </c>
      <c r="AR168" t="s">
        <v>366</v>
      </c>
      <c r="AS168">
        <v>0</v>
      </c>
      <c r="AT168">
        <v>0</v>
      </c>
    </row>
    <row r="169" spans="1:46" x14ac:dyDescent="0.2">
      <c r="A169" t="s">
        <v>45</v>
      </c>
      <c r="B169" t="s">
        <v>131</v>
      </c>
      <c r="C169" t="s">
        <v>132</v>
      </c>
      <c r="D169" s="6" t="str">
        <f t="shared" si="3"/>
        <v>00048</v>
      </c>
      <c r="E169">
        <v>14</v>
      </c>
      <c r="F169" t="s">
        <v>50</v>
      </c>
      <c r="G169" t="s">
        <v>110</v>
      </c>
      <c r="H169" t="s">
        <v>333</v>
      </c>
      <c r="I169">
        <v>2097766.77</v>
      </c>
      <c r="J169">
        <v>1538527.5</v>
      </c>
      <c r="K169" t="s">
        <v>355</v>
      </c>
      <c r="L169">
        <v>2097766.77</v>
      </c>
      <c r="M169">
        <v>1541534.3</v>
      </c>
      <c r="N169" t="s">
        <v>356</v>
      </c>
      <c r="O169">
        <v>2097766.77</v>
      </c>
      <c r="P169">
        <v>1544541.1</v>
      </c>
      <c r="Q169" t="s">
        <v>357</v>
      </c>
      <c r="R169">
        <v>2097766.77</v>
      </c>
      <c r="S169">
        <v>1547547.9</v>
      </c>
      <c r="T169" t="s">
        <v>358</v>
      </c>
      <c r="U169">
        <v>2097766.77</v>
      </c>
      <c r="V169">
        <v>1550554.7</v>
      </c>
      <c r="W169" t="s">
        <v>359</v>
      </c>
      <c r="X169">
        <v>2097766.77</v>
      </c>
      <c r="Y169">
        <v>1553561.5</v>
      </c>
      <c r="Z169" t="s">
        <v>360</v>
      </c>
      <c r="AA169">
        <v>2118205.37</v>
      </c>
      <c r="AB169">
        <v>1556568.3</v>
      </c>
      <c r="AC169" t="s">
        <v>361</v>
      </c>
      <c r="AD169">
        <v>2121504.89</v>
      </c>
      <c r="AE169">
        <v>1559604.4</v>
      </c>
      <c r="AF169" t="s">
        <v>362</v>
      </c>
      <c r="AG169">
        <v>2120718.79</v>
      </c>
      <c r="AH169">
        <v>1562645.22</v>
      </c>
      <c r="AI169" t="s">
        <v>363</v>
      </c>
      <c r="AJ169">
        <v>2120718.79</v>
      </c>
      <c r="AK169">
        <v>1565684.92</v>
      </c>
      <c r="AL169" t="s">
        <v>364</v>
      </c>
      <c r="AM169">
        <v>2120718.79</v>
      </c>
      <c r="AN169">
        <v>1568724.62</v>
      </c>
      <c r="AO169" t="s">
        <v>365</v>
      </c>
      <c r="AP169">
        <v>2122143.1800000002</v>
      </c>
      <c r="AQ169">
        <v>1571764.32</v>
      </c>
      <c r="AR169" t="s">
        <v>366</v>
      </c>
      <c r="AS169">
        <v>2608328.4900000002</v>
      </c>
      <c r="AT169">
        <v>1564138.99</v>
      </c>
    </row>
    <row r="170" spans="1:46" x14ac:dyDescent="0.2">
      <c r="A170" t="s">
        <v>45</v>
      </c>
      <c r="B170" t="s">
        <v>133</v>
      </c>
      <c r="C170" t="s">
        <v>134</v>
      </c>
      <c r="D170" s="6" t="str">
        <f t="shared" si="3"/>
        <v>00038</v>
      </c>
      <c r="E170">
        <v>13</v>
      </c>
      <c r="F170" t="s">
        <v>48</v>
      </c>
      <c r="G170" t="s">
        <v>110</v>
      </c>
      <c r="H170" t="s">
        <v>333</v>
      </c>
      <c r="I170">
        <v>11480917.42</v>
      </c>
      <c r="J170">
        <v>3647209.39</v>
      </c>
      <c r="K170" t="s">
        <v>355</v>
      </c>
      <c r="L170">
        <v>11256711.9</v>
      </c>
      <c r="M170">
        <v>3417401.71</v>
      </c>
      <c r="N170" t="s">
        <v>356</v>
      </c>
      <c r="O170">
        <v>11267183.93</v>
      </c>
      <c r="P170">
        <v>3435881.48</v>
      </c>
      <c r="Q170" t="s">
        <v>357</v>
      </c>
      <c r="R170">
        <v>11269226.84</v>
      </c>
      <c r="S170">
        <v>3453771.8</v>
      </c>
      <c r="T170" t="s">
        <v>358</v>
      </c>
      <c r="U170">
        <v>11265914.84</v>
      </c>
      <c r="V170">
        <v>3466153.9</v>
      </c>
      <c r="W170" t="s">
        <v>359</v>
      </c>
      <c r="X170">
        <v>11265914.84</v>
      </c>
      <c r="Y170">
        <v>3484648.7800000003</v>
      </c>
      <c r="Z170" t="s">
        <v>360</v>
      </c>
      <c r="AA170">
        <v>11265914.84</v>
      </c>
      <c r="AB170">
        <v>3501878.59</v>
      </c>
      <c r="AC170" t="s">
        <v>361</v>
      </c>
      <c r="AD170">
        <v>11265914.84</v>
      </c>
      <c r="AE170">
        <v>3520373.47</v>
      </c>
      <c r="AF170" t="s">
        <v>362</v>
      </c>
      <c r="AG170">
        <v>11276046.289999999</v>
      </c>
      <c r="AH170">
        <v>3538868.35</v>
      </c>
      <c r="AI170" t="s">
        <v>363</v>
      </c>
      <c r="AJ170">
        <v>11276046.289999999</v>
      </c>
      <c r="AK170">
        <v>3557379.86</v>
      </c>
      <c r="AL170" t="s">
        <v>364</v>
      </c>
      <c r="AM170">
        <v>11280550.880000001</v>
      </c>
      <c r="AN170">
        <v>3575891.37</v>
      </c>
      <c r="AO170" t="s">
        <v>365</v>
      </c>
      <c r="AP170">
        <v>11280550.880000001</v>
      </c>
      <c r="AQ170">
        <v>3593624.8</v>
      </c>
      <c r="AR170" t="s">
        <v>366</v>
      </c>
      <c r="AS170">
        <v>11492681.6</v>
      </c>
      <c r="AT170">
        <v>3612143.7</v>
      </c>
    </row>
    <row r="171" spans="1:46" x14ac:dyDescent="0.2">
      <c r="A171" t="s">
        <v>45</v>
      </c>
      <c r="B171" t="s">
        <v>133</v>
      </c>
      <c r="C171" t="s">
        <v>134</v>
      </c>
      <c r="D171" s="6" t="str">
        <f t="shared" si="3"/>
        <v>00038</v>
      </c>
      <c r="E171">
        <v>14</v>
      </c>
      <c r="F171" t="s">
        <v>50</v>
      </c>
      <c r="G171" t="s">
        <v>110</v>
      </c>
      <c r="H171" t="s">
        <v>333</v>
      </c>
      <c r="I171">
        <v>0</v>
      </c>
      <c r="J171">
        <v>0</v>
      </c>
      <c r="K171" t="s">
        <v>355</v>
      </c>
      <c r="L171">
        <v>0</v>
      </c>
      <c r="M171">
        <v>0</v>
      </c>
      <c r="N171" t="s">
        <v>356</v>
      </c>
      <c r="O171">
        <v>0</v>
      </c>
      <c r="P171">
        <v>0</v>
      </c>
      <c r="Q171" t="s">
        <v>357</v>
      </c>
      <c r="R171">
        <v>0</v>
      </c>
      <c r="S171">
        <v>0</v>
      </c>
      <c r="T171" t="s">
        <v>358</v>
      </c>
      <c r="U171">
        <v>0</v>
      </c>
      <c r="V171">
        <v>0</v>
      </c>
      <c r="W171" t="s">
        <v>359</v>
      </c>
      <c r="X171">
        <v>0</v>
      </c>
      <c r="Y171">
        <v>0</v>
      </c>
      <c r="Z171" t="s">
        <v>360</v>
      </c>
      <c r="AA171">
        <v>0</v>
      </c>
      <c r="AB171">
        <v>0</v>
      </c>
      <c r="AC171" t="s">
        <v>361</v>
      </c>
      <c r="AD171">
        <v>0</v>
      </c>
      <c r="AE171">
        <v>0</v>
      </c>
      <c r="AF171" t="s">
        <v>362</v>
      </c>
      <c r="AG171">
        <v>0</v>
      </c>
      <c r="AH171">
        <v>0</v>
      </c>
      <c r="AI171" t="s">
        <v>363</v>
      </c>
      <c r="AJ171">
        <v>0</v>
      </c>
      <c r="AK171">
        <v>0</v>
      </c>
      <c r="AL171" t="s">
        <v>364</v>
      </c>
      <c r="AM171">
        <v>0</v>
      </c>
      <c r="AN171">
        <v>0</v>
      </c>
      <c r="AO171" t="s">
        <v>365</v>
      </c>
      <c r="AP171">
        <v>0</v>
      </c>
      <c r="AQ171">
        <v>0</v>
      </c>
      <c r="AR171" t="s">
        <v>366</v>
      </c>
      <c r="AS171">
        <v>0</v>
      </c>
      <c r="AT171">
        <v>0</v>
      </c>
    </row>
    <row r="172" spans="1:46" x14ac:dyDescent="0.2">
      <c r="A172" t="s">
        <v>45</v>
      </c>
      <c r="B172" t="s">
        <v>133</v>
      </c>
      <c r="C172" t="s">
        <v>135</v>
      </c>
      <c r="D172" s="6" t="str">
        <f t="shared" si="3"/>
        <v>00048</v>
      </c>
      <c r="E172">
        <v>13</v>
      </c>
      <c r="F172" t="s">
        <v>48</v>
      </c>
      <c r="G172" t="s">
        <v>110</v>
      </c>
      <c r="H172" t="s">
        <v>333</v>
      </c>
      <c r="I172">
        <v>0</v>
      </c>
      <c r="J172">
        <v>0</v>
      </c>
      <c r="K172" t="s">
        <v>355</v>
      </c>
      <c r="L172">
        <v>0</v>
      </c>
      <c r="M172">
        <v>0</v>
      </c>
      <c r="N172" t="s">
        <v>356</v>
      </c>
      <c r="O172">
        <v>0</v>
      </c>
      <c r="P172">
        <v>0</v>
      </c>
      <c r="Q172" t="s">
        <v>357</v>
      </c>
      <c r="R172">
        <v>0</v>
      </c>
      <c r="S172">
        <v>0</v>
      </c>
      <c r="T172" t="s">
        <v>358</v>
      </c>
      <c r="U172">
        <v>0</v>
      </c>
      <c r="V172">
        <v>0</v>
      </c>
      <c r="W172" t="s">
        <v>359</v>
      </c>
      <c r="X172">
        <v>0</v>
      </c>
      <c r="Y172">
        <v>0</v>
      </c>
      <c r="Z172" t="s">
        <v>360</v>
      </c>
      <c r="AA172">
        <v>0</v>
      </c>
      <c r="AB172">
        <v>0</v>
      </c>
      <c r="AC172" t="s">
        <v>361</v>
      </c>
      <c r="AD172">
        <v>0</v>
      </c>
      <c r="AE172">
        <v>0</v>
      </c>
      <c r="AF172" t="s">
        <v>362</v>
      </c>
      <c r="AG172">
        <v>0</v>
      </c>
      <c r="AH172">
        <v>0</v>
      </c>
      <c r="AI172" t="s">
        <v>363</v>
      </c>
      <c r="AJ172">
        <v>0</v>
      </c>
      <c r="AK172">
        <v>0</v>
      </c>
      <c r="AL172" t="s">
        <v>364</v>
      </c>
      <c r="AM172">
        <v>0</v>
      </c>
      <c r="AN172">
        <v>0</v>
      </c>
      <c r="AO172" t="s">
        <v>365</v>
      </c>
      <c r="AP172">
        <v>0</v>
      </c>
      <c r="AQ172">
        <v>0</v>
      </c>
      <c r="AR172" t="s">
        <v>366</v>
      </c>
      <c r="AS172">
        <v>0</v>
      </c>
      <c r="AT172">
        <v>0</v>
      </c>
    </row>
    <row r="173" spans="1:46" x14ac:dyDescent="0.2">
      <c r="A173" t="s">
        <v>45</v>
      </c>
      <c r="B173" t="s">
        <v>133</v>
      </c>
      <c r="C173" t="s">
        <v>135</v>
      </c>
      <c r="D173" s="6" t="str">
        <f t="shared" si="3"/>
        <v>00048</v>
      </c>
      <c r="E173">
        <v>14</v>
      </c>
      <c r="F173" t="s">
        <v>50</v>
      </c>
      <c r="G173" t="s">
        <v>110</v>
      </c>
      <c r="H173" t="s">
        <v>333</v>
      </c>
      <c r="I173">
        <v>32275101.82</v>
      </c>
      <c r="J173">
        <v>6111795.1399999997</v>
      </c>
      <c r="K173" t="s">
        <v>355</v>
      </c>
      <c r="L173">
        <v>32363119.710000001</v>
      </c>
      <c r="M173">
        <v>6164780.0999999996</v>
      </c>
      <c r="N173" t="s">
        <v>356</v>
      </c>
      <c r="O173">
        <v>32528909.890000001</v>
      </c>
      <c r="P173">
        <v>6217827.5</v>
      </c>
      <c r="Q173" t="s">
        <v>357</v>
      </c>
      <c r="R173">
        <v>32629486.739999998</v>
      </c>
      <c r="S173">
        <v>6257481.0899999999</v>
      </c>
      <c r="T173" t="s">
        <v>358</v>
      </c>
      <c r="U173">
        <v>32837427.920000002</v>
      </c>
      <c r="V173">
        <v>6270644.4199999999</v>
      </c>
      <c r="W173" t="s">
        <v>359</v>
      </c>
      <c r="X173">
        <v>33013768.449999999</v>
      </c>
      <c r="Y173">
        <v>6309409.2999999998</v>
      </c>
      <c r="Z173" t="s">
        <v>360</v>
      </c>
      <c r="AA173">
        <v>33135031.309999999</v>
      </c>
      <c r="AB173">
        <v>6363606.9000000004</v>
      </c>
      <c r="AC173" t="s">
        <v>361</v>
      </c>
      <c r="AD173">
        <v>33263114.829999998</v>
      </c>
      <c r="AE173">
        <v>6414855.7400000002</v>
      </c>
      <c r="AF173" t="s">
        <v>362</v>
      </c>
      <c r="AG173">
        <v>33321768.129999999</v>
      </c>
      <c r="AH173">
        <v>6426041.3300000001</v>
      </c>
      <c r="AI173" t="s">
        <v>363</v>
      </c>
      <c r="AJ173">
        <v>33331276.149999999</v>
      </c>
      <c r="AK173">
        <v>6466359.7199999997</v>
      </c>
      <c r="AL173" t="s">
        <v>364</v>
      </c>
      <c r="AM173">
        <v>33662765.259999998</v>
      </c>
      <c r="AN173">
        <v>6439758.54</v>
      </c>
      <c r="AO173" t="s">
        <v>365</v>
      </c>
      <c r="AP173">
        <v>33562985.390000001</v>
      </c>
      <c r="AQ173">
        <v>6493393.8499999996</v>
      </c>
      <c r="AR173" t="s">
        <v>366</v>
      </c>
      <c r="AS173">
        <v>33715861.719999999</v>
      </c>
      <c r="AT173">
        <v>6016545.2000000002</v>
      </c>
    </row>
    <row r="174" spans="1:46" x14ac:dyDescent="0.2">
      <c r="A174" t="s">
        <v>45</v>
      </c>
      <c r="B174" t="s">
        <v>340</v>
      </c>
      <c r="C174" t="s">
        <v>341</v>
      </c>
      <c r="D174" s="6" t="str">
        <f t="shared" si="3"/>
        <v>00048</v>
      </c>
      <c r="E174">
        <v>13</v>
      </c>
      <c r="F174" t="s">
        <v>48</v>
      </c>
      <c r="G174" t="s">
        <v>110</v>
      </c>
      <c r="H174" t="s">
        <v>333</v>
      </c>
      <c r="I174">
        <v>0</v>
      </c>
      <c r="J174">
        <v>0</v>
      </c>
      <c r="K174" t="s">
        <v>355</v>
      </c>
      <c r="L174">
        <v>0</v>
      </c>
      <c r="M174">
        <v>0</v>
      </c>
      <c r="N174" t="s">
        <v>356</v>
      </c>
      <c r="O174">
        <v>0</v>
      </c>
      <c r="P174">
        <v>0</v>
      </c>
      <c r="Q174" t="s">
        <v>357</v>
      </c>
      <c r="R174">
        <v>0</v>
      </c>
      <c r="S174">
        <v>0</v>
      </c>
      <c r="T174" t="s">
        <v>358</v>
      </c>
      <c r="U174">
        <v>0</v>
      </c>
      <c r="V174">
        <v>0</v>
      </c>
      <c r="W174" t="s">
        <v>359</v>
      </c>
      <c r="X174">
        <v>0</v>
      </c>
      <c r="Y174">
        <v>0</v>
      </c>
      <c r="Z174" t="s">
        <v>360</v>
      </c>
      <c r="AA174">
        <v>0</v>
      </c>
      <c r="AB174">
        <v>0</v>
      </c>
      <c r="AC174" t="s">
        <v>361</v>
      </c>
      <c r="AD174">
        <v>0</v>
      </c>
      <c r="AE174">
        <v>0</v>
      </c>
      <c r="AF174" t="s">
        <v>362</v>
      </c>
      <c r="AG174">
        <v>0</v>
      </c>
      <c r="AH174">
        <v>0</v>
      </c>
      <c r="AI174" t="s">
        <v>363</v>
      </c>
      <c r="AJ174">
        <v>0</v>
      </c>
      <c r="AK174">
        <v>0</v>
      </c>
      <c r="AL174" t="s">
        <v>364</v>
      </c>
      <c r="AM174">
        <v>0</v>
      </c>
      <c r="AN174">
        <v>0</v>
      </c>
      <c r="AO174" t="s">
        <v>365</v>
      </c>
      <c r="AP174">
        <v>0</v>
      </c>
      <c r="AQ174">
        <v>0</v>
      </c>
      <c r="AR174" t="s">
        <v>366</v>
      </c>
      <c r="AS174">
        <v>0</v>
      </c>
      <c r="AT174">
        <v>0</v>
      </c>
    </row>
    <row r="175" spans="1:46" x14ac:dyDescent="0.2">
      <c r="A175" t="s">
        <v>45</v>
      </c>
      <c r="B175" t="s">
        <v>340</v>
      </c>
      <c r="C175" t="s">
        <v>341</v>
      </c>
      <c r="D175" s="6" t="str">
        <f t="shared" si="3"/>
        <v>00048</v>
      </c>
      <c r="E175">
        <v>14</v>
      </c>
      <c r="F175" t="s">
        <v>50</v>
      </c>
      <c r="G175" t="s">
        <v>110</v>
      </c>
      <c r="H175" t="s">
        <v>333</v>
      </c>
      <c r="I175">
        <v>504955.57</v>
      </c>
      <c r="J175">
        <v>-3840</v>
      </c>
      <c r="K175" t="s">
        <v>355</v>
      </c>
      <c r="L175">
        <v>507634.94</v>
      </c>
      <c r="M175">
        <v>-3031.9</v>
      </c>
      <c r="N175" t="s">
        <v>356</v>
      </c>
      <c r="O175">
        <v>539788.94000000006</v>
      </c>
      <c r="P175">
        <v>-2449.21</v>
      </c>
      <c r="Q175" t="s">
        <v>357</v>
      </c>
      <c r="R175">
        <v>707960.13</v>
      </c>
      <c r="S175">
        <v>-1563.28</v>
      </c>
      <c r="T175" t="s">
        <v>358</v>
      </c>
      <c r="U175">
        <v>763626.28</v>
      </c>
      <c r="V175">
        <v>-401.04</v>
      </c>
      <c r="W175" t="s">
        <v>359</v>
      </c>
      <c r="X175">
        <v>764059.34</v>
      </c>
      <c r="Y175">
        <v>852.58</v>
      </c>
      <c r="Z175" t="s">
        <v>360</v>
      </c>
      <c r="AA175">
        <v>766994.6</v>
      </c>
      <c r="AB175">
        <v>2106.91</v>
      </c>
      <c r="AC175" t="s">
        <v>361</v>
      </c>
      <c r="AD175">
        <v>767044.43</v>
      </c>
      <c r="AE175">
        <v>3366.06</v>
      </c>
      <c r="AF175" t="s">
        <v>362</v>
      </c>
      <c r="AG175">
        <v>767044.43</v>
      </c>
      <c r="AH175">
        <v>4625.29</v>
      </c>
      <c r="AI175" t="s">
        <v>363</v>
      </c>
      <c r="AJ175">
        <v>849067.46</v>
      </c>
      <c r="AK175">
        <v>5884.52</v>
      </c>
      <c r="AL175" t="s">
        <v>364</v>
      </c>
      <c r="AM175">
        <v>849067.95000000007</v>
      </c>
      <c r="AN175">
        <v>7278.41</v>
      </c>
      <c r="AO175" t="s">
        <v>365</v>
      </c>
      <c r="AP175">
        <v>1167848.43</v>
      </c>
      <c r="AQ175">
        <v>8672.2999999999993</v>
      </c>
      <c r="AR175" t="s">
        <v>366</v>
      </c>
      <c r="AS175">
        <v>1419216.4100000001</v>
      </c>
      <c r="AT175">
        <v>10589.52</v>
      </c>
    </row>
    <row r="176" spans="1:46" x14ac:dyDescent="0.2">
      <c r="A176" t="s">
        <v>45</v>
      </c>
      <c r="B176" t="s">
        <v>136</v>
      </c>
      <c r="C176" t="s">
        <v>137</v>
      </c>
      <c r="D176" s="6" t="str">
        <f t="shared" si="3"/>
        <v>00038</v>
      </c>
      <c r="E176">
        <v>13</v>
      </c>
      <c r="F176" t="s">
        <v>48</v>
      </c>
      <c r="G176" t="s">
        <v>110</v>
      </c>
      <c r="H176" t="s">
        <v>333</v>
      </c>
      <c r="I176">
        <v>53054904.340000004</v>
      </c>
      <c r="J176">
        <v>19392851.329999998</v>
      </c>
      <c r="K176" t="s">
        <v>355</v>
      </c>
      <c r="L176">
        <v>53363414.229999997</v>
      </c>
      <c r="M176">
        <v>19541405.059999999</v>
      </c>
      <c r="N176" t="s">
        <v>356</v>
      </c>
      <c r="O176">
        <v>53573401.409999996</v>
      </c>
      <c r="P176">
        <v>19675248.129999999</v>
      </c>
      <c r="Q176" t="s">
        <v>357</v>
      </c>
      <c r="R176">
        <v>53850654.159999996</v>
      </c>
      <c r="S176">
        <v>19825133.640000001</v>
      </c>
      <c r="T176" t="s">
        <v>358</v>
      </c>
      <c r="U176">
        <v>54117695.350000001</v>
      </c>
      <c r="V176">
        <v>19967586.27</v>
      </c>
      <c r="W176" t="s">
        <v>359</v>
      </c>
      <c r="X176">
        <v>54349695.609999999</v>
      </c>
      <c r="Y176">
        <v>20108551.559999999</v>
      </c>
      <c r="Z176" t="s">
        <v>360</v>
      </c>
      <c r="AA176">
        <v>54600923.539999999</v>
      </c>
      <c r="AB176">
        <v>20259156.879999999</v>
      </c>
      <c r="AC176" t="s">
        <v>361</v>
      </c>
      <c r="AD176">
        <v>54917437.899999999</v>
      </c>
      <c r="AE176">
        <v>20410683.039999999</v>
      </c>
      <c r="AF176" t="s">
        <v>362</v>
      </c>
      <c r="AG176">
        <v>55230376.140000001</v>
      </c>
      <c r="AH176">
        <v>20558928.059999999</v>
      </c>
      <c r="AI176" t="s">
        <v>363</v>
      </c>
      <c r="AJ176">
        <v>55443803.229999997</v>
      </c>
      <c r="AK176">
        <v>20711377.800000001</v>
      </c>
      <c r="AL176" t="s">
        <v>364</v>
      </c>
      <c r="AM176">
        <v>55742739.640000001</v>
      </c>
      <c r="AN176">
        <v>20866620.449999999</v>
      </c>
      <c r="AO176" t="s">
        <v>365</v>
      </c>
      <c r="AP176">
        <v>56118141.210000001</v>
      </c>
      <c r="AQ176">
        <v>21014410.18</v>
      </c>
      <c r="AR176" t="s">
        <v>366</v>
      </c>
      <c r="AS176">
        <v>56618240.75</v>
      </c>
      <c r="AT176">
        <v>21153007.010000002</v>
      </c>
    </row>
    <row r="177" spans="1:46" x14ac:dyDescent="0.2">
      <c r="A177" t="s">
        <v>45</v>
      </c>
      <c r="B177" t="s">
        <v>136</v>
      </c>
      <c r="C177" t="s">
        <v>137</v>
      </c>
      <c r="D177" s="6" t="str">
        <f t="shared" si="3"/>
        <v>00038</v>
      </c>
      <c r="E177">
        <v>14</v>
      </c>
      <c r="F177" t="s">
        <v>50</v>
      </c>
      <c r="G177" t="s">
        <v>110</v>
      </c>
      <c r="H177" t="s">
        <v>333</v>
      </c>
      <c r="I177">
        <v>0</v>
      </c>
      <c r="J177">
        <v>0</v>
      </c>
      <c r="K177" t="s">
        <v>355</v>
      </c>
      <c r="L177">
        <v>0</v>
      </c>
      <c r="M177">
        <v>0</v>
      </c>
      <c r="N177" t="s">
        <v>356</v>
      </c>
      <c r="O177">
        <v>0</v>
      </c>
      <c r="P177">
        <v>0</v>
      </c>
      <c r="Q177" t="s">
        <v>357</v>
      </c>
      <c r="R177">
        <v>0</v>
      </c>
      <c r="S177">
        <v>0</v>
      </c>
      <c r="T177" t="s">
        <v>358</v>
      </c>
      <c r="U177">
        <v>0</v>
      </c>
      <c r="V177">
        <v>0</v>
      </c>
      <c r="W177" t="s">
        <v>359</v>
      </c>
      <c r="X177">
        <v>0</v>
      </c>
      <c r="Y177">
        <v>0</v>
      </c>
      <c r="Z177" t="s">
        <v>360</v>
      </c>
      <c r="AA177">
        <v>0</v>
      </c>
      <c r="AB177">
        <v>0</v>
      </c>
      <c r="AC177" t="s">
        <v>361</v>
      </c>
      <c r="AD177">
        <v>0</v>
      </c>
      <c r="AE177">
        <v>0</v>
      </c>
      <c r="AF177" t="s">
        <v>362</v>
      </c>
      <c r="AG177">
        <v>0</v>
      </c>
      <c r="AH177">
        <v>0</v>
      </c>
      <c r="AI177" t="s">
        <v>363</v>
      </c>
      <c r="AJ177">
        <v>0</v>
      </c>
      <c r="AK177">
        <v>0</v>
      </c>
      <c r="AL177" t="s">
        <v>364</v>
      </c>
      <c r="AM177">
        <v>0</v>
      </c>
      <c r="AN177">
        <v>0</v>
      </c>
      <c r="AO177" t="s">
        <v>365</v>
      </c>
      <c r="AP177">
        <v>0</v>
      </c>
      <c r="AQ177">
        <v>0</v>
      </c>
      <c r="AR177" t="s">
        <v>366</v>
      </c>
      <c r="AS177">
        <v>0</v>
      </c>
      <c r="AT177">
        <v>0</v>
      </c>
    </row>
    <row r="178" spans="1:46" x14ac:dyDescent="0.2">
      <c r="A178" t="s">
        <v>45</v>
      </c>
      <c r="B178" t="s">
        <v>136</v>
      </c>
      <c r="C178" t="s">
        <v>138</v>
      </c>
      <c r="D178" s="6" t="str">
        <f t="shared" si="3"/>
        <v>00048</v>
      </c>
      <c r="E178">
        <v>13</v>
      </c>
      <c r="F178" t="s">
        <v>48</v>
      </c>
      <c r="G178" t="s">
        <v>110</v>
      </c>
      <c r="H178" t="s">
        <v>333</v>
      </c>
      <c r="I178">
        <v>0</v>
      </c>
      <c r="J178">
        <v>0</v>
      </c>
      <c r="K178" t="s">
        <v>355</v>
      </c>
      <c r="L178">
        <v>0</v>
      </c>
      <c r="M178">
        <v>0</v>
      </c>
      <c r="N178" t="s">
        <v>356</v>
      </c>
      <c r="O178">
        <v>0</v>
      </c>
      <c r="P178">
        <v>0</v>
      </c>
      <c r="Q178" t="s">
        <v>357</v>
      </c>
      <c r="R178">
        <v>0</v>
      </c>
      <c r="S178">
        <v>0</v>
      </c>
      <c r="T178" t="s">
        <v>358</v>
      </c>
      <c r="U178">
        <v>0</v>
      </c>
      <c r="V178">
        <v>0</v>
      </c>
      <c r="W178" t="s">
        <v>359</v>
      </c>
      <c r="X178">
        <v>0</v>
      </c>
      <c r="Y178">
        <v>0</v>
      </c>
      <c r="Z178" t="s">
        <v>360</v>
      </c>
      <c r="AA178">
        <v>0</v>
      </c>
      <c r="AB178">
        <v>0</v>
      </c>
      <c r="AC178" t="s">
        <v>361</v>
      </c>
      <c r="AD178">
        <v>0</v>
      </c>
      <c r="AE178">
        <v>0</v>
      </c>
      <c r="AF178" t="s">
        <v>362</v>
      </c>
      <c r="AG178">
        <v>0</v>
      </c>
      <c r="AH178">
        <v>0</v>
      </c>
      <c r="AI178" t="s">
        <v>363</v>
      </c>
      <c r="AJ178">
        <v>0</v>
      </c>
      <c r="AK178">
        <v>0</v>
      </c>
      <c r="AL178" t="s">
        <v>364</v>
      </c>
      <c r="AM178">
        <v>0</v>
      </c>
      <c r="AN178">
        <v>0</v>
      </c>
      <c r="AO178" t="s">
        <v>365</v>
      </c>
      <c r="AP178">
        <v>0</v>
      </c>
      <c r="AQ178">
        <v>0</v>
      </c>
      <c r="AR178" t="s">
        <v>366</v>
      </c>
      <c r="AS178">
        <v>0</v>
      </c>
      <c r="AT178">
        <v>0</v>
      </c>
    </row>
    <row r="179" spans="1:46" x14ac:dyDescent="0.2">
      <c r="A179" t="s">
        <v>45</v>
      </c>
      <c r="B179" t="s">
        <v>136</v>
      </c>
      <c r="C179" t="s">
        <v>138</v>
      </c>
      <c r="D179" s="6" t="str">
        <f t="shared" si="3"/>
        <v>00048</v>
      </c>
      <c r="E179">
        <v>14</v>
      </c>
      <c r="F179" t="s">
        <v>50</v>
      </c>
      <c r="G179" t="s">
        <v>110</v>
      </c>
      <c r="H179" t="s">
        <v>333</v>
      </c>
      <c r="I179">
        <v>159001002.13</v>
      </c>
      <c r="J179">
        <v>60360022.140000001</v>
      </c>
      <c r="K179" t="s">
        <v>355</v>
      </c>
      <c r="L179">
        <v>159886165.65000001</v>
      </c>
      <c r="M179">
        <v>60800035.579999998</v>
      </c>
      <c r="N179" t="s">
        <v>356</v>
      </c>
      <c r="O179">
        <v>160396148.22999999</v>
      </c>
      <c r="P179">
        <v>61227512.350000001</v>
      </c>
      <c r="Q179" t="s">
        <v>357</v>
      </c>
      <c r="R179">
        <v>161448860.56</v>
      </c>
      <c r="S179">
        <v>61679720.759999998</v>
      </c>
      <c r="T179" t="s">
        <v>358</v>
      </c>
      <c r="U179">
        <v>162200806.31999999</v>
      </c>
      <c r="V179">
        <v>62119464.049999997</v>
      </c>
      <c r="W179" t="s">
        <v>359</v>
      </c>
      <c r="X179">
        <v>163035003.46000001</v>
      </c>
      <c r="Y179">
        <v>62565458.869999997</v>
      </c>
      <c r="Z179" t="s">
        <v>360</v>
      </c>
      <c r="AA179">
        <v>163662923.72</v>
      </c>
      <c r="AB179">
        <v>63012080.719999999</v>
      </c>
      <c r="AC179" t="s">
        <v>361</v>
      </c>
      <c r="AD179">
        <v>164157949.27000001</v>
      </c>
      <c r="AE179">
        <v>63466008.68</v>
      </c>
      <c r="AF179" t="s">
        <v>362</v>
      </c>
      <c r="AG179">
        <v>165065867.62</v>
      </c>
      <c r="AH179">
        <v>63904731.630000003</v>
      </c>
      <c r="AI179" t="s">
        <v>363</v>
      </c>
      <c r="AJ179">
        <v>165910906.41</v>
      </c>
      <c r="AK179">
        <v>64360388.560000002</v>
      </c>
      <c r="AL179" t="s">
        <v>364</v>
      </c>
      <c r="AM179">
        <v>166540282.34999999</v>
      </c>
      <c r="AN179">
        <v>64823519.25</v>
      </c>
      <c r="AO179" t="s">
        <v>365</v>
      </c>
      <c r="AP179">
        <v>167120794.28</v>
      </c>
      <c r="AQ179">
        <v>65251232.93</v>
      </c>
      <c r="AR179" t="s">
        <v>366</v>
      </c>
      <c r="AS179">
        <v>168309670.06</v>
      </c>
      <c r="AT179">
        <v>65669691.460000001</v>
      </c>
    </row>
    <row r="180" spans="1:46" x14ac:dyDescent="0.2">
      <c r="A180" t="s">
        <v>45</v>
      </c>
      <c r="B180" t="s">
        <v>136</v>
      </c>
      <c r="C180" t="s">
        <v>378</v>
      </c>
      <c r="D180" s="6" t="str">
        <f t="shared" ref="D180:D243" si="4">RIGHT(C180,5)</f>
        <v>00038</v>
      </c>
      <c r="E180">
        <v>13</v>
      </c>
      <c r="F180" t="s">
        <v>48</v>
      </c>
      <c r="G180" t="s">
        <v>110</v>
      </c>
      <c r="H180" t="s">
        <v>333</v>
      </c>
      <c r="I180">
        <v>0</v>
      </c>
      <c r="J180">
        <v>0</v>
      </c>
      <c r="K180" t="s">
        <v>355</v>
      </c>
      <c r="L180">
        <v>0</v>
      </c>
      <c r="M180">
        <v>0</v>
      </c>
      <c r="N180" t="s">
        <v>356</v>
      </c>
      <c r="O180">
        <v>50320.47</v>
      </c>
      <c r="P180">
        <v>11101.78</v>
      </c>
      <c r="Q180" t="s">
        <v>357</v>
      </c>
      <c r="R180">
        <v>50320.47</v>
      </c>
      <c r="S180">
        <v>11101.78</v>
      </c>
      <c r="T180" t="s">
        <v>358</v>
      </c>
      <c r="U180">
        <v>50320.47</v>
      </c>
      <c r="V180">
        <v>11101.78</v>
      </c>
      <c r="W180" t="s">
        <v>359</v>
      </c>
      <c r="X180">
        <v>50320.47</v>
      </c>
      <c r="Y180">
        <v>11101.78</v>
      </c>
      <c r="Z180" t="s">
        <v>360</v>
      </c>
      <c r="AA180">
        <v>50320.47</v>
      </c>
      <c r="AB180">
        <v>11101.78</v>
      </c>
      <c r="AC180" t="s">
        <v>361</v>
      </c>
      <c r="AD180">
        <v>50320.47</v>
      </c>
      <c r="AE180">
        <v>11101.78</v>
      </c>
      <c r="AF180" t="s">
        <v>362</v>
      </c>
      <c r="AG180">
        <v>50320.47</v>
      </c>
      <c r="AH180">
        <v>11101.78</v>
      </c>
      <c r="AI180" t="s">
        <v>363</v>
      </c>
      <c r="AJ180">
        <v>50320.47</v>
      </c>
      <c r="AK180">
        <v>11101.78</v>
      </c>
      <c r="AL180" t="s">
        <v>364</v>
      </c>
      <c r="AM180">
        <v>50320.47</v>
      </c>
      <c r="AN180">
        <v>11101.78</v>
      </c>
      <c r="AO180" t="s">
        <v>365</v>
      </c>
      <c r="AP180">
        <v>50320.47</v>
      </c>
      <c r="AQ180">
        <v>11101.78</v>
      </c>
      <c r="AR180" t="s">
        <v>366</v>
      </c>
      <c r="AS180">
        <v>50320.47</v>
      </c>
      <c r="AT180">
        <v>11101.78</v>
      </c>
    </row>
    <row r="181" spans="1:46" x14ac:dyDescent="0.2">
      <c r="A181" t="s">
        <v>45</v>
      </c>
      <c r="B181" t="s">
        <v>136</v>
      </c>
      <c r="C181" t="s">
        <v>378</v>
      </c>
      <c r="D181" s="6" t="str">
        <f t="shared" si="4"/>
        <v>00038</v>
      </c>
      <c r="E181">
        <v>14</v>
      </c>
      <c r="F181" t="s">
        <v>50</v>
      </c>
      <c r="G181" t="s">
        <v>110</v>
      </c>
      <c r="H181" t="s">
        <v>333</v>
      </c>
      <c r="I181">
        <v>0</v>
      </c>
      <c r="J181">
        <v>0</v>
      </c>
      <c r="K181" t="s">
        <v>355</v>
      </c>
      <c r="L181">
        <v>0</v>
      </c>
      <c r="M181">
        <v>0</v>
      </c>
      <c r="N181" t="s">
        <v>356</v>
      </c>
      <c r="O181">
        <v>0</v>
      </c>
      <c r="P181">
        <v>0</v>
      </c>
      <c r="Q181" t="s">
        <v>357</v>
      </c>
      <c r="R181">
        <v>0</v>
      </c>
      <c r="S181">
        <v>0</v>
      </c>
      <c r="T181" t="s">
        <v>358</v>
      </c>
      <c r="U181">
        <v>0</v>
      </c>
      <c r="V181">
        <v>0</v>
      </c>
      <c r="W181" t="s">
        <v>359</v>
      </c>
      <c r="X181">
        <v>0</v>
      </c>
      <c r="Y181">
        <v>0</v>
      </c>
      <c r="Z181" t="s">
        <v>360</v>
      </c>
      <c r="AA181">
        <v>0</v>
      </c>
      <c r="AB181">
        <v>0</v>
      </c>
      <c r="AC181" t="s">
        <v>361</v>
      </c>
      <c r="AD181">
        <v>0</v>
      </c>
      <c r="AE181">
        <v>0</v>
      </c>
      <c r="AF181" t="s">
        <v>362</v>
      </c>
      <c r="AG181">
        <v>0</v>
      </c>
      <c r="AH181">
        <v>0</v>
      </c>
      <c r="AI181" t="s">
        <v>363</v>
      </c>
      <c r="AJ181">
        <v>0</v>
      </c>
      <c r="AK181">
        <v>0</v>
      </c>
      <c r="AL181" t="s">
        <v>364</v>
      </c>
      <c r="AM181">
        <v>0</v>
      </c>
      <c r="AN181">
        <v>0</v>
      </c>
      <c r="AO181" t="s">
        <v>365</v>
      </c>
      <c r="AP181">
        <v>0</v>
      </c>
      <c r="AQ181">
        <v>0</v>
      </c>
      <c r="AR181" t="s">
        <v>366</v>
      </c>
      <c r="AS181">
        <v>0</v>
      </c>
      <c r="AT181">
        <v>0</v>
      </c>
    </row>
    <row r="182" spans="1:46" x14ac:dyDescent="0.2">
      <c r="A182" t="s">
        <v>45</v>
      </c>
      <c r="B182" t="s">
        <v>139</v>
      </c>
      <c r="C182" t="s">
        <v>140</v>
      </c>
      <c r="D182" s="6" t="str">
        <f t="shared" si="4"/>
        <v>00038</v>
      </c>
      <c r="E182">
        <v>13</v>
      </c>
      <c r="F182" t="s">
        <v>48</v>
      </c>
      <c r="G182" t="s">
        <v>110</v>
      </c>
      <c r="H182" t="s">
        <v>333</v>
      </c>
      <c r="I182">
        <v>12795561.15</v>
      </c>
      <c r="J182">
        <v>19698070.18</v>
      </c>
      <c r="K182" t="s">
        <v>355</v>
      </c>
      <c r="L182">
        <v>12795389.199999999</v>
      </c>
      <c r="M182">
        <v>19734376.440000001</v>
      </c>
      <c r="N182" t="s">
        <v>356</v>
      </c>
      <c r="O182">
        <v>12794005.42</v>
      </c>
      <c r="P182">
        <v>19742181.18</v>
      </c>
      <c r="Q182" t="s">
        <v>357</v>
      </c>
      <c r="R182">
        <v>12792334.800000001</v>
      </c>
      <c r="S182">
        <v>19712072.190000001</v>
      </c>
      <c r="T182" t="s">
        <v>358</v>
      </c>
      <c r="U182">
        <v>12790154.52</v>
      </c>
      <c r="V182">
        <v>19742867.370000001</v>
      </c>
      <c r="W182" t="s">
        <v>359</v>
      </c>
      <c r="X182">
        <v>12789554.15</v>
      </c>
      <c r="Y182">
        <v>19765535.32</v>
      </c>
      <c r="Z182" t="s">
        <v>360</v>
      </c>
      <c r="AA182">
        <v>12789243.869999999</v>
      </c>
      <c r="AB182">
        <v>19793132.68</v>
      </c>
      <c r="AC182" t="s">
        <v>361</v>
      </c>
      <c r="AD182">
        <v>12789243.869999999</v>
      </c>
      <c r="AE182">
        <v>19803834.41</v>
      </c>
      <c r="AF182" t="s">
        <v>362</v>
      </c>
      <c r="AG182">
        <v>12782269.949999999</v>
      </c>
      <c r="AH182">
        <v>19824866.77</v>
      </c>
      <c r="AI182" t="s">
        <v>363</v>
      </c>
      <c r="AJ182">
        <v>12782269.949999999</v>
      </c>
      <c r="AK182">
        <v>19854775.289999999</v>
      </c>
      <c r="AL182" t="s">
        <v>364</v>
      </c>
      <c r="AM182">
        <v>12782269.949999999</v>
      </c>
      <c r="AN182">
        <v>19891737.359999999</v>
      </c>
      <c r="AO182" t="s">
        <v>365</v>
      </c>
      <c r="AP182">
        <v>12778063.109999999</v>
      </c>
      <c r="AQ182">
        <v>19865188.489999998</v>
      </c>
      <c r="AR182" t="s">
        <v>366</v>
      </c>
      <c r="AS182">
        <v>12770744.710000001</v>
      </c>
      <c r="AT182">
        <v>19884927.73</v>
      </c>
    </row>
    <row r="183" spans="1:46" x14ac:dyDescent="0.2">
      <c r="A183" t="s">
        <v>45</v>
      </c>
      <c r="B183" t="s">
        <v>139</v>
      </c>
      <c r="C183" t="s">
        <v>140</v>
      </c>
      <c r="D183" s="6" t="str">
        <f t="shared" si="4"/>
        <v>00038</v>
      </c>
      <c r="E183">
        <v>14</v>
      </c>
      <c r="F183" t="s">
        <v>50</v>
      </c>
      <c r="G183" t="s">
        <v>110</v>
      </c>
      <c r="H183" t="s">
        <v>333</v>
      </c>
      <c r="I183">
        <v>0</v>
      </c>
      <c r="J183">
        <v>0</v>
      </c>
      <c r="K183" t="s">
        <v>355</v>
      </c>
      <c r="L183">
        <v>0</v>
      </c>
      <c r="M183">
        <v>0</v>
      </c>
      <c r="N183" t="s">
        <v>356</v>
      </c>
      <c r="O183">
        <v>0</v>
      </c>
      <c r="P183">
        <v>0</v>
      </c>
      <c r="Q183" t="s">
        <v>357</v>
      </c>
      <c r="R183">
        <v>0</v>
      </c>
      <c r="S183">
        <v>0</v>
      </c>
      <c r="T183" t="s">
        <v>358</v>
      </c>
      <c r="U183">
        <v>0</v>
      </c>
      <c r="V183">
        <v>0</v>
      </c>
      <c r="W183" t="s">
        <v>359</v>
      </c>
      <c r="X183">
        <v>0</v>
      </c>
      <c r="Y183">
        <v>0</v>
      </c>
      <c r="Z183" t="s">
        <v>360</v>
      </c>
      <c r="AA183">
        <v>0</v>
      </c>
      <c r="AB183">
        <v>0</v>
      </c>
      <c r="AC183" t="s">
        <v>361</v>
      </c>
      <c r="AD183">
        <v>0</v>
      </c>
      <c r="AE183">
        <v>0</v>
      </c>
      <c r="AF183" t="s">
        <v>362</v>
      </c>
      <c r="AG183">
        <v>0</v>
      </c>
      <c r="AH183">
        <v>0</v>
      </c>
      <c r="AI183" t="s">
        <v>363</v>
      </c>
      <c r="AJ183">
        <v>0</v>
      </c>
      <c r="AK183">
        <v>0</v>
      </c>
      <c r="AL183" t="s">
        <v>364</v>
      </c>
      <c r="AM183">
        <v>0</v>
      </c>
      <c r="AN183">
        <v>0</v>
      </c>
      <c r="AO183" t="s">
        <v>365</v>
      </c>
      <c r="AP183">
        <v>0</v>
      </c>
      <c r="AQ183">
        <v>0</v>
      </c>
      <c r="AR183" t="s">
        <v>366</v>
      </c>
      <c r="AS183">
        <v>0</v>
      </c>
      <c r="AT183">
        <v>0</v>
      </c>
    </row>
    <row r="184" spans="1:46" x14ac:dyDescent="0.2">
      <c r="A184" t="s">
        <v>45</v>
      </c>
      <c r="B184" t="s">
        <v>139</v>
      </c>
      <c r="C184" t="s">
        <v>141</v>
      </c>
      <c r="D184" s="6" t="str">
        <f t="shared" si="4"/>
        <v>00048</v>
      </c>
      <c r="E184">
        <v>13</v>
      </c>
      <c r="F184" t="s">
        <v>48</v>
      </c>
      <c r="G184" t="s">
        <v>110</v>
      </c>
      <c r="H184" t="s">
        <v>333</v>
      </c>
      <c r="I184">
        <v>0</v>
      </c>
      <c r="J184">
        <v>0</v>
      </c>
      <c r="K184" t="s">
        <v>355</v>
      </c>
      <c r="L184">
        <v>0</v>
      </c>
      <c r="M184">
        <v>0</v>
      </c>
      <c r="N184" t="s">
        <v>356</v>
      </c>
      <c r="O184">
        <v>0</v>
      </c>
      <c r="P184">
        <v>0</v>
      </c>
      <c r="Q184" t="s">
        <v>357</v>
      </c>
      <c r="R184">
        <v>0</v>
      </c>
      <c r="S184">
        <v>0</v>
      </c>
      <c r="T184" t="s">
        <v>358</v>
      </c>
      <c r="U184">
        <v>0</v>
      </c>
      <c r="V184">
        <v>0</v>
      </c>
      <c r="W184" t="s">
        <v>359</v>
      </c>
      <c r="X184">
        <v>0</v>
      </c>
      <c r="Y184">
        <v>0</v>
      </c>
      <c r="Z184" t="s">
        <v>360</v>
      </c>
      <c r="AA184">
        <v>0</v>
      </c>
      <c r="AB184">
        <v>0</v>
      </c>
      <c r="AC184" t="s">
        <v>361</v>
      </c>
      <c r="AD184">
        <v>0</v>
      </c>
      <c r="AE184">
        <v>0</v>
      </c>
      <c r="AF184" t="s">
        <v>362</v>
      </c>
      <c r="AG184">
        <v>0</v>
      </c>
      <c r="AH184">
        <v>0</v>
      </c>
      <c r="AI184" t="s">
        <v>363</v>
      </c>
      <c r="AJ184">
        <v>0</v>
      </c>
      <c r="AK184">
        <v>0</v>
      </c>
      <c r="AL184" t="s">
        <v>364</v>
      </c>
      <c r="AM184">
        <v>0</v>
      </c>
      <c r="AN184">
        <v>0</v>
      </c>
      <c r="AO184" t="s">
        <v>365</v>
      </c>
      <c r="AP184">
        <v>0</v>
      </c>
      <c r="AQ184">
        <v>0</v>
      </c>
      <c r="AR184" t="s">
        <v>366</v>
      </c>
      <c r="AS184">
        <v>0</v>
      </c>
      <c r="AT184">
        <v>0</v>
      </c>
    </row>
    <row r="185" spans="1:46" x14ac:dyDescent="0.2">
      <c r="A185" t="s">
        <v>45</v>
      </c>
      <c r="B185" t="s">
        <v>139</v>
      </c>
      <c r="C185" t="s">
        <v>141</v>
      </c>
      <c r="D185" s="6" t="str">
        <f t="shared" si="4"/>
        <v>00048</v>
      </c>
      <c r="E185">
        <v>14</v>
      </c>
      <c r="F185" t="s">
        <v>50</v>
      </c>
      <c r="G185" t="s">
        <v>110</v>
      </c>
      <c r="H185" t="s">
        <v>333</v>
      </c>
      <c r="I185">
        <v>61669284.18</v>
      </c>
      <c r="J185">
        <v>94878624.439999998</v>
      </c>
      <c r="K185" t="s">
        <v>355</v>
      </c>
      <c r="L185">
        <v>61666751.07</v>
      </c>
      <c r="M185">
        <v>95048759.269999996</v>
      </c>
      <c r="N185" t="s">
        <v>356</v>
      </c>
      <c r="O185">
        <v>61655903.299999997</v>
      </c>
      <c r="P185">
        <v>95149319.040000007</v>
      </c>
      <c r="Q185" t="s">
        <v>357</v>
      </c>
      <c r="R185">
        <v>61639054.200000003</v>
      </c>
      <c r="S185">
        <v>95260169.049999997</v>
      </c>
      <c r="T185" t="s">
        <v>358</v>
      </c>
      <c r="U185">
        <v>61644747.990000002</v>
      </c>
      <c r="V185">
        <v>95399072.689999998</v>
      </c>
      <c r="W185" t="s">
        <v>359</v>
      </c>
      <c r="X185">
        <v>61639578.420000002</v>
      </c>
      <c r="Y185">
        <v>95488317.379999995</v>
      </c>
      <c r="Z185" t="s">
        <v>360</v>
      </c>
      <c r="AA185">
        <v>61638294.770000003</v>
      </c>
      <c r="AB185">
        <v>95613104.629999995</v>
      </c>
      <c r="AC185" t="s">
        <v>361</v>
      </c>
      <c r="AD185">
        <v>61639052.579999998</v>
      </c>
      <c r="AE185">
        <v>95743275.579999998</v>
      </c>
      <c r="AF185" t="s">
        <v>362</v>
      </c>
      <c r="AG185">
        <v>61644456.189999998</v>
      </c>
      <c r="AH185">
        <v>95859192.480000004</v>
      </c>
      <c r="AI185" t="s">
        <v>363</v>
      </c>
      <c r="AJ185">
        <v>61644456.189999998</v>
      </c>
      <c r="AK185">
        <v>96004192.280000001</v>
      </c>
      <c r="AL185" t="s">
        <v>364</v>
      </c>
      <c r="AM185">
        <v>61642616.619999997</v>
      </c>
      <c r="AN185">
        <v>96180447.930000007</v>
      </c>
      <c r="AO185" t="s">
        <v>365</v>
      </c>
      <c r="AP185">
        <v>61579312.039999999</v>
      </c>
      <c r="AQ185">
        <v>96173772.120000005</v>
      </c>
      <c r="AR185" t="s">
        <v>366</v>
      </c>
      <c r="AS185">
        <v>61551992.810000002</v>
      </c>
      <c r="AT185">
        <v>96208679.239999995</v>
      </c>
    </row>
    <row r="186" spans="1:46" x14ac:dyDescent="0.2">
      <c r="A186" t="s">
        <v>45</v>
      </c>
      <c r="B186" t="s">
        <v>142</v>
      </c>
      <c r="C186" t="s">
        <v>143</v>
      </c>
      <c r="D186" s="6" t="str">
        <f t="shared" si="4"/>
        <v>00101</v>
      </c>
      <c r="E186">
        <v>13</v>
      </c>
      <c r="F186" t="s">
        <v>48</v>
      </c>
      <c r="G186" t="s">
        <v>110</v>
      </c>
      <c r="H186" t="s">
        <v>333</v>
      </c>
      <c r="I186">
        <v>5531290.9900000002</v>
      </c>
      <c r="J186">
        <v>-2103882.37</v>
      </c>
      <c r="K186" t="s">
        <v>355</v>
      </c>
      <c r="L186">
        <v>5555198.5300000003</v>
      </c>
      <c r="M186">
        <v>-2102616.41</v>
      </c>
      <c r="N186" t="s">
        <v>356</v>
      </c>
      <c r="O186">
        <v>5552225.2199999997</v>
      </c>
      <c r="P186">
        <v>-2088977.49</v>
      </c>
      <c r="Q186" t="s">
        <v>357</v>
      </c>
      <c r="R186">
        <v>5552166.8100000005</v>
      </c>
      <c r="S186">
        <v>-2079296.25</v>
      </c>
      <c r="T186" t="s">
        <v>358</v>
      </c>
      <c r="U186">
        <v>5494048.0700000003</v>
      </c>
      <c r="V186">
        <v>-2128049.0099999998</v>
      </c>
      <c r="W186" t="s">
        <v>359</v>
      </c>
      <c r="X186">
        <v>5491882.0899999999</v>
      </c>
      <c r="Y186">
        <v>-2118265.44</v>
      </c>
      <c r="Z186" t="s">
        <v>360</v>
      </c>
      <c r="AA186">
        <v>5507729.5</v>
      </c>
      <c r="AB186">
        <v>-2107498.13</v>
      </c>
      <c r="AC186" t="s">
        <v>361</v>
      </c>
      <c r="AD186">
        <v>5506987.5199999996</v>
      </c>
      <c r="AE186">
        <v>-2102216.38</v>
      </c>
      <c r="AF186" t="s">
        <v>362</v>
      </c>
      <c r="AG186">
        <v>5506669.5499999998</v>
      </c>
      <c r="AH186">
        <v>-2090556.64</v>
      </c>
      <c r="AI186" t="s">
        <v>363</v>
      </c>
      <c r="AJ186">
        <v>5505548.0599999996</v>
      </c>
      <c r="AK186">
        <v>-2079701.12</v>
      </c>
      <c r="AL186" t="s">
        <v>364</v>
      </c>
      <c r="AM186">
        <v>19724.990000000002</v>
      </c>
      <c r="AN186">
        <v>10256.39</v>
      </c>
      <c r="AO186" t="s">
        <v>365</v>
      </c>
      <c r="AP186">
        <v>20004.900000000001</v>
      </c>
      <c r="AQ186">
        <v>10284.86</v>
      </c>
      <c r="AR186" t="s">
        <v>366</v>
      </c>
      <c r="AS186">
        <v>18113.98</v>
      </c>
      <c r="AT186">
        <v>10328.370000000001</v>
      </c>
    </row>
    <row r="187" spans="1:46" x14ac:dyDescent="0.2">
      <c r="A187" t="s">
        <v>45</v>
      </c>
      <c r="B187" t="s">
        <v>142</v>
      </c>
      <c r="C187" t="s">
        <v>143</v>
      </c>
      <c r="D187" s="6" t="str">
        <f t="shared" si="4"/>
        <v>00101</v>
      </c>
      <c r="E187">
        <v>14</v>
      </c>
      <c r="F187" t="s">
        <v>50</v>
      </c>
      <c r="G187" t="s">
        <v>110</v>
      </c>
      <c r="H187" t="s">
        <v>333</v>
      </c>
      <c r="I187">
        <v>15882921.119999999</v>
      </c>
      <c r="J187">
        <v>-6043418.2000000002</v>
      </c>
      <c r="K187" t="s">
        <v>355</v>
      </c>
      <c r="L187">
        <v>15860370.189999999</v>
      </c>
      <c r="M187">
        <v>-6014429.3700000001</v>
      </c>
      <c r="N187" t="s">
        <v>356</v>
      </c>
      <c r="O187">
        <v>15851881.26</v>
      </c>
      <c r="P187">
        <v>-5975489.5899999999</v>
      </c>
      <c r="Q187" t="s">
        <v>357</v>
      </c>
      <c r="R187">
        <v>15851714.5</v>
      </c>
      <c r="S187">
        <v>-5947849.1799999997</v>
      </c>
      <c r="T187" t="s">
        <v>358</v>
      </c>
      <c r="U187">
        <v>15685782.57</v>
      </c>
      <c r="V187">
        <v>-6087040.75</v>
      </c>
      <c r="W187" t="s">
        <v>359</v>
      </c>
      <c r="X187">
        <v>15679598.58</v>
      </c>
      <c r="Y187">
        <v>-6059108.1600000001</v>
      </c>
      <c r="Z187" t="s">
        <v>360</v>
      </c>
      <c r="AA187">
        <v>15724843.75</v>
      </c>
      <c r="AB187">
        <v>-6028366.9199999999</v>
      </c>
      <c r="AC187" t="s">
        <v>361</v>
      </c>
      <c r="AD187">
        <v>15722725.34</v>
      </c>
      <c r="AE187">
        <v>-6013287.2800000003</v>
      </c>
      <c r="AF187" t="s">
        <v>362</v>
      </c>
      <c r="AG187">
        <v>15721817.550000001</v>
      </c>
      <c r="AH187">
        <v>-5979998.1500000004</v>
      </c>
      <c r="AI187" t="s">
        <v>363</v>
      </c>
      <c r="AJ187">
        <v>15718615.640000001</v>
      </c>
      <c r="AK187">
        <v>-5949005.1100000003</v>
      </c>
      <c r="AL187" t="s">
        <v>364</v>
      </c>
      <c r="AM187">
        <v>56315.82</v>
      </c>
      <c r="AN187">
        <v>17928.170000000002</v>
      </c>
      <c r="AO187" t="s">
        <v>365</v>
      </c>
      <c r="AP187">
        <v>57115</v>
      </c>
      <c r="AQ187">
        <v>18009.48</v>
      </c>
      <c r="AR187" t="s">
        <v>366</v>
      </c>
      <c r="AS187">
        <v>51716.32</v>
      </c>
      <c r="AT187">
        <v>18133.71</v>
      </c>
    </row>
    <row r="188" spans="1:46" x14ac:dyDescent="0.2">
      <c r="A188" t="s">
        <v>45</v>
      </c>
      <c r="B188" t="s">
        <v>144</v>
      </c>
      <c r="C188" t="s">
        <v>145</v>
      </c>
      <c r="D188" s="6" t="str">
        <f t="shared" si="4"/>
        <v>00048</v>
      </c>
      <c r="E188">
        <v>13</v>
      </c>
      <c r="F188" t="s">
        <v>48</v>
      </c>
      <c r="G188" t="s">
        <v>110</v>
      </c>
      <c r="H188" t="s">
        <v>333</v>
      </c>
      <c r="I188">
        <v>0</v>
      </c>
      <c r="J188">
        <v>0</v>
      </c>
      <c r="K188" t="s">
        <v>355</v>
      </c>
      <c r="L188">
        <v>0</v>
      </c>
      <c r="M188">
        <v>0</v>
      </c>
      <c r="N188" t="s">
        <v>356</v>
      </c>
      <c r="O188">
        <v>0</v>
      </c>
      <c r="P188">
        <v>0</v>
      </c>
      <c r="Q188" t="s">
        <v>357</v>
      </c>
      <c r="R188">
        <v>0</v>
      </c>
      <c r="S188">
        <v>0</v>
      </c>
      <c r="T188" t="s">
        <v>358</v>
      </c>
      <c r="U188">
        <v>0</v>
      </c>
      <c r="V188">
        <v>0</v>
      </c>
      <c r="W188" t="s">
        <v>359</v>
      </c>
      <c r="X188">
        <v>0</v>
      </c>
      <c r="Y188">
        <v>0</v>
      </c>
      <c r="Z188" t="s">
        <v>360</v>
      </c>
      <c r="AA188">
        <v>0</v>
      </c>
      <c r="AB188">
        <v>0</v>
      </c>
      <c r="AC188" t="s">
        <v>361</v>
      </c>
      <c r="AD188">
        <v>0</v>
      </c>
      <c r="AE188">
        <v>0</v>
      </c>
      <c r="AF188" t="s">
        <v>362</v>
      </c>
      <c r="AG188">
        <v>0</v>
      </c>
      <c r="AH188">
        <v>0</v>
      </c>
      <c r="AI188" t="s">
        <v>363</v>
      </c>
      <c r="AJ188">
        <v>0</v>
      </c>
      <c r="AK188">
        <v>0</v>
      </c>
      <c r="AL188" t="s">
        <v>364</v>
      </c>
      <c r="AM188">
        <v>0</v>
      </c>
      <c r="AN188">
        <v>0</v>
      </c>
      <c r="AO188" t="s">
        <v>365</v>
      </c>
      <c r="AP188">
        <v>0</v>
      </c>
      <c r="AQ188">
        <v>0</v>
      </c>
      <c r="AR188" t="s">
        <v>366</v>
      </c>
      <c r="AS188">
        <v>0</v>
      </c>
      <c r="AT188">
        <v>0</v>
      </c>
    </row>
    <row r="189" spans="1:46" x14ac:dyDescent="0.2">
      <c r="A189" t="s">
        <v>45</v>
      </c>
      <c r="B189" t="s">
        <v>144</v>
      </c>
      <c r="C189" t="s">
        <v>145</v>
      </c>
      <c r="D189" s="6" t="str">
        <f t="shared" si="4"/>
        <v>00048</v>
      </c>
      <c r="E189">
        <v>14</v>
      </c>
      <c r="F189" t="s">
        <v>50</v>
      </c>
      <c r="G189" t="s">
        <v>110</v>
      </c>
      <c r="H189" t="s">
        <v>333</v>
      </c>
      <c r="I189">
        <v>0</v>
      </c>
      <c r="J189">
        <v>0.01</v>
      </c>
      <c r="K189" t="s">
        <v>355</v>
      </c>
      <c r="L189">
        <v>0</v>
      </c>
      <c r="M189">
        <v>0.01</v>
      </c>
      <c r="N189" t="s">
        <v>356</v>
      </c>
      <c r="O189">
        <v>0</v>
      </c>
      <c r="P189">
        <v>0</v>
      </c>
      <c r="Q189" t="s">
        <v>357</v>
      </c>
      <c r="R189">
        <v>0</v>
      </c>
      <c r="S189">
        <v>0</v>
      </c>
      <c r="T189" t="s">
        <v>358</v>
      </c>
      <c r="U189">
        <v>0</v>
      </c>
      <c r="V189">
        <v>0</v>
      </c>
      <c r="W189" t="s">
        <v>359</v>
      </c>
      <c r="X189">
        <v>0</v>
      </c>
      <c r="Y189">
        <v>0</v>
      </c>
      <c r="Z189" t="s">
        <v>360</v>
      </c>
      <c r="AA189">
        <v>0</v>
      </c>
      <c r="AB189">
        <v>0</v>
      </c>
      <c r="AC189" t="s">
        <v>361</v>
      </c>
      <c r="AD189">
        <v>0</v>
      </c>
      <c r="AE189">
        <v>0</v>
      </c>
      <c r="AF189" t="s">
        <v>362</v>
      </c>
      <c r="AG189">
        <v>0</v>
      </c>
      <c r="AH189">
        <v>0</v>
      </c>
      <c r="AI189" t="s">
        <v>363</v>
      </c>
      <c r="AJ189">
        <v>0</v>
      </c>
      <c r="AK189">
        <v>0</v>
      </c>
      <c r="AL189" t="s">
        <v>364</v>
      </c>
      <c r="AM189">
        <v>0</v>
      </c>
      <c r="AN189">
        <v>0</v>
      </c>
      <c r="AO189" t="s">
        <v>365</v>
      </c>
      <c r="AP189">
        <v>0</v>
      </c>
      <c r="AQ189">
        <v>0</v>
      </c>
      <c r="AR189" t="s">
        <v>366</v>
      </c>
      <c r="AS189">
        <v>0</v>
      </c>
      <c r="AT189">
        <v>0</v>
      </c>
    </row>
    <row r="190" spans="1:46" x14ac:dyDescent="0.2">
      <c r="A190" t="s">
        <v>45</v>
      </c>
      <c r="B190" t="s">
        <v>144</v>
      </c>
      <c r="C190" t="s">
        <v>146</v>
      </c>
      <c r="D190" s="6" t="str">
        <f t="shared" si="4"/>
        <v>00101</v>
      </c>
      <c r="E190">
        <v>13</v>
      </c>
      <c r="F190" t="s">
        <v>48</v>
      </c>
      <c r="G190" t="s">
        <v>110</v>
      </c>
      <c r="H190" t="s">
        <v>333</v>
      </c>
      <c r="I190">
        <v>11718963.449999999</v>
      </c>
      <c r="J190">
        <v>2900658.06</v>
      </c>
      <c r="K190" t="s">
        <v>355</v>
      </c>
      <c r="L190">
        <v>11781962.050000001</v>
      </c>
      <c r="M190">
        <v>2930556.39</v>
      </c>
      <c r="N190" t="s">
        <v>356</v>
      </c>
      <c r="O190">
        <v>11782227.310000001</v>
      </c>
      <c r="P190">
        <v>2948631.51</v>
      </c>
      <c r="Q190" t="s">
        <v>357</v>
      </c>
      <c r="R190">
        <v>11789417.939999999</v>
      </c>
      <c r="S190">
        <v>2956079.0300000003</v>
      </c>
      <c r="T190" t="s">
        <v>358</v>
      </c>
      <c r="U190">
        <v>11799013.48</v>
      </c>
      <c r="V190">
        <v>2966819.75</v>
      </c>
      <c r="W190" t="s">
        <v>359</v>
      </c>
      <c r="X190">
        <v>11799131.779999999</v>
      </c>
      <c r="Y190">
        <v>2971299.4699999997</v>
      </c>
      <c r="Z190" t="s">
        <v>360</v>
      </c>
      <c r="AA190">
        <v>11811494.109999999</v>
      </c>
      <c r="AB190">
        <v>2982581.83</v>
      </c>
      <c r="AC190" t="s">
        <v>361</v>
      </c>
      <c r="AD190">
        <v>11822954</v>
      </c>
      <c r="AE190">
        <v>2993219.38</v>
      </c>
      <c r="AF190" t="s">
        <v>362</v>
      </c>
      <c r="AG190">
        <v>11847047.210000001</v>
      </c>
      <c r="AH190">
        <v>3011025.31</v>
      </c>
      <c r="AI190" t="s">
        <v>363</v>
      </c>
      <c r="AJ190">
        <v>11877015.33</v>
      </c>
      <c r="AK190">
        <v>3028927.78</v>
      </c>
      <c r="AL190" t="s">
        <v>364</v>
      </c>
      <c r="AM190">
        <v>27048975.18</v>
      </c>
      <c r="AN190">
        <v>5335771.2300000004</v>
      </c>
      <c r="AO190" t="s">
        <v>365</v>
      </c>
      <c r="AP190">
        <v>27139422.210000001</v>
      </c>
      <c r="AQ190">
        <v>5388159.54</v>
      </c>
      <c r="AR190" t="s">
        <v>366</v>
      </c>
      <c r="AS190">
        <v>27475856.199999999</v>
      </c>
      <c r="AT190">
        <v>5440847.3099999996</v>
      </c>
    </row>
    <row r="191" spans="1:46" x14ac:dyDescent="0.2">
      <c r="A191" t="s">
        <v>45</v>
      </c>
      <c r="B191" t="s">
        <v>144</v>
      </c>
      <c r="C191" t="s">
        <v>146</v>
      </c>
      <c r="D191" s="6" t="str">
        <f t="shared" si="4"/>
        <v>00101</v>
      </c>
      <c r="E191">
        <v>14</v>
      </c>
      <c r="F191" t="s">
        <v>50</v>
      </c>
      <c r="G191" t="s">
        <v>110</v>
      </c>
      <c r="H191" t="s">
        <v>333</v>
      </c>
      <c r="I191">
        <v>33650620.18</v>
      </c>
      <c r="J191">
        <v>8316061.0899999999</v>
      </c>
      <c r="K191" t="s">
        <v>355</v>
      </c>
      <c r="L191">
        <v>33638092.100000001</v>
      </c>
      <c r="M191">
        <v>8351906.7599999998</v>
      </c>
      <c r="N191" t="s">
        <v>356</v>
      </c>
      <c r="O191">
        <v>33638849.43</v>
      </c>
      <c r="P191">
        <v>8403512.1199999992</v>
      </c>
      <c r="Q191" t="s">
        <v>357</v>
      </c>
      <c r="R191">
        <v>33659379.060000002</v>
      </c>
      <c r="S191">
        <v>8424775.1699999999</v>
      </c>
      <c r="T191" t="s">
        <v>358</v>
      </c>
      <c r="U191">
        <v>33686774.810000002</v>
      </c>
      <c r="V191">
        <v>8455440.4800000004</v>
      </c>
      <c r="W191" t="s">
        <v>359</v>
      </c>
      <c r="X191">
        <v>33687112.560000002</v>
      </c>
      <c r="Y191">
        <v>8468230.3100000005</v>
      </c>
      <c r="Z191" t="s">
        <v>360</v>
      </c>
      <c r="AA191">
        <v>33722407.630000003</v>
      </c>
      <c r="AB191">
        <v>8500442</v>
      </c>
      <c r="AC191" t="s">
        <v>361</v>
      </c>
      <c r="AD191">
        <v>33755126.170000002</v>
      </c>
      <c r="AE191">
        <v>8530812.75</v>
      </c>
      <c r="AF191" t="s">
        <v>362</v>
      </c>
      <c r="AG191">
        <v>33823913.5</v>
      </c>
      <c r="AH191">
        <v>8581649.5800000001</v>
      </c>
      <c r="AI191" t="s">
        <v>363</v>
      </c>
      <c r="AJ191">
        <v>33909474.009999998</v>
      </c>
      <c r="AK191">
        <v>8632762.0099999998</v>
      </c>
      <c r="AL191" t="s">
        <v>364</v>
      </c>
      <c r="AM191">
        <v>77226179.719999999</v>
      </c>
      <c r="AN191">
        <v>15218915.859999999</v>
      </c>
      <c r="AO191" t="s">
        <v>365</v>
      </c>
      <c r="AP191">
        <v>77484410.519999996</v>
      </c>
      <c r="AQ191">
        <v>15368487.130000001</v>
      </c>
      <c r="AR191" t="s">
        <v>366</v>
      </c>
      <c r="AS191">
        <v>78444946.439999998</v>
      </c>
      <c r="AT191">
        <v>15518913.390000001</v>
      </c>
    </row>
    <row r="192" spans="1:46" x14ac:dyDescent="0.2">
      <c r="A192" t="s">
        <v>45</v>
      </c>
      <c r="B192" t="s">
        <v>147</v>
      </c>
      <c r="C192" t="s">
        <v>148</v>
      </c>
      <c r="D192" s="6" t="str">
        <f t="shared" si="4"/>
        <v>00038</v>
      </c>
      <c r="E192">
        <v>13</v>
      </c>
      <c r="F192" t="s">
        <v>48</v>
      </c>
      <c r="G192" t="s">
        <v>110</v>
      </c>
      <c r="H192" t="s">
        <v>333</v>
      </c>
      <c r="I192">
        <v>9699259.6099999994</v>
      </c>
      <c r="J192">
        <v>4134684.31</v>
      </c>
      <c r="K192" t="s">
        <v>355</v>
      </c>
      <c r="L192">
        <v>9699259.6099999994</v>
      </c>
      <c r="M192">
        <v>4155780.2</v>
      </c>
      <c r="N192" t="s">
        <v>356</v>
      </c>
      <c r="O192">
        <v>9699245.8800000008</v>
      </c>
      <c r="P192">
        <v>4176862.36</v>
      </c>
      <c r="Q192" t="s">
        <v>357</v>
      </c>
      <c r="R192">
        <v>9699245.8800000008</v>
      </c>
      <c r="S192">
        <v>4197958.22</v>
      </c>
      <c r="T192" t="s">
        <v>358</v>
      </c>
      <c r="U192">
        <v>9698173.2400000002</v>
      </c>
      <c r="V192">
        <v>4217981.4400000004</v>
      </c>
      <c r="W192" t="s">
        <v>359</v>
      </c>
      <c r="X192">
        <v>9698173.2400000002</v>
      </c>
      <c r="Y192">
        <v>4239074.97</v>
      </c>
      <c r="Z192" t="s">
        <v>360</v>
      </c>
      <c r="AA192">
        <v>9698173.2400000002</v>
      </c>
      <c r="AB192">
        <v>4260168.5</v>
      </c>
      <c r="AC192" t="s">
        <v>361</v>
      </c>
      <c r="AD192">
        <v>9698173.2400000002</v>
      </c>
      <c r="AE192">
        <v>4281262.03</v>
      </c>
      <c r="AF192" t="s">
        <v>362</v>
      </c>
      <c r="AG192">
        <v>9697500.4000000004</v>
      </c>
      <c r="AH192">
        <v>4301682.72</v>
      </c>
      <c r="AI192" t="s">
        <v>363</v>
      </c>
      <c r="AJ192">
        <v>9697500.4000000004</v>
      </c>
      <c r="AK192">
        <v>4322774.78</v>
      </c>
      <c r="AL192" t="s">
        <v>364</v>
      </c>
      <c r="AM192">
        <v>0</v>
      </c>
      <c r="AN192">
        <v>0</v>
      </c>
      <c r="AO192" t="s">
        <v>365</v>
      </c>
      <c r="AP192">
        <v>0</v>
      </c>
      <c r="AQ192">
        <v>0</v>
      </c>
      <c r="AR192" t="s">
        <v>366</v>
      </c>
      <c r="AS192">
        <v>0</v>
      </c>
      <c r="AT192">
        <v>0</v>
      </c>
    </row>
    <row r="193" spans="1:46" x14ac:dyDescent="0.2">
      <c r="A193" t="s">
        <v>45</v>
      </c>
      <c r="B193" t="s">
        <v>147</v>
      </c>
      <c r="C193" t="s">
        <v>148</v>
      </c>
      <c r="D193" s="6" t="str">
        <f t="shared" si="4"/>
        <v>00038</v>
      </c>
      <c r="E193">
        <v>14</v>
      </c>
      <c r="F193" t="s">
        <v>50</v>
      </c>
      <c r="G193" t="s">
        <v>110</v>
      </c>
      <c r="H193" t="s">
        <v>333</v>
      </c>
      <c r="I193">
        <v>0</v>
      </c>
      <c r="J193">
        <v>0</v>
      </c>
      <c r="K193" t="s">
        <v>355</v>
      </c>
      <c r="L193">
        <v>0</v>
      </c>
      <c r="M193">
        <v>0</v>
      </c>
      <c r="N193" t="s">
        <v>356</v>
      </c>
      <c r="O193">
        <v>0</v>
      </c>
      <c r="P193">
        <v>0</v>
      </c>
      <c r="Q193" t="s">
        <v>357</v>
      </c>
      <c r="R193">
        <v>0</v>
      </c>
      <c r="S193">
        <v>0</v>
      </c>
      <c r="T193" t="s">
        <v>358</v>
      </c>
      <c r="U193">
        <v>0</v>
      </c>
      <c r="V193">
        <v>0</v>
      </c>
      <c r="W193" t="s">
        <v>359</v>
      </c>
      <c r="X193">
        <v>0</v>
      </c>
      <c r="Y193">
        <v>0</v>
      </c>
      <c r="Z193" t="s">
        <v>360</v>
      </c>
      <c r="AA193">
        <v>0</v>
      </c>
      <c r="AB193">
        <v>0</v>
      </c>
      <c r="AC193" t="s">
        <v>361</v>
      </c>
      <c r="AD193">
        <v>0</v>
      </c>
      <c r="AE193">
        <v>0</v>
      </c>
      <c r="AF193" t="s">
        <v>362</v>
      </c>
      <c r="AG193">
        <v>0</v>
      </c>
      <c r="AH193">
        <v>0</v>
      </c>
      <c r="AI193" t="s">
        <v>363</v>
      </c>
      <c r="AJ193">
        <v>0</v>
      </c>
      <c r="AK193">
        <v>0</v>
      </c>
      <c r="AL193" t="s">
        <v>364</v>
      </c>
      <c r="AM193">
        <v>0</v>
      </c>
      <c r="AN193">
        <v>0</v>
      </c>
      <c r="AO193" t="s">
        <v>365</v>
      </c>
      <c r="AP193">
        <v>0</v>
      </c>
      <c r="AQ193">
        <v>0</v>
      </c>
      <c r="AR193" t="s">
        <v>366</v>
      </c>
      <c r="AS193">
        <v>0</v>
      </c>
      <c r="AT193">
        <v>0</v>
      </c>
    </row>
    <row r="194" spans="1:46" x14ac:dyDescent="0.2">
      <c r="A194" t="s">
        <v>45</v>
      </c>
      <c r="B194" t="s">
        <v>147</v>
      </c>
      <c r="C194" t="s">
        <v>149</v>
      </c>
      <c r="D194" s="6" t="str">
        <f t="shared" si="4"/>
        <v>00048</v>
      </c>
      <c r="E194">
        <v>13</v>
      </c>
      <c r="F194" t="s">
        <v>48</v>
      </c>
      <c r="G194" t="s">
        <v>110</v>
      </c>
      <c r="H194" t="s">
        <v>333</v>
      </c>
      <c r="I194">
        <v>0</v>
      </c>
      <c r="J194">
        <v>0</v>
      </c>
      <c r="K194" t="s">
        <v>355</v>
      </c>
      <c r="L194">
        <v>0</v>
      </c>
      <c r="M194">
        <v>0</v>
      </c>
      <c r="N194" t="s">
        <v>356</v>
      </c>
      <c r="O194">
        <v>0</v>
      </c>
      <c r="P194">
        <v>0</v>
      </c>
      <c r="Q194" t="s">
        <v>357</v>
      </c>
      <c r="R194">
        <v>0</v>
      </c>
      <c r="S194">
        <v>0</v>
      </c>
      <c r="T194" t="s">
        <v>358</v>
      </c>
      <c r="U194">
        <v>0</v>
      </c>
      <c r="V194">
        <v>0</v>
      </c>
      <c r="W194" t="s">
        <v>359</v>
      </c>
      <c r="X194">
        <v>0</v>
      </c>
      <c r="Y194">
        <v>0</v>
      </c>
      <c r="Z194" t="s">
        <v>360</v>
      </c>
      <c r="AA194">
        <v>0</v>
      </c>
      <c r="AB194">
        <v>0</v>
      </c>
      <c r="AC194" t="s">
        <v>361</v>
      </c>
      <c r="AD194">
        <v>0</v>
      </c>
      <c r="AE194">
        <v>0</v>
      </c>
      <c r="AF194" t="s">
        <v>362</v>
      </c>
      <c r="AG194">
        <v>0</v>
      </c>
      <c r="AH194">
        <v>0</v>
      </c>
      <c r="AI194" t="s">
        <v>363</v>
      </c>
      <c r="AJ194">
        <v>0</v>
      </c>
      <c r="AK194">
        <v>0</v>
      </c>
      <c r="AL194" t="s">
        <v>364</v>
      </c>
      <c r="AM194">
        <v>0</v>
      </c>
      <c r="AN194">
        <v>0</v>
      </c>
      <c r="AO194" t="s">
        <v>365</v>
      </c>
      <c r="AP194">
        <v>0</v>
      </c>
      <c r="AQ194">
        <v>0</v>
      </c>
      <c r="AR194" t="s">
        <v>366</v>
      </c>
      <c r="AS194">
        <v>0</v>
      </c>
      <c r="AT194">
        <v>0</v>
      </c>
    </row>
    <row r="195" spans="1:46" x14ac:dyDescent="0.2">
      <c r="A195" t="s">
        <v>45</v>
      </c>
      <c r="B195" t="s">
        <v>147</v>
      </c>
      <c r="C195" t="s">
        <v>149</v>
      </c>
      <c r="D195" s="6" t="str">
        <f t="shared" si="4"/>
        <v>00048</v>
      </c>
      <c r="E195">
        <v>14</v>
      </c>
      <c r="F195" t="s">
        <v>50</v>
      </c>
      <c r="G195" t="s">
        <v>110</v>
      </c>
      <c r="H195" t="s">
        <v>333</v>
      </c>
      <c r="I195">
        <v>24053552.829999998</v>
      </c>
      <c r="J195">
        <v>12004398.15</v>
      </c>
      <c r="K195" t="s">
        <v>355</v>
      </c>
      <c r="L195">
        <v>24053580.379999999</v>
      </c>
      <c r="M195">
        <v>12055574.630000001</v>
      </c>
      <c r="N195" t="s">
        <v>356</v>
      </c>
      <c r="O195">
        <v>24057865.440000001</v>
      </c>
      <c r="P195">
        <v>12107891.17</v>
      </c>
      <c r="Q195" t="s">
        <v>357</v>
      </c>
      <c r="R195">
        <v>24057945.960000001</v>
      </c>
      <c r="S195">
        <v>12160217.029999999</v>
      </c>
      <c r="T195" t="s">
        <v>358</v>
      </c>
      <c r="U195">
        <v>24057947.469999999</v>
      </c>
      <c r="V195">
        <v>12212542.18</v>
      </c>
      <c r="W195" t="s">
        <v>359</v>
      </c>
      <c r="X195">
        <v>24058163.91</v>
      </c>
      <c r="Y195">
        <v>12264868.220000001</v>
      </c>
      <c r="Z195" t="s">
        <v>360</v>
      </c>
      <c r="AA195">
        <v>24054879.620000001</v>
      </c>
      <c r="AB195">
        <v>12317194.73</v>
      </c>
      <c r="AC195" t="s">
        <v>361</v>
      </c>
      <c r="AD195">
        <v>24055182.84</v>
      </c>
      <c r="AE195">
        <v>12369514.09</v>
      </c>
      <c r="AF195" t="s">
        <v>362</v>
      </c>
      <c r="AG195">
        <v>24054971.129999999</v>
      </c>
      <c r="AH195">
        <v>12421134.59</v>
      </c>
      <c r="AI195" t="s">
        <v>363</v>
      </c>
      <c r="AJ195">
        <v>24055422.719999999</v>
      </c>
      <c r="AK195">
        <v>12473454.15</v>
      </c>
      <c r="AL195" t="s">
        <v>364</v>
      </c>
      <c r="AM195">
        <v>3052.68</v>
      </c>
      <c r="AN195">
        <v>3020.55</v>
      </c>
      <c r="AO195" t="s">
        <v>365</v>
      </c>
      <c r="AP195">
        <v>3054.4</v>
      </c>
      <c r="AQ195">
        <v>3027.19</v>
      </c>
      <c r="AR195" t="s">
        <v>366</v>
      </c>
      <c r="AS195">
        <v>0</v>
      </c>
      <c r="AT195">
        <v>0</v>
      </c>
    </row>
    <row r="196" spans="1:46" x14ac:dyDescent="0.2">
      <c r="A196" t="s">
        <v>45</v>
      </c>
      <c r="B196" t="s">
        <v>147</v>
      </c>
      <c r="C196" t="s">
        <v>342</v>
      </c>
      <c r="D196" s="6" t="str">
        <f t="shared" si="4"/>
        <v>00101</v>
      </c>
      <c r="E196">
        <v>13</v>
      </c>
      <c r="F196" t="s">
        <v>48</v>
      </c>
      <c r="G196" t="s">
        <v>110</v>
      </c>
      <c r="H196" t="s">
        <v>333</v>
      </c>
      <c r="I196">
        <v>897826.95000000007</v>
      </c>
      <c r="J196">
        <v>-7328.62</v>
      </c>
      <c r="K196" t="s">
        <v>355</v>
      </c>
      <c r="L196">
        <v>923285.79</v>
      </c>
      <c r="M196">
        <v>-5398.74</v>
      </c>
      <c r="N196" t="s">
        <v>356</v>
      </c>
      <c r="O196">
        <v>931157.62</v>
      </c>
      <c r="P196">
        <v>-3390.59</v>
      </c>
      <c r="Q196" t="s">
        <v>357</v>
      </c>
      <c r="R196">
        <v>958863.51</v>
      </c>
      <c r="S196">
        <v>-1365.32</v>
      </c>
      <c r="T196" t="s">
        <v>358</v>
      </c>
      <c r="U196">
        <v>986070.27</v>
      </c>
      <c r="V196">
        <v>720.21</v>
      </c>
      <c r="W196" t="s">
        <v>359</v>
      </c>
      <c r="X196">
        <v>1007371.69</v>
      </c>
      <c r="Y196">
        <v>2864.91</v>
      </c>
      <c r="Z196" t="s">
        <v>360</v>
      </c>
      <c r="AA196">
        <v>1034170.69</v>
      </c>
      <c r="AB196">
        <v>5055.9400000000005</v>
      </c>
      <c r="AC196" t="s">
        <v>361</v>
      </c>
      <c r="AD196">
        <v>1066391.78</v>
      </c>
      <c r="AE196">
        <v>7305.26</v>
      </c>
      <c r="AF196" t="s">
        <v>362</v>
      </c>
      <c r="AG196">
        <v>1098393.96</v>
      </c>
      <c r="AH196">
        <v>9624.66</v>
      </c>
      <c r="AI196" t="s">
        <v>363</v>
      </c>
      <c r="AJ196">
        <v>1122471.48</v>
      </c>
      <c r="AK196">
        <v>12013.67</v>
      </c>
      <c r="AL196" t="s">
        <v>364</v>
      </c>
      <c r="AM196">
        <v>235016.88</v>
      </c>
      <c r="AN196">
        <v>6429.68</v>
      </c>
      <c r="AO196" t="s">
        <v>365</v>
      </c>
      <c r="AP196">
        <v>235016.88</v>
      </c>
      <c r="AQ196">
        <v>6940.84</v>
      </c>
      <c r="AR196" t="s">
        <v>366</v>
      </c>
      <c r="AS196">
        <v>0</v>
      </c>
      <c r="AT196">
        <v>-0.28000000000000003</v>
      </c>
    </row>
    <row r="197" spans="1:46" x14ac:dyDescent="0.2">
      <c r="A197" t="s">
        <v>45</v>
      </c>
      <c r="B197" t="s">
        <v>147</v>
      </c>
      <c r="C197" t="s">
        <v>342</v>
      </c>
      <c r="D197" s="6" t="str">
        <f t="shared" si="4"/>
        <v>00101</v>
      </c>
      <c r="E197">
        <v>14</v>
      </c>
      <c r="F197" t="s">
        <v>50</v>
      </c>
      <c r="G197" t="s">
        <v>110</v>
      </c>
      <c r="H197" t="s">
        <v>333</v>
      </c>
      <c r="I197">
        <v>2578080.7199999997</v>
      </c>
      <c r="J197">
        <v>-21043.89</v>
      </c>
      <c r="K197" t="s">
        <v>355</v>
      </c>
      <c r="L197">
        <v>2636027.2000000002</v>
      </c>
      <c r="M197">
        <v>-15413.67</v>
      </c>
      <c r="N197" t="s">
        <v>356</v>
      </c>
      <c r="O197">
        <v>2658501.67</v>
      </c>
      <c r="P197">
        <v>-9680.31</v>
      </c>
      <c r="Q197" t="s">
        <v>357</v>
      </c>
      <c r="R197">
        <v>2737603.36</v>
      </c>
      <c r="S197">
        <v>-3898.07</v>
      </c>
      <c r="T197" t="s">
        <v>358</v>
      </c>
      <c r="U197">
        <v>2815280.02</v>
      </c>
      <c r="V197">
        <v>2056.2200000000003</v>
      </c>
      <c r="W197" t="s">
        <v>359</v>
      </c>
      <c r="X197">
        <v>2876096.66</v>
      </c>
      <c r="Y197">
        <v>8179.46</v>
      </c>
      <c r="Z197" t="s">
        <v>360</v>
      </c>
      <c r="AA197">
        <v>2952609.13</v>
      </c>
      <c r="AB197">
        <v>14434.970000000001</v>
      </c>
      <c r="AC197" t="s">
        <v>361</v>
      </c>
      <c r="AD197">
        <v>3044601.97</v>
      </c>
      <c r="AE197">
        <v>20856.900000000001</v>
      </c>
      <c r="AF197" t="s">
        <v>362</v>
      </c>
      <c r="AG197">
        <v>3135969.79</v>
      </c>
      <c r="AH197">
        <v>27478.91</v>
      </c>
      <c r="AI197" t="s">
        <v>363</v>
      </c>
      <c r="AJ197">
        <v>3204712.32</v>
      </c>
      <c r="AK197">
        <v>34299.64</v>
      </c>
      <c r="AL197" t="s">
        <v>364</v>
      </c>
      <c r="AM197">
        <v>670984.98</v>
      </c>
      <c r="AN197">
        <v>18358.05</v>
      </c>
      <c r="AO197" t="s">
        <v>365</v>
      </c>
      <c r="AP197">
        <v>670984.98</v>
      </c>
      <c r="AQ197">
        <v>19817.439999999999</v>
      </c>
      <c r="AR197" t="s">
        <v>366</v>
      </c>
      <c r="AS197">
        <v>0</v>
      </c>
      <c r="AT197">
        <v>0.2</v>
      </c>
    </row>
    <row r="198" spans="1:46" x14ac:dyDescent="0.2">
      <c r="A198" t="s">
        <v>45</v>
      </c>
      <c r="B198" t="s">
        <v>150</v>
      </c>
      <c r="C198" t="s">
        <v>151</v>
      </c>
      <c r="D198" s="6" t="str">
        <f t="shared" si="4"/>
        <v>00101</v>
      </c>
      <c r="E198">
        <v>13</v>
      </c>
      <c r="F198" t="s">
        <v>48</v>
      </c>
      <c r="G198" t="s">
        <v>110</v>
      </c>
      <c r="H198" t="s">
        <v>333</v>
      </c>
      <c r="I198">
        <v>3072013.87</v>
      </c>
      <c r="J198">
        <v>954766.4</v>
      </c>
      <c r="K198" t="s">
        <v>355</v>
      </c>
      <c r="L198">
        <v>3093212.6</v>
      </c>
      <c r="M198">
        <v>964444.22</v>
      </c>
      <c r="N198" t="s">
        <v>356</v>
      </c>
      <c r="O198">
        <v>3111666.26</v>
      </c>
      <c r="P198">
        <v>970012</v>
      </c>
      <c r="Q198" t="s">
        <v>357</v>
      </c>
      <c r="R198">
        <v>3124550.63</v>
      </c>
      <c r="S198">
        <v>975613</v>
      </c>
      <c r="T198" t="s">
        <v>358</v>
      </c>
      <c r="U198">
        <v>3150367.25</v>
      </c>
      <c r="V198">
        <v>981233.37</v>
      </c>
      <c r="W198" t="s">
        <v>359</v>
      </c>
      <c r="X198">
        <v>3162017.72</v>
      </c>
      <c r="Y198">
        <v>986891.20000000007</v>
      </c>
      <c r="Z198" t="s">
        <v>360</v>
      </c>
      <c r="AA198">
        <v>3178649.28</v>
      </c>
      <c r="AB198">
        <v>992026.5</v>
      </c>
      <c r="AC198" t="s">
        <v>361</v>
      </c>
      <c r="AD198">
        <v>3184474.19</v>
      </c>
      <c r="AE198">
        <v>997120.55</v>
      </c>
      <c r="AF198" t="s">
        <v>362</v>
      </c>
      <c r="AG198">
        <v>3194581.75</v>
      </c>
      <c r="AH198">
        <v>1002260.47</v>
      </c>
      <c r="AI198" t="s">
        <v>363</v>
      </c>
      <c r="AJ198">
        <v>3201488.42</v>
      </c>
      <c r="AK198">
        <v>1007415.56</v>
      </c>
      <c r="AL198" t="s">
        <v>364</v>
      </c>
      <c r="AM198">
        <v>3212121.19</v>
      </c>
      <c r="AN198">
        <v>1012715.66</v>
      </c>
      <c r="AO198" t="s">
        <v>365</v>
      </c>
      <c r="AP198">
        <v>3233082.15</v>
      </c>
      <c r="AQ198">
        <v>1018191.48</v>
      </c>
      <c r="AR198" t="s">
        <v>366</v>
      </c>
      <c r="AS198">
        <v>3240480.95</v>
      </c>
      <c r="AT198">
        <v>1019097.16</v>
      </c>
    </row>
    <row r="199" spans="1:46" x14ac:dyDescent="0.2">
      <c r="A199" t="s">
        <v>45</v>
      </c>
      <c r="B199" t="s">
        <v>150</v>
      </c>
      <c r="C199" t="s">
        <v>151</v>
      </c>
      <c r="D199" s="6" t="str">
        <f t="shared" si="4"/>
        <v>00101</v>
      </c>
      <c r="E199">
        <v>14</v>
      </c>
      <c r="F199" t="s">
        <v>50</v>
      </c>
      <c r="G199" t="s">
        <v>110</v>
      </c>
      <c r="H199" t="s">
        <v>333</v>
      </c>
      <c r="I199">
        <v>8821187.3200000003</v>
      </c>
      <c r="J199">
        <v>2741925.31</v>
      </c>
      <c r="K199" t="s">
        <v>355</v>
      </c>
      <c r="L199">
        <v>8831277</v>
      </c>
      <c r="M199">
        <v>2753655.25</v>
      </c>
      <c r="N199" t="s">
        <v>356</v>
      </c>
      <c r="O199">
        <v>8883963.1099999994</v>
      </c>
      <c r="P199">
        <v>2769551.55</v>
      </c>
      <c r="Q199" t="s">
        <v>357</v>
      </c>
      <c r="R199">
        <v>8920748.6300000008</v>
      </c>
      <c r="S199">
        <v>2785542.68</v>
      </c>
      <c r="T199" t="s">
        <v>358</v>
      </c>
      <c r="U199">
        <v>8994456.3699999992</v>
      </c>
      <c r="V199">
        <v>2801589.13</v>
      </c>
      <c r="W199" t="s">
        <v>359</v>
      </c>
      <c r="X199">
        <v>9027719.0399999991</v>
      </c>
      <c r="Y199">
        <v>2817742.52</v>
      </c>
      <c r="Z199" t="s">
        <v>360</v>
      </c>
      <c r="AA199">
        <v>9075202.9800000004</v>
      </c>
      <c r="AB199">
        <v>2832404.06</v>
      </c>
      <c r="AC199" t="s">
        <v>361</v>
      </c>
      <c r="AD199">
        <v>9091833.4000000004</v>
      </c>
      <c r="AE199">
        <v>2846947.8</v>
      </c>
      <c r="AF199" t="s">
        <v>362</v>
      </c>
      <c r="AG199">
        <v>9120691.0099999998</v>
      </c>
      <c r="AH199">
        <v>2861622.52</v>
      </c>
      <c r="AI199" t="s">
        <v>363</v>
      </c>
      <c r="AJ199">
        <v>9140409.8900000006</v>
      </c>
      <c r="AK199">
        <v>2876340.55</v>
      </c>
      <c r="AL199" t="s">
        <v>364</v>
      </c>
      <c r="AM199">
        <v>9170766.9700000007</v>
      </c>
      <c r="AN199">
        <v>2891472.62</v>
      </c>
      <c r="AO199" t="s">
        <v>365</v>
      </c>
      <c r="AP199">
        <v>9230611.5600000005</v>
      </c>
      <c r="AQ199">
        <v>2907106.37</v>
      </c>
      <c r="AR199" t="s">
        <v>366</v>
      </c>
      <c r="AS199">
        <v>9251735.5199999996</v>
      </c>
      <c r="AT199">
        <v>2909692.13</v>
      </c>
    </row>
    <row r="200" spans="1:46" x14ac:dyDescent="0.2">
      <c r="A200" t="s">
        <v>45</v>
      </c>
      <c r="B200" t="s">
        <v>152</v>
      </c>
      <c r="C200" t="s">
        <v>153</v>
      </c>
      <c r="D200" s="6" t="str">
        <f t="shared" si="4"/>
        <v>00038</v>
      </c>
      <c r="E200">
        <v>13</v>
      </c>
      <c r="F200" t="s">
        <v>48</v>
      </c>
      <c r="G200" t="s">
        <v>110</v>
      </c>
      <c r="H200" t="s">
        <v>333</v>
      </c>
      <c r="I200">
        <v>2911298.2199999997</v>
      </c>
      <c r="J200">
        <v>852516.06</v>
      </c>
      <c r="K200" t="s">
        <v>355</v>
      </c>
      <c r="L200">
        <v>2911298.2199999997</v>
      </c>
      <c r="M200">
        <v>856640.4</v>
      </c>
      <c r="N200" t="s">
        <v>356</v>
      </c>
      <c r="O200">
        <v>2911298.2199999997</v>
      </c>
      <c r="P200">
        <v>860451.59</v>
      </c>
      <c r="Q200" t="s">
        <v>357</v>
      </c>
      <c r="R200">
        <v>2911298.2199999997</v>
      </c>
      <c r="S200">
        <v>863949.97</v>
      </c>
      <c r="T200" t="s">
        <v>358</v>
      </c>
      <c r="U200">
        <v>2911298.2199999997</v>
      </c>
      <c r="V200">
        <v>862116.79</v>
      </c>
      <c r="W200" t="s">
        <v>359</v>
      </c>
      <c r="X200">
        <v>2915410.8200000003</v>
      </c>
      <c r="Y200">
        <v>866241.13</v>
      </c>
      <c r="Z200" t="s">
        <v>360</v>
      </c>
      <c r="AA200">
        <v>2915410.8200000003</v>
      </c>
      <c r="AB200">
        <v>870371.3</v>
      </c>
      <c r="AC200" t="s">
        <v>361</v>
      </c>
      <c r="AD200">
        <v>2915410.8200000003</v>
      </c>
      <c r="AE200">
        <v>874501.47</v>
      </c>
      <c r="AF200" t="s">
        <v>362</v>
      </c>
      <c r="AG200">
        <v>2915410.8200000003</v>
      </c>
      <c r="AH200">
        <v>878443.53</v>
      </c>
      <c r="AI200" t="s">
        <v>363</v>
      </c>
      <c r="AJ200">
        <v>2915410.8200000003</v>
      </c>
      <c r="AK200">
        <v>882573.70000000007</v>
      </c>
      <c r="AL200" t="s">
        <v>364</v>
      </c>
      <c r="AM200">
        <v>2915410.8200000003</v>
      </c>
      <c r="AN200">
        <v>886703.87</v>
      </c>
      <c r="AO200" t="s">
        <v>365</v>
      </c>
      <c r="AP200">
        <v>2915410.8200000003</v>
      </c>
      <c r="AQ200">
        <v>890834.04</v>
      </c>
      <c r="AR200" t="s">
        <v>366</v>
      </c>
      <c r="AS200">
        <v>2915410.8200000003</v>
      </c>
      <c r="AT200">
        <v>894964.21</v>
      </c>
    </row>
    <row r="201" spans="1:46" x14ac:dyDescent="0.2">
      <c r="A201" t="s">
        <v>45</v>
      </c>
      <c r="B201" t="s">
        <v>152</v>
      </c>
      <c r="C201" t="s">
        <v>153</v>
      </c>
      <c r="D201" s="6" t="str">
        <f t="shared" si="4"/>
        <v>00038</v>
      </c>
      <c r="E201">
        <v>14</v>
      </c>
      <c r="F201" t="s">
        <v>50</v>
      </c>
      <c r="G201" t="s">
        <v>110</v>
      </c>
      <c r="H201" t="s">
        <v>333</v>
      </c>
      <c r="I201">
        <v>0</v>
      </c>
      <c r="J201">
        <v>0</v>
      </c>
      <c r="K201" t="s">
        <v>355</v>
      </c>
      <c r="L201">
        <v>0</v>
      </c>
      <c r="M201">
        <v>0</v>
      </c>
      <c r="N201" t="s">
        <v>356</v>
      </c>
      <c r="O201">
        <v>0</v>
      </c>
      <c r="P201">
        <v>0</v>
      </c>
      <c r="Q201" t="s">
        <v>357</v>
      </c>
      <c r="R201">
        <v>0</v>
      </c>
      <c r="S201">
        <v>0</v>
      </c>
      <c r="T201" t="s">
        <v>358</v>
      </c>
      <c r="U201">
        <v>0</v>
      </c>
      <c r="V201">
        <v>0</v>
      </c>
      <c r="W201" t="s">
        <v>359</v>
      </c>
      <c r="X201">
        <v>0</v>
      </c>
      <c r="Y201">
        <v>0</v>
      </c>
      <c r="Z201" t="s">
        <v>360</v>
      </c>
      <c r="AA201">
        <v>0</v>
      </c>
      <c r="AB201">
        <v>0</v>
      </c>
      <c r="AC201" t="s">
        <v>361</v>
      </c>
      <c r="AD201">
        <v>0</v>
      </c>
      <c r="AE201">
        <v>0</v>
      </c>
      <c r="AF201" t="s">
        <v>362</v>
      </c>
      <c r="AG201">
        <v>0</v>
      </c>
      <c r="AH201">
        <v>0</v>
      </c>
      <c r="AI201" t="s">
        <v>363</v>
      </c>
      <c r="AJ201">
        <v>0</v>
      </c>
      <c r="AK201">
        <v>0</v>
      </c>
      <c r="AL201" t="s">
        <v>364</v>
      </c>
      <c r="AM201">
        <v>0</v>
      </c>
      <c r="AN201">
        <v>0</v>
      </c>
      <c r="AO201" t="s">
        <v>365</v>
      </c>
      <c r="AP201">
        <v>0</v>
      </c>
      <c r="AQ201">
        <v>0</v>
      </c>
      <c r="AR201" t="s">
        <v>366</v>
      </c>
      <c r="AS201">
        <v>0</v>
      </c>
      <c r="AT201">
        <v>0</v>
      </c>
    </row>
    <row r="202" spans="1:46" x14ac:dyDescent="0.2">
      <c r="A202" t="s">
        <v>45</v>
      </c>
      <c r="B202" t="s">
        <v>152</v>
      </c>
      <c r="C202" t="s">
        <v>154</v>
      </c>
      <c r="D202" s="6" t="str">
        <f t="shared" si="4"/>
        <v>00048</v>
      </c>
      <c r="E202">
        <v>13</v>
      </c>
      <c r="F202" t="s">
        <v>48</v>
      </c>
      <c r="G202" t="s">
        <v>110</v>
      </c>
      <c r="H202" t="s">
        <v>333</v>
      </c>
      <c r="I202">
        <v>0</v>
      </c>
      <c r="J202">
        <v>0</v>
      </c>
      <c r="K202" t="s">
        <v>355</v>
      </c>
      <c r="L202">
        <v>0</v>
      </c>
      <c r="M202">
        <v>0</v>
      </c>
      <c r="N202" t="s">
        <v>356</v>
      </c>
      <c r="O202">
        <v>0</v>
      </c>
      <c r="P202">
        <v>0</v>
      </c>
      <c r="Q202" t="s">
        <v>357</v>
      </c>
      <c r="R202">
        <v>0</v>
      </c>
      <c r="S202">
        <v>0</v>
      </c>
      <c r="T202" t="s">
        <v>358</v>
      </c>
      <c r="U202">
        <v>0</v>
      </c>
      <c r="V202">
        <v>0</v>
      </c>
      <c r="W202" t="s">
        <v>359</v>
      </c>
      <c r="X202">
        <v>0</v>
      </c>
      <c r="Y202">
        <v>0</v>
      </c>
      <c r="Z202" t="s">
        <v>360</v>
      </c>
      <c r="AA202">
        <v>0</v>
      </c>
      <c r="AB202">
        <v>0</v>
      </c>
      <c r="AC202" t="s">
        <v>361</v>
      </c>
      <c r="AD202">
        <v>0</v>
      </c>
      <c r="AE202">
        <v>0</v>
      </c>
      <c r="AF202" t="s">
        <v>362</v>
      </c>
      <c r="AG202">
        <v>0</v>
      </c>
      <c r="AH202">
        <v>0</v>
      </c>
      <c r="AI202" t="s">
        <v>363</v>
      </c>
      <c r="AJ202">
        <v>0</v>
      </c>
      <c r="AK202">
        <v>0</v>
      </c>
      <c r="AL202" t="s">
        <v>364</v>
      </c>
      <c r="AM202">
        <v>0</v>
      </c>
      <c r="AN202">
        <v>0</v>
      </c>
      <c r="AO202" t="s">
        <v>365</v>
      </c>
      <c r="AP202">
        <v>0</v>
      </c>
      <c r="AQ202">
        <v>0</v>
      </c>
      <c r="AR202" t="s">
        <v>366</v>
      </c>
      <c r="AS202">
        <v>0</v>
      </c>
      <c r="AT202">
        <v>0</v>
      </c>
    </row>
    <row r="203" spans="1:46" x14ac:dyDescent="0.2">
      <c r="A203" t="s">
        <v>45</v>
      </c>
      <c r="B203" t="s">
        <v>152</v>
      </c>
      <c r="C203" t="s">
        <v>154</v>
      </c>
      <c r="D203" s="6" t="str">
        <f t="shared" si="4"/>
        <v>00048</v>
      </c>
      <c r="E203">
        <v>14</v>
      </c>
      <c r="F203" t="s">
        <v>50</v>
      </c>
      <c r="G203" t="s">
        <v>110</v>
      </c>
      <c r="H203" t="s">
        <v>333</v>
      </c>
      <c r="I203">
        <v>9834732.0999999996</v>
      </c>
      <c r="J203">
        <v>4251611.74</v>
      </c>
      <c r="K203" t="s">
        <v>355</v>
      </c>
      <c r="L203">
        <v>9868167.4100000001</v>
      </c>
      <c r="M203">
        <v>4265544.28</v>
      </c>
      <c r="N203" t="s">
        <v>356</v>
      </c>
      <c r="O203">
        <v>9869302.8499999996</v>
      </c>
      <c r="P203">
        <v>4279524.18</v>
      </c>
      <c r="Q203" t="s">
        <v>357</v>
      </c>
      <c r="R203">
        <v>9871513.8699999992</v>
      </c>
      <c r="S203">
        <v>4293505.6900000004</v>
      </c>
      <c r="T203" t="s">
        <v>358</v>
      </c>
      <c r="U203">
        <v>9871736.9900000002</v>
      </c>
      <c r="V203">
        <v>4307384.67</v>
      </c>
      <c r="W203" t="s">
        <v>359</v>
      </c>
      <c r="X203">
        <v>9873854.7799999993</v>
      </c>
      <c r="Y203">
        <v>4321369.63</v>
      </c>
      <c r="Z203" t="s">
        <v>360</v>
      </c>
      <c r="AA203">
        <v>9873854.7799999993</v>
      </c>
      <c r="AB203">
        <v>4335357.59</v>
      </c>
      <c r="AC203" t="s">
        <v>361</v>
      </c>
      <c r="AD203">
        <v>9873055.9800000004</v>
      </c>
      <c r="AE203">
        <v>4349345.55</v>
      </c>
      <c r="AF203" t="s">
        <v>362</v>
      </c>
      <c r="AG203">
        <v>9882468.6799999997</v>
      </c>
      <c r="AH203">
        <v>4363332.38</v>
      </c>
      <c r="AI203" t="s">
        <v>363</v>
      </c>
      <c r="AJ203">
        <v>9882468.6799999997</v>
      </c>
      <c r="AK203">
        <v>4377332.54</v>
      </c>
      <c r="AL203" t="s">
        <v>364</v>
      </c>
      <c r="AM203">
        <v>9885344.2400000002</v>
      </c>
      <c r="AN203">
        <v>4391332.7</v>
      </c>
      <c r="AO203" t="s">
        <v>365</v>
      </c>
      <c r="AP203">
        <v>9885344.2400000002</v>
      </c>
      <c r="AQ203">
        <v>4405336.9400000004</v>
      </c>
      <c r="AR203" t="s">
        <v>366</v>
      </c>
      <c r="AS203">
        <v>9886838.9800000004</v>
      </c>
      <c r="AT203">
        <v>4419341.18</v>
      </c>
    </row>
    <row r="204" spans="1:46" x14ac:dyDescent="0.2">
      <c r="A204" t="s">
        <v>45</v>
      </c>
      <c r="B204" t="s">
        <v>155</v>
      </c>
      <c r="C204" t="s">
        <v>156</v>
      </c>
      <c r="D204" s="6" t="str">
        <f t="shared" si="4"/>
        <v>00038</v>
      </c>
      <c r="E204">
        <v>13</v>
      </c>
      <c r="F204" t="s">
        <v>48</v>
      </c>
      <c r="G204" t="s">
        <v>110</v>
      </c>
      <c r="H204" t="s">
        <v>333</v>
      </c>
      <c r="I204">
        <v>0</v>
      </c>
      <c r="J204">
        <v>0</v>
      </c>
      <c r="K204" t="s">
        <v>355</v>
      </c>
      <c r="L204">
        <v>0</v>
      </c>
      <c r="M204">
        <v>0</v>
      </c>
      <c r="N204" t="s">
        <v>356</v>
      </c>
      <c r="O204">
        <v>0</v>
      </c>
      <c r="P204">
        <v>0</v>
      </c>
      <c r="Q204" t="s">
        <v>357</v>
      </c>
      <c r="R204">
        <v>0</v>
      </c>
      <c r="S204">
        <v>0</v>
      </c>
      <c r="T204" t="s">
        <v>358</v>
      </c>
      <c r="U204">
        <v>0</v>
      </c>
      <c r="V204">
        <v>0</v>
      </c>
      <c r="W204" t="s">
        <v>359</v>
      </c>
      <c r="X204">
        <v>0</v>
      </c>
      <c r="Y204">
        <v>0</v>
      </c>
      <c r="Z204" t="s">
        <v>360</v>
      </c>
      <c r="AA204">
        <v>0</v>
      </c>
      <c r="AB204">
        <v>0</v>
      </c>
      <c r="AC204" t="s">
        <v>361</v>
      </c>
      <c r="AD204">
        <v>0</v>
      </c>
      <c r="AE204">
        <v>0</v>
      </c>
      <c r="AF204" t="s">
        <v>362</v>
      </c>
      <c r="AG204">
        <v>0</v>
      </c>
      <c r="AH204">
        <v>0</v>
      </c>
      <c r="AI204" t="s">
        <v>363</v>
      </c>
      <c r="AJ204">
        <v>0</v>
      </c>
      <c r="AK204">
        <v>0</v>
      </c>
      <c r="AL204" t="s">
        <v>364</v>
      </c>
      <c r="AM204">
        <v>0</v>
      </c>
      <c r="AN204">
        <v>0</v>
      </c>
      <c r="AO204" t="s">
        <v>365</v>
      </c>
      <c r="AP204">
        <v>0</v>
      </c>
      <c r="AQ204">
        <v>0</v>
      </c>
      <c r="AR204" t="s">
        <v>366</v>
      </c>
      <c r="AS204">
        <v>0</v>
      </c>
      <c r="AT204">
        <v>0</v>
      </c>
    </row>
    <row r="205" spans="1:46" x14ac:dyDescent="0.2">
      <c r="A205" t="s">
        <v>45</v>
      </c>
      <c r="B205" t="s">
        <v>155</v>
      </c>
      <c r="C205" t="s">
        <v>156</v>
      </c>
      <c r="D205" s="6" t="str">
        <f t="shared" si="4"/>
        <v>00038</v>
      </c>
      <c r="E205">
        <v>14</v>
      </c>
      <c r="F205" t="s">
        <v>50</v>
      </c>
      <c r="G205" t="s">
        <v>110</v>
      </c>
      <c r="H205" t="s">
        <v>333</v>
      </c>
      <c r="I205">
        <v>0</v>
      </c>
      <c r="J205">
        <v>0</v>
      </c>
      <c r="K205" t="s">
        <v>355</v>
      </c>
      <c r="L205">
        <v>0</v>
      </c>
      <c r="M205">
        <v>0</v>
      </c>
      <c r="N205" t="s">
        <v>356</v>
      </c>
      <c r="O205">
        <v>0</v>
      </c>
      <c r="P205">
        <v>0</v>
      </c>
      <c r="Q205" t="s">
        <v>357</v>
      </c>
      <c r="R205">
        <v>0</v>
      </c>
      <c r="S205">
        <v>0</v>
      </c>
      <c r="T205" t="s">
        <v>358</v>
      </c>
      <c r="U205">
        <v>0</v>
      </c>
      <c r="V205">
        <v>0</v>
      </c>
      <c r="W205" t="s">
        <v>359</v>
      </c>
      <c r="X205">
        <v>0</v>
      </c>
      <c r="Y205">
        <v>0</v>
      </c>
      <c r="Z205" t="s">
        <v>360</v>
      </c>
      <c r="AA205">
        <v>0</v>
      </c>
      <c r="AB205">
        <v>0</v>
      </c>
      <c r="AC205" t="s">
        <v>361</v>
      </c>
      <c r="AD205">
        <v>0</v>
      </c>
      <c r="AE205">
        <v>0</v>
      </c>
      <c r="AF205" t="s">
        <v>362</v>
      </c>
      <c r="AG205">
        <v>0</v>
      </c>
      <c r="AH205">
        <v>0</v>
      </c>
      <c r="AI205" t="s">
        <v>363</v>
      </c>
      <c r="AJ205">
        <v>0</v>
      </c>
      <c r="AK205">
        <v>0</v>
      </c>
      <c r="AL205" t="s">
        <v>364</v>
      </c>
      <c r="AM205">
        <v>0</v>
      </c>
      <c r="AN205">
        <v>0</v>
      </c>
      <c r="AO205" t="s">
        <v>365</v>
      </c>
      <c r="AP205">
        <v>0</v>
      </c>
      <c r="AQ205">
        <v>0</v>
      </c>
      <c r="AR205" t="s">
        <v>366</v>
      </c>
      <c r="AS205">
        <v>0</v>
      </c>
      <c r="AT205">
        <v>0</v>
      </c>
    </row>
    <row r="206" spans="1:46" x14ac:dyDescent="0.2">
      <c r="A206" t="s">
        <v>45</v>
      </c>
      <c r="B206" t="s">
        <v>155</v>
      </c>
      <c r="C206" t="s">
        <v>157</v>
      </c>
      <c r="D206" s="6" t="str">
        <f t="shared" si="4"/>
        <v>00048</v>
      </c>
      <c r="E206">
        <v>13</v>
      </c>
      <c r="F206" t="s">
        <v>48</v>
      </c>
      <c r="G206" t="s">
        <v>110</v>
      </c>
      <c r="H206" t="s">
        <v>333</v>
      </c>
      <c r="I206">
        <v>0</v>
      </c>
      <c r="J206">
        <v>0</v>
      </c>
      <c r="K206" t="s">
        <v>355</v>
      </c>
      <c r="L206">
        <v>0</v>
      </c>
      <c r="M206">
        <v>0</v>
      </c>
      <c r="N206" t="s">
        <v>356</v>
      </c>
      <c r="O206">
        <v>0</v>
      </c>
      <c r="P206">
        <v>0</v>
      </c>
      <c r="Q206" t="s">
        <v>357</v>
      </c>
      <c r="R206">
        <v>0</v>
      </c>
      <c r="S206">
        <v>0</v>
      </c>
      <c r="T206" t="s">
        <v>358</v>
      </c>
      <c r="U206">
        <v>0</v>
      </c>
      <c r="V206">
        <v>0</v>
      </c>
      <c r="W206" t="s">
        <v>359</v>
      </c>
      <c r="X206">
        <v>0</v>
      </c>
      <c r="Y206">
        <v>0</v>
      </c>
      <c r="Z206" t="s">
        <v>360</v>
      </c>
      <c r="AA206">
        <v>0</v>
      </c>
      <c r="AB206">
        <v>0</v>
      </c>
      <c r="AC206" t="s">
        <v>361</v>
      </c>
      <c r="AD206">
        <v>0</v>
      </c>
      <c r="AE206">
        <v>0</v>
      </c>
      <c r="AF206" t="s">
        <v>362</v>
      </c>
      <c r="AG206">
        <v>0</v>
      </c>
      <c r="AH206">
        <v>0</v>
      </c>
      <c r="AI206" t="s">
        <v>363</v>
      </c>
      <c r="AJ206">
        <v>0</v>
      </c>
      <c r="AK206">
        <v>0</v>
      </c>
      <c r="AL206" t="s">
        <v>364</v>
      </c>
      <c r="AM206">
        <v>0</v>
      </c>
      <c r="AN206">
        <v>0</v>
      </c>
      <c r="AO206" t="s">
        <v>365</v>
      </c>
      <c r="AP206">
        <v>0</v>
      </c>
      <c r="AQ206">
        <v>0</v>
      </c>
      <c r="AR206" t="s">
        <v>366</v>
      </c>
      <c r="AS206">
        <v>0</v>
      </c>
      <c r="AT206">
        <v>0</v>
      </c>
    </row>
    <row r="207" spans="1:46" x14ac:dyDescent="0.2">
      <c r="A207" t="s">
        <v>45</v>
      </c>
      <c r="B207" t="s">
        <v>155</v>
      </c>
      <c r="C207" t="s">
        <v>157</v>
      </c>
      <c r="D207" s="6" t="str">
        <f t="shared" si="4"/>
        <v>00048</v>
      </c>
      <c r="E207">
        <v>14</v>
      </c>
      <c r="F207" t="s">
        <v>50</v>
      </c>
      <c r="G207" t="s">
        <v>110</v>
      </c>
      <c r="H207" t="s">
        <v>333</v>
      </c>
      <c r="I207">
        <v>0</v>
      </c>
      <c r="J207">
        <v>0</v>
      </c>
      <c r="K207" t="s">
        <v>355</v>
      </c>
      <c r="L207">
        <v>0</v>
      </c>
      <c r="M207">
        <v>0</v>
      </c>
      <c r="N207" t="s">
        <v>356</v>
      </c>
      <c r="O207">
        <v>0</v>
      </c>
      <c r="P207">
        <v>0</v>
      </c>
      <c r="Q207" t="s">
        <v>357</v>
      </c>
      <c r="R207">
        <v>0</v>
      </c>
      <c r="S207">
        <v>0</v>
      </c>
      <c r="T207" t="s">
        <v>358</v>
      </c>
      <c r="U207">
        <v>0</v>
      </c>
      <c r="V207">
        <v>0</v>
      </c>
      <c r="W207" t="s">
        <v>359</v>
      </c>
      <c r="X207">
        <v>0</v>
      </c>
      <c r="Y207">
        <v>0</v>
      </c>
      <c r="Z207" t="s">
        <v>360</v>
      </c>
      <c r="AA207">
        <v>0</v>
      </c>
      <c r="AB207">
        <v>0</v>
      </c>
      <c r="AC207" t="s">
        <v>361</v>
      </c>
      <c r="AD207">
        <v>0</v>
      </c>
      <c r="AE207">
        <v>0</v>
      </c>
      <c r="AF207" t="s">
        <v>362</v>
      </c>
      <c r="AG207">
        <v>0</v>
      </c>
      <c r="AH207">
        <v>0</v>
      </c>
      <c r="AI207" t="s">
        <v>363</v>
      </c>
      <c r="AJ207">
        <v>0</v>
      </c>
      <c r="AK207">
        <v>0</v>
      </c>
      <c r="AL207" t="s">
        <v>364</v>
      </c>
      <c r="AM207">
        <v>0</v>
      </c>
      <c r="AN207">
        <v>0</v>
      </c>
      <c r="AO207" t="s">
        <v>365</v>
      </c>
      <c r="AP207">
        <v>0</v>
      </c>
      <c r="AQ207">
        <v>0</v>
      </c>
      <c r="AR207" t="s">
        <v>366</v>
      </c>
      <c r="AS207">
        <v>0</v>
      </c>
      <c r="AT207">
        <v>0</v>
      </c>
    </row>
    <row r="208" spans="1:46" x14ac:dyDescent="0.2">
      <c r="A208" t="s">
        <v>45</v>
      </c>
      <c r="B208" t="s">
        <v>158</v>
      </c>
      <c r="C208" t="s">
        <v>159</v>
      </c>
      <c r="D208" s="6" t="str">
        <f t="shared" si="4"/>
        <v>00038</v>
      </c>
      <c r="E208">
        <v>13</v>
      </c>
      <c r="F208" t="s">
        <v>48</v>
      </c>
      <c r="G208" t="s">
        <v>160</v>
      </c>
      <c r="H208" t="s">
        <v>333</v>
      </c>
      <c r="I208">
        <v>493301.43</v>
      </c>
      <c r="J208">
        <v>309237.99</v>
      </c>
      <c r="K208" t="s">
        <v>355</v>
      </c>
      <c r="L208">
        <v>493301.43</v>
      </c>
      <c r="M208">
        <v>309237.99</v>
      </c>
      <c r="N208" t="s">
        <v>356</v>
      </c>
      <c r="O208">
        <v>493301.43</v>
      </c>
      <c r="P208">
        <v>309237.99</v>
      </c>
      <c r="Q208" t="s">
        <v>357</v>
      </c>
      <c r="R208">
        <v>493301.43</v>
      </c>
      <c r="S208">
        <v>309237.99</v>
      </c>
      <c r="T208" t="s">
        <v>358</v>
      </c>
      <c r="U208">
        <v>493301.43</v>
      </c>
      <c r="V208">
        <v>309237.99</v>
      </c>
      <c r="W208" t="s">
        <v>359</v>
      </c>
      <c r="X208">
        <v>493301.43</v>
      </c>
      <c r="Y208">
        <v>309237.99</v>
      </c>
      <c r="Z208" t="s">
        <v>360</v>
      </c>
      <c r="AA208">
        <v>493301.43</v>
      </c>
      <c r="AB208">
        <v>309237.99</v>
      </c>
      <c r="AC208" t="s">
        <v>361</v>
      </c>
      <c r="AD208">
        <v>493301.43</v>
      </c>
      <c r="AE208">
        <v>309237.99</v>
      </c>
      <c r="AF208" t="s">
        <v>362</v>
      </c>
      <c r="AG208">
        <v>493301.43</v>
      </c>
      <c r="AH208">
        <v>309237.99</v>
      </c>
      <c r="AI208" t="s">
        <v>363</v>
      </c>
      <c r="AJ208">
        <v>493301.43</v>
      </c>
      <c r="AK208">
        <v>309237.99</v>
      </c>
      <c r="AL208" t="s">
        <v>364</v>
      </c>
      <c r="AM208">
        <v>493301.43</v>
      </c>
      <c r="AN208">
        <v>309237.99</v>
      </c>
      <c r="AO208" t="s">
        <v>365</v>
      </c>
      <c r="AP208">
        <v>493301.43</v>
      </c>
      <c r="AQ208">
        <v>0</v>
      </c>
      <c r="AR208" t="s">
        <v>366</v>
      </c>
      <c r="AS208">
        <v>493301.43</v>
      </c>
      <c r="AT208">
        <v>0</v>
      </c>
    </row>
    <row r="209" spans="1:46" x14ac:dyDescent="0.2">
      <c r="A209" t="s">
        <v>45</v>
      </c>
      <c r="B209" t="s">
        <v>158</v>
      </c>
      <c r="C209" t="s">
        <v>159</v>
      </c>
      <c r="D209" s="6" t="str">
        <f t="shared" si="4"/>
        <v>00038</v>
      </c>
      <c r="E209">
        <v>14</v>
      </c>
      <c r="F209" t="s">
        <v>50</v>
      </c>
      <c r="G209" t="s">
        <v>160</v>
      </c>
      <c r="H209" t="s">
        <v>333</v>
      </c>
      <c r="I209">
        <v>0</v>
      </c>
      <c r="J209">
        <v>0</v>
      </c>
      <c r="K209" t="s">
        <v>355</v>
      </c>
      <c r="L209">
        <v>0</v>
      </c>
      <c r="M209">
        <v>0</v>
      </c>
      <c r="N209" t="s">
        <v>356</v>
      </c>
      <c r="O209">
        <v>0</v>
      </c>
      <c r="P209">
        <v>0</v>
      </c>
      <c r="Q209" t="s">
        <v>357</v>
      </c>
      <c r="R209">
        <v>0</v>
      </c>
      <c r="S209">
        <v>0</v>
      </c>
      <c r="T209" t="s">
        <v>358</v>
      </c>
      <c r="U209">
        <v>0</v>
      </c>
      <c r="V209">
        <v>0</v>
      </c>
      <c r="W209" t="s">
        <v>359</v>
      </c>
      <c r="X209">
        <v>0</v>
      </c>
      <c r="Y209">
        <v>0</v>
      </c>
      <c r="Z209" t="s">
        <v>360</v>
      </c>
      <c r="AA209">
        <v>0</v>
      </c>
      <c r="AB209">
        <v>0</v>
      </c>
      <c r="AC209" t="s">
        <v>361</v>
      </c>
      <c r="AD209">
        <v>0</v>
      </c>
      <c r="AE209">
        <v>0</v>
      </c>
      <c r="AF209" t="s">
        <v>362</v>
      </c>
      <c r="AG209">
        <v>0</v>
      </c>
      <c r="AH209">
        <v>0</v>
      </c>
      <c r="AI209" t="s">
        <v>363</v>
      </c>
      <c r="AJ209">
        <v>0</v>
      </c>
      <c r="AK209">
        <v>0</v>
      </c>
      <c r="AL209" t="s">
        <v>364</v>
      </c>
      <c r="AM209">
        <v>0</v>
      </c>
      <c r="AN209">
        <v>0</v>
      </c>
      <c r="AO209" t="s">
        <v>365</v>
      </c>
      <c r="AP209">
        <v>0</v>
      </c>
      <c r="AQ209">
        <v>0</v>
      </c>
      <c r="AR209" t="s">
        <v>366</v>
      </c>
      <c r="AS209">
        <v>0</v>
      </c>
      <c r="AT209">
        <v>0</v>
      </c>
    </row>
    <row r="210" spans="1:46" x14ac:dyDescent="0.2">
      <c r="A210" t="s">
        <v>45</v>
      </c>
      <c r="B210" t="s">
        <v>158</v>
      </c>
      <c r="C210" t="s">
        <v>161</v>
      </c>
      <c r="D210" s="6" t="str">
        <f t="shared" si="4"/>
        <v>00048</v>
      </c>
      <c r="E210">
        <v>13</v>
      </c>
      <c r="F210" t="s">
        <v>48</v>
      </c>
      <c r="G210" t="s">
        <v>160</v>
      </c>
      <c r="H210" t="s">
        <v>333</v>
      </c>
      <c r="I210">
        <v>0</v>
      </c>
      <c r="J210">
        <v>0</v>
      </c>
      <c r="K210" t="s">
        <v>355</v>
      </c>
      <c r="L210">
        <v>0</v>
      </c>
      <c r="M210">
        <v>0</v>
      </c>
      <c r="N210" t="s">
        <v>356</v>
      </c>
      <c r="O210">
        <v>0</v>
      </c>
      <c r="P210">
        <v>0</v>
      </c>
      <c r="Q210" t="s">
        <v>357</v>
      </c>
      <c r="R210">
        <v>0</v>
      </c>
      <c r="S210">
        <v>0</v>
      </c>
      <c r="T210" t="s">
        <v>358</v>
      </c>
      <c r="U210">
        <v>0</v>
      </c>
      <c r="V210">
        <v>0</v>
      </c>
      <c r="W210" t="s">
        <v>359</v>
      </c>
      <c r="X210">
        <v>0</v>
      </c>
      <c r="Y210">
        <v>0</v>
      </c>
      <c r="Z210" t="s">
        <v>360</v>
      </c>
      <c r="AA210">
        <v>0</v>
      </c>
      <c r="AB210">
        <v>0</v>
      </c>
      <c r="AC210" t="s">
        <v>361</v>
      </c>
      <c r="AD210">
        <v>0</v>
      </c>
      <c r="AE210">
        <v>0</v>
      </c>
      <c r="AF210" t="s">
        <v>362</v>
      </c>
      <c r="AG210">
        <v>0</v>
      </c>
      <c r="AH210">
        <v>0</v>
      </c>
      <c r="AI210" t="s">
        <v>363</v>
      </c>
      <c r="AJ210">
        <v>0</v>
      </c>
      <c r="AK210">
        <v>0</v>
      </c>
      <c r="AL210" t="s">
        <v>364</v>
      </c>
      <c r="AM210">
        <v>0</v>
      </c>
      <c r="AN210">
        <v>0</v>
      </c>
      <c r="AO210" t="s">
        <v>365</v>
      </c>
      <c r="AP210">
        <v>0</v>
      </c>
      <c r="AQ210">
        <v>0</v>
      </c>
      <c r="AR210" t="s">
        <v>366</v>
      </c>
      <c r="AS210">
        <v>0</v>
      </c>
      <c r="AT210">
        <v>0</v>
      </c>
    </row>
    <row r="211" spans="1:46" x14ac:dyDescent="0.2">
      <c r="A211" t="s">
        <v>45</v>
      </c>
      <c r="B211" t="s">
        <v>158</v>
      </c>
      <c r="C211" t="s">
        <v>161</v>
      </c>
      <c r="D211" s="6" t="str">
        <f t="shared" si="4"/>
        <v>00048</v>
      </c>
      <c r="E211">
        <v>14</v>
      </c>
      <c r="F211" t="s">
        <v>50</v>
      </c>
      <c r="G211" t="s">
        <v>160</v>
      </c>
      <c r="H211" t="s">
        <v>333</v>
      </c>
      <c r="I211">
        <v>2508056.1800000002</v>
      </c>
      <c r="J211">
        <v>0</v>
      </c>
      <c r="K211" t="s">
        <v>355</v>
      </c>
      <c r="L211">
        <v>2508056.1800000002</v>
      </c>
      <c r="M211">
        <v>0</v>
      </c>
      <c r="N211" t="s">
        <v>356</v>
      </c>
      <c r="O211">
        <v>2508056.1800000002</v>
      </c>
      <c r="P211">
        <v>0</v>
      </c>
      <c r="Q211" t="s">
        <v>357</v>
      </c>
      <c r="R211">
        <v>2508056.1800000002</v>
      </c>
      <c r="S211">
        <v>0</v>
      </c>
      <c r="T211" t="s">
        <v>358</v>
      </c>
      <c r="U211">
        <v>2508056.1800000002</v>
      </c>
      <c r="V211">
        <v>0</v>
      </c>
      <c r="W211" t="s">
        <v>359</v>
      </c>
      <c r="X211">
        <v>2508056.1800000002</v>
      </c>
      <c r="Y211">
        <v>0</v>
      </c>
      <c r="Z211" t="s">
        <v>360</v>
      </c>
      <c r="AA211">
        <v>2508056.1800000002</v>
      </c>
      <c r="AB211">
        <v>0</v>
      </c>
      <c r="AC211" t="s">
        <v>361</v>
      </c>
      <c r="AD211">
        <v>2508056.1800000002</v>
      </c>
      <c r="AE211">
        <v>0</v>
      </c>
      <c r="AF211" t="s">
        <v>362</v>
      </c>
      <c r="AG211">
        <v>2508056.1800000002</v>
      </c>
      <c r="AH211">
        <v>0</v>
      </c>
      <c r="AI211" t="s">
        <v>363</v>
      </c>
      <c r="AJ211">
        <v>2508056.1800000002</v>
      </c>
      <c r="AK211">
        <v>0</v>
      </c>
      <c r="AL211" t="s">
        <v>364</v>
      </c>
      <c r="AM211">
        <v>2508056.1800000002</v>
      </c>
      <c r="AN211">
        <v>0</v>
      </c>
      <c r="AO211" t="s">
        <v>365</v>
      </c>
      <c r="AP211">
        <v>2508056.1800000002</v>
      </c>
      <c r="AQ211">
        <v>0</v>
      </c>
      <c r="AR211" t="s">
        <v>366</v>
      </c>
      <c r="AS211">
        <v>2508056.1800000002</v>
      </c>
      <c r="AT211">
        <v>0</v>
      </c>
    </row>
    <row r="212" spans="1:46" x14ac:dyDescent="0.2">
      <c r="A212" t="s">
        <v>45</v>
      </c>
      <c r="B212" t="s">
        <v>158</v>
      </c>
      <c r="C212" t="s">
        <v>162</v>
      </c>
      <c r="D212" s="6" t="str">
        <f t="shared" si="4"/>
        <v>00100</v>
      </c>
      <c r="E212">
        <v>13</v>
      </c>
      <c r="F212" t="s">
        <v>48</v>
      </c>
      <c r="G212" t="s">
        <v>160</v>
      </c>
      <c r="H212" t="s">
        <v>333</v>
      </c>
      <c r="I212">
        <v>238200.92</v>
      </c>
      <c r="J212">
        <v>173711.63</v>
      </c>
      <c r="K212" t="s">
        <v>355</v>
      </c>
      <c r="L212">
        <v>239728.46</v>
      </c>
      <c r="M212">
        <v>174826.76</v>
      </c>
      <c r="N212" t="s">
        <v>356</v>
      </c>
      <c r="O212">
        <v>239728.46</v>
      </c>
      <c r="P212">
        <v>174826.76</v>
      </c>
      <c r="Q212" t="s">
        <v>357</v>
      </c>
      <c r="R212">
        <v>239728.46</v>
      </c>
      <c r="S212">
        <v>174826.76</v>
      </c>
      <c r="T212" t="s">
        <v>358</v>
      </c>
      <c r="U212">
        <v>239728.46</v>
      </c>
      <c r="V212">
        <v>174826.76</v>
      </c>
      <c r="W212" t="s">
        <v>359</v>
      </c>
      <c r="X212">
        <v>239728.46</v>
      </c>
      <c r="Y212">
        <v>174826.76</v>
      </c>
      <c r="Z212" t="s">
        <v>360</v>
      </c>
      <c r="AA212">
        <v>239728.46</v>
      </c>
      <c r="AB212">
        <v>174826.76</v>
      </c>
      <c r="AC212" t="s">
        <v>361</v>
      </c>
      <c r="AD212">
        <v>239728.46</v>
      </c>
      <c r="AE212">
        <v>174826.76</v>
      </c>
      <c r="AF212" t="s">
        <v>362</v>
      </c>
      <c r="AG212">
        <v>239728.46</v>
      </c>
      <c r="AH212">
        <v>174826.76</v>
      </c>
      <c r="AI212" t="s">
        <v>363</v>
      </c>
      <c r="AJ212">
        <v>239728.46</v>
      </c>
      <c r="AK212">
        <v>174826.76</v>
      </c>
      <c r="AL212" t="s">
        <v>364</v>
      </c>
      <c r="AM212">
        <v>239728.46</v>
      </c>
      <c r="AN212">
        <v>174826.76</v>
      </c>
      <c r="AO212" t="s">
        <v>365</v>
      </c>
      <c r="AP212">
        <v>239728.46</v>
      </c>
      <c r="AQ212">
        <v>-133.94</v>
      </c>
      <c r="AR212" t="s">
        <v>366</v>
      </c>
      <c r="AS212">
        <v>239728.46</v>
      </c>
      <c r="AT212">
        <v>-133.94</v>
      </c>
    </row>
    <row r="213" spans="1:46" x14ac:dyDescent="0.2">
      <c r="A213" t="s">
        <v>45</v>
      </c>
      <c r="B213" t="s">
        <v>158</v>
      </c>
      <c r="C213" t="s">
        <v>162</v>
      </c>
      <c r="D213" s="6" t="str">
        <f t="shared" si="4"/>
        <v>00100</v>
      </c>
      <c r="E213">
        <v>14</v>
      </c>
      <c r="F213" t="s">
        <v>50</v>
      </c>
      <c r="G213" t="s">
        <v>160</v>
      </c>
      <c r="H213" t="s">
        <v>333</v>
      </c>
      <c r="I213">
        <v>716512.19000000006</v>
      </c>
      <c r="J213">
        <v>523065.33</v>
      </c>
      <c r="K213" t="s">
        <v>355</v>
      </c>
      <c r="L213">
        <v>714984.65</v>
      </c>
      <c r="M213">
        <v>521950.2</v>
      </c>
      <c r="N213" t="s">
        <v>356</v>
      </c>
      <c r="O213">
        <v>714984.65</v>
      </c>
      <c r="P213">
        <v>521950.2</v>
      </c>
      <c r="Q213" t="s">
        <v>357</v>
      </c>
      <c r="R213">
        <v>714984.65</v>
      </c>
      <c r="S213">
        <v>521950.2</v>
      </c>
      <c r="T213" t="s">
        <v>358</v>
      </c>
      <c r="U213">
        <v>714984.65</v>
      </c>
      <c r="V213">
        <v>521950.2</v>
      </c>
      <c r="W213" t="s">
        <v>359</v>
      </c>
      <c r="X213">
        <v>714984.65</v>
      </c>
      <c r="Y213">
        <v>521950.2</v>
      </c>
      <c r="Z213" t="s">
        <v>360</v>
      </c>
      <c r="AA213">
        <v>714984.65</v>
      </c>
      <c r="AB213">
        <v>521950.2</v>
      </c>
      <c r="AC213" t="s">
        <v>361</v>
      </c>
      <c r="AD213">
        <v>714984.65</v>
      </c>
      <c r="AE213">
        <v>521950.2</v>
      </c>
      <c r="AF213" t="s">
        <v>362</v>
      </c>
      <c r="AG213">
        <v>714984.65</v>
      </c>
      <c r="AH213">
        <v>521950.2</v>
      </c>
      <c r="AI213" t="s">
        <v>363</v>
      </c>
      <c r="AJ213">
        <v>714984.65</v>
      </c>
      <c r="AK213">
        <v>521950.2</v>
      </c>
      <c r="AL213" t="s">
        <v>364</v>
      </c>
      <c r="AM213">
        <v>714984.65</v>
      </c>
      <c r="AN213">
        <v>521950.2</v>
      </c>
      <c r="AO213" t="s">
        <v>365</v>
      </c>
      <c r="AP213">
        <v>714984.65</v>
      </c>
      <c r="AQ213">
        <v>133.93</v>
      </c>
      <c r="AR213" t="s">
        <v>366</v>
      </c>
      <c r="AS213">
        <v>714984.65</v>
      </c>
      <c r="AT213">
        <v>133.93</v>
      </c>
    </row>
    <row r="214" spans="1:46" x14ac:dyDescent="0.2">
      <c r="A214" t="s">
        <v>45</v>
      </c>
      <c r="B214" t="s">
        <v>163</v>
      </c>
      <c r="C214" t="s">
        <v>164</v>
      </c>
      <c r="D214" s="6" t="str">
        <f t="shared" si="4"/>
        <v>ights</v>
      </c>
      <c r="E214">
        <v>13</v>
      </c>
      <c r="F214" t="s">
        <v>48</v>
      </c>
      <c r="G214" t="s">
        <v>165</v>
      </c>
      <c r="H214" t="s">
        <v>333</v>
      </c>
      <c r="I214">
        <v>0</v>
      </c>
      <c r="J214">
        <v>0</v>
      </c>
      <c r="K214" t="s">
        <v>355</v>
      </c>
      <c r="L214">
        <v>0</v>
      </c>
      <c r="M214">
        <v>0</v>
      </c>
      <c r="N214" t="s">
        <v>356</v>
      </c>
      <c r="O214">
        <v>0</v>
      </c>
      <c r="P214">
        <v>0</v>
      </c>
      <c r="Q214" t="s">
        <v>357</v>
      </c>
      <c r="R214">
        <v>0</v>
      </c>
      <c r="S214">
        <v>0</v>
      </c>
      <c r="T214" t="s">
        <v>358</v>
      </c>
      <c r="U214">
        <v>0</v>
      </c>
      <c r="V214">
        <v>0</v>
      </c>
      <c r="W214" t="s">
        <v>359</v>
      </c>
      <c r="X214">
        <v>0</v>
      </c>
      <c r="Y214">
        <v>0</v>
      </c>
      <c r="Z214" t="s">
        <v>360</v>
      </c>
      <c r="AA214">
        <v>0</v>
      </c>
      <c r="AB214">
        <v>0</v>
      </c>
      <c r="AC214" t="s">
        <v>361</v>
      </c>
      <c r="AD214">
        <v>0</v>
      </c>
      <c r="AE214">
        <v>0</v>
      </c>
      <c r="AF214" t="s">
        <v>362</v>
      </c>
      <c r="AG214">
        <v>0</v>
      </c>
      <c r="AH214">
        <v>0</v>
      </c>
      <c r="AI214" t="s">
        <v>363</v>
      </c>
      <c r="AJ214">
        <v>0</v>
      </c>
      <c r="AK214">
        <v>0</v>
      </c>
      <c r="AL214" t="s">
        <v>364</v>
      </c>
      <c r="AM214">
        <v>0</v>
      </c>
      <c r="AN214">
        <v>0</v>
      </c>
      <c r="AO214" t="s">
        <v>365</v>
      </c>
      <c r="AP214">
        <v>0</v>
      </c>
      <c r="AQ214">
        <v>0</v>
      </c>
      <c r="AR214" t="s">
        <v>366</v>
      </c>
      <c r="AS214">
        <v>0</v>
      </c>
      <c r="AT214">
        <v>0</v>
      </c>
    </row>
    <row r="215" spans="1:46" x14ac:dyDescent="0.2">
      <c r="A215" t="s">
        <v>45</v>
      </c>
      <c r="B215" t="s">
        <v>163</v>
      </c>
      <c r="C215" t="s">
        <v>164</v>
      </c>
      <c r="D215" s="6" t="str">
        <f t="shared" si="4"/>
        <v>ights</v>
      </c>
      <c r="E215">
        <v>14</v>
      </c>
      <c r="F215" t="s">
        <v>50</v>
      </c>
      <c r="G215" t="s">
        <v>165</v>
      </c>
      <c r="H215" t="s">
        <v>333</v>
      </c>
      <c r="I215">
        <v>0</v>
      </c>
      <c r="J215">
        <v>0</v>
      </c>
      <c r="K215" t="s">
        <v>355</v>
      </c>
      <c r="L215">
        <v>0</v>
      </c>
      <c r="M215">
        <v>0</v>
      </c>
      <c r="N215" t="s">
        <v>356</v>
      </c>
      <c r="O215">
        <v>0</v>
      </c>
      <c r="P215">
        <v>0</v>
      </c>
      <c r="Q215" t="s">
        <v>357</v>
      </c>
      <c r="R215">
        <v>0</v>
      </c>
      <c r="S215">
        <v>0</v>
      </c>
      <c r="T215" t="s">
        <v>358</v>
      </c>
      <c r="U215">
        <v>0</v>
      </c>
      <c r="V215">
        <v>0</v>
      </c>
      <c r="W215" t="s">
        <v>359</v>
      </c>
      <c r="X215">
        <v>0</v>
      </c>
      <c r="Y215">
        <v>0</v>
      </c>
      <c r="Z215" t="s">
        <v>360</v>
      </c>
      <c r="AA215">
        <v>0</v>
      </c>
      <c r="AB215">
        <v>0</v>
      </c>
      <c r="AC215" t="s">
        <v>361</v>
      </c>
      <c r="AD215">
        <v>0</v>
      </c>
      <c r="AE215">
        <v>0</v>
      </c>
      <c r="AF215" t="s">
        <v>362</v>
      </c>
      <c r="AG215">
        <v>0</v>
      </c>
      <c r="AH215">
        <v>0</v>
      </c>
      <c r="AI215" t="s">
        <v>363</v>
      </c>
      <c r="AJ215">
        <v>0</v>
      </c>
      <c r="AK215">
        <v>0</v>
      </c>
      <c r="AL215" t="s">
        <v>364</v>
      </c>
      <c r="AM215">
        <v>0</v>
      </c>
      <c r="AN215">
        <v>0</v>
      </c>
      <c r="AO215" t="s">
        <v>365</v>
      </c>
      <c r="AP215">
        <v>0</v>
      </c>
      <c r="AQ215">
        <v>0</v>
      </c>
      <c r="AR215" t="s">
        <v>366</v>
      </c>
      <c r="AS215">
        <v>0</v>
      </c>
      <c r="AT215">
        <v>0</v>
      </c>
    </row>
    <row r="216" spans="1:46" x14ac:dyDescent="0.2">
      <c r="A216" t="s">
        <v>45</v>
      </c>
      <c r="B216" t="s">
        <v>166</v>
      </c>
      <c r="C216" t="s">
        <v>167</v>
      </c>
      <c r="D216" s="6" t="str">
        <f t="shared" si="4"/>
        <v>00038</v>
      </c>
      <c r="E216">
        <v>13</v>
      </c>
      <c r="F216" t="s">
        <v>48</v>
      </c>
      <c r="G216" t="s">
        <v>160</v>
      </c>
      <c r="H216" t="s">
        <v>333</v>
      </c>
      <c r="I216">
        <v>0</v>
      </c>
      <c r="J216">
        <v>0</v>
      </c>
      <c r="K216" t="s">
        <v>355</v>
      </c>
      <c r="L216">
        <v>0</v>
      </c>
      <c r="M216">
        <v>0</v>
      </c>
      <c r="N216" t="s">
        <v>356</v>
      </c>
      <c r="O216">
        <v>0</v>
      </c>
      <c r="P216">
        <v>0</v>
      </c>
      <c r="Q216" t="s">
        <v>357</v>
      </c>
      <c r="R216">
        <v>0</v>
      </c>
      <c r="S216">
        <v>0</v>
      </c>
      <c r="T216" t="s">
        <v>358</v>
      </c>
      <c r="U216">
        <v>0</v>
      </c>
      <c r="V216">
        <v>0</v>
      </c>
      <c r="W216" t="s">
        <v>359</v>
      </c>
      <c r="X216">
        <v>0</v>
      </c>
      <c r="Y216">
        <v>0</v>
      </c>
      <c r="Z216" t="s">
        <v>360</v>
      </c>
      <c r="AA216">
        <v>0</v>
      </c>
      <c r="AB216">
        <v>0</v>
      </c>
      <c r="AC216" t="s">
        <v>361</v>
      </c>
      <c r="AD216">
        <v>0</v>
      </c>
      <c r="AE216">
        <v>0</v>
      </c>
      <c r="AF216" t="s">
        <v>362</v>
      </c>
      <c r="AG216">
        <v>0</v>
      </c>
      <c r="AH216">
        <v>0</v>
      </c>
      <c r="AI216" t="s">
        <v>363</v>
      </c>
      <c r="AJ216">
        <v>0</v>
      </c>
      <c r="AK216">
        <v>0</v>
      </c>
      <c r="AL216" t="s">
        <v>364</v>
      </c>
      <c r="AM216">
        <v>0</v>
      </c>
      <c r="AN216">
        <v>0</v>
      </c>
      <c r="AO216" t="s">
        <v>365</v>
      </c>
      <c r="AP216">
        <v>0</v>
      </c>
      <c r="AQ216">
        <v>0</v>
      </c>
      <c r="AR216" t="s">
        <v>366</v>
      </c>
      <c r="AS216">
        <v>0</v>
      </c>
      <c r="AT216">
        <v>0</v>
      </c>
    </row>
    <row r="217" spans="1:46" x14ac:dyDescent="0.2">
      <c r="A217" t="s">
        <v>45</v>
      </c>
      <c r="B217" t="s">
        <v>166</v>
      </c>
      <c r="C217" t="s">
        <v>167</v>
      </c>
      <c r="D217" s="6" t="str">
        <f t="shared" si="4"/>
        <v>00038</v>
      </c>
      <c r="E217">
        <v>14</v>
      </c>
      <c r="F217" t="s">
        <v>50</v>
      </c>
      <c r="G217" t="s">
        <v>160</v>
      </c>
      <c r="H217" t="s">
        <v>333</v>
      </c>
      <c r="I217">
        <v>0</v>
      </c>
      <c r="J217">
        <v>0</v>
      </c>
      <c r="K217" t="s">
        <v>355</v>
      </c>
      <c r="L217">
        <v>0</v>
      </c>
      <c r="M217">
        <v>0</v>
      </c>
      <c r="N217" t="s">
        <v>356</v>
      </c>
      <c r="O217">
        <v>0</v>
      </c>
      <c r="P217">
        <v>0</v>
      </c>
      <c r="Q217" t="s">
        <v>357</v>
      </c>
      <c r="R217">
        <v>0</v>
      </c>
      <c r="S217">
        <v>0</v>
      </c>
      <c r="T217" t="s">
        <v>358</v>
      </c>
      <c r="U217">
        <v>0</v>
      </c>
      <c r="V217">
        <v>0</v>
      </c>
      <c r="W217" t="s">
        <v>359</v>
      </c>
      <c r="X217">
        <v>0</v>
      </c>
      <c r="Y217">
        <v>0</v>
      </c>
      <c r="Z217" t="s">
        <v>360</v>
      </c>
      <c r="AA217">
        <v>0</v>
      </c>
      <c r="AB217">
        <v>0</v>
      </c>
      <c r="AC217" t="s">
        <v>361</v>
      </c>
      <c r="AD217">
        <v>0</v>
      </c>
      <c r="AE217">
        <v>0</v>
      </c>
      <c r="AF217" t="s">
        <v>362</v>
      </c>
      <c r="AG217">
        <v>0</v>
      </c>
      <c r="AH217">
        <v>0</v>
      </c>
      <c r="AI217" t="s">
        <v>363</v>
      </c>
      <c r="AJ217">
        <v>0</v>
      </c>
      <c r="AK217">
        <v>0</v>
      </c>
      <c r="AL217" t="s">
        <v>364</v>
      </c>
      <c r="AM217">
        <v>0</v>
      </c>
      <c r="AN217">
        <v>0</v>
      </c>
      <c r="AO217" t="s">
        <v>365</v>
      </c>
      <c r="AP217">
        <v>0</v>
      </c>
      <c r="AQ217">
        <v>0</v>
      </c>
      <c r="AR217" t="s">
        <v>366</v>
      </c>
      <c r="AS217">
        <v>0</v>
      </c>
      <c r="AT217">
        <v>0</v>
      </c>
    </row>
    <row r="218" spans="1:46" x14ac:dyDescent="0.2">
      <c r="A218" t="s">
        <v>45</v>
      </c>
      <c r="B218" t="s">
        <v>166</v>
      </c>
      <c r="C218" t="s">
        <v>168</v>
      </c>
      <c r="D218" s="6" t="str">
        <f t="shared" si="4"/>
        <v>00048</v>
      </c>
      <c r="E218">
        <v>13</v>
      </c>
      <c r="F218" t="s">
        <v>48</v>
      </c>
      <c r="G218" t="s">
        <v>160</v>
      </c>
      <c r="H218" t="s">
        <v>333</v>
      </c>
      <c r="I218">
        <v>0</v>
      </c>
      <c r="J218">
        <v>0</v>
      </c>
      <c r="K218" t="s">
        <v>355</v>
      </c>
      <c r="L218">
        <v>0</v>
      </c>
      <c r="M218">
        <v>0</v>
      </c>
      <c r="N218" t="s">
        <v>356</v>
      </c>
      <c r="O218">
        <v>0</v>
      </c>
      <c r="P218">
        <v>0</v>
      </c>
      <c r="Q218" t="s">
        <v>357</v>
      </c>
      <c r="R218">
        <v>0</v>
      </c>
      <c r="S218">
        <v>0</v>
      </c>
      <c r="T218" t="s">
        <v>358</v>
      </c>
      <c r="U218">
        <v>0</v>
      </c>
      <c r="V218">
        <v>0</v>
      </c>
      <c r="W218" t="s">
        <v>359</v>
      </c>
      <c r="X218">
        <v>0</v>
      </c>
      <c r="Y218">
        <v>0</v>
      </c>
      <c r="Z218" t="s">
        <v>360</v>
      </c>
      <c r="AA218">
        <v>0</v>
      </c>
      <c r="AB218">
        <v>0</v>
      </c>
      <c r="AC218" t="s">
        <v>361</v>
      </c>
      <c r="AD218">
        <v>0</v>
      </c>
      <c r="AE218">
        <v>0</v>
      </c>
      <c r="AF218" t="s">
        <v>362</v>
      </c>
      <c r="AG218">
        <v>0</v>
      </c>
      <c r="AH218">
        <v>0</v>
      </c>
      <c r="AI218" t="s">
        <v>363</v>
      </c>
      <c r="AJ218">
        <v>0</v>
      </c>
      <c r="AK218">
        <v>0</v>
      </c>
      <c r="AL218" t="s">
        <v>364</v>
      </c>
      <c r="AM218">
        <v>0</v>
      </c>
      <c r="AN218">
        <v>0</v>
      </c>
      <c r="AO218" t="s">
        <v>365</v>
      </c>
      <c r="AP218">
        <v>0</v>
      </c>
      <c r="AQ218">
        <v>0</v>
      </c>
      <c r="AR218" t="s">
        <v>366</v>
      </c>
      <c r="AS218">
        <v>0</v>
      </c>
      <c r="AT218">
        <v>0</v>
      </c>
    </row>
    <row r="219" spans="1:46" x14ac:dyDescent="0.2">
      <c r="A219" t="s">
        <v>45</v>
      </c>
      <c r="B219" t="s">
        <v>166</v>
      </c>
      <c r="C219" t="s">
        <v>168</v>
      </c>
      <c r="D219" s="6" t="str">
        <f t="shared" si="4"/>
        <v>00048</v>
      </c>
      <c r="E219">
        <v>14</v>
      </c>
      <c r="F219" t="s">
        <v>50</v>
      </c>
      <c r="G219" t="s">
        <v>160</v>
      </c>
      <c r="H219" t="s">
        <v>333</v>
      </c>
      <c r="I219">
        <v>7933.28</v>
      </c>
      <c r="J219">
        <v>4703.88</v>
      </c>
      <c r="K219" t="s">
        <v>355</v>
      </c>
      <c r="L219">
        <v>7933.28</v>
      </c>
      <c r="M219">
        <v>4703.88</v>
      </c>
      <c r="N219" t="s">
        <v>356</v>
      </c>
      <c r="O219">
        <v>7933.28</v>
      </c>
      <c r="P219">
        <v>4703.88</v>
      </c>
      <c r="Q219" t="s">
        <v>357</v>
      </c>
      <c r="R219">
        <v>7933.28</v>
      </c>
      <c r="S219">
        <v>4703.88</v>
      </c>
      <c r="T219" t="s">
        <v>358</v>
      </c>
      <c r="U219">
        <v>7933.28</v>
      </c>
      <c r="V219">
        <v>4703.88</v>
      </c>
      <c r="W219" t="s">
        <v>359</v>
      </c>
      <c r="X219">
        <v>7933.28</v>
      </c>
      <c r="Y219">
        <v>4703.88</v>
      </c>
      <c r="Z219" t="s">
        <v>360</v>
      </c>
      <c r="AA219">
        <v>7933.28</v>
      </c>
      <c r="AB219">
        <v>4703.88</v>
      </c>
      <c r="AC219" t="s">
        <v>361</v>
      </c>
      <c r="AD219">
        <v>7933.28</v>
      </c>
      <c r="AE219">
        <v>4703.88</v>
      </c>
      <c r="AF219" t="s">
        <v>362</v>
      </c>
      <c r="AG219">
        <v>7933.28</v>
      </c>
      <c r="AH219">
        <v>4703.88</v>
      </c>
      <c r="AI219" t="s">
        <v>363</v>
      </c>
      <c r="AJ219">
        <v>7933.28</v>
      </c>
      <c r="AK219">
        <v>4703.88</v>
      </c>
      <c r="AL219" t="s">
        <v>364</v>
      </c>
      <c r="AM219">
        <v>7933.28</v>
      </c>
      <c r="AN219">
        <v>4703.88</v>
      </c>
      <c r="AO219" t="s">
        <v>365</v>
      </c>
      <c r="AP219">
        <v>7933.28</v>
      </c>
      <c r="AQ219">
        <v>4703.88</v>
      </c>
      <c r="AR219" t="s">
        <v>366</v>
      </c>
      <c r="AS219">
        <v>7933.28</v>
      </c>
      <c r="AT219">
        <v>4703.88</v>
      </c>
    </row>
    <row r="220" spans="1:46" x14ac:dyDescent="0.2">
      <c r="A220" t="s">
        <v>45</v>
      </c>
      <c r="B220" t="s">
        <v>169</v>
      </c>
      <c r="C220" t="s">
        <v>170</v>
      </c>
      <c r="D220" s="6" t="str">
        <f t="shared" si="4"/>
        <v>00038</v>
      </c>
      <c r="E220">
        <v>13</v>
      </c>
      <c r="F220" t="s">
        <v>48</v>
      </c>
      <c r="G220" t="s">
        <v>160</v>
      </c>
      <c r="H220" t="s">
        <v>333</v>
      </c>
      <c r="I220">
        <v>4526954.33</v>
      </c>
      <c r="J220">
        <v>1287087.27</v>
      </c>
      <c r="K220" t="s">
        <v>355</v>
      </c>
      <c r="L220">
        <v>4526954.33</v>
      </c>
      <c r="M220">
        <v>1292519.6099999999</v>
      </c>
      <c r="N220" t="s">
        <v>356</v>
      </c>
      <c r="O220">
        <v>4526954.33</v>
      </c>
      <c r="P220">
        <v>1297951.95</v>
      </c>
      <c r="Q220" t="s">
        <v>357</v>
      </c>
      <c r="R220">
        <v>4526954.33</v>
      </c>
      <c r="S220">
        <v>1303384.29</v>
      </c>
      <c r="T220" t="s">
        <v>358</v>
      </c>
      <c r="U220">
        <v>4539290.07</v>
      </c>
      <c r="V220">
        <v>1308816.6299999999</v>
      </c>
      <c r="W220" t="s">
        <v>359</v>
      </c>
      <c r="X220">
        <v>4528737.07</v>
      </c>
      <c r="Y220">
        <v>1303710.78</v>
      </c>
      <c r="Z220" t="s">
        <v>360</v>
      </c>
      <c r="AA220">
        <v>4528737.07</v>
      </c>
      <c r="AB220">
        <v>1309145.26</v>
      </c>
      <c r="AC220" t="s">
        <v>361</v>
      </c>
      <c r="AD220">
        <v>4528737.07</v>
      </c>
      <c r="AE220">
        <v>1314579.74</v>
      </c>
      <c r="AF220" t="s">
        <v>362</v>
      </c>
      <c r="AG220">
        <v>4528737.07</v>
      </c>
      <c r="AH220">
        <v>1318785.92</v>
      </c>
      <c r="AI220" t="s">
        <v>363</v>
      </c>
      <c r="AJ220">
        <v>4528737.07</v>
      </c>
      <c r="AK220">
        <v>1324220.3999999999</v>
      </c>
      <c r="AL220" t="s">
        <v>364</v>
      </c>
      <c r="AM220">
        <v>4533502.1900000004</v>
      </c>
      <c r="AN220">
        <v>1329654.8799999999</v>
      </c>
      <c r="AO220" t="s">
        <v>365</v>
      </c>
      <c r="AP220">
        <v>4533502.1900000004</v>
      </c>
      <c r="AQ220">
        <v>1644333.07</v>
      </c>
      <c r="AR220" t="s">
        <v>366</v>
      </c>
      <c r="AS220">
        <v>4533360.53</v>
      </c>
      <c r="AT220">
        <v>1649773.27</v>
      </c>
    </row>
    <row r="221" spans="1:46" x14ac:dyDescent="0.2">
      <c r="A221" t="s">
        <v>45</v>
      </c>
      <c r="B221" t="s">
        <v>169</v>
      </c>
      <c r="C221" t="s">
        <v>170</v>
      </c>
      <c r="D221" s="6" t="str">
        <f t="shared" si="4"/>
        <v>00038</v>
      </c>
      <c r="E221">
        <v>14</v>
      </c>
      <c r="F221" t="s">
        <v>50</v>
      </c>
      <c r="G221" t="s">
        <v>160</v>
      </c>
      <c r="H221" t="s">
        <v>333</v>
      </c>
      <c r="I221">
        <v>0</v>
      </c>
      <c r="J221">
        <v>0</v>
      </c>
      <c r="K221" t="s">
        <v>355</v>
      </c>
      <c r="L221">
        <v>0</v>
      </c>
      <c r="M221">
        <v>0</v>
      </c>
      <c r="N221" t="s">
        <v>356</v>
      </c>
      <c r="O221">
        <v>0</v>
      </c>
      <c r="P221">
        <v>0</v>
      </c>
      <c r="Q221" t="s">
        <v>357</v>
      </c>
      <c r="R221">
        <v>0</v>
      </c>
      <c r="S221">
        <v>0</v>
      </c>
      <c r="T221" t="s">
        <v>358</v>
      </c>
      <c r="U221">
        <v>0</v>
      </c>
      <c r="V221">
        <v>0</v>
      </c>
      <c r="W221" t="s">
        <v>359</v>
      </c>
      <c r="X221">
        <v>0</v>
      </c>
      <c r="Y221">
        <v>0</v>
      </c>
      <c r="Z221" t="s">
        <v>360</v>
      </c>
      <c r="AA221">
        <v>0</v>
      </c>
      <c r="AB221">
        <v>0</v>
      </c>
      <c r="AC221" t="s">
        <v>361</v>
      </c>
      <c r="AD221">
        <v>0</v>
      </c>
      <c r="AE221">
        <v>0</v>
      </c>
      <c r="AF221" t="s">
        <v>362</v>
      </c>
      <c r="AG221">
        <v>0</v>
      </c>
      <c r="AH221">
        <v>0</v>
      </c>
      <c r="AI221" t="s">
        <v>363</v>
      </c>
      <c r="AJ221">
        <v>0</v>
      </c>
      <c r="AK221">
        <v>0</v>
      </c>
      <c r="AL221" t="s">
        <v>364</v>
      </c>
      <c r="AM221">
        <v>0</v>
      </c>
      <c r="AN221">
        <v>0</v>
      </c>
      <c r="AO221" t="s">
        <v>365</v>
      </c>
      <c r="AP221">
        <v>0</v>
      </c>
      <c r="AQ221">
        <v>0</v>
      </c>
      <c r="AR221" t="s">
        <v>366</v>
      </c>
      <c r="AS221">
        <v>0</v>
      </c>
      <c r="AT221">
        <v>0</v>
      </c>
    </row>
    <row r="222" spans="1:46" x14ac:dyDescent="0.2">
      <c r="A222" t="s">
        <v>45</v>
      </c>
      <c r="B222" t="s">
        <v>169</v>
      </c>
      <c r="C222" t="s">
        <v>171</v>
      </c>
      <c r="D222" s="6" t="str">
        <f t="shared" si="4"/>
        <v>00048</v>
      </c>
      <c r="E222">
        <v>13</v>
      </c>
      <c r="F222" t="s">
        <v>48</v>
      </c>
      <c r="G222" t="s">
        <v>160</v>
      </c>
      <c r="H222" t="s">
        <v>333</v>
      </c>
      <c r="I222">
        <v>0</v>
      </c>
      <c r="J222">
        <v>0</v>
      </c>
      <c r="K222" t="s">
        <v>355</v>
      </c>
      <c r="L222">
        <v>0</v>
      </c>
      <c r="M222">
        <v>0</v>
      </c>
      <c r="N222" t="s">
        <v>356</v>
      </c>
      <c r="O222">
        <v>0</v>
      </c>
      <c r="P222">
        <v>0</v>
      </c>
      <c r="Q222" t="s">
        <v>357</v>
      </c>
      <c r="R222">
        <v>0</v>
      </c>
      <c r="S222">
        <v>0</v>
      </c>
      <c r="T222" t="s">
        <v>358</v>
      </c>
      <c r="U222">
        <v>0</v>
      </c>
      <c r="V222">
        <v>0</v>
      </c>
      <c r="W222" t="s">
        <v>359</v>
      </c>
      <c r="X222">
        <v>0</v>
      </c>
      <c r="Y222">
        <v>0</v>
      </c>
      <c r="Z222" t="s">
        <v>360</v>
      </c>
      <c r="AA222">
        <v>0</v>
      </c>
      <c r="AB222">
        <v>0</v>
      </c>
      <c r="AC222" t="s">
        <v>361</v>
      </c>
      <c r="AD222">
        <v>0</v>
      </c>
      <c r="AE222">
        <v>0</v>
      </c>
      <c r="AF222" t="s">
        <v>362</v>
      </c>
      <c r="AG222">
        <v>0</v>
      </c>
      <c r="AH222">
        <v>0</v>
      </c>
      <c r="AI222" t="s">
        <v>363</v>
      </c>
      <c r="AJ222">
        <v>0</v>
      </c>
      <c r="AK222">
        <v>0</v>
      </c>
      <c r="AL222" t="s">
        <v>364</v>
      </c>
      <c r="AM222">
        <v>0</v>
      </c>
      <c r="AN222">
        <v>0</v>
      </c>
      <c r="AO222" t="s">
        <v>365</v>
      </c>
      <c r="AP222">
        <v>0</v>
      </c>
      <c r="AQ222">
        <v>0</v>
      </c>
      <c r="AR222" t="s">
        <v>366</v>
      </c>
      <c r="AS222">
        <v>0</v>
      </c>
      <c r="AT222">
        <v>0</v>
      </c>
    </row>
    <row r="223" spans="1:46" x14ac:dyDescent="0.2">
      <c r="A223" t="s">
        <v>45</v>
      </c>
      <c r="B223" t="s">
        <v>169</v>
      </c>
      <c r="C223" t="s">
        <v>171</v>
      </c>
      <c r="D223" s="6" t="str">
        <f t="shared" si="4"/>
        <v>00048</v>
      </c>
      <c r="E223">
        <v>14</v>
      </c>
      <c r="F223" t="s">
        <v>50</v>
      </c>
      <c r="G223" t="s">
        <v>160</v>
      </c>
      <c r="H223" t="s">
        <v>333</v>
      </c>
      <c r="I223">
        <v>13364010.369999999</v>
      </c>
      <c r="J223">
        <v>5243967.9400000004</v>
      </c>
      <c r="K223" t="s">
        <v>355</v>
      </c>
      <c r="L223">
        <v>13364010.369999999</v>
      </c>
      <c r="M223">
        <v>5260004.75</v>
      </c>
      <c r="N223" t="s">
        <v>356</v>
      </c>
      <c r="O223">
        <v>13364010.369999999</v>
      </c>
      <c r="P223">
        <v>5276041.5599999996</v>
      </c>
      <c r="Q223" t="s">
        <v>357</v>
      </c>
      <c r="R223">
        <v>13360292.73</v>
      </c>
      <c r="S223">
        <v>5288360.7300000004</v>
      </c>
      <c r="T223" t="s">
        <v>358</v>
      </c>
      <c r="U223">
        <v>13360292.73</v>
      </c>
      <c r="V223">
        <v>5304393.08</v>
      </c>
      <c r="W223" t="s">
        <v>359</v>
      </c>
      <c r="X223">
        <v>13360292.73</v>
      </c>
      <c r="Y223">
        <v>5320425.43</v>
      </c>
      <c r="Z223" t="s">
        <v>360</v>
      </c>
      <c r="AA223">
        <v>13360292.73</v>
      </c>
      <c r="AB223">
        <v>5336457.78</v>
      </c>
      <c r="AC223" t="s">
        <v>361</v>
      </c>
      <c r="AD223">
        <v>13360292.73</v>
      </c>
      <c r="AE223">
        <v>5352490.13</v>
      </c>
      <c r="AF223" t="s">
        <v>362</v>
      </c>
      <c r="AG223">
        <v>13360292.720000001</v>
      </c>
      <c r="AH223">
        <v>5368522.4800000004</v>
      </c>
      <c r="AI223" t="s">
        <v>363</v>
      </c>
      <c r="AJ223">
        <v>13360292.720000001</v>
      </c>
      <c r="AK223">
        <v>5384554.8300000001</v>
      </c>
      <c r="AL223" t="s">
        <v>364</v>
      </c>
      <c r="AM223">
        <v>13360292.720000001</v>
      </c>
      <c r="AN223">
        <v>5400587.1799999997</v>
      </c>
      <c r="AO223" t="s">
        <v>365</v>
      </c>
      <c r="AP223">
        <v>13375536.41</v>
      </c>
      <c r="AQ223">
        <v>5416619.5300000003</v>
      </c>
      <c r="AR223" t="s">
        <v>366</v>
      </c>
      <c r="AS223">
        <v>17142531.120000001</v>
      </c>
      <c r="AT223">
        <v>5432670.1699999999</v>
      </c>
    </row>
    <row r="224" spans="1:46" x14ac:dyDescent="0.2">
      <c r="A224" t="s">
        <v>45</v>
      </c>
      <c r="B224" t="s">
        <v>169</v>
      </c>
      <c r="C224" t="s">
        <v>172</v>
      </c>
      <c r="D224" s="6" t="str">
        <f t="shared" si="4"/>
        <v>00100</v>
      </c>
      <c r="E224">
        <v>13</v>
      </c>
      <c r="F224" t="s">
        <v>48</v>
      </c>
      <c r="G224" t="s">
        <v>160</v>
      </c>
      <c r="H224" t="s">
        <v>333</v>
      </c>
      <c r="I224">
        <v>1522094.57</v>
      </c>
      <c r="J224">
        <v>1418328.1400000001</v>
      </c>
      <c r="K224" t="s">
        <v>355</v>
      </c>
      <c r="L224">
        <v>1531855.49</v>
      </c>
      <c r="M224">
        <v>1429067.51</v>
      </c>
      <c r="N224" t="s">
        <v>356</v>
      </c>
      <c r="O224">
        <v>1531855.49</v>
      </c>
      <c r="P224">
        <v>1430905.74</v>
      </c>
      <c r="Q224" t="s">
        <v>357</v>
      </c>
      <c r="R224">
        <v>1531855.49</v>
      </c>
      <c r="S224">
        <v>1432743.97</v>
      </c>
      <c r="T224" t="s">
        <v>358</v>
      </c>
      <c r="U224">
        <v>1538098.22</v>
      </c>
      <c r="V224">
        <v>1433624.35</v>
      </c>
      <c r="W224" t="s">
        <v>359</v>
      </c>
      <c r="X224">
        <v>1538661.1400000001</v>
      </c>
      <c r="Y224">
        <v>1435470.07</v>
      </c>
      <c r="Z224" t="s">
        <v>360</v>
      </c>
      <c r="AA224">
        <v>1537926.1</v>
      </c>
      <c r="AB224">
        <v>1437316.46</v>
      </c>
      <c r="AC224" t="s">
        <v>361</v>
      </c>
      <c r="AD224">
        <v>1537926.1</v>
      </c>
      <c r="AE224">
        <v>1439161.98</v>
      </c>
      <c r="AF224" t="s">
        <v>362</v>
      </c>
      <c r="AG224">
        <v>1537926.1</v>
      </c>
      <c r="AH224">
        <v>1441007.5</v>
      </c>
      <c r="AI224" t="s">
        <v>363</v>
      </c>
      <c r="AJ224">
        <v>1542938.4100000001</v>
      </c>
      <c r="AK224">
        <v>1442853.02</v>
      </c>
      <c r="AL224" t="s">
        <v>364</v>
      </c>
      <c r="AM224">
        <v>1544715.3900000001</v>
      </c>
      <c r="AN224">
        <v>1444704.55</v>
      </c>
      <c r="AO224" t="s">
        <v>365</v>
      </c>
      <c r="AP224">
        <v>1544715.3900000001</v>
      </c>
      <c r="AQ224">
        <v>1619665.25</v>
      </c>
      <c r="AR224" t="s">
        <v>366</v>
      </c>
      <c r="AS224">
        <v>1544654.23</v>
      </c>
      <c r="AT224">
        <v>1619665.25</v>
      </c>
    </row>
    <row r="225" spans="1:46" x14ac:dyDescent="0.2">
      <c r="A225" t="s">
        <v>45</v>
      </c>
      <c r="B225" t="s">
        <v>169</v>
      </c>
      <c r="C225" t="s">
        <v>172</v>
      </c>
      <c r="D225" s="6" t="str">
        <f t="shared" si="4"/>
        <v>00100</v>
      </c>
      <c r="E225">
        <v>14</v>
      </c>
      <c r="F225" t="s">
        <v>50</v>
      </c>
      <c r="G225" t="s">
        <v>160</v>
      </c>
      <c r="H225" t="s">
        <v>333</v>
      </c>
      <c r="I225">
        <v>4578484.8600000003</v>
      </c>
      <c r="J225">
        <v>4271339.2</v>
      </c>
      <c r="K225" t="s">
        <v>355</v>
      </c>
      <c r="L225">
        <v>4568723.9400000004</v>
      </c>
      <c r="M225">
        <v>4267920.53</v>
      </c>
      <c r="N225" t="s">
        <v>356</v>
      </c>
      <c r="O225">
        <v>4568723.9400000004</v>
      </c>
      <c r="P225">
        <v>4273403</v>
      </c>
      <c r="Q225" t="s">
        <v>357</v>
      </c>
      <c r="R225">
        <v>4568723.9400000004</v>
      </c>
      <c r="S225">
        <v>4278885.47</v>
      </c>
      <c r="T225" t="s">
        <v>358</v>
      </c>
      <c r="U225">
        <v>4587342.7300000004</v>
      </c>
      <c r="V225">
        <v>4281511.1900000004</v>
      </c>
      <c r="W225" t="s">
        <v>359</v>
      </c>
      <c r="X225">
        <v>4589021.63</v>
      </c>
      <c r="Y225">
        <v>4287016</v>
      </c>
      <c r="Z225" t="s">
        <v>360</v>
      </c>
      <c r="AA225">
        <v>4586829.3899999997</v>
      </c>
      <c r="AB225">
        <v>4292522.83</v>
      </c>
      <c r="AC225" t="s">
        <v>361</v>
      </c>
      <c r="AD225">
        <v>4586829.3899999997</v>
      </c>
      <c r="AE225">
        <v>4298027.0199999996</v>
      </c>
      <c r="AF225" t="s">
        <v>362</v>
      </c>
      <c r="AG225">
        <v>4586829.3899999997</v>
      </c>
      <c r="AH225">
        <v>4303531.21</v>
      </c>
      <c r="AI225" t="s">
        <v>363</v>
      </c>
      <c r="AJ225">
        <v>4601778.46</v>
      </c>
      <c r="AK225">
        <v>4309035.4000000004</v>
      </c>
      <c r="AL225" t="s">
        <v>364</v>
      </c>
      <c r="AM225">
        <v>4607078.29</v>
      </c>
      <c r="AN225">
        <v>4314557.53</v>
      </c>
      <c r="AO225" t="s">
        <v>365</v>
      </c>
      <c r="AP225">
        <v>4607078.29</v>
      </c>
      <c r="AQ225">
        <v>4836373.8</v>
      </c>
      <c r="AR225" t="s">
        <v>366</v>
      </c>
      <c r="AS225">
        <v>4606895.8600000003</v>
      </c>
      <c r="AT225">
        <v>4836373.8</v>
      </c>
    </row>
    <row r="226" spans="1:46" x14ac:dyDescent="0.2">
      <c r="A226" t="s">
        <v>45</v>
      </c>
      <c r="B226" t="s">
        <v>173</v>
      </c>
      <c r="C226" t="s">
        <v>174</v>
      </c>
      <c r="D226" s="6" t="str">
        <f t="shared" si="4"/>
        <v>00100</v>
      </c>
      <c r="E226">
        <v>13</v>
      </c>
      <c r="F226" t="s">
        <v>48</v>
      </c>
      <c r="G226" t="s">
        <v>160</v>
      </c>
      <c r="H226" t="s">
        <v>333</v>
      </c>
      <c r="I226">
        <v>912441.05</v>
      </c>
      <c r="J226">
        <v>506885.21</v>
      </c>
      <c r="K226" t="s">
        <v>355</v>
      </c>
      <c r="L226">
        <v>367275.89</v>
      </c>
      <c r="M226">
        <v>-7191.76</v>
      </c>
      <c r="N226" t="s">
        <v>356</v>
      </c>
      <c r="O226">
        <v>366500.64</v>
      </c>
      <c r="P226">
        <v>5505.89</v>
      </c>
      <c r="Q226" t="s">
        <v>357</v>
      </c>
      <c r="R226">
        <v>366500.64</v>
      </c>
      <c r="S226">
        <v>18950.350000000002</v>
      </c>
      <c r="T226" t="s">
        <v>358</v>
      </c>
      <c r="U226">
        <v>353771.43</v>
      </c>
      <c r="V226">
        <v>19665.600000000002</v>
      </c>
      <c r="W226" t="s">
        <v>359</v>
      </c>
      <c r="X226">
        <v>357342.41000000003</v>
      </c>
      <c r="Y226">
        <v>32643.119999999999</v>
      </c>
      <c r="Z226" t="s">
        <v>360</v>
      </c>
      <c r="AA226">
        <v>356742.77</v>
      </c>
      <c r="AB226">
        <v>45152</v>
      </c>
      <c r="AC226" t="s">
        <v>361</v>
      </c>
      <c r="AD226">
        <v>356742.77</v>
      </c>
      <c r="AE226">
        <v>58238.51</v>
      </c>
      <c r="AF226" t="s">
        <v>362</v>
      </c>
      <c r="AG226">
        <v>357208.35000000003</v>
      </c>
      <c r="AH226">
        <v>71325.02</v>
      </c>
      <c r="AI226" t="s">
        <v>363</v>
      </c>
      <c r="AJ226">
        <v>357208.35000000003</v>
      </c>
      <c r="AK226">
        <v>84428.61</v>
      </c>
      <c r="AL226" t="s">
        <v>364</v>
      </c>
      <c r="AM226">
        <v>357208.35000000003</v>
      </c>
      <c r="AN226">
        <v>97532.2</v>
      </c>
      <c r="AO226" t="s">
        <v>365</v>
      </c>
      <c r="AP226">
        <v>362003.62</v>
      </c>
      <c r="AQ226">
        <v>110635.79000000001</v>
      </c>
      <c r="AR226" t="s">
        <v>366</v>
      </c>
      <c r="AS226">
        <v>410298.31</v>
      </c>
      <c r="AT226">
        <v>119319.17</v>
      </c>
    </row>
    <row r="227" spans="1:46" x14ac:dyDescent="0.2">
      <c r="A227" t="s">
        <v>45</v>
      </c>
      <c r="B227" t="s">
        <v>173</v>
      </c>
      <c r="C227" t="s">
        <v>174</v>
      </c>
      <c r="D227" s="6" t="str">
        <f t="shared" si="4"/>
        <v>00100</v>
      </c>
      <c r="E227">
        <v>14</v>
      </c>
      <c r="F227" t="s">
        <v>50</v>
      </c>
      <c r="G227" t="s">
        <v>160</v>
      </c>
      <c r="H227" t="s">
        <v>333</v>
      </c>
      <c r="I227">
        <v>2744637.3200000003</v>
      </c>
      <c r="J227">
        <v>1526090.03</v>
      </c>
      <c r="K227" t="s">
        <v>355</v>
      </c>
      <c r="L227">
        <v>1095391.93</v>
      </c>
      <c r="M227">
        <v>-20089.73</v>
      </c>
      <c r="N227" t="s">
        <v>356</v>
      </c>
      <c r="O227">
        <v>1093079.77</v>
      </c>
      <c r="P227">
        <v>17780.740000000002</v>
      </c>
      <c r="Q227" t="s">
        <v>357</v>
      </c>
      <c r="R227">
        <v>1093079.77</v>
      </c>
      <c r="S227">
        <v>57878.55</v>
      </c>
      <c r="T227" t="s">
        <v>358</v>
      </c>
      <c r="U227">
        <v>1055115.2</v>
      </c>
      <c r="V227">
        <v>60011.79</v>
      </c>
      <c r="W227" t="s">
        <v>359</v>
      </c>
      <c r="X227">
        <v>1065765.54</v>
      </c>
      <c r="Y227">
        <v>98716.930000000008</v>
      </c>
      <c r="Z227" t="s">
        <v>360</v>
      </c>
      <c r="AA227">
        <v>1063977.1599999999</v>
      </c>
      <c r="AB227">
        <v>136024.37</v>
      </c>
      <c r="AC227" t="s">
        <v>361</v>
      </c>
      <c r="AD227">
        <v>1063977.1599999999</v>
      </c>
      <c r="AE227">
        <v>175054.6</v>
      </c>
      <c r="AF227" t="s">
        <v>362</v>
      </c>
      <c r="AG227">
        <v>1065365.73</v>
      </c>
      <c r="AH227">
        <v>214084.83000000002</v>
      </c>
      <c r="AI227" t="s">
        <v>363</v>
      </c>
      <c r="AJ227">
        <v>1065365.73</v>
      </c>
      <c r="AK227">
        <v>253166</v>
      </c>
      <c r="AL227" t="s">
        <v>364</v>
      </c>
      <c r="AM227">
        <v>1065365.73</v>
      </c>
      <c r="AN227">
        <v>292247.17</v>
      </c>
      <c r="AO227" t="s">
        <v>365</v>
      </c>
      <c r="AP227">
        <v>1079667.52</v>
      </c>
      <c r="AQ227">
        <v>331328.34000000003</v>
      </c>
      <c r="AR227" t="s">
        <v>366</v>
      </c>
      <c r="AS227">
        <v>1223705.33</v>
      </c>
      <c r="AT227">
        <v>357226.33</v>
      </c>
    </row>
    <row r="228" spans="1:46" x14ac:dyDescent="0.2">
      <c r="A228" t="s">
        <v>45</v>
      </c>
      <c r="B228" t="s">
        <v>175</v>
      </c>
      <c r="C228" t="s">
        <v>176</v>
      </c>
      <c r="D228" s="6" t="str">
        <f t="shared" si="4"/>
        <v>00038</v>
      </c>
      <c r="E228">
        <v>13</v>
      </c>
      <c r="F228" t="s">
        <v>48</v>
      </c>
      <c r="G228" t="s">
        <v>160</v>
      </c>
      <c r="H228" t="s">
        <v>333</v>
      </c>
      <c r="I228">
        <v>65041.020000000004</v>
      </c>
      <c r="J228">
        <v>53285.5</v>
      </c>
      <c r="K228" t="s">
        <v>355</v>
      </c>
      <c r="L228">
        <v>65041.020000000004</v>
      </c>
      <c r="M228">
        <v>54714.78</v>
      </c>
      <c r="N228" t="s">
        <v>356</v>
      </c>
      <c r="O228">
        <v>65041.020000000004</v>
      </c>
      <c r="P228">
        <v>56144.06</v>
      </c>
      <c r="Q228" t="s">
        <v>357</v>
      </c>
      <c r="R228">
        <v>65041.020000000004</v>
      </c>
      <c r="S228">
        <v>57573.340000000004</v>
      </c>
      <c r="T228" t="s">
        <v>358</v>
      </c>
      <c r="U228">
        <v>65041.020000000004</v>
      </c>
      <c r="V228">
        <v>59002.62</v>
      </c>
      <c r="W228" t="s">
        <v>359</v>
      </c>
      <c r="X228">
        <v>65041.020000000004</v>
      </c>
      <c r="Y228">
        <v>60431.9</v>
      </c>
      <c r="Z228" t="s">
        <v>360</v>
      </c>
      <c r="AA228">
        <v>65041.020000000004</v>
      </c>
      <c r="AB228">
        <v>61861.18</v>
      </c>
      <c r="AC228" t="s">
        <v>361</v>
      </c>
      <c r="AD228">
        <v>65041.020000000004</v>
      </c>
      <c r="AE228">
        <v>63290.46</v>
      </c>
      <c r="AF228" t="s">
        <v>362</v>
      </c>
      <c r="AG228">
        <v>65041.020000000004</v>
      </c>
      <c r="AH228">
        <v>64719.74</v>
      </c>
      <c r="AI228" t="s">
        <v>363</v>
      </c>
      <c r="AJ228">
        <v>65041.020000000004</v>
      </c>
      <c r="AK228">
        <v>65041.020000000004</v>
      </c>
      <c r="AL228" t="s">
        <v>364</v>
      </c>
      <c r="AM228">
        <v>65041.020000000004</v>
      </c>
      <c r="AN228">
        <v>65041.020000000004</v>
      </c>
      <c r="AO228" t="s">
        <v>365</v>
      </c>
      <c r="AP228">
        <v>65041.020000000004</v>
      </c>
      <c r="AQ228">
        <v>65041.020000000004</v>
      </c>
      <c r="AR228" t="s">
        <v>366</v>
      </c>
      <c r="AS228">
        <v>65041.020000000004</v>
      </c>
      <c r="AT228">
        <v>65041.020000000004</v>
      </c>
    </row>
    <row r="229" spans="1:46" x14ac:dyDescent="0.2">
      <c r="A229" t="s">
        <v>45</v>
      </c>
      <c r="B229" t="s">
        <v>175</v>
      </c>
      <c r="C229" t="s">
        <v>176</v>
      </c>
      <c r="D229" s="6" t="str">
        <f t="shared" si="4"/>
        <v>00038</v>
      </c>
      <c r="E229">
        <v>14</v>
      </c>
      <c r="F229" t="s">
        <v>50</v>
      </c>
      <c r="G229" t="s">
        <v>160</v>
      </c>
      <c r="H229" t="s">
        <v>333</v>
      </c>
      <c r="I229">
        <v>0</v>
      </c>
      <c r="J229">
        <v>0</v>
      </c>
      <c r="K229" t="s">
        <v>355</v>
      </c>
      <c r="L229">
        <v>0</v>
      </c>
      <c r="M229">
        <v>0</v>
      </c>
      <c r="N229" t="s">
        <v>356</v>
      </c>
      <c r="O229">
        <v>0</v>
      </c>
      <c r="P229">
        <v>0</v>
      </c>
      <c r="Q229" t="s">
        <v>357</v>
      </c>
      <c r="R229">
        <v>0</v>
      </c>
      <c r="S229">
        <v>0</v>
      </c>
      <c r="T229" t="s">
        <v>358</v>
      </c>
      <c r="U229">
        <v>0</v>
      </c>
      <c r="V229">
        <v>0</v>
      </c>
      <c r="W229" t="s">
        <v>359</v>
      </c>
      <c r="X229">
        <v>0</v>
      </c>
      <c r="Y229">
        <v>0</v>
      </c>
      <c r="Z229" t="s">
        <v>360</v>
      </c>
      <c r="AA229">
        <v>0</v>
      </c>
      <c r="AB229">
        <v>0</v>
      </c>
      <c r="AC229" t="s">
        <v>361</v>
      </c>
      <c r="AD229">
        <v>0</v>
      </c>
      <c r="AE229">
        <v>0</v>
      </c>
      <c r="AF229" t="s">
        <v>362</v>
      </c>
      <c r="AG229">
        <v>0</v>
      </c>
      <c r="AH229">
        <v>0</v>
      </c>
      <c r="AI229" t="s">
        <v>363</v>
      </c>
      <c r="AJ229">
        <v>0</v>
      </c>
      <c r="AK229">
        <v>0</v>
      </c>
      <c r="AL229" t="s">
        <v>364</v>
      </c>
      <c r="AM229">
        <v>0</v>
      </c>
      <c r="AN229">
        <v>0</v>
      </c>
      <c r="AO229" t="s">
        <v>365</v>
      </c>
      <c r="AP229">
        <v>0</v>
      </c>
      <c r="AQ229">
        <v>0</v>
      </c>
      <c r="AR229" t="s">
        <v>366</v>
      </c>
      <c r="AS229">
        <v>0</v>
      </c>
      <c r="AT229">
        <v>0</v>
      </c>
    </row>
    <row r="230" spans="1:46" x14ac:dyDescent="0.2">
      <c r="A230" t="s">
        <v>45</v>
      </c>
      <c r="B230" t="s">
        <v>175</v>
      </c>
      <c r="C230" t="s">
        <v>177</v>
      </c>
      <c r="D230" s="6" t="str">
        <f t="shared" si="4"/>
        <v>00048</v>
      </c>
      <c r="E230">
        <v>13</v>
      </c>
      <c r="F230" t="s">
        <v>48</v>
      </c>
      <c r="G230" t="s">
        <v>160</v>
      </c>
      <c r="H230" t="s">
        <v>333</v>
      </c>
      <c r="I230">
        <v>0</v>
      </c>
      <c r="J230">
        <v>0</v>
      </c>
      <c r="K230" t="s">
        <v>355</v>
      </c>
      <c r="L230">
        <v>0</v>
      </c>
      <c r="M230">
        <v>0</v>
      </c>
      <c r="N230" t="s">
        <v>356</v>
      </c>
      <c r="O230">
        <v>0</v>
      </c>
      <c r="P230">
        <v>0</v>
      </c>
      <c r="Q230" t="s">
        <v>357</v>
      </c>
      <c r="R230">
        <v>0</v>
      </c>
      <c r="S230">
        <v>0</v>
      </c>
      <c r="T230" t="s">
        <v>358</v>
      </c>
      <c r="U230">
        <v>0</v>
      </c>
      <c r="V230">
        <v>0</v>
      </c>
      <c r="W230" t="s">
        <v>359</v>
      </c>
      <c r="X230">
        <v>0</v>
      </c>
      <c r="Y230">
        <v>0</v>
      </c>
      <c r="Z230" t="s">
        <v>360</v>
      </c>
      <c r="AA230">
        <v>0</v>
      </c>
      <c r="AB230">
        <v>0</v>
      </c>
      <c r="AC230" t="s">
        <v>361</v>
      </c>
      <c r="AD230">
        <v>0</v>
      </c>
      <c r="AE230">
        <v>0</v>
      </c>
      <c r="AF230" t="s">
        <v>362</v>
      </c>
      <c r="AG230">
        <v>0</v>
      </c>
      <c r="AH230">
        <v>0</v>
      </c>
      <c r="AI230" t="s">
        <v>363</v>
      </c>
      <c r="AJ230">
        <v>0</v>
      </c>
      <c r="AK230">
        <v>0</v>
      </c>
      <c r="AL230" t="s">
        <v>364</v>
      </c>
      <c r="AM230">
        <v>0</v>
      </c>
      <c r="AN230">
        <v>0</v>
      </c>
      <c r="AO230" t="s">
        <v>365</v>
      </c>
      <c r="AP230">
        <v>0</v>
      </c>
      <c r="AQ230">
        <v>0</v>
      </c>
      <c r="AR230" t="s">
        <v>366</v>
      </c>
      <c r="AS230">
        <v>0</v>
      </c>
      <c r="AT230">
        <v>0</v>
      </c>
    </row>
    <row r="231" spans="1:46" x14ac:dyDescent="0.2">
      <c r="A231" t="s">
        <v>45</v>
      </c>
      <c r="B231" t="s">
        <v>175</v>
      </c>
      <c r="C231" t="s">
        <v>177</v>
      </c>
      <c r="D231" s="6" t="str">
        <f t="shared" si="4"/>
        <v>00048</v>
      </c>
      <c r="E231">
        <v>14</v>
      </c>
      <c r="F231" t="s">
        <v>50</v>
      </c>
      <c r="G231" t="s">
        <v>160</v>
      </c>
      <c r="H231" t="s">
        <v>333</v>
      </c>
      <c r="I231">
        <v>103026.39</v>
      </c>
      <c r="J231">
        <v>66115.61</v>
      </c>
      <c r="K231" t="s">
        <v>355</v>
      </c>
      <c r="L231">
        <v>103026.39</v>
      </c>
      <c r="M231">
        <v>68379.61</v>
      </c>
      <c r="N231" t="s">
        <v>356</v>
      </c>
      <c r="O231">
        <v>103026.39</v>
      </c>
      <c r="P231">
        <v>70643.61</v>
      </c>
      <c r="Q231" t="s">
        <v>357</v>
      </c>
      <c r="R231">
        <v>103026.39</v>
      </c>
      <c r="S231">
        <v>72907.61</v>
      </c>
      <c r="T231" t="s">
        <v>358</v>
      </c>
      <c r="U231">
        <v>103026.39</v>
      </c>
      <c r="V231">
        <v>75171.61</v>
      </c>
      <c r="W231" t="s">
        <v>359</v>
      </c>
      <c r="X231">
        <v>103026.39</v>
      </c>
      <c r="Y231">
        <v>77435.61</v>
      </c>
      <c r="Z231" t="s">
        <v>360</v>
      </c>
      <c r="AA231">
        <v>103026.39</v>
      </c>
      <c r="AB231">
        <v>79699.61</v>
      </c>
      <c r="AC231" t="s">
        <v>361</v>
      </c>
      <c r="AD231">
        <v>103026.39</v>
      </c>
      <c r="AE231">
        <v>81963.61</v>
      </c>
      <c r="AF231" t="s">
        <v>362</v>
      </c>
      <c r="AG231">
        <v>103026.39</v>
      </c>
      <c r="AH231">
        <v>84227.61</v>
      </c>
      <c r="AI231" t="s">
        <v>363</v>
      </c>
      <c r="AJ231">
        <v>103026.39</v>
      </c>
      <c r="AK231">
        <v>86491.61</v>
      </c>
      <c r="AL231" t="s">
        <v>364</v>
      </c>
      <c r="AM231">
        <v>103026.39</v>
      </c>
      <c r="AN231">
        <v>88755.61</v>
      </c>
      <c r="AO231" t="s">
        <v>365</v>
      </c>
      <c r="AP231">
        <v>101727.32</v>
      </c>
      <c r="AQ231">
        <v>89720.540000000008</v>
      </c>
      <c r="AR231" t="s">
        <v>366</v>
      </c>
      <c r="AS231">
        <v>101727.32</v>
      </c>
      <c r="AT231">
        <v>91956</v>
      </c>
    </row>
    <row r="232" spans="1:46" x14ac:dyDescent="0.2">
      <c r="A232" t="s">
        <v>45</v>
      </c>
      <c r="B232" t="s">
        <v>175</v>
      </c>
      <c r="C232" t="s">
        <v>178</v>
      </c>
      <c r="D232" s="6" t="str">
        <f t="shared" si="4"/>
        <v>00100</v>
      </c>
      <c r="E232">
        <v>13</v>
      </c>
      <c r="F232" t="s">
        <v>48</v>
      </c>
      <c r="G232" t="s">
        <v>160</v>
      </c>
      <c r="H232" t="s">
        <v>333</v>
      </c>
      <c r="I232">
        <v>39498.43</v>
      </c>
      <c r="J232">
        <v>-34531.51</v>
      </c>
      <c r="K232" t="s">
        <v>355</v>
      </c>
      <c r="L232">
        <v>39751.730000000003</v>
      </c>
      <c r="M232">
        <v>-33879.230000000003</v>
      </c>
      <c r="N232" t="s">
        <v>356</v>
      </c>
      <c r="O232">
        <v>39751.730000000003</v>
      </c>
      <c r="P232">
        <v>-33005.69</v>
      </c>
      <c r="Q232" t="s">
        <v>357</v>
      </c>
      <c r="R232">
        <v>39324.68</v>
      </c>
      <c r="S232">
        <v>-32559.200000000001</v>
      </c>
      <c r="T232" t="s">
        <v>358</v>
      </c>
      <c r="U232">
        <v>39324.68</v>
      </c>
      <c r="V232">
        <v>-31695.040000000001</v>
      </c>
      <c r="W232" t="s">
        <v>359</v>
      </c>
      <c r="X232">
        <v>39324.68</v>
      </c>
      <c r="Y232">
        <v>-30830.880000000001</v>
      </c>
      <c r="Z232" t="s">
        <v>360</v>
      </c>
      <c r="AA232">
        <v>39324.68</v>
      </c>
      <c r="AB232">
        <v>-29966.720000000001</v>
      </c>
      <c r="AC232" t="s">
        <v>361</v>
      </c>
      <c r="AD232">
        <v>39324.68</v>
      </c>
      <c r="AE232">
        <v>-29102.560000000001</v>
      </c>
      <c r="AF232" t="s">
        <v>362</v>
      </c>
      <c r="AG232">
        <v>39324.68</v>
      </c>
      <c r="AH232">
        <v>-28238.400000000001</v>
      </c>
      <c r="AI232" t="s">
        <v>363</v>
      </c>
      <c r="AJ232">
        <v>39324.68</v>
      </c>
      <c r="AK232">
        <v>-27374.240000000002</v>
      </c>
      <c r="AL232" t="s">
        <v>364</v>
      </c>
      <c r="AM232">
        <v>39324.68</v>
      </c>
      <c r="AN232">
        <v>-26510.080000000002</v>
      </c>
      <c r="AO232" t="s">
        <v>365</v>
      </c>
      <c r="AP232">
        <v>39324.68</v>
      </c>
      <c r="AQ232">
        <v>-25645.920000000002</v>
      </c>
      <c r="AR232" t="s">
        <v>366</v>
      </c>
      <c r="AS232">
        <v>39324.68</v>
      </c>
      <c r="AT232">
        <v>-24781.760000000002</v>
      </c>
    </row>
    <row r="233" spans="1:46" x14ac:dyDescent="0.2">
      <c r="A233" t="s">
        <v>45</v>
      </c>
      <c r="B233" t="s">
        <v>175</v>
      </c>
      <c r="C233" t="s">
        <v>178</v>
      </c>
      <c r="D233" s="6" t="str">
        <f t="shared" si="4"/>
        <v>00100</v>
      </c>
      <c r="E233">
        <v>14</v>
      </c>
      <c r="F233" t="s">
        <v>50</v>
      </c>
      <c r="G233" t="s">
        <v>160</v>
      </c>
      <c r="H233" t="s">
        <v>333</v>
      </c>
      <c r="I233">
        <v>118811.92</v>
      </c>
      <c r="J233">
        <v>-103787.90000000001</v>
      </c>
      <c r="K233" t="s">
        <v>355</v>
      </c>
      <c r="L233">
        <v>118558.62</v>
      </c>
      <c r="M233">
        <v>-100961.31</v>
      </c>
      <c r="N233" t="s">
        <v>356</v>
      </c>
      <c r="O233">
        <v>118558.62</v>
      </c>
      <c r="P233">
        <v>-98355.98</v>
      </c>
      <c r="Q233" t="s">
        <v>357</v>
      </c>
      <c r="R233">
        <v>117284.97</v>
      </c>
      <c r="S233">
        <v>-97024.3</v>
      </c>
      <c r="T233" t="s">
        <v>358</v>
      </c>
      <c r="U233">
        <v>117284.97</v>
      </c>
      <c r="V233">
        <v>-94446.96</v>
      </c>
      <c r="W233" t="s">
        <v>359</v>
      </c>
      <c r="X233">
        <v>117284.97</v>
      </c>
      <c r="Y233">
        <v>-91869.62</v>
      </c>
      <c r="Z233" t="s">
        <v>360</v>
      </c>
      <c r="AA233">
        <v>117284.97</v>
      </c>
      <c r="AB233">
        <v>-89292.28</v>
      </c>
      <c r="AC233" t="s">
        <v>361</v>
      </c>
      <c r="AD233">
        <v>117284.97</v>
      </c>
      <c r="AE233">
        <v>-86714.94</v>
      </c>
      <c r="AF233" t="s">
        <v>362</v>
      </c>
      <c r="AG233">
        <v>117284.97</v>
      </c>
      <c r="AH233">
        <v>-84137.600000000006</v>
      </c>
      <c r="AI233" t="s">
        <v>363</v>
      </c>
      <c r="AJ233">
        <v>117284.97</v>
      </c>
      <c r="AK233">
        <v>-81560.259999999995</v>
      </c>
      <c r="AL233" t="s">
        <v>364</v>
      </c>
      <c r="AM233">
        <v>117284.97</v>
      </c>
      <c r="AN233">
        <v>-78982.92</v>
      </c>
      <c r="AO233" t="s">
        <v>365</v>
      </c>
      <c r="AP233">
        <v>117284.97</v>
      </c>
      <c r="AQ233">
        <v>-76405.58</v>
      </c>
      <c r="AR233" t="s">
        <v>366</v>
      </c>
      <c r="AS233">
        <v>117284.97</v>
      </c>
      <c r="AT233">
        <v>-73828.240000000005</v>
      </c>
    </row>
    <row r="234" spans="1:46" x14ac:dyDescent="0.2">
      <c r="A234" t="s">
        <v>45</v>
      </c>
      <c r="B234" t="s">
        <v>179</v>
      </c>
      <c r="C234" t="s">
        <v>180</v>
      </c>
      <c r="D234" s="6" t="str">
        <f t="shared" si="4"/>
        <v>00038</v>
      </c>
      <c r="E234">
        <v>13</v>
      </c>
      <c r="F234" t="s">
        <v>48</v>
      </c>
      <c r="G234" t="s">
        <v>160</v>
      </c>
      <c r="H234" t="s">
        <v>333</v>
      </c>
      <c r="I234">
        <v>106237.48</v>
      </c>
      <c r="J234">
        <v>41008.75</v>
      </c>
      <c r="K234" t="s">
        <v>355</v>
      </c>
      <c r="L234">
        <v>68608.84</v>
      </c>
      <c r="M234">
        <v>5062.2</v>
      </c>
      <c r="N234" t="s">
        <v>356</v>
      </c>
      <c r="O234">
        <v>68608.84</v>
      </c>
      <c r="P234">
        <v>6148.51</v>
      </c>
      <c r="Q234" t="s">
        <v>357</v>
      </c>
      <c r="R234">
        <v>68608.84</v>
      </c>
      <c r="S234">
        <v>7234.82</v>
      </c>
      <c r="T234" t="s">
        <v>358</v>
      </c>
      <c r="U234">
        <v>68608.84</v>
      </c>
      <c r="V234">
        <v>8321.130000000001</v>
      </c>
      <c r="W234" t="s">
        <v>359</v>
      </c>
      <c r="X234">
        <v>68608.84</v>
      </c>
      <c r="Y234">
        <v>9407.44</v>
      </c>
      <c r="Z234" t="s">
        <v>360</v>
      </c>
      <c r="AA234">
        <v>68608.84</v>
      </c>
      <c r="AB234">
        <v>10493.75</v>
      </c>
      <c r="AC234" t="s">
        <v>361</v>
      </c>
      <c r="AD234">
        <v>68608.84</v>
      </c>
      <c r="AE234">
        <v>11580.06</v>
      </c>
      <c r="AF234" t="s">
        <v>362</v>
      </c>
      <c r="AG234">
        <v>68608.84</v>
      </c>
      <c r="AH234">
        <v>12666.37</v>
      </c>
      <c r="AI234" t="s">
        <v>363</v>
      </c>
      <c r="AJ234">
        <v>68608.84</v>
      </c>
      <c r="AK234">
        <v>13752.68</v>
      </c>
      <c r="AL234" t="s">
        <v>364</v>
      </c>
      <c r="AM234">
        <v>68608.84</v>
      </c>
      <c r="AN234">
        <v>14838.99</v>
      </c>
      <c r="AO234" t="s">
        <v>365</v>
      </c>
      <c r="AP234">
        <v>68608.84</v>
      </c>
      <c r="AQ234">
        <v>15925.300000000001</v>
      </c>
      <c r="AR234" t="s">
        <v>366</v>
      </c>
      <c r="AS234">
        <v>73629.509999999995</v>
      </c>
      <c r="AT234">
        <v>17011.61</v>
      </c>
    </row>
    <row r="235" spans="1:46" x14ac:dyDescent="0.2">
      <c r="A235" t="s">
        <v>45</v>
      </c>
      <c r="B235" t="s">
        <v>179</v>
      </c>
      <c r="C235" t="s">
        <v>180</v>
      </c>
      <c r="D235" s="6" t="str">
        <f t="shared" si="4"/>
        <v>00038</v>
      </c>
      <c r="E235">
        <v>14</v>
      </c>
      <c r="F235" t="s">
        <v>50</v>
      </c>
      <c r="G235" t="s">
        <v>160</v>
      </c>
      <c r="H235" t="s">
        <v>333</v>
      </c>
      <c r="I235">
        <v>0</v>
      </c>
      <c r="J235">
        <v>0</v>
      </c>
      <c r="K235" t="s">
        <v>355</v>
      </c>
      <c r="L235">
        <v>0</v>
      </c>
      <c r="M235">
        <v>0</v>
      </c>
      <c r="N235" t="s">
        <v>356</v>
      </c>
      <c r="O235">
        <v>0</v>
      </c>
      <c r="P235">
        <v>0</v>
      </c>
      <c r="Q235" t="s">
        <v>357</v>
      </c>
      <c r="R235">
        <v>0</v>
      </c>
      <c r="S235">
        <v>0</v>
      </c>
      <c r="T235" t="s">
        <v>358</v>
      </c>
      <c r="U235">
        <v>0</v>
      </c>
      <c r="V235">
        <v>0</v>
      </c>
      <c r="W235" t="s">
        <v>359</v>
      </c>
      <c r="X235">
        <v>0</v>
      </c>
      <c r="Y235">
        <v>0</v>
      </c>
      <c r="Z235" t="s">
        <v>360</v>
      </c>
      <c r="AA235">
        <v>0</v>
      </c>
      <c r="AB235">
        <v>0</v>
      </c>
      <c r="AC235" t="s">
        <v>361</v>
      </c>
      <c r="AD235">
        <v>0</v>
      </c>
      <c r="AE235">
        <v>0</v>
      </c>
      <c r="AF235" t="s">
        <v>362</v>
      </c>
      <c r="AG235">
        <v>0</v>
      </c>
      <c r="AH235">
        <v>0</v>
      </c>
      <c r="AI235" t="s">
        <v>363</v>
      </c>
      <c r="AJ235">
        <v>0</v>
      </c>
      <c r="AK235">
        <v>0</v>
      </c>
      <c r="AL235" t="s">
        <v>364</v>
      </c>
      <c r="AM235">
        <v>0</v>
      </c>
      <c r="AN235">
        <v>0</v>
      </c>
      <c r="AO235" t="s">
        <v>365</v>
      </c>
      <c r="AP235">
        <v>0</v>
      </c>
      <c r="AQ235">
        <v>0</v>
      </c>
      <c r="AR235" t="s">
        <v>366</v>
      </c>
      <c r="AS235">
        <v>0</v>
      </c>
      <c r="AT235">
        <v>0</v>
      </c>
    </row>
    <row r="236" spans="1:46" x14ac:dyDescent="0.2">
      <c r="A236" t="s">
        <v>45</v>
      </c>
      <c r="B236" t="s">
        <v>179</v>
      </c>
      <c r="C236" t="s">
        <v>181</v>
      </c>
      <c r="D236" s="6" t="str">
        <f t="shared" si="4"/>
        <v>00048</v>
      </c>
      <c r="E236">
        <v>13</v>
      </c>
      <c r="F236" t="s">
        <v>48</v>
      </c>
      <c r="G236" t="s">
        <v>160</v>
      </c>
      <c r="H236" t="s">
        <v>333</v>
      </c>
      <c r="I236">
        <v>0</v>
      </c>
      <c r="J236">
        <v>0</v>
      </c>
      <c r="K236" t="s">
        <v>355</v>
      </c>
      <c r="L236">
        <v>0</v>
      </c>
      <c r="M236">
        <v>0</v>
      </c>
      <c r="N236" t="s">
        <v>356</v>
      </c>
      <c r="O236">
        <v>0</v>
      </c>
      <c r="P236">
        <v>0</v>
      </c>
      <c r="Q236" t="s">
        <v>357</v>
      </c>
      <c r="R236">
        <v>0</v>
      </c>
      <c r="S236">
        <v>0</v>
      </c>
      <c r="T236" t="s">
        <v>358</v>
      </c>
      <c r="U236">
        <v>0</v>
      </c>
      <c r="V236">
        <v>0</v>
      </c>
      <c r="W236" t="s">
        <v>359</v>
      </c>
      <c r="X236">
        <v>0</v>
      </c>
      <c r="Y236">
        <v>0</v>
      </c>
      <c r="Z236" t="s">
        <v>360</v>
      </c>
      <c r="AA236">
        <v>0</v>
      </c>
      <c r="AB236">
        <v>0</v>
      </c>
      <c r="AC236" t="s">
        <v>361</v>
      </c>
      <c r="AD236">
        <v>0</v>
      </c>
      <c r="AE236">
        <v>0</v>
      </c>
      <c r="AF236" t="s">
        <v>362</v>
      </c>
      <c r="AG236">
        <v>0</v>
      </c>
      <c r="AH236">
        <v>0</v>
      </c>
      <c r="AI236" t="s">
        <v>363</v>
      </c>
      <c r="AJ236">
        <v>0</v>
      </c>
      <c r="AK236">
        <v>0</v>
      </c>
      <c r="AL236" t="s">
        <v>364</v>
      </c>
      <c r="AM236">
        <v>0</v>
      </c>
      <c r="AN236">
        <v>0</v>
      </c>
      <c r="AO236" t="s">
        <v>365</v>
      </c>
      <c r="AP236">
        <v>0</v>
      </c>
      <c r="AQ236">
        <v>0</v>
      </c>
      <c r="AR236" t="s">
        <v>366</v>
      </c>
      <c r="AS236">
        <v>0</v>
      </c>
      <c r="AT236">
        <v>0</v>
      </c>
    </row>
    <row r="237" spans="1:46" x14ac:dyDescent="0.2">
      <c r="A237" t="s">
        <v>45</v>
      </c>
      <c r="B237" t="s">
        <v>179</v>
      </c>
      <c r="C237" t="s">
        <v>181</v>
      </c>
      <c r="D237" s="6" t="str">
        <f t="shared" si="4"/>
        <v>00048</v>
      </c>
      <c r="E237">
        <v>14</v>
      </c>
      <c r="F237" t="s">
        <v>50</v>
      </c>
      <c r="G237" t="s">
        <v>160</v>
      </c>
      <c r="H237" t="s">
        <v>333</v>
      </c>
      <c r="I237">
        <v>461221.36</v>
      </c>
      <c r="J237">
        <v>168393.63</v>
      </c>
      <c r="K237" t="s">
        <v>355</v>
      </c>
      <c r="L237">
        <v>265511.78000000003</v>
      </c>
      <c r="M237">
        <v>-20013.28</v>
      </c>
      <c r="N237" t="s">
        <v>356</v>
      </c>
      <c r="O237">
        <v>265511.78000000003</v>
      </c>
      <c r="P237">
        <v>-15809.34</v>
      </c>
      <c r="Q237" t="s">
        <v>357</v>
      </c>
      <c r="R237">
        <v>265511.78000000003</v>
      </c>
      <c r="S237">
        <v>-11605.4</v>
      </c>
      <c r="T237" t="s">
        <v>358</v>
      </c>
      <c r="U237">
        <v>265511.78000000003</v>
      </c>
      <c r="V237">
        <v>-7401.46</v>
      </c>
      <c r="W237" t="s">
        <v>359</v>
      </c>
      <c r="X237">
        <v>283813.97000000003</v>
      </c>
      <c r="Y237">
        <v>-3197.52</v>
      </c>
      <c r="Z237" t="s">
        <v>360</v>
      </c>
      <c r="AA237">
        <v>283813.97000000003</v>
      </c>
      <c r="AB237">
        <v>1296.2</v>
      </c>
      <c r="AC237" t="s">
        <v>361</v>
      </c>
      <c r="AD237">
        <v>283813.97000000003</v>
      </c>
      <c r="AE237">
        <v>5789.92</v>
      </c>
      <c r="AF237" t="s">
        <v>362</v>
      </c>
      <c r="AG237">
        <v>283813.97000000003</v>
      </c>
      <c r="AH237">
        <v>10283.64</v>
      </c>
      <c r="AI237" t="s">
        <v>363</v>
      </c>
      <c r="AJ237">
        <v>283813.97000000003</v>
      </c>
      <c r="AK237">
        <v>14777.36</v>
      </c>
      <c r="AL237" t="s">
        <v>364</v>
      </c>
      <c r="AM237">
        <v>283813.97000000003</v>
      </c>
      <c r="AN237">
        <v>19271.080000000002</v>
      </c>
      <c r="AO237" t="s">
        <v>365</v>
      </c>
      <c r="AP237">
        <v>283813.97000000003</v>
      </c>
      <c r="AQ237">
        <v>23764.799999999999</v>
      </c>
      <c r="AR237" t="s">
        <v>366</v>
      </c>
      <c r="AS237">
        <v>361833.28</v>
      </c>
      <c r="AT237">
        <v>28258.52</v>
      </c>
    </row>
    <row r="238" spans="1:46" x14ac:dyDescent="0.2">
      <c r="A238" t="s">
        <v>45</v>
      </c>
      <c r="B238" t="s">
        <v>179</v>
      </c>
      <c r="C238" t="s">
        <v>182</v>
      </c>
      <c r="D238" s="6" t="str">
        <f t="shared" si="4"/>
        <v>00100</v>
      </c>
      <c r="E238">
        <v>13</v>
      </c>
      <c r="F238" t="s">
        <v>48</v>
      </c>
      <c r="G238" t="s">
        <v>160</v>
      </c>
      <c r="H238" t="s">
        <v>333</v>
      </c>
      <c r="I238">
        <v>330644.2</v>
      </c>
      <c r="J238">
        <v>47060.47</v>
      </c>
      <c r="K238" t="s">
        <v>355</v>
      </c>
      <c r="L238">
        <v>332764.56</v>
      </c>
      <c r="M238">
        <v>52631.15</v>
      </c>
      <c r="N238" t="s">
        <v>356</v>
      </c>
      <c r="O238">
        <v>332764.56</v>
      </c>
      <c r="P238">
        <v>57899.92</v>
      </c>
      <c r="Q238" t="s">
        <v>357</v>
      </c>
      <c r="R238">
        <v>332764.56</v>
      </c>
      <c r="S238">
        <v>63168.69</v>
      </c>
      <c r="T238" t="s">
        <v>358</v>
      </c>
      <c r="U238">
        <v>332764.56</v>
      </c>
      <c r="V238">
        <v>68437.460000000006</v>
      </c>
      <c r="W238" t="s">
        <v>359</v>
      </c>
      <c r="X238">
        <v>332764.56</v>
      </c>
      <c r="Y238">
        <v>73706.23</v>
      </c>
      <c r="Z238" t="s">
        <v>360</v>
      </c>
      <c r="AA238">
        <v>332764.56</v>
      </c>
      <c r="AB238">
        <v>78975</v>
      </c>
      <c r="AC238" t="s">
        <v>361</v>
      </c>
      <c r="AD238">
        <v>332764.56</v>
      </c>
      <c r="AE238">
        <v>84243.77</v>
      </c>
      <c r="AF238" t="s">
        <v>362</v>
      </c>
      <c r="AG238">
        <v>332764.56</v>
      </c>
      <c r="AH238">
        <v>89512.540000000008</v>
      </c>
      <c r="AI238" t="s">
        <v>363</v>
      </c>
      <c r="AJ238">
        <v>332764.56</v>
      </c>
      <c r="AK238">
        <v>94781.31</v>
      </c>
      <c r="AL238" t="s">
        <v>364</v>
      </c>
      <c r="AM238">
        <v>332764.56</v>
      </c>
      <c r="AN238">
        <v>100050.08</v>
      </c>
      <c r="AO238" t="s">
        <v>365</v>
      </c>
      <c r="AP238">
        <v>332764.56</v>
      </c>
      <c r="AQ238">
        <v>105318.85</v>
      </c>
      <c r="AR238" t="s">
        <v>366</v>
      </c>
      <c r="AS238">
        <v>332764.56</v>
      </c>
      <c r="AT238">
        <v>110587.62</v>
      </c>
    </row>
    <row r="239" spans="1:46" x14ac:dyDescent="0.2">
      <c r="A239" t="s">
        <v>45</v>
      </c>
      <c r="B239" t="s">
        <v>179</v>
      </c>
      <c r="C239" t="s">
        <v>182</v>
      </c>
      <c r="D239" s="6" t="str">
        <f t="shared" si="4"/>
        <v>00100</v>
      </c>
      <c r="E239">
        <v>14</v>
      </c>
      <c r="F239" t="s">
        <v>50</v>
      </c>
      <c r="G239" t="s">
        <v>160</v>
      </c>
      <c r="H239" t="s">
        <v>333</v>
      </c>
      <c r="I239">
        <v>994583.06</v>
      </c>
      <c r="J239">
        <v>141612.76999999999</v>
      </c>
      <c r="K239" t="s">
        <v>355</v>
      </c>
      <c r="L239">
        <v>992462.70000000007</v>
      </c>
      <c r="M239">
        <v>157024.85</v>
      </c>
      <c r="N239" t="s">
        <v>356</v>
      </c>
      <c r="O239">
        <v>992462.70000000007</v>
      </c>
      <c r="P239">
        <v>172738.84</v>
      </c>
      <c r="Q239" t="s">
        <v>357</v>
      </c>
      <c r="R239">
        <v>992462.70000000007</v>
      </c>
      <c r="S239">
        <v>188452.83000000002</v>
      </c>
      <c r="T239" t="s">
        <v>358</v>
      </c>
      <c r="U239">
        <v>992462.70000000007</v>
      </c>
      <c r="V239">
        <v>204166.82</v>
      </c>
      <c r="W239" t="s">
        <v>359</v>
      </c>
      <c r="X239">
        <v>992462.70000000007</v>
      </c>
      <c r="Y239">
        <v>219880.81</v>
      </c>
      <c r="Z239" t="s">
        <v>360</v>
      </c>
      <c r="AA239">
        <v>992462.70000000007</v>
      </c>
      <c r="AB239">
        <v>235594.80000000002</v>
      </c>
      <c r="AC239" t="s">
        <v>361</v>
      </c>
      <c r="AD239">
        <v>992462.70000000007</v>
      </c>
      <c r="AE239">
        <v>251308.79</v>
      </c>
      <c r="AF239" t="s">
        <v>362</v>
      </c>
      <c r="AG239">
        <v>992462.70000000007</v>
      </c>
      <c r="AH239">
        <v>267022.78000000003</v>
      </c>
      <c r="AI239" t="s">
        <v>363</v>
      </c>
      <c r="AJ239">
        <v>992462.70000000007</v>
      </c>
      <c r="AK239">
        <v>282736.77</v>
      </c>
      <c r="AL239" t="s">
        <v>364</v>
      </c>
      <c r="AM239">
        <v>992462.70000000007</v>
      </c>
      <c r="AN239">
        <v>298450.76</v>
      </c>
      <c r="AO239" t="s">
        <v>365</v>
      </c>
      <c r="AP239">
        <v>992462.70000000007</v>
      </c>
      <c r="AQ239">
        <v>314164.75</v>
      </c>
      <c r="AR239" t="s">
        <v>366</v>
      </c>
      <c r="AS239">
        <v>992462.70000000007</v>
      </c>
      <c r="AT239">
        <v>329878.74</v>
      </c>
    </row>
    <row r="240" spans="1:46" x14ac:dyDescent="0.2">
      <c r="A240" t="s">
        <v>45</v>
      </c>
      <c r="B240" t="s">
        <v>183</v>
      </c>
      <c r="C240" t="s">
        <v>184</v>
      </c>
      <c r="D240" s="6" t="str">
        <f t="shared" si="4"/>
        <v>00100</v>
      </c>
      <c r="E240">
        <v>13</v>
      </c>
      <c r="F240" t="s">
        <v>48</v>
      </c>
      <c r="G240" t="s">
        <v>160</v>
      </c>
      <c r="H240" t="s">
        <v>333</v>
      </c>
      <c r="I240">
        <v>747105.20000000007</v>
      </c>
      <c r="J240">
        <v>746021.42</v>
      </c>
      <c r="K240" t="s">
        <v>355</v>
      </c>
      <c r="L240">
        <v>751896.25</v>
      </c>
      <c r="M240">
        <v>750814.79</v>
      </c>
      <c r="N240" t="s">
        <v>356</v>
      </c>
      <c r="O240">
        <v>751896.25</v>
      </c>
      <c r="P240">
        <v>750814.79</v>
      </c>
      <c r="Q240" t="s">
        <v>357</v>
      </c>
      <c r="R240">
        <v>751896.25</v>
      </c>
      <c r="S240">
        <v>750814.79</v>
      </c>
      <c r="T240" t="s">
        <v>358</v>
      </c>
      <c r="U240">
        <v>751896.25</v>
      </c>
      <c r="V240">
        <v>750814.79</v>
      </c>
      <c r="W240" t="s">
        <v>359</v>
      </c>
      <c r="X240">
        <v>751896.25</v>
      </c>
      <c r="Y240">
        <v>750814.79</v>
      </c>
      <c r="Z240" t="s">
        <v>360</v>
      </c>
      <c r="AA240">
        <v>751896.25</v>
      </c>
      <c r="AB240">
        <v>750814.79</v>
      </c>
      <c r="AC240" t="s">
        <v>361</v>
      </c>
      <c r="AD240">
        <v>751896.25</v>
      </c>
      <c r="AE240">
        <v>750814.79</v>
      </c>
      <c r="AF240" t="s">
        <v>362</v>
      </c>
      <c r="AG240">
        <v>751896.25</v>
      </c>
      <c r="AH240">
        <v>750814.79</v>
      </c>
      <c r="AI240" t="s">
        <v>363</v>
      </c>
      <c r="AJ240">
        <v>0</v>
      </c>
      <c r="AK240">
        <v>0.01</v>
      </c>
      <c r="AL240" t="s">
        <v>364</v>
      </c>
      <c r="AM240">
        <v>0</v>
      </c>
      <c r="AN240">
        <v>0.01</v>
      </c>
      <c r="AO240" t="s">
        <v>365</v>
      </c>
      <c r="AP240">
        <v>0</v>
      </c>
      <c r="AQ240">
        <v>0.01</v>
      </c>
      <c r="AR240" t="s">
        <v>366</v>
      </c>
      <c r="AS240">
        <v>0</v>
      </c>
      <c r="AT240">
        <v>0.01</v>
      </c>
    </row>
    <row r="241" spans="1:46" x14ac:dyDescent="0.2">
      <c r="A241" t="s">
        <v>45</v>
      </c>
      <c r="B241" t="s">
        <v>183</v>
      </c>
      <c r="C241" t="s">
        <v>184</v>
      </c>
      <c r="D241" s="6" t="str">
        <f t="shared" si="4"/>
        <v>00100</v>
      </c>
      <c r="E241">
        <v>14</v>
      </c>
      <c r="F241" t="s">
        <v>50</v>
      </c>
      <c r="G241" t="s">
        <v>160</v>
      </c>
      <c r="H241" t="s">
        <v>333</v>
      </c>
      <c r="I241">
        <v>2247304.41</v>
      </c>
      <c r="J241">
        <v>2248388.19</v>
      </c>
      <c r="K241" t="s">
        <v>355</v>
      </c>
      <c r="L241">
        <v>2242513.36</v>
      </c>
      <c r="M241">
        <v>2243594.8199999998</v>
      </c>
      <c r="N241" t="s">
        <v>356</v>
      </c>
      <c r="O241">
        <v>2242513.36</v>
      </c>
      <c r="P241">
        <v>2243594.8199999998</v>
      </c>
      <c r="Q241" t="s">
        <v>357</v>
      </c>
      <c r="R241">
        <v>2242513.36</v>
      </c>
      <c r="S241">
        <v>2243594.8199999998</v>
      </c>
      <c r="T241" t="s">
        <v>358</v>
      </c>
      <c r="U241">
        <v>2242513.36</v>
      </c>
      <c r="V241">
        <v>2243594.8199999998</v>
      </c>
      <c r="W241" t="s">
        <v>359</v>
      </c>
      <c r="X241">
        <v>2242513.36</v>
      </c>
      <c r="Y241">
        <v>2243594.8199999998</v>
      </c>
      <c r="Z241" t="s">
        <v>360</v>
      </c>
      <c r="AA241">
        <v>2242513.36</v>
      </c>
      <c r="AB241">
        <v>2243594.8199999998</v>
      </c>
      <c r="AC241" t="s">
        <v>361</v>
      </c>
      <c r="AD241">
        <v>2242513.36</v>
      </c>
      <c r="AE241">
        <v>2243594.8199999998</v>
      </c>
      <c r="AF241" t="s">
        <v>362</v>
      </c>
      <c r="AG241">
        <v>2242513.36</v>
      </c>
      <c r="AH241">
        <v>2243594.8199999998</v>
      </c>
      <c r="AI241" t="s">
        <v>363</v>
      </c>
      <c r="AJ241">
        <v>0</v>
      </c>
      <c r="AK241">
        <v>0.01</v>
      </c>
      <c r="AL241" t="s">
        <v>364</v>
      </c>
      <c r="AM241">
        <v>0</v>
      </c>
      <c r="AN241">
        <v>0.01</v>
      </c>
      <c r="AO241" t="s">
        <v>365</v>
      </c>
      <c r="AP241">
        <v>0</v>
      </c>
      <c r="AQ241">
        <v>0.01</v>
      </c>
      <c r="AR241" t="s">
        <v>366</v>
      </c>
      <c r="AS241">
        <v>0</v>
      </c>
      <c r="AT241">
        <v>0.01</v>
      </c>
    </row>
    <row r="242" spans="1:46" x14ac:dyDescent="0.2">
      <c r="A242" t="s">
        <v>45</v>
      </c>
      <c r="B242" t="s">
        <v>185</v>
      </c>
      <c r="C242" t="s">
        <v>186</v>
      </c>
      <c r="D242" s="6" t="str">
        <f t="shared" si="4"/>
        <v>00038</v>
      </c>
      <c r="E242">
        <v>13</v>
      </c>
      <c r="F242" t="s">
        <v>48</v>
      </c>
      <c r="G242" t="s">
        <v>160</v>
      </c>
      <c r="H242" t="s">
        <v>333</v>
      </c>
      <c r="I242">
        <v>67111.78</v>
      </c>
      <c r="J242">
        <v>46996.450000000004</v>
      </c>
      <c r="K242" t="s">
        <v>355</v>
      </c>
      <c r="L242">
        <v>67111.78</v>
      </c>
      <c r="M242">
        <v>47146.89</v>
      </c>
      <c r="N242" t="s">
        <v>356</v>
      </c>
      <c r="O242">
        <v>67111.78</v>
      </c>
      <c r="P242">
        <v>47297.33</v>
      </c>
      <c r="Q242" t="s">
        <v>357</v>
      </c>
      <c r="R242">
        <v>67111.78</v>
      </c>
      <c r="S242">
        <v>47447.770000000004</v>
      </c>
      <c r="T242" t="s">
        <v>358</v>
      </c>
      <c r="U242">
        <v>67111.78</v>
      </c>
      <c r="V242">
        <v>47598.21</v>
      </c>
      <c r="W242" t="s">
        <v>359</v>
      </c>
      <c r="X242">
        <v>67111.78</v>
      </c>
      <c r="Y242">
        <v>47748.65</v>
      </c>
      <c r="Z242" t="s">
        <v>360</v>
      </c>
      <c r="AA242">
        <v>67111.78</v>
      </c>
      <c r="AB242">
        <v>47899.090000000004</v>
      </c>
      <c r="AC242" t="s">
        <v>361</v>
      </c>
      <c r="AD242">
        <v>67111.78</v>
      </c>
      <c r="AE242">
        <v>48049.53</v>
      </c>
      <c r="AF242" t="s">
        <v>362</v>
      </c>
      <c r="AG242">
        <v>67111.78</v>
      </c>
      <c r="AH242">
        <v>48199.97</v>
      </c>
      <c r="AI242" t="s">
        <v>363</v>
      </c>
      <c r="AJ242">
        <v>67111.78</v>
      </c>
      <c r="AK242">
        <v>48350.41</v>
      </c>
      <c r="AL242" t="s">
        <v>364</v>
      </c>
      <c r="AM242">
        <v>67111.78</v>
      </c>
      <c r="AN242">
        <v>48500.85</v>
      </c>
      <c r="AO242" t="s">
        <v>365</v>
      </c>
      <c r="AP242">
        <v>67111.78</v>
      </c>
      <c r="AQ242">
        <v>48651.29</v>
      </c>
      <c r="AR242" t="s">
        <v>366</v>
      </c>
      <c r="AS242">
        <v>67111.78</v>
      </c>
      <c r="AT242">
        <v>48801.73</v>
      </c>
    </row>
    <row r="243" spans="1:46" x14ac:dyDescent="0.2">
      <c r="A243" t="s">
        <v>45</v>
      </c>
      <c r="B243" t="s">
        <v>185</v>
      </c>
      <c r="C243" t="s">
        <v>186</v>
      </c>
      <c r="D243" s="6" t="str">
        <f t="shared" si="4"/>
        <v>00038</v>
      </c>
      <c r="E243">
        <v>14</v>
      </c>
      <c r="F243" t="s">
        <v>50</v>
      </c>
      <c r="G243" t="s">
        <v>160</v>
      </c>
      <c r="H243" t="s">
        <v>333</v>
      </c>
      <c r="I243">
        <v>0</v>
      </c>
      <c r="J243">
        <v>0</v>
      </c>
      <c r="K243" t="s">
        <v>355</v>
      </c>
      <c r="L243">
        <v>0</v>
      </c>
      <c r="M243">
        <v>0</v>
      </c>
      <c r="N243" t="s">
        <v>356</v>
      </c>
      <c r="O243">
        <v>0</v>
      </c>
      <c r="P243">
        <v>0</v>
      </c>
      <c r="Q243" t="s">
        <v>357</v>
      </c>
      <c r="R243">
        <v>0</v>
      </c>
      <c r="S243">
        <v>0</v>
      </c>
      <c r="T243" t="s">
        <v>358</v>
      </c>
      <c r="U243">
        <v>0</v>
      </c>
      <c r="V243">
        <v>0</v>
      </c>
      <c r="W243" t="s">
        <v>359</v>
      </c>
      <c r="X243">
        <v>0</v>
      </c>
      <c r="Y243">
        <v>0</v>
      </c>
      <c r="Z243" t="s">
        <v>360</v>
      </c>
      <c r="AA243">
        <v>0</v>
      </c>
      <c r="AB243">
        <v>0</v>
      </c>
      <c r="AC243" t="s">
        <v>361</v>
      </c>
      <c r="AD243">
        <v>0</v>
      </c>
      <c r="AE243">
        <v>0</v>
      </c>
      <c r="AF243" t="s">
        <v>362</v>
      </c>
      <c r="AG243">
        <v>0</v>
      </c>
      <c r="AH243">
        <v>0</v>
      </c>
      <c r="AI243" t="s">
        <v>363</v>
      </c>
      <c r="AJ243">
        <v>0</v>
      </c>
      <c r="AK243">
        <v>0</v>
      </c>
      <c r="AL243" t="s">
        <v>364</v>
      </c>
      <c r="AM243">
        <v>0</v>
      </c>
      <c r="AN243">
        <v>0</v>
      </c>
      <c r="AO243" t="s">
        <v>365</v>
      </c>
      <c r="AP243">
        <v>0</v>
      </c>
      <c r="AQ243">
        <v>0</v>
      </c>
      <c r="AR243" t="s">
        <v>366</v>
      </c>
      <c r="AS243">
        <v>0</v>
      </c>
      <c r="AT243">
        <v>0</v>
      </c>
    </row>
    <row r="244" spans="1:46" x14ac:dyDescent="0.2">
      <c r="A244" t="s">
        <v>45</v>
      </c>
      <c r="B244" t="s">
        <v>185</v>
      </c>
      <c r="C244" t="s">
        <v>187</v>
      </c>
      <c r="D244" s="6" t="str">
        <f t="shared" ref="D244:D307" si="5">RIGHT(C244,5)</f>
        <v>00048</v>
      </c>
      <c r="E244">
        <v>13</v>
      </c>
      <c r="F244" t="s">
        <v>48</v>
      </c>
      <c r="G244" t="s">
        <v>160</v>
      </c>
      <c r="H244" t="s">
        <v>333</v>
      </c>
      <c r="I244">
        <v>0</v>
      </c>
      <c r="J244">
        <v>0</v>
      </c>
      <c r="K244" t="s">
        <v>355</v>
      </c>
      <c r="L244">
        <v>0</v>
      </c>
      <c r="M244">
        <v>0</v>
      </c>
      <c r="N244" t="s">
        <v>356</v>
      </c>
      <c r="O244">
        <v>0</v>
      </c>
      <c r="P244">
        <v>0</v>
      </c>
      <c r="Q244" t="s">
        <v>357</v>
      </c>
      <c r="R244">
        <v>0</v>
      </c>
      <c r="S244">
        <v>0</v>
      </c>
      <c r="T244" t="s">
        <v>358</v>
      </c>
      <c r="U244">
        <v>0</v>
      </c>
      <c r="V244">
        <v>0</v>
      </c>
      <c r="W244" t="s">
        <v>359</v>
      </c>
      <c r="X244">
        <v>0</v>
      </c>
      <c r="Y244">
        <v>0</v>
      </c>
      <c r="Z244" t="s">
        <v>360</v>
      </c>
      <c r="AA244">
        <v>0</v>
      </c>
      <c r="AB244">
        <v>0</v>
      </c>
      <c r="AC244" t="s">
        <v>361</v>
      </c>
      <c r="AD244">
        <v>0</v>
      </c>
      <c r="AE244">
        <v>0</v>
      </c>
      <c r="AF244" t="s">
        <v>362</v>
      </c>
      <c r="AG244">
        <v>0</v>
      </c>
      <c r="AH244">
        <v>0</v>
      </c>
      <c r="AI244" t="s">
        <v>363</v>
      </c>
      <c r="AJ244">
        <v>0</v>
      </c>
      <c r="AK244">
        <v>0</v>
      </c>
      <c r="AL244" t="s">
        <v>364</v>
      </c>
      <c r="AM244">
        <v>0</v>
      </c>
      <c r="AN244">
        <v>0</v>
      </c>
      <c r="AO244" t="s">
        <v>365</v>
      </c>
      <c r="AP244">
        <v>0</v>
      </c>
      <c r="AQ244">
        <v>0</v>
      </c>
      <c r="AR244" t="s">
        <v>366</v>
      </c>
      <c r="AS244">
        <v>0</v>
      </c>
      <c r="AT244">
        <v>0</v>
      </c>
    </row>
    <row r="245" spans="1:46" x14ac:dyDescent="0.2">
      <c r="A245" t="s">
        <v>45</v>
      </c>
      <c r="B245" t="s">
        <v>185</v>
      </c>
      <c r="C245" t="s">
        <v>187</v>
      </c>
      <c r="D245" s="6" t="str">
        <f t="shared" si="5"/>
        <v>00048</v>
      </c>
      <c r="E245">
        <v>14</v>
      </c>
      <c r="F245" t="s">
        <v>50</v>
      </c>
      <c r="G245" t="s">
        <v>160</v>
      </c>
      <c r="H245" t="s">
        <v>333</v>
      </c>
      <c r="I245">
        <v>203549.89</v>
      </c>
      <c r="J245">
        <v>105736.32000000001</v>
      </c>
      <c r="K245" t="s">
        <v>355</v>
      </c>
      <c r="L245">
        <v>203549.89</v>
      </c>
      <c r="M245">
        <v>106192.61</v>
      </c>
      <c r="N245" t="s">
        <v>356</v>
      </c>
      <c r="O245">
        <v>203549.89</v>
      </c>
      <c r="P245">
        <v>106648.90000000001</v>
      </c>
      <c r="Q245" t="s">
        <v>357</v>
      </c>
      <c r="R245">
        <v>203549.89</v>
      </c>
      <c r="S245">
        <v>107105.19</v>
      </c>
      <c r="T245" t="s">
        <v>358</v>
      </c>
      <c r="U245">
        <v>203549.89</v>
      </c>
      <c r="V245">
        <v>107561.48</v>
      </c>
      <c r="W245" t="s">
        <v>359</v>
      </c>
      <c r="X245">
        <v>203549.89</v>
      </c>
      <c r="Y245">
        <v>108017.77</v>
      </c>
      <c r="Z245" t="s">
        <v>360</v>
      </c>
      <c r="AA245">
        <v>203549.89</v>
      </c>
      <c r="AB245">
        <v>108474.06</v>
      </c>
      <c r="AC245" t="s">
        <v>361</v>
      </c>
      <c r="AD245">
        <v>203549.89</v>
      </c>
      <c r="AE245">
        <v>108930.35</v>
      </c>
      <c r="AF245" t="s">
        <v>362</v>
      </c>
      <c r="AG245">
        <v>203549.89</v>
      </c>
      <c r="AH245">
        <v>109386.64</v>
      </c>
      <c r="AI245" t="s">
        <v>363</v>
      </c>
      <c r="AJ245">
        <v>203549.89</v>
      </c>
      <c r="AK245">
        <v>109842.93000000001</v>
      </c>
      <c r="AL245" t="s">
        <v>364</v>
      </c>
      <c r="AM245">
        <v>203549.89</v>
      </c>
      <c r="AN245">
        <v>110299.22</v>
      </c>
      <c r="AO245" t="s">
        <v>365</v>
      </c>
      <c r="AP245">
        <v>203549.89</v>
      </c>
      <c r="AQ245">
        <v>110755.51000000001</v>
      </c>
      <c r="AR245" t="s">
        <v>366</v>
      </c>
      <c r="AS245">
        <v>203549.89</v>
      </c>
      <c r="AT245">
        <v>111211.8</v>
      </c>
    </row>
    <row r="246" spans="1:46" x14ac:dyDescent="0.2">
      <c r="A246" t="s">
        <v>45</v>
      </c>
      <c r="B246" t="s">
        <v>185</v>
      </c>
      <c r="C246" t="s">
        <v>188</v>
      </c>
      <c r="D246" s="6" t="str">
        <f t="shared" si="5"/>
        <v>00100</v>
      </c>
      <c r="E246">
        <v>13</v>
      </c>
      <c r="F246" t="s">
        <v>48</v>
      </c>
      <c r="G246" t="s">
        <v>160</v>
      </c>
      <c r="H246" t="s">
        <v>333</v>
      </c>
      <c r="I246">
        <v>1927.1200000000001</v>
      </c>
      <c r="J246">
        <v>1610.64</v>
      </c>
      <c r="K246" t="s">
        <v>355</v>
      </c>
      <c r="L246">
        <v>1939.48</v>
      </c>
      <c r="M246">
        <v>1625.52</v>
      </c>
      <c r="N246" t="s">
        <v>356</v>
      </c>
      <c r="O246">
        <v>1939.48</v>
      </c>
      <c r="P246">
        <v>1629.8600000000001</v>
      </c>
      <c r="Q246" t="s">
        <v>357</v>
      </c>
      <c r="R246">
        <v>1939.48</v>
      </c>
      <c r="S246">
        <v>1634.2</v>
      </c>
      <c r="T246" t="s">
        <v>358</v>
      </c>
      <c r="U246">
        <v>1939.48</v>
      </c>
      <c r="V246">
        <v>1638.54</v>
      </c>
      <c r="W246" t="s">
        <v>359</v>
      </c>
      <c r="X246">
        <v>1939.48</v>
      </c>
      <c r="Y246">
        <v>1642.88</v>
      </c>
      <c r="Z246" t="s">
        <v>360</v>
      </c>
      <c r="AA246">
        <v>1939.48</v>
      </c>
      <c r="AB246">
        <v>1647.22</v>
      </c>
      <c r="AC246" t="s">
        <v>361</v>
      </c>
      <c r="AD246">
        <v>1939.48</v>
      </c>
      <c r="AE246">
        <v>1651.56</v>
      </c>
      <c r="AF246" t="s">
        <v>362</v>
      </c>
      <c r="AG246">
        <v>1939.48</v>
      </c>
      <c r="AH246">
        <v>1655.9</v>
      </c>
      <c r="AI246" t="s">
        <v>363</v>
      </c>
      <c r="AJ246">
        <v>1939.48</v>
      </c>
      <c r="AK246">
        <v>1660.24</v>
      </c>
      <c r="AL246" t="s">
        <v>364</v>
      </c>
      <c r="AM246">
        <v>1939.48</v>
      </c>
      <c r="AN246">
        <v>1664.58</v>
      </c>
      <c r="AO246" t="s">
        <v>365</v>
      </c>
      <c r="AP246">
        <v>1939.48</v>
      </c>
      <c r="AQ246">
        <v>1668.92</v>
      </c>
      <c r="AR246" t="s">
        <v>366</v>
      </c>
      <c r="AS246">
        <v>1939.48</v>
      </c>
      <c r="AT246">
        <v>1673.26</v>
      </c>
    </row>
    <row r="247" spans="1:46" x14ac:dyDescent="0.2">
      <c r="A247" t="s">
        <v>45</v>
      </c>
      <c r="B247" t="s">
        <v>185</v>
      </c>
      <c r="C247" t="s">
        <v>188</v>
      </c>
      <c r="D247" s="6" t="str">
        <f t="shared" si="5"/>
        <v>00100</v>
      </c>
      <c r="E247">
        <v>14</v>
      </c>
      <c r="F247" t="s">
        <v>50</v>
      </c>
      <c r="G247" t="s">
        <v>160</v>
      </c>
      <c r="H247" t="s">
        <v>333</v>
      </c>
      <c r="I247">
        <v>5796.8</v>
      </c>
      <c r="J247">
        <v>4942.72</v>
      </c>
      <c r="K247" t="s">
        <v>355</v>
      </c>
      <c r="L247">
        <v>5784.4400000000005</v>
      </c>
      <c r="M247">
        <v>4945.1500000000005</v>
      </c>
      <c r="N247" t="s">
        <v>356</v>
      </c>
      <c r="O247">
        <v>5784.4400000000005</v>
      </c>
      <c r="P247">
        <v>4958.12</v>
      </c>
      <c r="Q247" t="s">
        <v>357</v>
      </c>
      <c r="R247">
        <v>5784.4400000000005</v>
      </c>
      <c r="S247">
        <v>4971.09</v>
      </c>
      <c r="T247" t="s">
        <v>358</v>
      </c>
      <c r="U247">
        <v>5784.4400000000005</v>
      </c>
      <c r="V247">
        <v>4984.0600000000004</v>
      </c>
      <c r="W247" t="s">
        <v>359</v>
      </c>
      <c r="X247">
        <v>5784.4400000000005</v>
      </c>
      <c r="Y247">
        <v>4997.03</v>
      </c>
      <c r="Z247" t="s">
        <v>360</v>
      </c>
      <c r="AA247">
        <v>5784.4400000000005</v>
      </c>
      <c r="AB247">
        <v>5010</v>
      </c>
      <c r="AC247" t="s">
        <v>361</v>
      </c>
      <c r="AD247">
        <v>5784.4400000000005</v>
      </c>
      <c r="AE247">
        <v>5022.97</v>
      </c>
      <c r="AF247" t="s">
        <v>362</v>
      </c>
      <c r="AG247">
        <v>5784.4400000000005</v>
      </c>
      <c r="AH247">
        <v>5035.9400000000005</v>
      </c>
      <c r="AI247" t="s">
        <v>363</v>
      </c>
      <c r="AJ247">
        <v>5784.4400000000005</v>
      </c>
      <c r="AK247">
        <v>5048.91</v>
      </c>
      <c r="AL247" t="s">
        <v>364</v>
      </c>
      <c r="AM247">
        <v>5784.4400000000005</v>
      </c>
      <c r="AN247">
        <v>5061.88</v>
      </c>
      <c r="AO247" t="s">
        <v>365</v>
      </c>
      <c r="AP247">
        <v>5784.4400000000005</v>
      </c>
      <c r="AQ247">
        <v>5074.8500000000004</v>
      </c>
      <c r="AR247" t="s">
        <v>366</v>
      </c>
      <c r="AS247">
        <v>5784.4400000000005</v>
      </c>
      <c r="AT247">
        <v>5087.82</v>
      </c>
    </row>
    <row r="248" spans="1:46" x14ac:dyDescent="0.2">
      <c r="A248" t="s">
        <v>45</v>
      </c>
      <c r="B248" t="s">
        <v>189</v>
      </c>
      <c r="C248" t="s">
        <v>190</v>
      </c>
      <c r="D248" s="6" t="str">
        <f t="shared" si="5"/>
        <v>00038</v>
      </c>
      <c r="E248">
        <v>13</v>
      </c>
      <c r="F248" t="s">
        <v>48</v>
      </c>
      <c r="G248" t="s">
        <v>160</v>
      </c>
      <c r="H248" t="s">
        <v>333</v>
      </c>
      <c r="I248">
        <v>4418849.2300000004</v>
      </c>
      <c r="J248">
        <v>1570700.83</v>
      </c>
      <c r="K248" t="s">
        <v>355</v>
      </c>
      <c r="L248">
        <v>4330142.88</v>
      </c>
      <c r="M248">
        <v>1503060.8900000001</v>
      </c>
      <c r="N248" t="s">
        <v>356</v>
      </c>
      <c r="O248">
        <v>4330047.38</v>
      </c>
      <c r="P248">
        <v>1542314.6800000002</v>
      </c>
      <c r="Q248" t="s">
        <v>357</v>
      </c>
      <c r="R248">
        <v>4329685.47</v>
      </c>
      <c r="S248">
        <v>1563567.99</v>
      </c>
      <c r="T248" t="s">
        <v>358</v>
      </c>
      <c r="U248">
        <v>4272319.8899999997</v>
      </c>
      <c r="V248">
        <v>1549677.31</v>
      </c>
      <c r="W248" t="s">
        <v>359</v>
      </c>
      <c r="X248">
        <v>4230012.5199999996</v>
      </c>
      <c r="Y248">
        <v>1542999.9100000001</v>
      </c>
      <c r="Z248" t="s">
        <v>360</v>
      </c>
      <c r="AA248">
        <v>4230431.2300000004</v>
      </c>
      <c r="AB248">
        <v>1563762.22</v>
      </c>
      <c r="AC248" t="s">
        <v>361</v>
      </c>
      <c r="AD248">
        <v>4203840.88</v>
      </c>
      <c r="AE248">
        <v>1574836.24</v>
      </c>
      <c r="AF248" t="s">
        <v>362</v>
      </c>
      <c r="AG248">
        <v>4203840.88</v>
      </c>
      <c r="AH248">
        <v>1595470.0899999999</v>
      </c>
      <c r="AI248" t="s">
        <v>363</v>
      </c>
      <c r="AJ248">
        <v>4081301.66</v>
      </c>
      <c r="AK248">
        <v>1493564.72</v>
      </c>
      <c r="AL248" t="s">
        <v>364</v>
      </c>
      <c r="AM248">
        <v>4048240.89</v>
      </c>
      <c r="AN248">
        <v>1541358.3399999999</v>
      </c>
      <c r="AO248" t="s">
        <v>365</v>
      </c>
      <c r="AP248">
        <v>4161786.06</v>
      </c>
      <c r="AQ248">
        <v>1563744.49</v>
      </c>
      <c r="AR248" t="s">
        <v>366</v>
      </c>
      <c r="AS248">
        <v>4329365.87</v>
      </c>
      <c r="AT248">
        <v>1584171.92</v>
      </c>
    </row>
    <row r="249" spans="1:46" x14ac:dyDescent="0.2">
      <c r="A249" t="s">
        <v>45</v>
      </c>
      <c r="B249" t="s">
        <v>189</v>
      </c>
      <c r="C249" t="s">
        <v>190</v>
      </c>
      <c r="D249" s="6" t="str">
        <f t="shared" si="5"/>
        <v>00038</v>
      </c>
      <c r="E249">
        <v>14</v>
      </c>
      <c r="F249" t="s">
        <v>50</v>
      </c>
      <c r="G249" t="s">
        <v>160</v>
      </c>
      <c r="H249" t="s">
        <v>333</v>
      </c>
      <c r="I249">
        <v>0</v>
      </c>
      <c r="J249">
        <v>0</v>
      </c>
      <c r="K249" t="s">
        <v>355</v>
      </c>
      <c r="L249">
        <v>0</v>
      </c>
      <c r="M249">
        <v>0</v>
      </c>
      <c r="N249" t="s">
        <v>356</v>
      </c>
      <c r="O249">
        <v>0</v>
      </c>
      <c r="P249">
        <v>0</v>
      </c>
      <c r="Q249" t="s">
        <v>357</v>
      </c>
      <c r="R249">
        <v>0</v>
      </c>
      <c r="S249">
        <v>0</v>
      </c>
      <c r="T249" t="s">
        <v>358</v>
      </c>
      <c r="U249">
        <v>0</v>
      </c>
      <c r="V249">
        <v>0</v>
      </c>
      <c r="W249" t="s">
        <v>359</v>
      </c>
      <c r="X249">
        <v>0</v>
      </c>
      <c r="Y249">
        <v>0</v>
      </c>
      <c r="Z249" t="s">
        <v>360</v>
      </c>
      <c r="AA249">
        <v>0</v>
      </c>
      <c r="AB249">
        <v>0</v>
      </c>
      <c r="AC249" t="s">
        <v>361</v>
      </c>
      <c r="AD249">
        <v>0</v>
      </c>
      <c r="AE249">
        <v>0</v>
      </c>
      <c r="AF249" t="s">
        <v>362</v>
      </c>
      <c r="AG249">
        <v>0</v>
      </c>
      <c r="AH249">
        <v>0</v>
      </c>
      <c r="AI249" t="s">
        <v>363</v>
      </c>
      <c r="AJ249">
        <v>0</v>
      </c>
      <c r="AK249">
        <v>0</v>
      </c>
      <c r="AL249" t="s">
        <v>364</v>
      </c>
      <c r="AM249">
        <v>0</v>
      </c>
      <c r="AN249">
        <v>0</v>
      </c>
      <c r="AO249" t="s">
        <v>365</v>
      </c>
      <c r="AP249">
        <v>0</v>
      </c>
      <c r="AQ249">
        <v>0</v>
      </c>
      <c r="AR249" t="s">
        <v>366</v>
      </c>
      <c r="AS249">
        <v>0</v>
      </c>
      <c r="AT249">
        <v>0</v>
      </c>
    </row>
    <row r="250" spans="1:46" x14ac:dyDescent="0.2">
      <c r="A250" t="s">
        <v>45</v>
      </c>
      <c r="B250" t="s">
        <v>189</v>
      </c>
      <c r="C250" t="s">
        <v>191</v>
      </c>
      <c r="D250" s="6" t="str">
        <f t="shared" si="5"/>
        <v>00048</v>
      </c>
      <c r="E250">
        <v>13</v>
      </c>
      <c r="F250" t="s">
        <v>48</v>
      </c>
      <c r="G250" t="s">
        <v>160</v>
      </c>
      <c r="H250" t="s">
        <v>333</v>
      </c>
      <c r="I250">
        <v>0</v>
      </c>
      <c r="J250">
        <v>0</v>
      </c>
      <c r="K250" t="s">
        <v>355</v>
      </c>
      <c r="L250">
        <v>0</v>
      </c>
      <c r="M250">
        <v>0</v>
      </c>
      <c r="N250" t="s">
        <v>356</v>
      </c>
      <c r="O250">
        <v>0</v>
      </c>
      <c r="P250">
        <v>0</v>
      </c>
      <c r="Q250" t="s">
        <v>357</v>
      </c>
      <c r="R250">
        <v>0</v>
      </c>
      <c r="S250">
        <v>0</v>
      </c>
      <c r="T250" t="s">
        <v>358</v>
      </c>
      <c r="U250">
        <v>0</v>
      </c>
      <c r="V250">
        <v>0</v>
      </c>
      <c r="W250" t="s">
        <v>359</v>
      </c>
      <c r="X250">
        <v>0</v>
      </c>
      <c r="Y250">
        <v>0</v>
      </c>
      <c r="Z250" t="s">
        <v>360</v>
      </c>
      <c r="AA250">
        <v>0</v>
      </c>
      <c r="AB250">
        <v>0</v>
      </c>
      <c r="AC250" t="s">
        <v>361</v>
      </c>
      <c r="AD250">
        <v>0</v>
      </c>
      <c r="AE250">
        <v>0</v>
      </c>
      <c r="AF250" t="s">
        <v>362</v>
      </c>
      <c r="AG250">
        <v>0</v>
      </c>
      <c r="AH250">
        <v>0</v>
      </c>
      <c r="AI250" t="s">
        <v>363</v>
      </c>
      <c r="AJ250">
        <v>0</v>
      </c>
      <c r="AK250">
        <v>0</v>
      </c>
      <c r="AL250" t="s">
        <v>364</v>
      </c>
      <c r="AM250">
        <v>0</v>
      </c>
      <c r="AN250">
        <v>0</v>
      </c>
      <c r="AO250" t="s">
        <v>365</v>
      </c>
      <c r="AP250">
        <v>0</v>
      </c>
      <c r="AQ250">
        <v>0</v>
      </c>
      <c r="AR250" t="s">
        <v>366</v>
      </c>
      <c r="AS250">
        <v>0</v>
      </c>
      <c r="AT250">
        <v>0</v>
      </c>
    </row>
    <row r="251" spans="1:46" x14ac:dyDescent="0.2">
      <c r="A251" t="s">
        <v>45</v>
      </c>
      <c r="B251" t="s">
        <v>189</v>
      </c>
      <c r="C251" t="s">
        <v>191</v>
      </c>
      <c r="D251" s="6" t="str">
        <f t="shared" si="5"/>
        <v>00048</v>
      </c>
      <c r="E251">
        <v>14</v>
      </c>
      <c r="F251" t="s">
        <v>50</v>
      </c>
      <c r="G251" t="s">
        <v>160</v>
      </c>
      <c r="H251" t="s">
        <v>333</v>
      </c>
      <c r="I251">
        <v>12453243.65</v>
      </c>
      <c r="J251">
        <v>3722055.76</v>
      </c>
      <c r="K251" t="s">
        <v>355</v>
      </c>
      <c r="L251">
        <v>12489486.369999999</v>
      </c>
      <c r="M251">
        <v>3783180.43</v>
      </c>
      <c r="N251" t="s">
        <v>356</v>
      </c>
      <c r="O251">
        <v>12489486.369999999</v>
      </c>
      <c r="P251">
        <v>3844482.99</v>
      </c>
      <c r="Q251" t="s">
        <v>357</v>
      </c>
      <c r="R251">
        <v>12385842.890000001</v>
      </c>
      <c r="S251">
        <v>3814992.61</v>
      </c>
      <c r="T251" t="s">
        <v>358</v>
      </c>
      <c r="U251">
        <v>12327353.720000001</v>
      </c>
      <c r="V251">
        <v>3848782.29</v>
      </c>
      <c r="W251" t="s">
        <v>359</v>
      </c>
      <c r="X251">
        <v>12300424.85</v>
      </c>
      <c r="Y251">
        <v>3878347.3</v>
      </c>
      <c r="Z251" t="s">
        <v>360</v>
      </c>
      <c r="AA251">
        <v>12300424.85</v>
      </c>
      <c r="AB251">
        <v>3938721.88</v>
      </c>
      <c r="AC251" t="s">
        <v>361</v>
      </c>
      <c r="AD251">
        <v>12243425.92</v>
      </c>
      <c r="AE251">
        <v>3958427.5300000003</v>
      </c>
      <c r="AF251" t="s">
        <v>362</v>
      </c>
      <c r="AG251">
        <v>12300859.529999999</v>
      </c>
      <c r="AH251">
        <v>4018522.34</v>
      </c>
      <c r="AI251" t="s">
        <v>363</v>
      </c>
      <c r="AJ251">
        <v>12204709.029999999</v>
      </c>
      <c r="AK251">
        <v>3982748.56</v>
      </c>
      <c r="AL251" t="s">
        <v>364</v>
      </c>
      <c r="AM251">
        <v>12264930.68</v>
      </c>
      <c r="AN251">
        <v>4071513.34</v>
      </c>
      <c r="AO251" t="s">
        <v>365</v>
      </c>
      <c r="AP251">
        <v>12670365.960000001</v>
      </c>
      <c r="AQ251">
        <v>4148077.35</v>
      </c>
      <c r="AR251" t="s">
        <v>366</v>
      </c>
      <c r="AS251">
        <v>12762500.77</v>
      </c>
      <c r="AT251">
        <v>4210267.7300000004</v>
      </c>
    </row>
    <row r="252" spans="1:46" x14ac:dyDescent="0.2">
      <c r="A252" t="s">
        <v>45</v>
      </c>
      <c r="B252" t="s">
        <v>189</v>
      </c>
      <c r="C252" t="s">
        <v>192</v>
      </c>
      <c r="D252" s="6" t="str">
        <f t="shared" si="5"/>
        <v>00100</v>
      </c>
      <c r="E252">
        <v>13</v>
      </c>
      <c r="F252" t="s">
        <v>48</v>
      </c>
      <c r="G252" t="s">
        <v>160</v>
      </c>
      <c r="H252" t="s">
        <v>333</v>
      </c>
      <c r="I252">
        <v>517899.72000000003</v>
      </c>
      <c r="J252">
        <v>170906.19</v>
      </c>
      <c r="K252" t="s">
        <v>355</v>
      </c>
      <c r="L252">
        <v>521220.93</v>
      </c>
      <c r="M252">
        <v>174566.04</v>
      </c>
      <c r="N252" t="s">
        <v>356</v>
      </c>
      <c r="O252">
        <v>530569.93000000005</v>
      </c>
      <c r="P252">
        <v>177124.36000000002</v>
      </c>
      <c r="Q252" t="s">
        <v>357</v>
      </c>
      <c r="R252">
        <v>530265.25</v>
      </c>
      <c r="S252">
        <v>179728.58000000002</v>
      </c>
      <c r="T252" t="s">
        <v>358</v>
      </c>
      <c r="U252">
        <v>531129.73</v>
      </c>
      <c r="V252">
        <v>182331.30000000002</v>
      </c>
      <c r="W252" t="s">
        <v>359</v>
      </c>
      <c r="X252">
        <v>531129.73</v>
      </c>
      <c r="Y252">
        <v>184938.26</v>
      </c>
      <c r="Z252" t="s">
        <v>360</v>
      </c>
      <c r="AA252">
        <v>531768.35</v>
      </c>
      <c r="AB252">
        <v>187545.22</v>
      </c>
      <c r="AC252" t="s">
        <v>361</v>
      </c>
      <c r="AD252">
        <v>531768.35</v>
      </c>
      <c r="AE252">
        <v>190155.31</v>
      </c>
      <c r="AF252" t="s">
        <v>362</v>
      </c>
      <c r="AG252">
        <v>531768.35</v>
      </c>
      <c r="AH252">
        <v>192765.4</v>
      </c>
      <c r="AI252" t="s">
        <v>363</v>
      </c>
      <c r="AJ252">
        <v>531768.35</v>
      </c>
      <c r="AK252">
        <v>195375.49</v>
      </c>
      <c r="AL252" t="s">
        <v>364</v>
      </c>
      <c r="AM252">
        <v>531768.35</v>
      </c>
      <c r="AN252">
        <v>197985.58000000002</v>
      </c>
      <c r="AO252" t="s">
        <v>365</v>
      </c>
      <c r="AP252">
        <v>546855.14</v>
      </c>
      <c r="AQ252">
        <v>199538.96</v>
      </c>
      <c r="AR252" t="s">
        <v>366</v>
      </c>
      <c r="AS252">
        <v>546615.97</v>
      </c>
      <c r="AT252">
        <v>202223.11000000002</v>
      </c>
    </row>
    <row r="253" spans="1:46" x14ac:dyDescent="0.2">
      <c r="A253" t="s">
        <v>45</v>
      </c>
      <c r="B253" t="s">
        <v>189</v>
      </c>
      <c r="C253" t="s">
        <v>192</v>
      </c>
      <c r="D253" s="6" t="str">
        <f t="shared" si="5"/>
        <v>00100</v>
      </c>
      <c r="E253">
        <v>14</v>
      </c>
      <c r="F253" t="s">
        <v>50</v>
      </c>
      <c r="G253" t="s">
        <v>160</v>
      </c>
      <c r="H253" t="s">
        <v>333</v>
      </c>
      <c r="I253">
        <v>1557850.6800000002</v>
      </c>
      <c r="J253">
        <v>516544.91000000003</v>
      </c>
      <c r="K253" t="s">
        <v>355</v>
      </c>
      <c r="L253">
        <v>1554529.47</v>
      </c>
      <c r="M253">
        <v>523073.53</v>
      </c>
      <c r="N253" t="s">
        <v>356</v>
      </c>
      <c r="O253">
        <v>1582412.67</v>
      </c>
      <c r="P253">
        <v>530703.68000000005</v>
      </c>
      <c r="Q253" t="s">
        <v>357</v>
      </c>
      <c r="R253">
        <v>1581503.96</v>
      </c>
      <c r="S253">
        <v>538470.68000000005</v>
      </c>
      <c r="T253" t="s">
        <v>358</v>
      </c>
      <c r="U253">
        <v>1584082.26</v>
      </c>
      <c r="V253">
        <v>546233.23</v>
      </c>
      <c r="W253" t="s">
        <v>359</v>
      </c>
      <c r="X253">
        <v>1584082.26</v>
      </c>
      <c r="Y253">
        <v>554008.44000000006</v>
      </c>
      <c r="Z253" t="s">
        <v>360</v>
      </c>
      <c r="AA253">
        <v>1585986.92</v>
      </c>
      <c r="AB253">
        <v>561783.65</v>
      </c>
      <c r="AC253" t="s">
        <v>361</v>
      </c>
      <c r="AD253">
        <v>1585986.92</v>
      </c>
      <c r="AE253">
        <v>569568.21</v>
      </c>
      <c r="AF253" t="s">
        <v>362</v>
      </c>
      <c r="AG253">
        <v>1585986.92</v>
      </c>
      <c r="AH253">
        <v>577352.77</v>
      </c>
      <c r="AI253" t="s">
        <v>363</v>
      </c>
      <c r="AJ253">
        <v>1585986.92</v>
      </c>
      <c r="AK253">
        <v>585137.32999999996</v>
      </c>
      <c r="AL253" t="s">
        <v>364</v>
      </c>
      <c r="AM253">
        <v>1585986.92</v>
      </c>
      <c r="AN253">
        <v>592921.89</v>
      </c>
      <c r="AO253" t="s">
        <v>365</v>
      </c>
      <c r="AP253">
        <v>1630982.9500000002</v>
      </c>
      <c r="AQ253">
        <v>597554.55000000005</v>
      </c>
      <c r="AR253" t="s">
        <v>366</v>
      </c>
      <c r="AS253">
        <v>1630269.6</v>
      </c>
      <c r="AT253">
        <v>605559.95000000007</v>
      </c>
    </row>
    <row r="254" spans="1:46" x14ac:dyDescent="0.2">
      <c r="A254" t="s">
        <v>45</v>
      </c>
      <c r="B254" t="s">
        <v>193</v>
      </c>
      <c r="C254" t="s">
        <v>194</v>
      </c>
      <c r="D254" s="6" t="str">
        <f t="shared" si="5"/>
        <v>00038</v>
      </c>
      <c r="E254">
        <v>13</v>
      </c>
      <c r="F254" t="s">
        <v>48</v>
      </c>
      <c r="G254" t="s">
        <v>160</v>
      </c>
      <c r="H254" t="s">
        <v>333</v>
      </c>
      <c r="I254">
        <v>0</v>
      </c>
      <c r="J254">
        <v>0</v>
      </c>
      <c r="K254" t="s">
        <v>355</v>
      </c>
      <c r="L254">
        <v>0</v>
      </c>
      <c r="M254">
        <v>0</v>
      </c>
      <c r="N254" t="s">
        <v>356</v>
      </c>
      <c r="O254">
        <v>0</v>
      </c>
      <c r="P254">
        <v>0</v>
      </c>
      <c r="Q254" t="s">
        <v>357</v>
      </c>
      <c r="R254">
        <v>0</v>
      </c>
      <c r="S254">
        <v>0</v>
      </c>
      <c r="T254" t="s">
        <v>358</v>
      </c>
      <c r="U254">
        <v>4539.99</v>
      </c>
      <c r="V254">
        <v>0</v>
      </c>
      <c r="W254" t="s">
        <v>359</v>
      </c>
      <c r="X254">
        <v>4539.99</v>
      </c>
      <c r="Y254">
        <v>31.78</v>
      </c>
      <c r="Z254" t="s">
        <v>360</v>
      </c>
      <c r="AA254">
        <v>4539.99</v>
      </c>
      <c r="AB254">
        <v>63.56</v>
      </c>
      <c r="AC254" t="s">
        <v>361</v>
      </c>
      <c r="AD254">
        <v>4539.99</v>
      </c>
      <c r="AE254">
        <v>95.34</v>
      </c>
      <c r="AF254" t="s">
        <v>362</v>
      </c>
      <c r="AG254">
        <v>8776.630000000001</v>
      </c>
      <c r="AH254">
        <v>127.12</v>
      </c>
      <c r="AI254" t="s">
        <v>363</v>
      </c>
      <c r="AJ254">
        <v>8776.630000000001</v>
      </c>
      <c r="AK254">
        <v>188.56</v>
      </c>
      <c r="AL254" t="s">
        <v>364</v>
      </c>
      <c r="AM254">
        <v>8776.630000000001</v>
      </c>
      <c r="AN254">
        <v>250</v>
      </c>
      <c r="AO254" t="s">
        <v>365</v>
      </c>
      <c r="AP254">
        <v>8776.630000000001</v>
      </c>
      <c r="AQ254">
        <v>311.44</v>
      </c>
      <c r="AR254" t="s">
        <v>366</v>
      </c>
      <c r="AS254">
        <v>8703.92</v>
      </c>
      <c r="AT254">
        <v>372.88</v>
      </c>
    </row>
    <row r="255" spans="1:46" x14ac:dyDescent="0.2">
      <c r="A255" t="s">
        <v>45</v>
      </c>
      <c r="B255" t="s">
        <v>193</v>
      </c>
      <c r="C255" t="s">
        <v>194</v>
      </c>
      <c r="D255" s="6" t="str">
        <f t="shared" si="5"/>
        <v>00038</v>
      </c>
      <c r="E255">
        <v>14</v>
      </c>
      <c r="F255" t="s">
        <v>50</v>
      </c>
      <c r="G255" t="s">
        <v>160</v>
      </c>
      <c r="H255" t="s">
        <v>333</v>
      </c>
      <c r="I255">
        <v>0</v>
      </c>
      <c r="J255">
        <v>0</v>
      </c>
      <c r="K255" t="s">
        <v>355</v>
      </c>
      <c r="L255">
        <v>0</v>
      </c>
      <c r="M255">
        <v>0</v>
      </c>
      <c r="N255" t="s">
        <v>356</v>
      </c>
      <c r="O255">
        <v>0</v>
      </c>
      <c r="P255">
        <v>0</v>
      </c>
      <c r="Q255" t="s">
        <v>357</v>
      </c>
      <c r="R255">
        <v>0</v>
      </c>
      <c r="S255">
        <v>0</v>
      </c>
      <c r="T255" t="s">
        <v>358</v>
      </c>
      <c r="U255">
        <v>0</v>
      </c>
      <c r="V255">
        <v>0</v>
      </c>
      <c r="W255" t="s">
        <v>359</v>
      </c>
      <c r="X255">
        <v>0</v>
      </c>
      <c r="Y255">
        <v>0</v>
      </c>
      <c r="Z255" t="s">
        <v>360</v>
      </c>
      <c r="AA255">
        <v>0</v>
      </c>
      <c r="AB255">
        <v>0</v>
      </c>
      <c r="AC255" t="s">
        <v>361</v>
      </c>
      <c r="AD255">
        <v>0</v>
      </c>
      <c r="AE255">
        <v>0</v>
      </c>
      <c r="AF255" t="s">
        <v>362</v>
      </c>
      <c r="AG255">
        <v>0</v>
      </c>
      <c r="AH255">
        <v>0</v>
      </c>
      <c r="AI255" t="s">
        <v>363</v>
      </c>
      <c r="AJ255">
        <v>0</v>
      </c>
      <c r="AK255">
        <v>0</v>
      </c>
      <c r="AL255" t="s">
        <v>364</v>
      </c>
      <c r="AM255">
        <v>0</v>
      </c>
      <c r="AN255">
        <v>0</v>
      </c>
      <c r="AO255" t="s">
        <v>365</v>
      </c>
      <c r="AP255">
        <v>0</v>
      </c>
      <c r="AQ255">
        <v>0</v>
      </c>
      <c r="AR255" t="s">
        <v>366</v>
      </c>
      <c r="AS255">
        <v>0</v>
      </c>
      <c r="AT255">
        <v>0</v>
      </c>
    </row>
    <row r="256" spans="1:46" x14ac:dyDescent="0.2">
      <c r="A256" t="s">
        <v>45</v>
      </c>
      <c r="B256" t="s">
        <v>193</v>
      </c>
      <c r="C256" t="s">
        <v>195</v>
      </c>
      <c r="D256" s="6" t="str">
        <f t="shared" si="5"/>
        <v>00048</v>
      </c>
      <c r="E256">
        <v>13</v>
      </c>
      <c r="F256" t="s">
        <v>48</v>
      </c>
      <c r="G256" t="s">
        <v>160</v>
      </c>
      <c r="H256" t="s">
        <v>333</v>
      </c>
      <c r="I256">
        <v>0</v>
      </c>
      <c r="J256">
        <v>0</v>
      </c>
      <c r="K256" t="s">
        <v>355</v>
      </c>
      <c r="L256">
        <v>0</v>
      </c>
      <c r="M256">
        <v>0</v>
      </c>
      <c r="N256" t="s">
        <v>356</v>
      </c>
      <c r="O256">
        <v>0</v>
      </c>
      <c r="P256">
        <v>0</v>
      </c>
      <c r="Q256" t="s">
        <v>357</v>
      </c>
      <c r="R256">
        <v>0</v>
      </c>
      <c r="S256">
        <v>0</v>
      </c>
      <c r="T256" t="s">
        <v>358</v>
      </c>
      <c r="U256">
        <v>0</v>
      </c>
      <c r="V256">
        <v>0</v>
      </c>
      <c r="W256" t="s">
        <v>359</v>
      </c>
      <c r="X256">
        <v>0</v>
      </c>
      <c r="Y256">
        <v>0</v>
      </c>
      <c r="Z256" t="s">
        <v>360</v>
      </c>
      <c r="AA256">
        <v>0</v>
      </c>
      <c r="AB256">
        <v>0</v>
      </c>
      <c r="AC256" t="s">
        <v>361</v>
      </c>
      <c r="AD256">
        <v>0</v>
      </c>
      <c r="AE256">
        <v>0</v>
      </c>
      <c r="AF256" t="s">
        <v>362</v>
      </c>
      <c r="AG256">
        <v>0</v>
      </c>
      <c r="AH256">
        <v>0</v>
      </c>
      <c r="AI256" t="s">
        <v>363</v>
      </c>
      <c r="AJ256">
        <v>0</v>
      </c>
      <c r="AK256">
        <v>0</v>
      </c>
      <c r="AL256" t="s">
        <v>364</v>
      </c>
      <c r="AM256">
        <v>0</v>
      </c>
      <c r="AN256">
        <v>0</v>
      </c>
      <c r="AO256" t="s">
        <v>365</v>
      </c>
      <c r="AP256">
        <v>0</v>
      </c>
      <c r="AQ256">
        <v>0</v>
      </c>
      <c r="AR256" t="s">
        <v>366</v>
      </c>
      <c r="AS256">
        <v>0</v>
      </c>
      <c r="AT256">
        <v>0</v>
      </c>
    </row>
    <row r="257" spans="1:46" x14ac:dyDescent="0.2">
      <c r="A257" t="s">
        <v>45</v>
      </c>
      <c r="B257" t="s">
        <v>193</v>
      </c>
      <c r="C257" t="s">
        <v>195</v>
      </c>
      <c r="D257" s="6" t="str">
        <f t="shared" si="5"/>
        <v>00048</v>
      </c>
      <c r="E257">
        <v>14</v>
      </c>
      <c r="F257" t="s">
        <v>50</v>
      </c>
      <c r="G257" t="s">
        <v>160</v>
      </c>
      <c r="H257" t="s">
        <v>333</v>
      </c>
      <c r="I257">
        <v>24910.57</v>
      </c>
      <c r="J257">
        <v>14247.130000000001</v>
      </c>
      <c r="K257" t="s">
        <v>355</v>
      </c>
      <c r="L257">
        <v>21149.260000000002</v>
      </c>
      <c r="M257">
        <v>10660.19</v>
      </c>
      <c r="N257" t="s">
        <v>356</v>
      </c>
      <c r="O257">
        <v>21149.260000000002</v>
      </c>
      <c r="P257">
        <v>10808.23</v>
      </c>
      <c r="Q257" t="s">
        <v>357</v>
      </c>
      <c r="R257">
        <v>21149.260000000002</v>
      </c>
      <c r="S257">
        <v>10956.27</v>
      </c>
      <c r="T257" t="s">
        <v>358</v>
      </c>
      <c r="U257">
        <v>21149.260000000002</v>
      </c>
      <c r="V257">
        <v>11104.31</v>
      </c>
      <c r="W257" t="s">
        <v>359</v>
      </c>
      <c r="X257">
        <v>21149.260000000002</v>
      </c>
      <c r="Y257">
        <v>11252.35</v>
      </c>
      <c r="Z257" t="s">
        <v>360</v>
      </c>
      <c r="AA257">
        <v>21149.260000000002</v>
      </c>
      <c r="AB257">
        <v>11400.39</v>
      </c>
      <c r="AC257" t="s">
        <v>361</v>
      </c>
      <c r="AD257">
        <v>21149.260000000002</v>
      </c>
      <c r="AE257">
        <v>11548.43</v>
      </c>
      <c r="AF257" t="s">
        <v>362</v>
      </c>
      <c r="AG257">
        <v>21149.260000000002</v>
      </c>
      <c r="AH257">
        <v>11696.47</v>
      </c>
      <c r="AI257" t="s">
        <v>363</v>
      </c>
      <c r="AJ257">
        <v>21149.260000000002</v>
      </c>
      <c r="AK257">
        <v>11844.51</v>
      </c>
      <c r="AL257" t="s">
        <v>364</v>
      </c>
      <c r="AM257">
        <v>21149.260000000002</v>
      </c>
      <c r="AN257">
        <v>11992.550000000001</v>
      </c>
      <c r="AO257" t="s">
        <v>365</v>
      </c>
      <c r="AP257">
        <v>21149.260000000002</v>
      </c>
      <c r="AQ257">
        <v>12140.59</v>
      </c>
      <c r="AR257" t="s">
        <v>366</v>
      </c>
      <c r="AS257">
        <v>21149.260000000002</v>
      </c>
      <c r="AT257">
        <v>12288.630000000001</v>
      </c>
    </row>
    <row r="258" spans="1:46" x14ac:dyDescent="0.2">
      <c r="A258" t="s">
        <v>45</v>
      </c>
      <c r="B258" t="s">
        <v>193</v>
      </c>
      <c r="C258" t="s">
        <v>196</v>
      </c>
      <c r="D258" s="6" t="str">
        <f t="shared" si="5"/>
        <v>00100</v>
      </c>
      <c r="E258">
        <v>13</v>
      </c>
      <c r="F258" t="s">
        <v>48</v>
      </c>
      <c r="G258" t="s">
        <v>160</v>
      </c>
      <c r="H258" t="s">
        <v>333</v>
      </c>
      <c r="I258">
        <v>13065.04</v>
      </c>
      <c r="J258">
        <v>10845.550000000001</v>
      </c>
      <c r="K258" t="s">
        <v>355</v>
      </c>
      <c r="L258">
        <v>12961.09</v>
      </c>
      <c r="M258">
        <v>10819.42</v>
      </c>
      <c r="N258" t="s">
        <v>356</v>
      </c>
      <c r="O258">
        <v>12961.09</v>
      </c>
      <c r="P258">
        <v>11412.35</v>
      </c>
      <c r="Q258" t="s">
        <v>357</v>
      </c>
      <c r="R258">
        <v>12675.23</v>
      </c>
      <c r="S258">
        <v>11217.22</v>
      </c>
      <c r="T258" t="s">
        <v>358</v>
      </c>
      <c r="U258">
        <v>12675.23</v>
      </c>
      <c r="V258">
        <v>11305.95</v>
      </c>
      <c r="W258" t="s">
        <v>359</v>
      </c>
      <c r="X258">
        <v>12675.23</v>
      </c>
      <c r="Y258">
        <v>11394.68</v>
      </c>
      <c r="Z258" t="s">
        <v>360</v>
      </c>
      <c r="AA258">
        <v>12675.23</v>
      </c>
      <c r="AB258">
        <v>11483.41</v>
      </c>
      <c r="AC258" t="s">
        <v>361</v>
      </c>
      <c r="AD258">
        <v>12675.23</v>
      </c>
      <c r="AE258">
        <v>11572.14</v>
      </c>
      <c r="AF258" t="s">
        <v>362</v>
      </c>
      <c r="AG258">
        <v>12675.23</v>
      </c>
      <c r="AH258">
        <v>11660.87</v>
      </c>
      <c r="AI258" t="s">
        <v>363</v>
      </c>
      <c r="AJ258">
        <v>12675.23</v>
      </c>
      <c r="AK258">
        <v>11749.6</v>
      </c>
      <c r="AL258" t="s">
        <v>364</v>
      </c>
      <c r="AM258">
        <v>12675.23</v>
      </c>
      <c r="AN258">
        <v>11838.33</v>
      </c>
      <c r="AO258" t="s">
        <v>365</v>
      </c>
      <c r="AP258">
        <v>12675.23</v>
      </c>
      <c r="AQ258">
        <v>11927.06</v>
      </c>
      <c r="AR258" t="s">
        <v>366</v>
      </c>
      <c r="AS258">
        <v>12675.23</v>
      </c>
      <c r="AT258">
        <v>12015.79</v>
      </c>
    </row>
    <row r="259" spans="1:46" x14ac:dyDescent="0.2">
      <c r="A259" t="s">
        <v>45</v>
      </c>
      <c r="B259" t="s">
        <v>193</v>
      </c>
      <c r="C259" t="s">
        <v>196</v>
      </c>
      <c r="D259" s="6" t="str">
        <f t="shared" si="5"/>
        <v>00100</v>
      </c>
      <c r="E259">
        <v>14</v>
      </c>
      <c r="F259" t="s">
        <v>50</v>
      </c>
      <c r="G259" t="s">
        <v>160</v>
      </c>
      <c r="H259" t="s">
        <v>333</v>
      </c>
      <c r="I259">
        <v>39299.83</v>
      </c>
      <c r="J259">
        <v>32629.48</v>
      </c>
      <c r="K259" t="s">
        <v>355</v>
      </c>
      <c r="L259">
        <v>38656.14</v>
      </c>
      <c r="M259">
        <v>32274.52</v>
      </c>
      <c r="N259" t="s">
        <v>356</v>
      </c>
      <c r="O259">
        <v>38656.14</v>
      </c>
      <c r="P259">
        <v>34042.910000000003</v>
      </c>
      <c r="Q259" t="s">
        <v>357</v>
      </c>
      <c r="R259">
        <v>37803.57</v>
      </c>
      <c r="S259">
        <v>33460.93</v>
      </c>
      <c r="T259" t="s">
        <v>358</v>
      </c>
      <c r="U259">
        <v>37803.57</v>
      </c>
      <c r="V259">
        <v>33725.550000000003</v>
      </c>
      <c r="W259" t="s">
        <v>359</v>
      </c>
      <c r="X259">
        <v>37803.57</v>
      </c>
      <c r="Y259">
        <v>33990.17</v>
      </c>
      <c r="Z259" t="s">
        <v>360</v>
      </c>
      <c r="AA259">
        <v>37803.57</v>
      </c>
      <c r="AB259">
        <v>34254.79</v>
      </c>
      <c r="AC259" t="s">
        <v>361</v>
      </c>
      <c r="AD259">
        <v>37803.57</v>
      </c>
      <c r="AE259">
        <v>34519.410000000003</v>
      </c>
      <c r="AF259" t="s">
        <v>362</v>
      </c>
      <c r="AG259">
        <v>37803.57</v>
      </c>
      <c r="AH259">
        <v>34784.03</v>
      </c>
      <c r="AI259" t="s">
        <v>363</v>
      </c>
      <c r="AJ259">
        <v>37803.57</v>
      </c>
      <c r="AK259">
        <v>35048.65</v>
      </c>
      <c r="AL259" t="s">
        <v>364</v>
      </c>
      <c r="AM259">
        <v>37803.57</v>
      </c>
      <c r="AN259">
        <v>35313.270000000004</v>
      </c>
      <c r="AO259" t="s">
        <v>365</v>
      </c>
      <c r="AP259">
        <v>37803.57</v>
      </c>
      <c r="AQ259">
        <v>35577.89</v>
      </c>
      <c r="AR259" t="s">
        <v>366</v>
      </c>
      <c r="AS259">
        <v>37803.57</v>
      </c>
      <c r="AT259">
        <v>35842.51</v>
      </c>
    </row>
    <row r="260" spans="1:46" x14ac:dyDescent="0.2">
      <c r="A260" t="s">
        <v>45</v>
      </c>
      <c r="B260" t="s">
        <v>197</v>
      </c>
      <c r="C260" t="s">
        <v>198</v>
      </c>
      <c r="D260" s="6" t="str">
        <f t="shared" si="5"/>
        <v>00038</v>
      </c>
      <c r="E260">
        <v>13</v>
      </c>
      <c r="F260" t="s">
        <v>48</v>
      </c>
      <c r="G260" t="s">
        <v>160</v>
      </c>
      <c r="H260" t="s">
        <v>333</v>
      </c>
      <c r="I260">
        <v>1608810.73</v>
      </c>
      <c r="J260">
        <v>457956.48</v>
      </c>
      <c r="K260" t="s">
        <v>355</v>
      </c>
      <c r="L260">
        <v>1412469.97</v>
      </c>
      <c r="M260">
        <v>275777.45</v>
      </c>
      <c r="N260" t="s">
        <v>356</v>
      </c>
      <c r="O260">
        <v>1412469.97</v>
      </c>
      <c r="P260">
        <v>288324.89</v>
      </c>
      <c r="Q260" t="s">
        <v>357</v>
      </c>
      <c r="R260">
        <v>1421765.59</v>
      </c>
      <c r="S260">
        <v>284767.17</v>
      </c>
      <c r="T260" t="s">
        <v>358</v>
      </c>
      <c r="U260">
        <v>1422499.46</v>
      </c>
      <c r="V260">
        <v>297397.19</v>
      </c>
      <c r="W260" t="s">
        <v>359</v>
      </c>
      <c r="X260">
        <v>1422499.46</v>
      </c>
      <c r="Y260">
        <v>310033.73</v>
      </c>
      <c r="Z260" t="s">
        <v>360</v>
      </c>
      <c r="AA260">
        <v>1428865.84</v>
      </c>
      <c r="AB260">
        <v>322670.27</v>
      </c>
      <c r="AC260" t="s">
        <v>361</v>
      </c>
      <c r="AD260">
        <v>1441785.3</v>
      </c>
      <c r="AE260">
        <v>335363.36</v>
      </c>
      <c r="AF260" t="s">
        <v>362</v>
      </c>
      <c r="AG260">
        <v>1527089.08</v>
      </c>
      <c r="AH260">
        <v>348171.22000000003</v>
      </c>
      <c r="AI260" t="s">
        <v>363</v>
      </c>
      <c r="AJ260">
        <v>1534677.1</v>
      </c>
      <c r="AK260">
        <v>361736.86</v>
      </c>
      <c r="AL260" t="s">
        <v>364</v>
      </c>
      <c r="AM260">
        <v>1547484.75</v>
      </c>
      <c r="AN260">
        <v>377365.86</v>
      </c>
      <c r="AO260" t="s">
        <v>365</v>
      </c>
      <c r="AP260">
        <v>1547537.3599999999</v>
      </c>
      <c r="AQ260">
        <v>391112.68</v>
      </c>
      <c r="AR260" t="s">
        <v>366</v>
      </c>
      <c r="AS260">
        <v>1554669.15</v>
      </c>
      <c r="AT260">
        <v>404859.97000000003</v>
      </c>
    </row>
    <row r="261" spans="1:46" x14ac:dyDescent="0.2">
      <c r="A261" t="s">
        <v>45</v>
      </c>
      <c r="B261" t="s">
        <v>197</v>
      </c>
      <c r="C261" t="s">
        <v>198</v>
      </c>
      <c r="D261" s="6" t="str">
        <f t="shared" si="5"/>
        <v>00038</v>
      </c>
      <c r="E261">
        <v>14</v>
      </c>
      <c r="F261" t="s">
        <v>50</v>
      </c>
      <c r="G261" t="s">
        <v>160</v>
      </c>
      <c r="H261" t="s">
        <v>333</v>
      </c>
      <c r="I261">
        <v>0</v>
      </c>
      <c r="J261">
        <v>0</v>
      </c>
      <c r="K261" t="s">
        <v>355</v>
      </c>
      <c r="L261">
        <v>0</v>
      </c>
      <c r="M261">
        <v>0</v>
      </c>
      <c r="N261" t="s">
        <v>356</v>
      </c>
      <c r="O261">
        <v>0</v>
      </c>
      <c r="P261">
        <v>0</v>
      </c>
      <c r="Q261" t="s">
        <v>357</v>
      </c>
      <c r="R261">
        <v>0</v>
      </c>
      <c r="S261">
        <v>0</v>
      </c>
      <c r="T261" t="s">
        <v>358</v>
      </c>
      <c r="U261">
        <v>0</v>
      </c>
      <c r="V261">
        <v>0</v>
      </c>
      <c r="W261" t="s">
        <v>359</v>
      </c>
      <c r="X261">
        <v>0</v>
      </c>
      <c r="Y261">
        <v>0</v>
      </c>
      <c r="Z261" t="s">
        <v>360</v>
      </c>
      <c r="AA261">
        <v>0</v>
      </c>
      <c r="AB261">
        <v>0</v>
      </c>
      <c r="AC261" t="s">
        <v>361</v>
      </c>
      <c r="AD261">
        <v>0</v>
      </c>
      <c r="AE261">
        <v>0</v>
      </c>
      <c r="AF261" t="s">
        <v>362</v>
      </c>
      <c r="AG261">
        <v>0</v>
      </c>
      <c r="AH261">
        <v>0</v>
      </c>
      <c r="AI261" t="s">
        <v>363</v>
      </c>
      <c r="AJ261">
        <v>0</v>
      </c>
      <c r="AK261">
        <v>0</v>
      </c>
      <c r="AL261" t="s">
        <v>364</v>
      </c>
      <c r="AM261">
        <v>0</v>
      </c>
      <c r="AN261">
        <v>0</v>
      </c>
      <c r="AO261" t="s">
        <v>365</v>
      </c>
      <c r="AP261">
        <v>0</v>
      </c>
      <c r="AQ261">
        <v>0</v>
      </c>
      <c r="AR261" t="s">
        <v>366</v>
      </c>
      <c r="AS261">
        <v>0</v>
      </c>
      <c r="AT261">
        <v>0</v>
      </c>
    </row>
    <row r="262" spans="1:46" x14ac:dyDescent="0.2">
      <c r="A262" t="s">
        <v>45</v>
      </c>
      <c r="B262" t="s">
        <v>197</v>
      </c>
      <c r="C262" t="s">
        <v>199</v>
      </c>
      <c r="D262" s="6" t="str">
        <f t="shared" si="5"/>
        <v>00048</v>
      </c>
      <c r="E262">
        <v>13</v>
      </c>
      <c r="F262" t="s">
        <v>48</v>
      </c>
      <c r="G262" t="s">
        <v>160</v>
      </c>
      <c r="H262" t="s">
        <v>333</v>
      </c>
      <c r="I262">
        <v>0</v>
      </c>
      <c r="J262">
        <v>0</v>
      </c>
      <c r="K262" t="s">
        <v>355</v>
      </c>
      <c r="L262">
        <v>0</v>
      </c>
      <c r="M262">
        <v>0</v>
      </c>
      <c r="N262" t="s">
        <v>356</v>
      </c>
      <c r="O262">
        <v>0</v>
      </c>
      <c r="P262">
        <v>0</v>
      </c>
      <c r="Q262" t="s">
        <v>357</v>
      </c>
      <c r="R262">
        <v>0</v>
      </c>
      <c r="S262">
        <v>0</v>
      </c>
      <c r="T262" t="s">
        <v>358</v>
      </c>
      <c r="U262">
        <v>0</v>
      </c>
      <c r="V262">
        <v>0</v>
      </c>
      <c r="W262" t="s">
        <v>359</v>
      </c>
      <c r="X262">
        <v>0</v>
      </c>
      <c r="Y262">
        <v>0</v>
      </c>
      <c r="Z262" t="s">
        <v>360</v>
      </c>
      <c r="AA262">
        <v>0</v>
      </c>
      <c r="AB262">
        <v>0</v>
      </c>
      <c r="AC262" t="s">
        <v>361</v>
      </c>
      <c r="AD262">
        <v>0</v>
      </c>
      <c r="AE262">
        <v>0</v>
      </c>
      <c r="AF262" t="s">
        <v>362</v>
      </c>
      <c r="AG262">
        <v>0</v>
      </c>
      <c r="AH262">
        <v>0</v>
      </c>
      <c r="AI262" t="s">
        <v>363</v>
      </c>
      <c r="AJ262">
        <v>0</v>
      </c>
      <c r="AK262">
        <v>0</v>
      </c>
      <c r="AL262" t="s">
        <v>364</v>
      </c>
      <c r="AM262">
        <v>0</v>
      </c>
      <c r="AN262">
        <v>0</v>
      </c>
      <c r="AO262" t="s">
        <v>365</v>
      </c>
      <c r="AP262">
        <v>0</v>
      </c>
      <c r="AQ262">
        <v>0</v>
      </c>
      <c r="AR262" t="s">
        <v>366</v>
      </c>
      <c r="AS262">
        <v>0</v>
      </c>
      <c r="AT262">
        <v>0</v>
      </c>
    </row>
    <row r="263" spans="1:46" x14ac:dyDescent="0.2">
      <c r="A263" t="s">
        <v>45</v>
      </c>
      <c r="B263" t="s">
        <v>197</v>
      </c>
      <c r="C263" t="s">
        <v>199</v>
      </c>
      <c r="D263" s="6" t="str">
        <f t="shared" si="5"/>
        <v>00048</v>
      </c>
      <c r="E263">
        <v>14</v>
      </c>
      <c r="F263" t="s">
        <v>50</v>
      </c>
      <c r="G263" t="s">
        <v>160</v>
      </c>
      <c r="H263" t="s">
        <v>333</v>
      </c>
      <c r="I263">
        <v>5086989.76</v>
      </c>
      <c r="J263">
        <v>1514688.25</v>
      </c>
      <c r="K263" t="s">
        <v>355</v>
      </c>
      <c r="L263">
        <v>4338675.1399999997</v>
      </c>
      <c r="M263">
        <v>806636.07000000007</v>
      </c>
      <c r="N263" t="s">
        <v>356</v>
      </c>
      <c r="O263">
        <v>4345775.5</v>
      </c>
      <c r="P263">
        <v>845177.97</v>
      </c>
      <c r="Q263" t="s">
        <v>357</v>
      </c>
      <c r="R263">
        <v>4282944.25</v>
      </c>
      <c r="S263">
        <v>802187.11</v>
      </c>
      <c r="T263" t="s">
        <v>358</v>
      </c>
      <c r="U263">
        <v>4299353.45</v>
      </c>
      <c r="V263">
        <v>840233.93</v>
      </c>
      <c r="W263" t="s">
        <v>359</v>
      </c>
      <c r="X263">
        <v>4351723.22</v>
      </c>
      <c r="Y263">
        <v>878426.52</v>
      </c>
      <c r="Z263" t="s">
        <v>360</v>
      </c>
      <c r="AA263">
        <v>4408690.6399999997</v>
      </c>
      <c r="AB263">
        <v>917084.33000000007</v>
      </c>
      <c r="AC263" t="s">
        <v>361</v>
      </c>
      <c r="AD263">
        <v>4435631.58</v>
      </c>
      <c r="AE263">
        <v>956248.20000000007</v>
      </c>
      <c r="AF263" t="s">
        <v>362</v>
      </c>
      <c r="AG263">
        <v>4569397.82</v>
      </c>
      <c r="AH263">
        <v>995651.4</v>
      </c>
      <c r="AI263" t="s">
        <v>363</v>
      </c>
      <c r="AJ263">
        <v>4566333.08</v>
      </c>
      <c r="AK263">
        <v>1036242.89</v>
      </c>
      <c r="AL263" t="s">
        <v>364</v>
      </c>
      <c r="AM263">
        <v>4613356.66</v>
      </c>
      <c r="AN263">
        <v>1078531.95</v>
      </c>
      <c r="AO263" t="s">
        <v>365</v>
      </c>
      <c r="AP263">
        <v>4615794.01</v>
      </c>
      <c r="AQ263">
        <v>1119513.94</v>
      </c>
      <c r="AR263" t="s">
        <v>366</v>
      </c>
      <c r="AS263">
        <v>4664872.43</v>
      </c>
      <c r="AT263">
        <v>1160517.58</v>
      </c>
    </row>
    <row r="264" spans="1:46" x14ac:dyDescent="0.2">
      <c r="A264" t="s">
        <v>45</v>
      </c>
      <c r="B264" t="s">
        <v>197</v>
      </c>
      <c r="C264" t="s">
        <v>200</v>
      </c>
      <c r="D264" s="6" t="str">
        <f t="shared" si="5"/>
        <v>00100</v>
      </c>
      <c r="E264">
        <v>13</v>
      </c>
      <c r="F264" t="s">
        <v>48</v>
      </c>
      <c r="G264" t="s">
        <v>160</v>
      </c>
      <c r="H264" t="s">
        <v>333</v>
      </c>
      <c r="I264">
        <v>731355.55</v>
      </c>
      <c r="J264">
        <v>177496.68</v>
      </c>
      <c r="K264" t="s">
        <v>355</v>
      </c>
      <c r="L264">
        <v>712002.34</v>
      </c>
      <c r="M264">
        <v>161133.01999999999</v>
      </c>
      <c r="N264" t="s">
        <v>356</v>
      </c>
      <c r="O264">
        <v>713578.02</v>
      </c>
      <c r="P264">
        <v>167457.98000000001</v>
      </c>
      <c r="Q264" t="s">
        <v>357</v>
      </c>
      <c r="R264">
        <v>711714.98</v>
      </c>
      <c r="S264">
        <v>171655.87</v>
      </c>
      <c r="T264" t="s">
        <v>358</v>
      </c>
      <c r="U264">
        <v>715423.97</v>
      </c>
      <c r="V264">
        <v>177978.27</v>
      </c>
      <c r="W264" t="s">
        <v>359</v>
      </c>
      <c r="X264">
        <v>720432.72</v>
      </c>
      <c r="Y264">
        <v>184333.62</v>
      </c>
      <c r="Z264" t="s">
        <v>360</v>
      </c>
      <c r="AA264">
        <v>726465</v>
      </c>
      <c r="AB264">
        <v>190733.47</v>
      </c>
      <c r="AC264" t="s">
        <v>361</v>
      </c>
      <c r="AD264">
        <v>731531.94000000006</v>
      </c>
      <c r="AE264">
        <v>197186.9</v>
      </c>
      <c r="AF264" t="s">
        <v>362</v>
      </c>
      <c r="AG264">
        <v>737824.79</v>
      </c>
      <c r="AH264">
        <v>203685.34</v>
      </c>
      <c r="AI264" t="s">
        <v>363</v>
      </c>
      <c r="AJ264">
        <v>761195.12</v>
      </c>
      <c r="AK264">
        <v>210239.69</v>
      </c>
      <c r="AL264" t="s">
        <v>364</v>
      </c>
      <c r="AM264">
        <v>761363.52</v>
      </c>
      <c r="AN264">
        <v>217170.04</v>
      </c>
      <c r="AO264" t="s">
        <v>365</v>
      </c>
      <c r="AP264">
        <v>755003.99</v>
      </c>
      <c r="AQ264">
        <v>223933.49</v>
      </c>
      <c r="AR264" t="s">
        <v>366</v>
      </c>
      <c r="AS264">
        <v>765148.84</v>
      </c>
      <c r="AT264">
        <v>240289.71</v>
      </c>
    </row>
    <row r="265" spans="1:46" x14ac:dyDescent="0.2">
      <c r="A265" t="s">
        <v>45</v>
      </c>
      <c r="B265" t="s">
        <v>197</v>
      </c>
      <c r="C265" t="s">
        <v>200</v>
      </c>
      <c r="D265" s="6" t="str">
        <f t="shared" si="5"/>
        <v>00100</v>
      </c>
      <c r="E265">
        <v>14</v>
      </c>
      <c r="F265" t="s">
        <v>50</v>
      </c>
      <c r="G265" t="s">
        <v>160</v>
      </c>
      <c r="H265" t="s">
        <v>333</v>
      </c>
      <c r="I265">
        <v>2199929.2200000002</v>
      </c>
      <c r="J265">
        <v>534115.86</v>
      </c>
      <c r="K265" t="s">
        <v>355</v>
      </c>
      <c r="L265">
        <v>2123530.67</v>
      </c>
      <c r="M265">
        <v>480767.33</v>
      </c>
      <c r="N265" t="s">
        <v>356</v>
      </c>
      <c r="O265">
        <v>2128230.1</v>
      </c>
      <c r="P265">
        <v>499631.35999999999</v>
      </c>
      <c r="Q265" t="s">
        <v>357</v>
      </c>
      <c r="R265">
        <v>2122673.65</v>
      </c>
      <c r="S265">
        <v>512151.47000000003</v>
      </c>
      <c r="T265" t="s">
        <v>358</v>
      </c>
      <c r="U265">
        <v>2133735.59</v>
      </c>
      <c r="V265">
        <v>531007.89</v>
      </c>
      <c r="W265" t="s">
        <v>359</v>
      </c>
      <c r="X265">
        <v>2148674.1</v>
      </c>
      <c r="Y265">
        <v>549962.57999999996</v>
      </c>
      <c r="Z265" t="s">
        <v>360</v>
      </c>
      <c r="AA265">
        <v>2166665.23</v>
      </c>
      <c r="AB265">
        <v>569049.96</v>
      </c>
      <c r="AC265" t="s">
        <v>361</v>
      </c>
      <c r="AD265">
        <v>2181777.2400000002</v>
      </c>
      <c r="AE265">
        <v>588297.17000000004</v>
      </c>
      <c r="AF265" t="s">
        <v>362</v>
      </c>
      <c r="AG265">
        <v>2200545.5499999998</v>
      </c>
      <c r="AH265">
        <v>607678.63</v>
      </c>
      <c r="AI265" t="s">
        <v>363</v>
      </c>
      <c r="AJ265">
        <v>2270247.02</v>
      </c>
      <c r="AK265">
        <v>627226.80000000005</v>
      </c>
      <c r="AL265" t="s">
        <v>364</v>
      </c>
      <c r="AM265">
        <v>2270749.27</v>
      </c>
      <c r="AN265">
        <v>647896.41</v>
      </c>
      <c r="AO265" t="s">
        <v>365</v>
      </c>
      <c r="AP265">
        <v>2251782.1</v>
      </c>
      <c r="AQ265">
        <v>668068.23</v>
      </c>
      <c r="AR265" t="s">
        <v>366</v>
      </c>
      <c r="AS265">
        <v>2282038.88</v>
      </c>
      <c r="AT265">
        <v>716850.29</v>
      </c>
    </row>
    <row r="266" spans="1:46" x14ac:dyDescent="0.2">
      <c r="A266" t="s">
        <v>45</v>
      </c>
      <c r="B266" t="s">
        <v>201</v>
      </c>
      <c r="C266" t="s">
        <v>202</v>
      </c>
      <c r="D266" s="6" t="str">
        <f t="shared" si="5"/>
        <v>00048</v>
      </c>
      <c r="E266">
        <v>13</v>
      </c>
      <c r="F266" t="s">
        <v>48</v>
      </c>
      <c r="G266" t="s">
        <v>160</v>
      </c>
      <c r="H266" t="s">
        <v>333</v>
      </c>
      <c r="I266">
        <v>0</v>
      </c>
      <c r="J266">
        <v>0</v>
      </c>
      <c r="K266" t="s">
        <v>355</v>
      </c>
      <c r="L266">
        <v>0</v>
      </c>
      <c r="M266">
        <v>0</v>
      </c>
      <c r="N266" t="s">
        <v>356</v>
      </c>
      <c r="O266">
        <v>0</v>
      </c>
      <c r="P266">
        <v>0</v>
      </c>
      <c r="Q266" t="s">
        <v>357</v>
      </c>
      <c r="R266">
        <v>0</v>
      </c>
      <c r="S266">
        <v>0</v>
      </c>
      <c r="T266" t="s">
        <v>358</v>
      </c>
      <c r="U266">
        <v>0</v>
      </c>
      <c r="V266">
        <v>0</v>
      </c>
      <c r="W266" t="s">
        <v>359</v>
      </c>
      <c r="X266">
        <v>0</v>
      </c>
      <c r="Y266">
        <v>0</v>
      </c>
      <c r="Z266" t="s">
        <v>360</v>
      </c>
      <c r="AA266">
        <v>0</v>
      </c>
      <c r="AB266">
        <v>0</v>
      </c>
      <c r="AC266" t="s">
        <v>361</v>
      </c>
      <c r="AD266">
        <v>0</v>
      </c>
      <c r="AE266">
        <v>0</v>
      </c>
      <c r="AF266" t="s">
        <v>362</v>
      </c>
      <c r="AG266">
        <v>0</v>
      </c>
      <c r="AH266">
        <v>0</v>
      </c>
      <c r="AI266" t="s">
        <v>363</v>
      </c>
      <c r="AJ266">
        <v>0</v>
      </c>
      <c r="AK266">
        <v>0</v>
      </c>
      <c r="AL266" t="s">
        <v>364</v>
      </c>
      <c r="AM266">
        <v>0</v>
      </c>
      <c r="AN266">
        <v>0</v>
      </c>
      <c r="AO266" t="s">
        <v>365</v>
      </c>
      <c r="AP266">
        <v>0</v>
      </c>
      <c r="AQ266">
        <v>0</v>
      </c>
      <c r="AR266" t="s">
        <v>366</v>
      </c>
      <c r="AS266">
        <v>0</v>
      </c>
      <c r="AT266">
        <v>0</v>
      </c>
    </row>
    <row r="267" spans="1:46" x14ac:dyDescent="0.2">
      <c r="A267" t="s">
        <v>45</v>
      </c>
      <c r="B267" t="s">
        <v>201</v>
      </c>
      <c r="C267" t="s">
        <v>202</v>
      </c>
      <c r="D267" s="6" t="str">
        <f t="shared" si="5"/>
        <v>00048</v>
      </c>
      <c r="E267">
        <v>14</v>
      </c>
      <c r="F267" t="s">
        <v>50</v>
      </c>
      <c r="G267" t="s">
        <v>160</v>
      </c>
      <c r="H267" t="s">
        <v>333</v>
      </c>
      <c r="I267">
        <v>131231.01999999999</v>
      </c>
      <c r="J267">
        <v>125817.7</v>
      </c>
      <c r="K267" t="s">
        <v>355</v>
      </c>
      <c r="L267">
        <v>131231.01999999999</v>
      </c>
      <c r="M267">
        <v>125983.93000000001</v>
      </c>
      <c r="N267" t="s">
        <v>356</v>
      </c>
      <c r="O267">
        <v>131231.01999999999</v>
      </c>
      <c r="P267">
        <v>126150.16</v>
      </c>
      <c r="Q267" t="s">
        <v>357</v>
      </c>
      <c r="R267">
        <v>131231.01999999999</v>
      </c>
      <c r="S267">
        <v>126316.39</v>
      </c>
      <c r="T267" t="s">
        <v>358</v>
      </c>
      <c r="U267">
        <v>131231.01999999999</v>
      </c>
      <c r="V267">
        <v>126482.62000000001</v>
      </c>
      <c r="W267" t="s">
        <v>359</v>
      </c>
      <c r="X267">
        <v>131231.01999999999</v>
      </c>
      <c r="Y267">
        <v>126648.85</v>
      </c>
      <c r="Z267" t="s">
        <v>360</v>
      </c>
      <c r="AA267">
        <v>131231.01999999999</v>
      </c>
      <c r="AB267">
        <v>126815.08</v>
      </c>
      <c r="AC267" t="s">
        <v>361</v>
      </c>
      <c r="AD267">
        <v>131231.01999999999</v>
      </c>
      <c r="AE267">
        <v>126981.31</v>
      </c>
      <c r="AF267" t="s">
        <v>362</v>
      </c>
      <c r="AG267">
        <v>131231.01999999999</v>
      </c>
      <c r="AH267">
        <v>127147.54000000001</v>
      </c>
      <c r="AI267" t="s">
        <v>363</v>
      </c>
      <c r="AJ267">
        <v>131231.01999999999</v>
      </c>
      <c r="AK267">
        <v>127313.77</v>
      </c>
      <c r="AL267" t="s">
        <v>364</v>
      </c>
      <c r="AM267">
        <v>131231.01999999999</v>
      </c>
      <c r="AN267">
        <v>127480</v>
      </c>
      <c r="AO267" t="s">
        <v>365</v>
      </c>
      <c r="AP267">
        <v>131231.01999999999</v>
      </c>
      <c r="AQ267">
        <v>127646.23</v>
      </c>
      <c r="AR267" t="s">
        <v>366</v>
      </c>
      <c r="AS267">
        <v>131231.01999999999</v>
      </c>
      <c r="AT267">
        <v>127812.46</v>
      </c>
    </row>
    <row r="268" spans="1:46" x14ac:dyDescent="0.2">
      <c r="A268" t="s">
        <v>45</v>
      </c>
      <c r="B268" t="s">
        <v>203</v>
      </c>
      <c r="C268" t="s">
        <v>204</v>
      </c>
      <c r="D268" s="6" t="str">
        <f t="shared" si="5"/>
        <v>00048</v>
      </c>
      <c r="E268">
        <v>13</v>
      </c>
      <c r="F268" t="s">
        <v>48</v>
      </c>
      <c r="G268" t="s">
        <v>160</v>
      </c>
      <c r="H268" t="s">
        <v>333</v>
      </c>
      <c r="I268">
        <v>0</v>
      </c>
      <c r="J268">
        <v>0</v>
      </c>
      <c r="K268" t="s">
        <v>355</v>
      </c>
      <c r="L268">
        <v>0</v>
      </c>
      <c r="M268">
        <v>0</v>
      </c>
      <c r="N268" t="s">
        <v>356</v>
      </c>
      <c r="O268">
        <v>0</v>
      </c>
      <c r="P268">
        <v>0</v>
      </c>
      <c r="Q268" t="s">
        <v>357</v>
      </c>
      <c r="R268">
        <v>0</v>
      </c>
      <c r="S268">
        <v>0</v>
      </c>
      <c r="T268" t="s">
        <v>358</v>
      </c>
      <c r="U268">
        <v>0</v>
      </c>
      <c r="V268">
        <v>0</v>
      </c>
      <c r="W268" t="s">
        <v>359</v>
      </c>
      <c r="X268">
        <v>0</v>
      </c>
      <c r="Y268">
        <v>0</v>
      </c>
      <c r="Z268" t="s">
        <v>360</v>
      </c>
      <c r="AA268">
        <v>0</v>
      </c>
      <c r="AB268">
        <v>0</v>
      </c>
      <c r="AC268" t="s">
        <v>361</v>
      </c>
      <c r="AD268">
        <v>0</v>
      </c>
      <c r="AE268">
        <v>0</v>
      </c>
      <c r="AF268" t="s">
        <v>362</v>
      </c>
      <c r="AG268">
        <v>0</v>
      </c>
      <c r="AH268">
        <v>0</v>
      </c>
      <c r="AI268" t="s">
        <v>363</v>
      </c>
      <c r="AJ268">
        <v>0</v>
      </c>
      <c r="AK268">
        <v>0</v>
      </c>
      <c r="AL268" t="s">
        <v>364</v>
      </c>
      <c r="AM268">
        <v>0</v>
      </c>
      <c r="AN268">
        <v>0</v>
      </c>
      <c r="AO268" t="s">
        <v>365</v>
      </c>
      <c r="AP268">
        <v>0</v>
      </c>
      <c r="AQ268">
        <v>0</v>
      </c>
      <c r="AR268" t="s">
        <v>366</v>
      </c>
      <c r="AS268">
        <v>0</v>
      </c>
      <c r="AT268">
        <v>0</v>
      </c>
    </row>
    <row r="269" spans="1:46" x14ac:dyDescent="0.2">
      <c r="A269" t="s">
        <v>45</v>
      </c>
      <c r="B269" t="s">
        <v>203</v>
      </c>
      <c r="C269" t="s">
        <v>204</v>
      </c>
      <c r="D269" s="6" t="str">
        <f t="shared" si="5"/>
        <v>00048</v>
      </c>
      <c r="E269">
        <v>14</v>
      </c>
      <c r="F269" t="s">
        <v>50</v>
      </c>
      <c r="G269" t="s">
        <v>160</v>
      </c>
      <c r="H269" t="s">
        <v>333</v>
      </c>
      <c r="I269">
        <v>4017.58</v>
      </c>
      <c r="J269">
        <v>-2729.25</v>
      </c>
      <c r="K269" t="s">
        <v>355</v>
      </c>
      <c r="L269">
        <v>0</v>
      </c>
      <c r="M269">
        <v>-6698.12</v>
      </c>
      <c r="N269" t="s">
        <v>356</v>
      </c>
      <c r="O269">
        <v>0</v>
      </c>
      <c r="P269">
        <v>-6698.12</v>
      </c>
      <c r="Q269" t="s">
        <v>357</v>
      </c>
      <c r="R269">
        <v>0</v>
      </c>
      <c r="S269">
        <v>-6698.12</v>
      </c>
      <c r="T269" t="s">
        <v>358</v>
      </c>
      <c r="U269">
        <v>0</v>
      </c>
      <c r="V269">
        <v>-6698.12</v>
      </c>
      <c r="W269" t="s">
        <v>359</v>
      </c>
      <c r="X269">
        <v>0</v>
      </c>
      <c r="Y269">
        <v>-6698.12</v>
      </c>
      <c r="Z269" t="s">
        <v>360</v>
      </c>
      <c r="AA269">
        <v>0</v>
      </c>
      <c r="AB269">
        <v>0</v>
      </c>
      <c r="AC269" t="s">
        <v>361</v>
      </c>
      <c r="AD269">
        <v>0</v>
      </c>
      <c r="AE269">
        <v>0</v>
      </c>
      <c r="AF269" t="s">
        <v>362</v>
      </c>
      <c r="AG269">
        <v>0</v>
      </c>
      <c r="AH269">
        <v>0</v>
      </c>
      <c r="AI269" t="s">
        <v>363</v>
      </c>
      <c r="AJ269">
        <v>0</v>
      </c>
      <c r="AK269">
        <v>0</v>
      </c>
      <c r="AL269" t="s">
        <v>364</v>
      </c>
      <c r="AM269">
        <v>0</v>
      </c>
      <c r="AN269">
        <v>0</v>
      </c>
      <c r="AO269" t="s">
        <v>365</v>
      </c>
      <c r="AP269">
        <v>0</v>
      </c>
      <c r="AQ269">
        <v>0</v>
      </c>
      <c r="AR269" t="s">
        <v>366</v>
      </c>
      <c r="AS269">
        <v>0</v>
      </c>
      <c r="AT269">
        <v>0</v>
      </c>
    </row>
    <row r="270" spans="1:46" x14ac:dyDescent="0.2">
      <c r="A270" t="s">
        <v>45</v>
      </c>
      <c r="B270" t="s">
        <v>203</v>
      </c>
      <c r="C270" t="s">
        <v>205</v>
      </c>
      <c r="D270" s="6" t="str">
        <f t="shared" si="5"/>
        <v>00100</v>
      </c>
      <c r="E270">
        <v>13</v>
      </c>
      <c r="F270" t="s">
        <v>48</v>
      </c>
      <c r="G270" t="s">
        <v>160</v>
      </c>
      <c r="H270" t="s">
        <v>333</v>
      </c>
      <c r="I270">
        <v>21075.9</v>
      </c>
      <c r="J270">
        <v>11082.83</v>
      </c>
      <c r="K270" t="s">
        <v>355</v>
      </c>
      <c r="L270">
        <v>19836.61</v>
      </c>
      <c r="M270">
        <v>10036.710000000001</v>
      </c>
      <c r="N270" t="s">
        <v>356</v>
      </c>
      <c r="O270">
        <v>19836.61</v>
      </c>
      <c r="P270">
        <v>10277.23</v>
      </c>
      <c r="Q270" t="s">
        <v>357</v>
      </c>
      <c r="R270">
        <v>19836.61</v>
      </c>
      <c r="S270">
        <v>10517.75</v>
      </c>
      <c r="T270" t="s">
        <v>358</v>
      </c>
      <c r="U270">
        <v>19836.61</v>
      </c>
      <c r="V270">
        <v>10758.27</v>
      </c>
      <c r="W270" t="s">
        <v>359</v>
      </c>
      <c r="X270">
        <v>19836.61</v>
      </c>
      <c r="Y270">
        <v>10998.79</v>
      </c>
      <c r="Z270" t="s">
        <v>360</v>
      </c>
      <c r="AA270">
        <v>19836.61</v>
      </c>
      <c r="AB270">
        <v>9557.41</v>
      </c>
      <c r="AC270" t="s">
        <v>361</v>
      </c>
      <c r="AD270">
        <v>19836.61</v>
      </c>
      <c r="AE270">
        <v>9797.93</v>
      </c>
      <c r="AF270" t="s">
        <v>362</v>
      </c>
      <c r="AG270">
        <v>19836.61</v>
      </c>
      <c r="AH270">
        <v>10038.450000000001</v>
      </c>
      <c r="AI270" t="s">
        <v>363</v>
      </c>
      <c r="AJ270">
        <v>19836.61</v>
      </c>
      <c r="AK270">
        <v>10278.969999999999</v>
      </c>
      <c r="AL270" t="s">
        <v>364</v>
      </c>
      <c r="AM270">
        <v>19836.61</v>
      </c>
      <c r="AN270">
        <v>10519.49</v>
      </c>
      <c r="AO270" t="s">
        <v>365</v>
      </c>
      <c r="AP270">
        <v>19836.61</v>
      </c>
      <c r="AQ270">
        <v>10760.01</v>
      </c>
      <c r="AR270" t="s">
        <v>366</v>
      </c>
      <c r="AS270">
        <v>19836.61</v>
      </c>
      <c r="AT270">
        <v>11000.53</v>
      </c>
    </row>
    <row r="271" spans="1:46" x14ac:dyDescent="0.2">
      <c r="A271" t="s">
        <v>45</v>
      </c>
      <c r="B271" t="s">
        <v>203</v>
      </c>
      <c r="C271" t="s">
        <v>205</v>
      </c>
      <c r="D271" s="6" t="str">
        <f t="shared" si="5"/>
        <v>00100</v>
      </c>
      <c r="E271">
        <v>14</v>
      </c>
      <c r="F271" t="s">
        <v>50</v>
      </c>
      <c r="G271" t="s">
        <v>160</v>
      </c>
      <c r="H271" t="s">
        <v>333</v>
      </c>
      <c r="I271">
        <v>63396.639999999999</v>
      </c>
      <c r="J271">
        <v>33367.870000000003</v>
      </c>
      <c r="K271" t="s">
        <v>355</v>
      </c>
      <c r="L271">
        <v>59162.23</v>
      </c>
      <c r="M271">
        <v>29964.52</v>
      </c>
      <c r="N271" t="s">
        <v>356</v>
      </c>
      <c r="O271">
        <v>59162.23</v>
      </c>
      <c r="P271">
        <v>30681.86</v>
      </c>
      <c r="Q271" t="s">
        <v>357</v>
      </c>
      <c r="R271">
        <v>59162.23</v>
      </c>
      <c r="S271">
        <v>31399.200000000001</v>
      </c>
      <c r="T271" t="s">
        <v>358</v>
      </c>
      <c r="U271">
        <v>59162.23</v>
      </c>
      <c r="V271">
        <v>32116.54</v>
      </c>
      <c r="W271" t="s">
        <v>359</v>
      </c>
      <c r="X271">
        <v>59162.23</v>
      </c>
      <c r="Y271">
        <v>32833.879999999997</v>
      </c>
      <c r="Z271" t="s">
        <v>360</v>
      </c>
      <c r="AA271">
        <v>59162.23</v>
      </c>
      <c r="AB271">
        <v>28535</v>
      </c>
      <c r="AC271" t="s">
        <v>361</v>
      </c>
      <c r="AD271">
        <v>59162.23</v>
      </c>
      <c r="AE271">
        <v>29252.34</v>
      </c>
      <c r="AF271" t="s">
        <v>362</v>
      </c>
      <c r="AG271">
        <v>59162.23</v>
      </c>
      <c r="AH271">
        <v>29969.68</v>
      </c>
      <c r="AI271" t="s">
        <v>363</v>
      </c>
      <c r="AJ271">
        <v>59162.23</v>
      </c>
      <c r="AK271">
        <v>30687.02</v>
      </c>
      <c r="AL271" t="s">
        <v>364</v>
      </c>
      <c r="AM271">
        <v>59162.23</v>
      </c>
      <c r="AN271">
        <v>31404.36</v>
      </c>
      <c r="AO271" t="s">
        <v>365</v>
      </c>
      <c r="AP271">
        <v>59162.23</v>
      </c>
      <c r="AQ271">
        <v>32121.7</v>
      </c>
      <c r="AR271" t="s">
        <v>366</v>
      </c>
      <c r="AS271">
        <v>59162.23</v>
      </c>
      <c r="AT271">
        <v>32839.040000000001</v>
      </c>
    </row>
    <row r="272" spans="1:46" x14ac:dyDescent="0.2">
      <c r="A272" t="s">
        <v>45</v>
      </c>
      <c r="B272" t="s">
        <v>206</v>
      </c>
      <c r="C272" t="s">
        <v>207</v>
      </c>
      <c r="D272" s="6" t="str">
        <f t="shared" si="5"/>
        <v>00038</v>
      </c>
      <c r="E272">
        <v>13</v>
      </c>
      <c r="F272" t="s">
        <v>48</v>
      </c>
      <c r="G272" t="s">
        <v>160</v>
      </c>
      <c r="H272" t="s">
        <v>333</v>
      </c>
      <c r="I272">
        <v>1010066.18</v>
      </c>
      <c r="J272">
        <v>-359276.13</v>
      </c>
      <c r="K272" t="s">
        <v>355</v>
      </c>
      <c r="L272">
        <v>1010066.18</v>
      </c>
      <c r="M272">
        <v>-351170.35000000003</v>
      </c>
      <c r="N272" t="s">
        <v>356</v>
      </c>
      <c r="O272">
        <v>1010066.18</v>
      </c>
      <c r="P272">
        <v>-343064.57</v>
      </c>
      <c r="Q272" t="s">
        <v>357</v>
      </c>
      <c r="R272">
        <v>1005123.14</v>
      </c>
      <c r="S272">
        <v>-337001.83</v>
      </c>
      <c r="T272" t="s">
        <v>358</v>
      </c>
      <c r="U272">
        <v>1005123.14</v>
      </c>
      <c r="V272">
        <v>-328935.72000000003</v>
      </c>
      <c r="W272" t="s">
        <v>359</v>
      </c>
      <c r="X272">
        <v>848978.78</v>
      </c>
      <c r="Y272">
        <v>-411497.71</v>
      </c>
      <c r="Z272" t="s">
        <v>360</v>
      </c>
      <c r="AA272">
        <v>848978.78</v>
      </c>
      <c r="AB272">
        <v>-404684.66000000003</v>
      </c>
      <c r="AC272" t="s">
        <v>361</v>
      </c>
      <c r="AD272">
        <v>848970.82000000007</v>
      </c>
      <c r="AE272">
        <v>-397871.61</v>
      </c>
      <c r="AF272" t="s">
        <v>362</v>
      </c>
      <c r="AG272">
        <v>857521.72</v>
      </c>
      <c r="AH272">
        <v>-391058.62</v>
      </c>
      <c r="AI272" t="s">
        <v>363</v>
      </c>
      <c r="AJ272">
        <v>857521.72</v>
      </c>
      <c r="AK272">
        <v>-384177.01</v>
      </c>
      <c r="AL272" t="s">
        <v>364</v>
      </c>
      <c r="AM272">
        <v>979131.47</v>
      </c>
      <c r="AN272">
        <v>-368955.79</v>
      </c>
      <c r="AO272" t="s">
        <v>365</v>
      </c>
      <c r="AP272">
        <v>1011329.95</v>
      </c>
      <c r="AQ272">
        <v>-288157.76</v>
      </c>
      <c r="AR272" t="s">
        <v>366</v>
      </c>
      <c r="AS272">
        <v>1038616.35</v>
      </c>
      <c r="AT272">
        <v>-268126.73</v>
      </c>
    </row>
    <row r="273" spans="1:46" x14ac:dyDescent="0.2">
      <c r="A273" t="s">
        <v>45</v>
      </c>
      <c r="B273" t="s">
        <v>206</v>
      </c>
      <c r="C273" t="s">
        <v>207</v>
      </c>
      <c r="D273" s="6" t="str">
        <f t="shared" si="5"/>
        <v>00038</v>
      </c>
      <c r="E273">
        <v>14</v>
      </c>
      <c r="F273" t="s">
        <v>50</v>
      </c>
      <c r="G273" t="s">
        <v>160</v>
      </c>
      <c r="H273" t="s">
        <v>333</v>
      </c>
      <c r="I273">
        <v>0</v>
      </c>
      <c r="J273">
        <v>0</v>
      </c>
      <c r="K273" t="s">
        <v>355</v>
      </c>
      <c r="L273">
        <v>0</v>
      </c>
      <c r="M273">
        <v>0</v>
      </c>
      <c r="N273" t="s">
        <v>356</v>
      </c>
      <c r="O273">
        <v>0</v>
      </c>
      <c r="P273">
        <v>0</v>
      </c>
      <c r="Q273" t="s">
        <v>357</v>
      </c>
      <c r="R273">
        <v>0</v>
      </c>
      <c r="S273">
        <v>0</v>
      </c>
      <c r="T273" t="s">
        <v>358</v>
      </c>
      <c r="U273">
        <v>0</v>
      </c>
      <c r="V273">
        <v>0</v>
      </c>
      <c r="W273" t="s">
        <v>359</v>
      </c>
      <c r="X273">
        <v>0</v>
      </c>
      <c r="Y273">
        <v>0</v>
      </c>
      <c r="Z273" t="s">
        <v>360</v>
      </c>
      <c r="AA273">
        <v>0</v>
      </c>
      <c r="AB273">
        <v>0</v>
      </c>
      <c r="AC273" t="s">
        <v>361</v>
      </c>
      <c r="AD273">
        <v>0</v>
      </c>
      <c r="AE273">
        <v>0</v>
      </c>
      <c r="AF273" t="s">
        <v>362</v>
      </c>
      <c r="AG273">
        <v>0</v>
      </c>
      <c r="AH273">
        <v>0</v>
      </c>
      <c r="AI273" t="s">
        <v>363</v>
      </c>
      <c r="AJ273">
        <v>0</v>
      </c>
      <c r="AK273">
        <v>0</v>
      </c>
      <c r="AL273" t="s">
        <v>364</v>
      </c>
      <c r="AM273">
        <v>0</v>
      </c>
      <c r="AN273">
        <v>0</v>
      </c>
      <c r="AO273" t="s">
        <v>365</v>
      </c>
      <c r="AP273">
        <v>0</v>
      </c>
      <c r="AQ273">
        <v>0</v>
      </c>
      <c r="AR273" t="s">
        <v>366</v>
      </c>
      <c r="AS273">
        <v>0</v>
      </c>
      <c r="AT273">
        <v>0</v>
      </c>
    </row>
    <row r="274" spans="1:46" x14ac:dyDescent="0.2">
      <c r="A274" t="s">
        <v>45</v>
      </c>
      <c r="B274" t="s">
        <v>206</v>
      </c>
      <c r="C274" t="s">
        <v>208</v>
      </c>
      <c r="D274" s="6" t="str">
        <f t="shared" si="5"/>
        <v>00048</v>
      </c>
      <c r="E274">
        <v>13</v>
      </c>
      <c r="F274" t="s">
        <v>48</v>
      </c>
      <c r="G274" t="s">
        <v>160</v>
      </c>
      <c r="H274" t="s">
        <v>333</v>
      </c>
      <c r="I274">
        <v>0</v>
      </c>
      <c r="J274">
        <v>0</v>
      </c>
      <c r="K274" t="s">
        <v>355</v>
      </c>
      <c r="L274">
        <v>0</v>
      </c>
      <c r="M274">
        <v>0</v>
      </c>
      <c r="N274" t="s">
        <v>356</v>
      </c>
      <c r="O274">
        <v>0</v>
      </c>
      <c r="P274">
        <v>0</v>
      </c>
      <c r="Q274" t="s">
        <v>357</v>
      </c>
      <c r="R274">
        <v>0</v>
      </c>
      <c r="S274">
        <v>0</v>
      </c>
      <c r="T274" t="s">
        <v>358</v>
      </c>
      <c r="U274">
        <v>0</v>
      </c>
      <c r="V274">
        <v>0</v>
      </c>
      <c r="W274" t="s">
        <v>359</v>
      </c>
      <c r="X274">
        <v>0</v>
      </c>
      <c r="Y274">
        <v>0</v>
      </c>
      <c r="Z274" t="s">
        <v>360</v>
      </c>
      <c r="AA274">
        <v>0</v>
      </c>
      <c r="AB274">
        <v>0</v>
      </c>
      <c r="AC274" t="s">
        <v>361</v>
      </c>
      <c r="AD274">
        <v>0</v>
      </c>
      <c r="AE274">
        <v>0</v>
      </c>
      <c r="AF274" t="s">
        <v>362</v>
      </c>
      <c r="AG274">
        <v>0</v>
      </c>
      <c r="AH274">
        <v>0</v>
      </c>
      <c r="AI274" t="s">
        <v>363</v>
      </c>
      <c r="AJ274">
        <v>0</v>
      </c>
      <c r="AK274">
        <v>0</v>
      </c>
      <c r="AL274" t="s">
        <v>364</v>
      </c>
      <c r="AM274">
        <v>0</v>
      </c>
      <c r="AN274">
        <v>0</v>
      </c>
      <c r="AO274" t="s">
        <v>365</v>
      </c>
      <c r="AP274">
        <v>0</v>
      </c>
      <c r="AQ274">
        <v>0</v>
      </c>
      <c r="AR274" t="s">
        <v>366</v>
      </c>
      <c r="AS274">
        <v>0</v>
      </c>
      <c r="AT274">
        <v>0</v>
      </c>
    </row>
    <row r="275" spans="1:46" x14ac:dyDescent="0.2">
      <c r="A275" t="s">
        <v>45</v>
      </c>
      <c r="B275" t="s">
        <v>206</v>
      </c>
      <c r="C275" t="s">
        <v>208</v>
      </c>
      <c r="D275" s="6" t="str">
        <f t="shared" si="5"/>
        <v>00048</v>
      </c>
      <c r="E275">
        <v>14</v>
      </c>
      <c r="F275" t="s">
        <v>50</v>
      </c>
      <c r="G275" t="s">
        <v>160</v>
      </c>
      <c r="H275" t="s">
        <v>333</v>
      </c>
      <c r="I275">
        <v>2548130.61</v>
      </c>
      <c r="J275">
        <v>-1104065.8899999999</v>
      </c>
      <c r="K275" t="s">
        <v>355</v>
      </c>
      <c r="L275">
        <v>1859112.81</v>
      </c>
      <c r="M275">
        <v>-1252151.48</v>
      </c>
      <c r="N275" t="s">
        <v>356</v>
      </c>
      <c r="O275">
        <v>1868108.4100000001</v>
      </c>
      <c r="P275">
        <v>-1130303.8999999999</v>
      </c>
      <c r="Q275" t="s">
        <v>357</v>
      </c>
      <c r="R275">
        <v>1868108.4100000001</v>
      </c>
      <c r="S275">
        <v>-1115312.33</v>
      </c>
      <c r="T275" t="s">
        <v>358</v>
      </c>
      <c r="U275">
        <v>1886041.83</v>
      </c>
      <c r="V275">
        <v>-1100320.76</v>
      </c>
      <c r="W275" t="s">
        <v>359</v>
      </c>
      <c r="X275">
        <v>1827060</v>
      </c>
      <c r="Y275">
        <v>-1085185.27</v>
      </c>
      <c r="Z275" t="s">
        <v>360</v>
      </c>
      <c r="AA275">
        <v>1947808.94</v>
      </c>
      <c r="AB275">
        <v>-1070523.1100000001</v>
      </c>
      <c r="AC275" t="s">
        <v>361</v>
      </c>
      <c r="AD275">
        <v>1935861.4100000001</v>
      </c>
      <c r="AE275">
        <v>-1062639.48</v>
      </c>
      <c r="AF275" t="s">
        <v>362</v>
      </c>
      <c r="AG275">
        <v>1935861.4100000001</v>
      </c>
      <c r="AH275">
        <v>-1047104.19</v>
      </c>
      <c r="AI275" t="s">
        <v>363</v>
      </c>
      <c r="AJ275">
        <v>1935861.4100000001</v>
      </c>
      <c r="AK275">
        <v>-1031568.9</v>
      </c>
      <c r="AL275" t="s">
        <v>364</v>
      </c>
      <c r="AM275">
        <v>1848773.53</v>
      </c>
      <c r="AN275">
        <v>-1114875.54</v>
      </c>
      <c r="AO275" t="s">
        <v>365</v>
      </c>
      <c r="AP275">
        <v>1895682.79</v>
      </c>
      <c r="AQ275">
        <v>-920380.36</v>
      </c>
      <c r="AR275" t="s">
        <v>366</v>
      </c>
      <c r="AS275">
        <v>1976722.24</v>
      </c>
      <c r="AT275">
        <v>-899837.18</v>
      </c>
    </row>
    <row r="276" spans="1:46" x14ac:dyDescent="0.2">
      <c r="A276" t="s">
        <v>45</v>
      </c>
      <c r="B276" t="s">
        <v>206</v>
      </c>
      <c r="C276" t="s">
        <v>209</v>
      </c>
      <c r="D276" s="6" t="str">
        <f t="shared" si="5"/>
        <v>00100</v>
      </c>
      <c r="E276">
        <v>13</v>
      </c>
      <c r="F276" t="s">
        <v>48</v>
      </c>
      <c r="G276" t="s">
        <v>160</v>
      </c>
      <c r="H276" t="s">
        <v>333</v>
      </c>
      <c r="I276">
        <v>-23621.05</v>
      </c>
      <c r="J276">
        <v>-13627.74</v>
      </c>
      <c r="K276" t="s">
        <v>355</v>
      </c>
      <c r="L276">
        <v>-23772.53</v>
      </c>
      <c r="M276">
        <v>-13905.5</v>
      </c>
      <c r="N276" t="s">
        <v>356</v>
      </c>
      <c r="O276">
        <v>-23772.53</v>
      </c>
      <c r="P276">
        <v>-14096.27</v>
      </c>
      <c r="Q276" t="s">
        <v>357</v>
      </c>
      <c r="R276">
        <v>-23772.53</v>
      </c>
      <c r="S276">
        <v>-14287.04</v>
      </c>
      <c r="T276" t="s">
        <v>358</v>
      </c>
      <c r="U276">
        <v>-23772.53</v>
      </c>
      <c r="V276">
        <v>-14477.81</v>
      </c>
      <c r="W276" t="s">
        <v>359</v>
      </c>
      <c r="X276">
        <v>-23772.53</v>
      </c>
      <c r="Y276">
        <v>-14668.58</v>
      </c>
      <c r="Z276" t="s">
        <v>360</v>
      </c>
      <c r="AA276">
        <v>-23772.53</v>
      </c>
      <c r="AB276">
        <v>-14859.35</v>
      </c>
      <c r="AC276" t="s">
        <v>361</v>
      </c>
      <c r="AD276">
        <v>-23772.53</v>
      </c>
      <c r="AE276">
        <v>-15050.12</v>
      </c>
      <c r="AF276" t="s">
        <v>362</v>
      </c>
      <c r="AG276">
        <v>-23772.53</v>
      </c>
      <c r="AH276">
        <v>-15240.89</v>
      </c>
      <c r="AI276" t="s">
        <v>363</v>
      </c>
      <c r="AJ276">
        <v>-23772.53</v>
      </c>
      <c r="AK276">
        <v>-15431.66</v>
      </c>
      <c r="AL276" t="s">
        <v>364</v>
      </c>
      <c r="AM276">
        <v>-25228.84</v>
      </c>
      <c r="AN276">
        <v>-16887.97</v>
      </c>
      <c r="AO276" t="s">
        <v>365</v>
      </c>
      <c r="AP276">
        <v>8436.31</v>
      </c>
      <c r="AQ276">
        <v>16574.71</v>
      </c>
      <c r="AR276" t="s">
        <v>366</v>
      </c>
      <c r="AS276">
        <v>8436.31</v>
      </c>
      <c r="AT276">
        <v>16574.71</v>
      </c>
    </row>
    <row r="277" spans="1:46" x14ac:dyDescent="0.2">
      <c r="A277" t="s">
        <v>45</v>
      </c>
      <c r="B277" t="s">
        <v>206</v>
      </c>
      <c r="C277" t="s">
        <v>209</v>
      </c>
      <c r="D277" s="6" t="str">
        <f t="shared" si="5"/>
        <v>00100</v>
      </c>
      <c r="E277">
        <v>14</v>
      </c>
      <c r="F277" t="s">
        <v>50</v>
      </c>
      <c r="G277" t="s">
        <v>160</v>
      </c>
      <c r="H277" t="s">
        <v>333</v>
      </c>
      <c r="I277">
        <v>-71052.490000000005</v>
      </c>
      <c r="J277">
        <v>-40802.160000000003</v>
      </c>
      <c r="K277" t="s">
        <v>355</v>
      </c>
      <c r="L277">
        <v>-70901.009999999995</v>
      </c>
      <c r="M277">
        <v>-41284.15</v>
      </c>
      <c r="N277" t="s">
        <v>356</v>
      </c>
      <c r="O277">
        <v>-70901.009999999995</v>
      </c>
      <c r="P277">
        <v>-41853.129999999997</v>
      </c>
      <c r="Q277" t="s">
        <v>357</v>
      </c>
      <c r="R277">
        <v>-70901.009999999995</v>
      </c>
      <c r="S277">
        <v>-42422.11</v>
      </c>
      <c r="T277" t="s">
        <v>358</v>
      </c>
      <c r="U277">
        <v>-70901.009999999995</v>
      </c>
      <c r="V277">
        <v>-42991.090000000004</v>
      </c>
      <c r="W277" t="s">
        <v>359</v>
      </c>
      <c r="X277">
        <v>-70901.009999999995</v>
      </c>
      <c r="Y277">
        <v>-43560.07</v>
      </c>
      <c r="Z277" t="s">
        <v>360</v>
      </c>
      <c r="AA277">
        <v>-70901.009999999995</v>
      </c>
      <c r="AB277">
        <v>-44129.05</v>
      </c>
      <c r="AC277" t="s">
        <v>361</v>
      </c>
      <c r="AD277">
        <v>-70901.009999999995</v>
      </c>
      <c r="AE277">
        <v>-44698.03</v>
      </c>
      <c r="AF277" t="s">
        <v>362</v>
      </c>
      <c r="AG277">
        <v>-70901.009999999995</v>
      </c>
      <c r="AH277">
        <v>-45267.01</v>
      </c>
      <c r="AI277" t="s">
        <v>363</v>
      </c>
      <c r="AJ277">
        <v>-70901.009999999995</v>
      </c>
      <c r="AK277">
        <v>-45835.99</v>
      </c>
      <c r="AL277" t="s">
        <v>364</v>
      </c>
      <c r="AM277">
        <v>-75244.430000000008</v>
      </c>
      <c r="AN277">
        <v>-50179.41</v>
      </c>
      <c r="AO277" t="s">
        <v>365</v>
      </c>
      <c r="AP277">
        <v>25161.100000000002</v>
      </c>
      <c r="AQ277">
        <v>49622.29</v>
      </c>
      <c r="AR277" t="s">
        <v>366</v>
      </c>
      <c r="AS277">
        <v>25161.100000000002</v>
      </c>
      <c r="AT277">
        <v>49622.29</v>
      </c>
    </row>
    <row r="278" spans="1:46" x14ac:dyDescent="0.2">
      <c r="A278" t="s">
        <v>45</v>
      </c>
      <c r="B278" t="s">
        <v>210</v>
      </c>
      <c r="C278" t="s">
        <v>211</v>
      </c>
      <c r="D278" s="6" t="str">
        <f t="shared" si="5"/>
        <v>00038</v>
      </c>
      <c r="E278">
        <v>13</v>
      </c>
      <c r="F278" t="s">
        <v>48</v>
      </c>
      <c r="G278" t="s">
        <v>160</v>
      </c>
      <c r="H278" t="s">
        <v>333</v>
      </c>
      <c r="I278">
        <v>341685.37</v>
      </c>
      <c r="J278">
        <v>81400.040000000008</v>
      </c>
      <c r="K278" t="s">
        <v>355</v>
      </c>
      <c r="L278">
        <v>341685.37</v>
      </c>
      <c r="M278">
        <v>82143.199999999997</v>
      </c>
      <c r="N278" t="s">
        <v>356</v>
      </c>
      <c r="O278">
        <v>341685.37</v>
      </c>
      <c r="P278">
        <v>82886.36</v>
      </c>
      <c r="Q278" t="s">
        <v>357</v>
      </c>
      <c r="R278">
        <v>339097.87</v>
      </c>
      <c r="S278">
        <v>81292.02</v>
      </c>
      <c r="T278" t="s">
        <v>358</v>
      </c>
      <c r="U278">
        <v>339097.87</v>
      </c>
      <c r="V278">
        <v>82029.56</v>
      </c>
      <c r="W278" t="s">
        <v>359</v>
      </c>
      <c r="X278">
        <v>339097.87</v>
      </c>
      <c r="Y278">
        <v>82767.100000000006</v>
      </c>
      <c r="Z278" t="s">
        <v>360</v>
      </c>
      <c r="AA278">
        <v>339097.87</v>
      </c>
      <c r="AB278">
        <v>83504.639999999999</v>
      </c>
      <c r="AC278" t="s">
        <v>361</v>
      </c>
      <c r="AD278">
        <v>339097.87</v>
      </c>
      <c r="AE278">
        <v>84242.180000000008</v>
      </c>
      <c r="AF278" t="s">
        <v>362</v>
      </c>
      <c r="AG278">
        <v>339097.87</v>
      </c>
      <c r="AH278">
        <v>84979.72</v>
      </c>
      <c r="AI278" t="s">
        <v>363</v>
      </c>
      <c r="AJ278">
        <v>364877.34</v>
      </c>
      <c r="AK278">
        <v>85717.26</v>
      </c>
      <c r="AL278" t="s">
        <v>364</v>
      </c>
      <c r="AM278">
        <v>364877.34</v>
      </c>
      <c r="AN278">
        <v>86510.86</v>
      </c>
      <c r="AO278" t="s">
        <v>365</v>
      </c>
      <c r="AP278">
        <v>364877.34</v>
      </c>
      <c r="AQ278">
        <v>87304.46</v>
      </c>
      <c r="AR278" t="s">
        <v>366</v>
      </c>
      <c r="AS278">
        <v>364663.8</v>
      </c>
      <c r="AT278">
        <v>88098.06</v>
      </c>
    </row>
    <row r="279" spans="1:46" x14ac:dyDescent="0.2">
      <c r="A279" t="s">
        <v>45</v>
      </c>
      <c r="B279" t="s">
        <v>210</v>
      </c>
      <c r="C279" t="s">
        <v>211</v>
      </c>
      <c r="D279" s="6" t="str">
        <f t="shared" si="5"/>
        <v>00038</v>
      </c>
      <c r="E279">
        <v>14</v>
      </c>
      <c r="F279" t="s">
        <v>50</v>
      </c>
      <c r="G279" t="s">
        <v>160</v>
      </c>
      <c r="H279" t="s">
        <v>333</v>
      </c>
      <c r="I279">
        <v>0</v>
      </c>
      <c r="J279">
        <v>0</v>
      </c>
      <c r="K279" t="s">
        <v>355</v>
      </c>
      <c r="L279">
        <v>0</v>
      </c>
      <c r="M279">
        <v>0</v>
      </c>
      <c r="N279" t="s">
        <v>356</v>
      </c>
      <c r="O279">
        <v>0</v>
      </c>
      <c r="P279">
        <v>0</v>
      </c>
      <c r="Q279" t="s">
        <v>357</v>
      </c>
      <c r="R279">
        <v>0</v>
      </c>
      <c r="S279">
        <v>0</v>
      </c>
      <c r="T279" t="s">
        <v>358</v>
      </c>
      <c r="U279">
        <v>0</v>
      </c>
      <c r="V279">
        <v>0</v>
      </c>
      <c r="W279" t="s">
        <v>359</v>
      </c>
      <c r="X279">
        <v>0</v>
      </c>
      <c r="Y279">
        <v>0</v>
      </c>
      <c r="Z279" t="s">
        <v>360</v>
      </c>
      <c r="AA279">
        <v>0</v>
      </c>
      <c r="AB279">
        <v>0</v>
      </c>
      <c r="AC279" t="s">
        <v>361</v>
      </c>
      <c r="AD279">
        <v>0</v>
      </c>
      <c r="AE279">
        <v>0</v>
      </c>
      <c r="AF279" t="s">
        <v>362</v>
      </c>
      <c r="AG279">
        <v>0</v>
      </c>
      <c r="AH279">
        <v>0</v>
      </c>
      <c r="AI279" t="s">
        <v>363</v>
      </c>
      <c r="AJ279">
        <v>0</v>
      </c>
      <c r="AK279">
        <v>0</v>
      </c>
      <c r="AL279" t="s">
        <v>364</v>
      </c>
      <c r="AM279">
        <v>0</v>
      </c>
      <c r="AN279">
        <v>0</v>
      </c>
      <c r="AO279" t="s">
        <v>365</v>
      </c>
      <c r="AP279">
        <v>0</v>
      </c>
      <c r="AQ279">
        <v>0</v>
      </c>
      <c r="AR279" t="s">
        <v>366</v>
      </c>
      <c r="AS279">
        <v>0</v>
      </c>
      <c r="AT279">
        <v>0</v>
      </c>
    </row>
    <row r="280" spans="1:46" x14ac:dyDescent="0.2">
      <c r="A280" t="s">
        <v>45</v>
      </c>
      <c r="B280" t="s">
        <v>210</v>
      </c>
      <c r="C280" t="s">
        <v>212</v>
      </c>
      <c r="D280" s="6" t="str">
        <f t="shared" si="5"/>
        <v>00048</v>
      </c>
      <c r="E280">
        <v>13</v>
      </c>
      <c r="F280" t="s">
        <v>48</v>
      </c>
      <c r="G280" t="s">
        <v>160</v>
      </c>
      <c r="H280" t="s">
        <v>333</v>
      </c>
      <c r="I280">
        <v>0</v>
      </c>
      <c r="J280">
        <v>0</v>
      </c>
      <c r="K280" t="s">
        <v>355</v>
      </c>
      <c r="L280">
        <v>0</v>
      </c>
      <c r="M280">
        <v>0</v>
      </c>
      <c r="N280" t="s">
        <v>356</v>
      </c>
      <c r="O280">
        <v>0</v>
      </c>
      <c r="P280">
        <v>0</v>
      </c>
      <c r="Q280" t="s">
        <v>357</v>
      </c>
      <c r="R280">
        <v>0</v>
      </c>
      <c r="S280">
        <v>0</v>
      </c>
      <c r="T280" t="s">
        <v>358</v>
      </c>
      <c r="U280">
        <v>0</v>
      </c>
      <c r="V280">
        <v>0</v>
      </c>
      <c r="W280" t="s">
        <v>359</v>
      </c>
      <c r="X280">
        <v>0</v>
      </c>
      <c r="Y280">
        <v>0</v>
      </c>
      <c r="Z280" t="s">
        <v>360</v>
      </c>
      <c r="AA280">
        <v>0</v>
      </c>
      <c r="AB280">
        <v>0</v>
      </c>
      <c r="AC280" t="s">
        <v>361</v>
      </c>
      <c r="AD280">
        <v>0</v>
      </c>
      <c r="AE280">
        <v>0</v>
      </c>
      <c r="AF280" t="s">
        <v>362</v>
      </c>
      <c r="AG280">
        <v>0</v>
      </c>
      <c r="AH280">
        <v>0</v>
      </c>
      <c r="AI280" t="s">
        <v>363</v>
      </c>
      <c r="AJ280">
        <v>0</v>
      </c>
      <c r="AK280">
        <v>0</v>
      </c>
      <c r="AL280" t="s">
        <v>364</v>
      </c>
      <c r="AM280">
        <v>0</v>
      </c>
      <c r="AN280">
        <v>0</v>
      </c>
      <c r="AO280" t="s">
        <v>365</v>
      </c>
      <c r="AP280">
        <v>0</v>
      </c>
      <c r="AQ280">
        <v>0</v>
      </c>
      <c r="AR280" t="s">
        <v>366</v>
      </c>
      <c r="AS280">
        <v>0</v>
      </c>
      <c r="AT280">
        <v>0</v>
      </c>
    </row>
    <row r="281" spans="1:46" x14ac:dyDescent="0.2">
      <c r="A281" t="s">
        <v>45</v>
      </c>
      <c r="B281" t="s">
        <v>210</v>
      </c>
      <c r="C281" t="s">
        <v>212</v>
      </c>
      <c r="D281" s="6" t="str">
        <f t="shared" si="5"/>
        <v>00048</v>
      </c>
      <c r="E281">
        <v>14</v>
      </c>
      <c r="F281" t="s">
        <v>50</v>
      </c>
      <c r="G281" t="s">
        <v>160</v>
      </c>
      <c r="H281" t="s">
        <v>333</v>
      </c>
      <c r="I281">
        <v>550713.39</v>
      </c>
      <c r="J281">
        <v>175992.19</v>
      </c>
      <c r="K281" t="s">
        <v>355</v>
      </c>
      <c r="L281">
        <v>550713.39</v>
      </c>
      <c r="M281">
        <v>177190</v>
      </c>
      <c r="N281" t="s">
        <v>356</v>
      </c>
      <c r="O281">
        <v>550713.39</v>
      </c>
      <c r="P281">
        <v>178387.81</v>
      </c>
      <c r="Q281" t="s">
        <v>357</v>
      </c>
      <c r="R281">
        <v>550713.39</v>
      </c>
      <c r="S281">
        <v>179585.62</v>
      </c>
      <c r="T281" t="s">
        <v>358</v>
      </c>
      <c r="U281">
        <v>550713.39</v>
      </c>
      <c r="V281">
        <v>180783.43</v>
      </c>
      <c r="W281" t="s">
        <v>359</v>
      </c>
      <c r="X281">
        <v>550713.39</v>
      </c>
      <c r="Y281">
        <v>181981.24</v>
      </c>
      <c r="Z281" t="s">
        <v>360</v>
      </c>
      <c r="AA281">
        <v>550713.39</v>
      </c>
      <c r="AB281">
        <v>183179.05000000002</v>
      </c>
      <c r="AC281" t="s">
        <v>361</v>
      </c>
      <c r="AD281">
        <v>550713.39</v>
      </c>
      <c r="AE281">
        <v>184376.86000000002</v>
      </c>
      <c r="AF281" t="s">
        <v>362</v>
      </c>
      <c r="AG281">
        <v>550713.39</v>
      </c>
      <c r="AH281">
        <v>185574.67</v>
      </c>
      <c r="AI281" t="s">
        <v>363</v>
      </c>
      <c r="AJ281">
        <v>550713.39</v>
      </c>
      <c r="AK281">
        <v>186772.48000000001</v>
      </c>
      <c r="AL281" t="s">
        <v>364</v>
      </c>
      <c r="AM281">
        <v>550713.39</v>
      </c>
      <c r="AN281">
        <v>187970.29</v>
      </c>
      <c r="AO281" t="s">
        <v>365</v>
      </c>
      <c r="AP281">
        <v>550713.39</v>
      </c>
      <c r="AQ281">
        <v>189168.1</v>
      </c>
      <c r="AR281" t="s">
        <v>366</v>
      </c>
      <c r="AS281">
        <v>550713.39</v>
      </c>
      <c r="AT281">
        <v>190365.91</v>
      </c>
    </row>
    <row r="282" spans="1:46" x14ac:dyDescent="0.2">
      <c r="A282" t="s">
        <v>45</v>
      </c>
      <c r="B282" t="s">
        <v>210</v>
      </c>
      <c r="C282" t="s">
        <v>213</v>
      </c>
      <c r="D282" s="6" t="str">
        <f t="shared" si="5"/>
        <v>00100</v>
      </c>
      <c r="E282">
        <v>13</v>
      </c>
      <c r="F282" t="s">
        <v>48</v>
      </c>
      <c r="G282" t="s">
        <v>160</v>
      </c>
      <c r="H282" t="s">
        <v>333</v>
      </c>
      <c r="I282">
        <v>0</v>
      </c>
      <c r="J282">
        <v>-48.9</v>
      </c>
      <c r="K282" t="s">
        <v>355</v>
      </c>
      <c r="L282">
        <v>0</v>
      </c>
      <c r="M282">
        <v>-48.9</v>
      </c>
      <c r="N282" t="s">
        <v>356</v>
      </c>
      <c r="O282">
        <v>0</v>
      </c>
      <c r="P282">
        <v>0</v>
      </c>
      <c r="Q282" t="s">
        <v>357</v>
      </c>
      <c r="R282">
        <v>0</v>
      </c>
      <c r="S282">
        <v>0</v>
      </c>
      <c r="T282" t="s">
        <v>358</v>
      </c>
      <c r="U282">
        <v>0</v>
      </c>
      <c r="V282">
        <v>0</v>
      </c>
      <c r="W282" t="s">
        <v>359</v>
      </c>
      <c r="X282">
        <v>0</v>
      </c>
      <c r="Y282">
        <v>0</v>
      </c>
      <c r="Z282" t="s">
        <v>360</v>
      </c>
      <c r="AA282">
        <v>0</v>
      </c>
      <c r="AB282">
        <v>0</v>
      </c>
      <c r="AC282" t="s">
        <v>361</v>
      </c>
      <c r="AD282">
        <v>0</v>
      </c>
      <c r="AE282">
        <v>0</v>
      </c>
      <c r="AF282" t="s">
        <v>362</v>
      </c>
      <c r="AG282">
        <v>0</v>
      </c>
      <c r="AH282">
        <v>0</v>
      </c>
      <c r="AI282" t="s">
        <v>363</v>
      </c>
      <c r="AJ282">
        <v>0</v>
      </c>
      <c r="AK282">
        <v>0</v>
      </c>
      <c r="AL282" t="s">
        <v>364</v>
      </c>
      <c r="AM282">
        <v>0</v>
      </c>
      <c r="AN282">
        <v>0</v>
      </c>
      <c r="AO282" t="s">
        <v>365</v>
      </c>
      <c r="AP282">
        <v>0</v>
      </c>
      <c r="AQ282">
        <v>0</v>
      </c>
      <c r="AR282" t="s">
        <v>366</v>
      </c>
      <c r="AS282">
        <v>0</v>
      </c>
      <c r="AT282">
        <v>0</v>
      </c>
    </row>
    <row r="283" spans="1:46" x14ac:dyDescent="0.2">
      <c r="A283" t="s">
        <v>45</v>
      </c>
      <c r="B283" t="s">
        <v>210</v>
      </c>
      <c r="C283" t="s">
        <v>213</v>
      </c>
      <c r="D283" s="6" t="str">
        <f t="shared" si="5"/>
        <v>00100</v>
      </c>
      <c r="E283">
        <v>14</v>
      </c>
      <c r="F283" t="s">
        <v>50</v>
      </c>
      <c r="G283" t="s">
        <v>160</v>
      </c>
      <c r="H283" t="s">
        <v>333</v>
      </c>
      <c r="I283">
        <v>0</v>
      </c>
      <c r="J283">
        <v>48.910000000000004</v>
      </c>
      <c r="K283" t="s">
        <v>355</v>
      </c>
      <c r="L283">
        <v>0</v>
      </c>
      <c r="M283">
        <v>48.910000000000004</v>
      </c>
      <c r="N283" t="s">
        <v>356</v>
      </c>
      <c r="O283">
        <v>0</v>
      </c>
      <c r="P283">
        <v>0</v>
      </c>
      <c r="Q283" t="s">
        <v>357</v>
      </c>
      <c r="R283">
        <v>0</v>
      </c>
      <c r="S283">
        <v>0</v>
      </c>
      <c r="T283" t="s">
        <v>358</v>
      </c>
      <c r="U283">
        <v>0</v>
      </c>
      <c r="V283">
        <v>0</v>
      </c>
      <c r="W283" t="s">
        <v>359</v>
      </c>
      <c r="X283">
        <v>0</v>
      </c>
      <c r="Y283">
        <v>0</v>
      </c>
      <c r="Z283" t="s">
        <v>360</v>
      </c>
      <c r="AA283">
        <v>0</v>
      </c>
      <c r="AB283">
        <v>0</v>
      </c>
      <c r="AC283" t="s">
        <v>361</v>
      </c>
      <c r="AD283">
        <v>0</v>
      </c>
      <c r="AE283">
        <v>0</v>
      </c>
      <c r="AF283" t="s">
        <v>362</v>
      </c>
      <c r="AG283">
        <v>0</v>
      </c>
      <c r="AH283">
        <v>0</v>
      </c>
      <c r="AI283" t="s">
        <v>363</v>
      </c>
      <c r="AJ283">
        <v>0</v>
      </c>
      <c r="AK283">
        <v>0</v>
      </c>
      <c r="AL283" t="s">
        <v>364</v>
      </c>
      <c r="AM283">
        <v>0</v>
      </c>
      <c r="AN283">
        <v>0</v>
      </c>
      <c r="AO283" t="s">
        <v>365</v>
      </c>
      <c r="AP283">
        <v>0</v>
      </c>
      <c r="AQ283">
        <v>0</v>
      </c>
      <c r="AR283" t="s">
        <v>366</v>
      </c>
      <c r="AS283">
        <v>0</v>
      </c>
      <c r="AT283">
        <v>0</v>
      </c>
    </row>
    <row r="284" spans="1:46" x14ac:dyDescent="0.2">
      <c r="A284" t="s">
        <v>45</v>
      </c>
      <c r="B284" t="s">
        <v>214</v>
      </c>
      <c r="C284" t="s">
        <v>215</v>
      </c>
      <c r="D284" s="6" t="str">
        <f t="shared" si="5"/>
        <v>00038</v>
      </c>
      <c r="E284">
        <v>13</v>
      </c>
      <c r="F284" t="s">
        <v>48</v>
      </c>
      <c r="G284" t="s">
        <v>160</v>
      </c>
      <c r="H284" t="s">
        <v>333</v>
      </c>
      <c r="I284">
        <v>190417.76</v>
      </c>
      <c r="J284">
        <v>131533.78</v>
      </c>
      <c r="K284" t="s">
        <v>355</v>
      </c>
      <c r="L284">
        <v>122427.24</v>
      </c>
      <c r="M284">
        <v>64392.21</v>
      </c>
      <c r="N284" t="s">
        <v>356</v>
      </c>
      <c r="O284">
        <v>122427.24</v>
      </c>
      <c r="P284">
        <v>64938.03</v>
      </c>
      <c r="Q284" t="s">
        <v>357</v>
      </c>
      <c r="R284">
        <v>122427.24</v>
      </c>
      <c r="S284">
        <v>65483.85</v>
      </c>
      <c r="T284" t="s">
        <v>358</v>
      </c>
      <c r="U284">
        <v>122427.24</v>
      </c>
      <c r="V284">
        <v>66029.67</v>
      </c>
      <c r="W284" t="s">
        <v>359</v>
      </c>
      <c r="X284">
        <v>122427.24</v>
      </c>
      <c r="Y284">
        <v>66575.490000000005</v>
      </c>
      <c r="Z284" t="s">
        <v>360</v>
      </c>
      <c r="AA284">
        <v>122427.24</v>
      </c>
      <c r="AB284">
        <v>67121.31</v>
      </c>
      <c r="AC284" t="s">
        <v>361</v>
      </c>
      <c r="AD284">
        <v>122427.24</v>
      </c>
      <c r="AE284">
        <v>67667.13</v>
      </c>
      <c r="AF284" t="s">
        <v>362</v>
      </c>
      <c r="AG284">
        <v>122427.24</v>
      </c>
      <c r="AH284">
        <v>68212.95</v>
      </c>
      <c r="AI284" t="s">
        <v>363</v>
      </c>
      <c r="AJ284">
        <v>122427.24</v>
      </c>
      <c r="AK284">
        <v>68758.77</v>
      </c>
      <c r="AL284" t="s">
        <v>364</v>
      </c>
      <c r="AM284">
        <v>122427.24</v>
      </c>
      <c r="AN284">
        <v>69304.59</v>
      </c>
      <c r="AO284" t="s">
        <v>365</v>
      </c>
      <c r="AP284">
        <v>122427.24</v>
      </c>
      <c r="AQ284">
        <v>69850.41</v>
      </c>
      <c r="AR284" t="s">
        <v>366</v>
      </c>
      <c r="AS284">
        <v>122427.24</v>
      </c>
      <c r="AT284">
        <v>70396.23</v>
      </c>
    </row>
    <row r="285" spans="1:46" x14ac:dyDescent="0.2">
      <c r="A285" t="s">
        <v>45</v>
      </c>
      <c r="B285" t="s">
        <v>214</v>
      </c>
      <c r="C285" t="s">
        <v>215</v>
      </c>
      <c r="D285" s="6" t="str">
        <f t="shared" si="5"/>
        <v>00038</v>
      </c>
      <c r="E285">
        <v>14</v>
      </c>
      <c r="F285" t="s">
        <v>50</v>
      </c>
      <c r="G285" t="s">
        <v>160</v>
      </c>
      <c r="H285" t="s">
        <v>333</v>
      </c>
      <c r="I285">
        <v>0</v>
      </c>
      <c r="J285">
        <v>0</v>
      </c>
      <c r="K285" t="s">
        <v>355</v>
      </c>
      <c r="L285">
        <v>0</v>
      </c>
      <c r="M285">
        <v>0</v>
      </c>
      <c r="N285" t="s">
        <v>356</v>
      </c>
      <c r="O285">
        <v>0</v>
      </c>
      <c r="P285">
        <v>0</v>
      </c>
      <c r="Q285" t="s">
        <v>357</v>
      </c>
      <c r="R285">
        <v>0</v>
      </c>
      <c r="S285">
        <v>0</v>
      </c>
      <c r="T285" t="s">
        <v>358</v>
      </c>
      <c r="U285">
        <v>0</v>
      </c>
      <c r="V285">
        <v>0</v>
      </c>
      <c r="W285" t="s">
        <v>359</v>
      </c>
      <c r="X285">
        <v>0</v>
      </c>
      <c r="Y285">
        <v>0</v>
      </c>
      <c r="Z285" t="s">
        <v>360</v>
      </c>
      <c r="AA285">
        <v>0</v>
      </c>
      <c r="AB285">
        <v>0</v>
      </c>
      <c r="AC285" t="s">
        <v>361</v>
      </c>
      <c r="AD285">
        <v>0</v>
      </c>
      <c r="AE285">
        <v>0</v>
      </c>
      <c r="AF285" t="s">
        <v>362</v>
      </c>
      <c r="AG285">
        <v>0</v>
      </c>
      <c r="AH285">
        <v>0</v>
      </c>
      <c r="AI285" t="s">
        <v>363</v>
      </c>
      <c r="AJ285">
        <v>0</v>
      </c>
      <c r="AK285">
        <v>0</v>
      </c>
      <c r="AL285" t="s">
        <v>364</v>
      </c>
      <c r="AM285">
        <v>0</v>
      </c>
      <c r="AN285">
        <v>0</v>
      </c>
      <c r="AO285" t="s">
        <v>365</v>
      </c>
      <c r="AP285">
        <v>0</v>
      </c>
      <c r="AQ285">
        <v>0</v>
      </c>
      <c r="AR285" t="s">
        <v>366</v>
      </c>
      <c r="AS285">
        <v>0</v>
      </c>
      <c r="AT285">
        <v>0</v>
      </c>
    </row>
    <row r="286" spans="1:46" x14ac:dyDescent="0.2">
      <c r="A286" t="s">
        <v>45</v>
      </c>
      <c r="B286" t="s">
        <v>214</v>
      </c>
      <c r="C286" t="s">
        <v>216</v>
      </c>
      <c r="D286" s="6" t="str">
        <f t="shared" si="5"/>
        <v>00048</v>
      </c>
      <c r="E286">
        <v>13</v>
      </c>
      <c r="F286" t="s">
        <v>48</v>
      </c>
      <c r="G286" t="s">
        <v>160</v>
      </c>
      <c r="H286" t="s">
        <v>333</v>
      </c>
      <c r="I286">
        <v>0</v>
      </c>
      <c r="J286">
        <v>0</v>
      </c>
      <c r="K286" t="s">
        <v>355</v>
      </c>
      <c r="L286">
        <v>0</v>
      </c>
      <c r="M286">
        <v>0</v>
      </c>
      <c r="N286" t="s">
        <v>356</v>
      </c>
      <c r="O286">
        <v>0</v>
      </c>
      <c r="P286">
        <v>0</v>
      </c>
      <c r="Q286" t="s">
        <v>357</v>
      </c>
      <c r="R286">
        <v>0</v>
      </c>
      <c r="S286">
        <v>0</v>
      </c>
      <c r="T286" t="s">
        <v>358</v>
      </c>
      <c r="U286">
        <v>0</v>
      </c>
      <c r="V286">
        <v>0</v>
      </c>
      <c r="W286" t="s">
        <v>359</v>
      </c>
      <c r="X286">
        <v>0</v>
      </c>
      <c r="Y286">
        <v>0</v>
      </c>
      <c r="Z286" t="s">
        <v>360</v>
      </c>
      <c r="AA286">
        <v>0</v>
      </c>
      <c r="AB286">
        <v>0</v>
      </c>
      <c r="AC286" t="s">
        <v>361</v>
      </c>
      <c r="AD286">
        <v>0</v>
      </c>
      <c r="AE286">
        <v>0</v>
      </c>
      <c r="AF286" t="s">
        <v>362</v>
      </c>
      <c r="AG286">
        <v>0</v>
      </c>
      <c r="AH286">
        <v>0</v>
      </c>
      <c r="AI286" t="s">
        <v>363</v>
      </c>
      <c r="AJ286">
        <v>0</v>
      </c>
      <c r="AK286">
        <v>0</v>
      </c>
      <c r="AL286" t="s">
        <v>364</v>
      </c>
      <c r="AM286">
        <v>0</v>
      </c>
      <c r="AN286">
        <v>0</v>
      </c>
      <c r="AO286" t="s">
        <v>365</v>
      </c>
      <c r="AP286">
        <v>0</v>
      </c>
      <c r="AQ286">
        <v>0</v>
      </c>
      <c r="AR286" t="s">
        <v>366</v>
      </c>
      <c r="AS286">
        <v>0</v>
      </c>
      <c r="AT286">
        <v>0</v>
      </c>
    </row>
    <row r="287" spans="1:46" x14ac:dyDescent="0.2">
      <c r="A287" t="s">
        <v>45</v>
      </c>
      <c r="B287" t="s">
        <v>214</v>
      </c>
      <c r="C287" t="s">
        <v>216</v>
      </c>
      <c r="D287" s="6" t="str">
        <f t="shared" si="5"/>
        <v>00048</v>
      </c>
      <c r="E287">
        <v>14</v>
      </c>
      <c r="F287" t="s">
        <v>50</v>
      </c>
      <c r="G287" t="s">
        <v>160</v>
      </c>
      <c r="H287" t="s">
        <v>333</v>
      </c>
      <c r="I287">
        <v>194717.30000000002</v>
      </c>
      <c r="J287">
        <v>139948.01999999999</v>
      </c>
      <c r="K287" t="s">
        <v>355</v>
      </c>
      <c r="L287">
        <v>114246.94</v>
      </c>
      <c r="M287">
        <v>60345.770000000004</v>
      </c>
      <c r="N287" t="s">
        <v>356</v>
      </c>
      <c r="O287">
        <v>114246.94</v>
      </c>
      <c r="P287">
        <v>60855.12</v>
      </c>
      <c r="Q287" t="s">
        <v>357</v>
      </c>
      <c r="R287">
        <v>114246.94</v>
      </c>
      <c r="S287">
        <v>61364.47</v>
      </c>
      <c r="T287" t="s">
        <v>358</v>
      </c>
      <c r="U287">
        <v>114246.94</v>
      </c>
      <c r="V287">
        <v>61873.82</v>
      </c>
      <c r="W287" t="s">
        <v>359</v>
      </c>
      <c r="X287">
        <v>114246.94</v>
      </c>
      <c r="Y287">
        <v>62383.17</v>
      </c>
      <c r="Z287" t="s">
        <v>360</v>
      </c>
      <c r="AA287">
        <v>114246.94</v>
      </c>
      <c r="AB287">
        <v>62892.520000000004</v>
      </c>
      <c r="AC287" t="s">
        <v>361</v>
      </c>
      <c r="AD287">
        <v>114246.94</v>
      </c>
      <c r="AE287">
        <v>63401.87</v>
      </c>
      <c r="AF287" t="s">
        <v>362</v>
      </c>
      <c r="AG287">
        <v>114246.94</v>
      </c>
      <c r="AH287">
        <v>63911.22</v>
      </c>
      <c r="AI287" t="s">
        <v>363</v>
      </c>
      <c r="AJ287">
        <v>114246.94</v>
      </c>
      <c r="AK287">
        <v>64420.57</v>
      </c>
      <c r="AL287" t="s">
        <v>364</v>
      </c>
      <c r="AM287">
        <v>114246.94</v>
      </c>
      <c r="AN287">
        <v>64929.919999999998</v>
      </c>
      <c r="AO287" t="s">
        <v>365</v>
      </c>
      <c r="AP287">
        <v>114246.94</v>
      </c>
      <c r="AQ287">
        <v>65439.270000000004</v>
      </c>
      <c r="AR287" t="s">
        <v>366</v>
      </c>
      <c r="AS287">
        <v>114246.94</v>
      </c>
      <c r="AT287">
        <v>65948.62</v>
      </c>
    </row>
    <row r="288" spans="1:46" x14ac:dyDescent="0.2">
      <c r="A288" t="s">
        <v>45</v>
      </c>
      <c r="B288" t="s">
        <v>214</v>
      </c>
      <c r="C288" t="s">
        <v>379</v>
      </c>
      <c r="D288" s="6" t="str">
        <f t="shared" si="5"/>
        <v>00100</v>
      </c>
      <c r="E288">
        <v>13</v>
      </c>
      <c r="F288" t="s">
        <v>48</v>
      </c>
      <c r="G288" t="s">
        <v>160</v>
      </c>
      <c r="H288" t="s">
        <v>333</v>
      </c>
      <c r="I288">
        <v>0</v>
      </c>
      <c r="J288">
        <v>0</v>
      </c>
      <c r="K288" t="s">
        <v>355</v>
      </c>
      <c r="L288">
        <v>0</v>
      </c>
      <c r="M288">
        <v>0</v>
      </c>
      <c r="N288" t="s">
        <v>356</v>
      </c>
      <c r="O288">
        <v>0</v>
      </c>
      <c r="P288">
        <v>0</v>
      </c>
      <c r="Q288" t="s">
        <v>357</v>
      </c>
      <c r="R288">
        <v>0</v>
      </c>
      <c r="S288">
        <v>0</v>
      </c>
      <c r="T288" t="s">
        <v>358</v>
      </c>
      <c r="U288">
        <v>0</v>
      </c>
      <c r="V288">
        <v>0</v>
      </c>
      <c r="W288" t="s">
        <v>359</v>
      </c>
      <c r="X288">
        <v>0</v>
      </c>
      <c r="Y288">
        <v>0</v>
      </c>
      <c r="Z288" t="s">
        <v>360</v>
      </c>
      <c r="AA288">
        <v>0</v>
      </c>
      <c r="AB288">
        <v>0</v>
      </c>
      <c r="AC288" t="s">
        <v>361</v>
      </c>
      <c r="AD288">
        <v>0</v>
      </c>
      <c r="AE288">
        <v>0</v>
      </c>
      <c r="AF288" t="s">
        <v>362</v>
      </c>
      <c r="AG288">
        <v>0</v>
      </c>
      <c r="AH288">
        <v>0</v>
      </c>
      <c r="AI288" t="s">
        <v>363</v>
      </c>
      <c r="AJ288">
        <v>0</v>
      </c>
      <c r="AK288">
        <v>0</v>
      </c>
      <c r="AL288" t="s">
        <v>364</v>
      </c>
      <c r="AM288">
        <v>0</v>
      </c>
      <c r="AN288">
        <v>0</v>
      </c>
      <c r="AO288" t="s">
        <v>365</v>
      </c>
      <c r="AP288">
        <v>0</v>
      </c>
      <c r="AQ288">
        <v>0</v>
      </c>
      <c r="AR288" t="s">
        <v>366</v>
      </c>
      <c r="AS288">
        <v>93024.08</v>
      </c>
      <c r="AT288">
        <v>0</v>
      </c>
    </row>
    <row r="289" spans="1:46" x14ac:dyDescent="0.2">
      <c r="A289" t="s">
        <v>45</v>
      </c>
      <c r="B289" t="s">
        <v>214</v>
      </c>
      <c r="C289" t="s">
        <v>379</v>
      </c>
      <c r="D289" s="6" t="str">
        <f t="shared" si="5"/>
        <v>00100</v>
      </c>
      <c r="E289">
        <v>14</v>
      </c>
      <c r="F289" t="s">
        <v>50</v>
      </c>
      <c r="G289" t="s">
        <v>160</v>
      </c>
      <c r="H289" t="s">
        <v>333</v>
      </c>
      <c r="I289">
        <v>0</v>
      </c>
      <c r="J289">
        <v>0</v>
      </c>
      <c r="K289" t="s">
        <v>355</v>
      </c>
      <c r="L289">
        <v>0</v>
      </c>
      <c r="M289">
        <v>0</v>
      </c>
      <c r="N289" t="s">
        <v>356</v>
      </c>
      <c r="O289">
        <v>0</v>
      </c>
      <c r="P289">
        <v>0</v>
      </c>
      <c r="Q289" t="s">
        <v>357</v>
      </c>
      <c r="R289">
        <v>0</v>
      </c>
      <c r="S289">
        <v>0</v>
      </c>
      <c r="T289" t="s">
        <v>358</v>
      </c>
      <c r="U289">
        <v>0</v>
      </c>
      <c r="V289">
        <v>0</v>
      </c>
      <c r="W289" t="s">
        <v>359</v>
      </c>
      <c r="X289">
        <v>0</v>
      </c>
      <c r="Y289">
        <v>0</v>
      </c>
      <c r="Z289" t="s">
        <v>360</v>
      </c>
      <c r="AA289">
        <v>0</v>
      </c>
      <c r="AB289">
        <v>0</v>
      </c>
      <c r="AC289" t="s">
        <v>361</v>
      </c>
      <c r="AD289">
        <v>0</v>
      </c>
      <c r="AE289">
        <v>0</v>
      </c>
      <c r="AF289" t="s">
        <v>362</v>
      </c>
      <c r="AG289">
        <v>0</v>
      </c>
      <c r="AH289">
        <v>0</v>
      </c>
      <c r="AI289" t="s">
        <v>363</v>
      </c>
      <c r="AJ289">
        <v>0</v>
      </c>
      <c r="AK289">
        <v>0</v>
      </c>
      <c r="AL289" t="s">
        <v>364</v>
      </c>
      <c r="AM289">
        <v>0</v>
      </c>
      <c r="AN289">
        <v>0</v>
      </c>
      <c r="AO289" t="s">
        <v>365</v>
      </c>
      <c r="AP289">
        <v>0</v>
      </c>
      <c r="AQ289">
        <v>0</v>
      </c>
      <c r="AR289" t="s">
        <v>366</v>
      </c>
      <c r="AS289">
        <v>277442.2</v>
      </c>
      <c r="AT289">
        <v>0</v>
      </c>
    </row>
    <row r="290" spans="1:46" x14ac:dyDescent="0.2">
      <c r="A290" t="s">
        <v>45</v>
      </c>
      <c r="B290" t="s">
        <v>217</v>
      </c>
      <c r="C290" t="s">
        <v>218</v>
      </c>
      <c r="D290" s="6" t="str">
        <f t="shared" si="5"/>
        <v>00038</v>
      </c>
      <c r="E290">
        <v>13</v>
      </c>
      <c r="F290" t="s">
        <v>48</v>
      </c>
      <c r="G290" t="s">
        <v>160</v>
      </c>
      <c r="H290" t="s">
        <v>333</v>
      </c>
      <c r="I290">
        <v>295285.8</v>
      </c>
      <c r="J290">
        <v>151809.26</v>
      </c>
      <c r="K290" t="s">
        <v>355</v>
      </c>
      <c r="L290">
        <v>295285.8</v>
      </c>
      <c r="M290">
        <v>153529.30000000002</v>
      </c>
      <c r="N290" t="s">
        <v>356</v>
      </c>
      <c r="O290">
        <v>295285.8</v>
      </c>
      <c r="P290">
        <v>155249.34</v>
      </c>
      <c r="Q290" t="s">
        <v>357</v>
      </c>
      <c r="R290">
        <v>295285.8</v>
      </c>
      <c r="S290">
        <v>156969.38</v>
      </c>
      <c r="T290" t="s">
        <v>358</v>
      </c>
      <c r="U290">
        <v>295285.8</v>
      </c>
      <c r="V290">
        <v>158689.42000000001</v>
      </c>
      <c r="W290" t="s">
        <v>359</v>
      </c>
      <c r="X290">
        <v>295285.8</v>
      </c>
      <c r="Y290">
        <v>160409.46</v>
      </c>
      <c r="Z290" t="s">
        <v>360</v>
      </c>
      <c r="AA290">
        <v>295285.8</v>
      </c>
      <c r="AB290">
        <v>162129.5</v>
      </c>
      <c r="AC290" t="s">
        <v>361</v>
      </c>
      <c r="AD290">
        <v>295285.8</v>
      </c>
      <c r="AE290">
        <v>163849.54</v>
      </c>
      <c r="AF290" t="s">
        <v>362</v>
      </c>
      <c r="AG290">
        <v>295285.8</v>
      </c>
      <c r="AH290">
        <v>165569.58000000002</v>
      </c>
      <c r="AI290" t="s">
        <v>363</v>
      </c>
      <c r="AJ290">
        <v>295285.8</v>
      </c>
      <c r="AK290">
        <v>167289.62</v>
      </c>
      <c r="AL290" t="s">
        <v>364</v>
      </c>
      <c r="AM290">
        <v>295285.8</v>
      </c>
      <c r="AN290">
        <v>169009.66</v>
      </c>
      <c r="AO290" t="s">
        <v>365</v>
      </c>
      <c r="AP290">
        <v>295285.8</v>
      </c>
      <c r="AQ290">
        <v>170729.7</v>
      </c>
      <c r="AR290" t="s">
        <v>366</v>
      </c>
      <c r="AS290">
        <v>295285.8</v>
      </c>
      <c r="AT290">
        <v>172449.74</v>
      </c>
    </row>
    <row r="291" spans="1:46" x14ac:dyDescent="0.2">
      <c r="A291" t="s">
        <v>45</v>
      </c>
      <c r="B291" t="s">
        <v>217</v>
      </c>
      <c r="C291" t="s">
        <v>218</v>
      </c>
      <c r="D291" s="6" t="str">
        <f t="shared" si="5"/>
        <v>00038</v>
      </c>
      <c r="E291">
        <v>14</v>
      </c>
      <c r="F291" t="s">
        <v>50</v>
      </c>
      <c r="G291" t="s">
        <v>160</v>
      </c>
      <c r="H291" t="s">
        <v>333</v>
      </c>
      <c r="I291">
        <v>0</v>
      </c>
      <c r="J291">
        <v>0</v>
      </c>
      <c r="K291" t="s">
        <v>355</v>
      </c>
      <c r="L291">
        <v>0</v>
      </c>
      <c r="M291">
        <v>0</v>
      </c>
      <c r="N291" t="s">
        <v>356</v>
      </c>
      <c r="O291">
        <v>0</v>
      </c>
      <c r="P291">
        <v>0</v>
      </c>
      <c r="Q291" t="s">
        <v>357</v>
      </c>
      <c r="R291">
        <v>0</v>
      </c>
      <c r="S291">
        <v>0</v>
      </c>
      <c r="T291" t="s">
        <v>358</v>
      </c>
      <c r="U291">
        <v>0</v>
      </c>
      <c r="V291">
        <v>0</v>
      </c>
      <c r="W291" t="s">
        <v>359</v>
      </c>
      <c r="X291">
        <v>0</v>
      </c>
      <c r="Y291">
        <v>0</v>
      </c>
      <c r="Z291" t="s">
        <v>360</v>
      </c>
      <c r="AA291">
        <v>0</v>
      </c>
      <c r="AB291">
        <v>0</v>
      </c>
      <c r="AC291" t="s">
        <v>361</v>
      </c>
      <c r="AD291">
        <v>0</v>
      </c>
      <c r="AE291">
        <v>0</v>
      </c>
      <c r="AF291" t="s">
        <v>362</v>
      </c>
      <c r="AG291">
        <v>0</v>
      </c>
      <c r="AH291">
        <v>0</v>
      </c>
      <c r="AI291" t="s">
        <v>363</v>
      </c>
      <c r="AJ291">
        <v>0</v>
      </c>
      <c r="AK291">
        <v>0</v>
      </c>
      <c r="AL291" t="s">
        <v>364</v>
      </c>
      <c r="AM291">
        <v>0</v>
      </c>
      <c r="AN291">
        <v>0</v>
      </c>
      <c r="AO291" t="s">
        <v>365</v>
      </c>
      <c r="AP291">
        <v>0</v>
      </c>
      <c r="AQ291">
        <v>0</v>
      </c>
      <c r="AR291" t="s">
        <v>366</v>
      </c>
      <c r="AS291">
        <v>0</v>
      </c>
      <c r="AT291">
        <v>0</v>
      </c>
    </row>
    <row r="292" spans="1:46" x14ac:dyDescent="0.2">
      <c r="A292" t="s">
        <v>45</v>
      </c>
      <c r="B292" t="s">
        <v>217</v>
      </c>
      <c r="C292" t="s">
        <v>219</v>
      </c>
      <c r="D292" s="6" t="str">
        <f t="shared" si="5"/>
        <v>00048</v>
      </c>
      <c r="E292">
        <v>13</v>
      </c>
      <c r="F292" t="s">
        <v>48</v>
      </c>
      <c r="G292" t="s">
        <v>160</v>
      </c>
      <c r="H292" t="s">
        <v>333</v>
      </c>
      <c r="I292">
        <v>0</v>
      </c>
      <c r="J292">
        <v>0</v>
      </c>
      <c r="K292" t="s">
        <v>355</v>
      </c>
      <c r="L292">
        <v>0</v>
      </c>
      <c r="M292">
        <v>0</v>
      </c>
      <c r="N292" t="s">
        <v>356</v>
      </c>
      <c r="O292">
        <v>0</v>
      </c>
      <c r="P292">
        <v>0</v>
      </c>
      <c r="Q292" t="s">
        <v>357</v>
      </c>
      <c r="R292">
        <v>0</v>
      </c>
      <c r="S292">
        <v>0</v>
      </c>
      <c r="T292" t="s">
        <v>358</v>
      </c>
      <c r="U292">
        <v>0</v>
      </c>
      <c r="V292">
        <v>0</v>
      </c>
      <c r="W292" t="s">
        <v>359</v>
      </c>
      <c r="X292">
        <v>0</v>
      </c>
      <c r="Y292">
        <v>0</v>
      </c>
      <c r="Z292" t="s">
        <v>360</v>
      </c>
      <c r="AA292">
        <v>0</v>
      </c>
      <c r="AB292">
        <v>0</v>
      </c>
      <c r="AC292" t="s">
        <v>361</v>
      </c>
      <c r="AD292">
        <v>0</v>
      </c>
      <c r="AE292">
        <v>0</v>
      </c>
      <c r="AF292" t="s">
        <v>362</v>
      </c>
      <c r="AG292">
        <v>0</v>
      </c>
      <c r="AH292">
        <v>0</v>
      </c>
      <c r="AI292" t="s">
        <v>363</v>
      </c>
      <c r="AJ292">
        <v>0</v>
      </c>
      <c r="AK292">
        <v>0</v>
      </c>
      <c r="AL292" t="s">
        <v>364</v>
      </c>
      <c r="AM292">
        <v>0</v>
      </c>
      <c r="AN292">
        <v>0</v>
      </c>
      <c r="AO292" t="s">
        <v>365</v>
      </c>
      <c r="AP292">
        <v>0</v>
      </c>
      <c r="AQ292">
        <v>0</v>
      </c>
      <c r="AR292" t="s">
        <v>366</v>
      </c>
      <c r="AS292">
        <v>0</v>
      </c>
      <c r="AT292">
        <v>0</v>
      </c>
    </row>
    <row r="293" spans="1:46" x14ac:dyDescent="0.2">
      <c r="A293" t="s">
        <v>45</v>
      </c>
      <c r="B293" t="s">
        <v>217</v>
      </c>
      <c r="C293" t="s">
        <v>219</v>
      </c>
      <c r="D293" s="6" t="str">
        <f t="shared" si="5"/>
        <v>00048</v>
      </c>
      <c r="E293">
        <v>14</v>
      </c>
      <c r="F293" t="s">
        <v>50</v>
      </c>
      <c r="G293" t="s">
        <v>160</v>
      </c>
      <c r="H293" t="s">
        <v>333</v>
      </c>
      <c r="I293">
        <v>918826.45000000007</v>
      </c>
      <c r="J293">
        <v>451607.47000000003</v>
      </c>
      <c r="K293" t="s">
        <v>355</v>
      </c>
      <c r="L293">
        <v>918826.45000000007</v>
      </c>
      <c r="M293">
        <v>456959.63</v>
      </c>
      <c r="N293" t="s">
        <v>356</v>
      </c>
      <c r="O293">
        <v>918826.45000000007</v>
      </c>
      <c r="P293">
        <v>462311.79000000004</v>
      </c>
      <c r="Q293" t="s">
        <v>357</v>
      </c>
      <c r="R293">
        <v>918826.45000000007</v>
      </c>
      <c r="S293">
        <v>467663.95</v>
      </c>
      <c r="T293" t="s">
        <v>358</v>
      </c>
      <c r="U293">
        <v>918826.45000000007</v>
      </c>
      <c r="V293">
        <v>473016.11</v>
      </c>
      <c r="W293" t="s">
        <v>359</v>
      </c>
      <c r="X293">
        <v>918826.45000000007</v>
      </c>
      <c r="Y293">
        <v>478368.27</v>
      </c>
      <c r="Z293" t="s">
        <v>360</v>
      </c>
      <c r="AA293">
        <v>918826.45000000007</v>
      </c>
      <c r="AB293">
        <v>483720.43</v>
      </c>
      <c r="AC293" t="s">
        <v>361</v>
      </c>
      <c r="AD293">
        <v>918826.45000000007</v>
      </c>
      <c r="AE293">
        <v>489072.59</v>
      </c>
      <c r="AF293" t="s">
        <v>362</v>
      </c>
      <c r="AG293">
        <v>918826.45000000007</v>
      </c>
      <c r="AH293">
        <v>494424.75</v>
      </c>
      <c r="AI293" t="s">
        <v>363</v>
      </c>
      <c r="AJ293">
        <v>918826.45000000007</v>
      </c>
      <c r="AK293">
        <v>499776.91000000003</v>
      </c>
      <c r="AL293" t="s">
        <v>364</v>
      </c>
      <c r="AM293">
        <v>918826.45000000007</v>
      </c>
      <c r="AN293">
        <v>505129.07</v>
      </c>
      <c r="AO293" t="s">
        <v>365</v>
      </c>
      <c r="AP293">
        <v>918826.45000000007</v>
      </c>
      <c r="AQ293">
        <v>510481.23000000004</v>
      </c>
      <c r="AR293" t="s">
        <v>366</v>
      </c>
      <c r="AS293">
        <v>918826.45000000007</v>
      </c>
      <c r="AT293">
        <v>515833.39</v>
      </c>
    </row>
    <row r="294" spans="1:46" x14ac:dyDescent="0.2">
      <c r="A294" t="s">
        <v>45</v>
      </c>
      <c r="B294" t="s">
        <v>217</v>
      </c>
      <c r="C294" t="s">
        <v>220</v>
      </c>
      <c r="D294" s="6" t="str">
        <f t="shared" si="5"/>
        <v>00100</v>
      </c>
      <c r="E294">
        <v>13</v>
      </c>
      <c r="F294" t="s">
        <v>48</v>
      </c>
      <c r="G294" t="s">
        <v>160</v>
      </c>
      <c r="H294" t="s">
        <v>333</v>
      </c>
      <c r="I294">
        <v>4035.82</v>
      </c>
      <c r="J294">
        <v>1286.3500000000001</v>
      </c>
      <c r="K294" t="s">
        <v>355</v>
      </c>
      <c r="L294">
        <v>4061.7000000000003</v>
      </c>
      <c r="M294">
        <v>1318.26</v>
      </c>
      <c r="N294" t="s">
        <v>356</v>
      </c>
      <c r="O294">
        <v>4061.7000000000003</v>
      </c>
      <c r="P294">
        <v>1341.92</v>
      </c>
      <c r="Q294" t="s">
        <v>357</v>
      </c>
      <c r="R294">
        <v>5035.2300000000005</v>
      </c>
      <c r="S294">
        <v>1365.58</v>
      </c>
      <c r="T294" t="s">
        <v>358</v>
      </c>
      <c r="U294">
        <v>5035.2300000000005</v>
      </c>
      <c r="V294">
        <v>1394.91</v>
      </c>
      <c r="W294" t="s">
        <v>359</v>
      </c>
      <c r="X294">
        <v>5035.2300000000005</v>
      </c>
      <c r="Y294">
        <v>1424.24</v>
      </c>
      <c r="Z294" t="s">
        <v>360</v>
      </c>
      <c r="AA294">
        <v>5035.2300000000005</v>
      </c>
      <c r="AB294">
        <v>1453.57</v>
      </c>
      <c r="AC294" t="s">
        <v>361</v>
      </c>
      <c r="AD294">
        <v>5035.2300000000005</v>
      </c>
      <c r="AE294">
        <v>1482.9</v>
      </c>
      <c r="AF294" t="s">
        <v>362</v>
      </c>
      <c r="AG294">
        <v>5035.2300000000005</v>
      </c>
      <c r="AH294">
        <v>1512.23</v>
      </c>
      <c r="AI294" t="s">
        <v>363</v>
      </c>
      <c r="AJ294">
        <v>5035.2300000000005</v>
      </c>
      <c r="AK294">
        <v>1541.56</v>
      </c>
      <c r="AL294" t="s">
        <v>364</v>
      </c>
      <c r="AM294">
        <v>5035.2300000000005</v>
      </c>
      <c r="AN294">
        <v>1570.89</v>
      </c>
      <c r="AO294" t="s">
        <v>365</v>
      </c>
      <c r="AP294">
        <v>5035.2300000000005</v>
      </c>
      <c r="AQ294">
        <v>1600.22</v>
      </c>
      <c r="AR294" t="s">
        <v>366</v>
      </c>
      <c r="AS294">
        <v>5027.16</v>
      </c>
      <c r="AT294">
        <v>1629.55</v>
      </c>
    </row>
    <row r="295" spans="1:46" x14ac:dyDescent="0.2">
      <c r="A295" t="s">
        <v>45</v>
      </c>
      <c r="B295" t="s">
        <v>217</v>
      </c>
      <c r="C295" t="s">
        <v>220</v>
      </c>
      <c r="D295" s="6" t="str">
        <f t="shared" si="5"/>
        <v>00100</v>
      </c>
      <c r="E295">
        <v>14</v>
      </c>
      <c r="F295" t="s">
        <v>50</v>
      </c>
      <c r="G295" t="s">
        <v>160</v>
      </c>
      <c r="H295" t="s">
        <v>333</v>
      </c>
      <c r="I295">
        <v>12139.82</v>
      </c>
      <c r="J295">
        <v>3875.82</v>
      </c>
      <c r="K295" t="s">
        <v>355</v>
      </c>
      <c r="L295">
        <v>12113.94</v>
      </c>
      <c r="M295">
        <v>3938.13</v>
      </c>
      <c r="N295" t="s">
        <v>356</v>
      </c>
      <c r="O295">
        <v>12113.94</v>
      </c>
      <c r="P295">
        <v>4008.69</v>
      </c>
      <c r="Q295" t="s">
        <v>357</v>
      </c>
      <c r="R295">
        <v>15017.44</v>
      </c>
      <c r="S295">
        <v>4079.25</v>
      </c>
      <c r="T295" t="s">
        <v>358</v>
      </c>
      <c r="U295">
        <v>15017.44</v>
      </c>
      <c r="V295">
        <v>4166.7300000000005</v>
      </c>
      <c r="W295" t="s">
        <v>359</v>
      </c>
      <c r="X295">
        <v>15017.44</v>
      </c>
      <c r="Y295">
        <v>4254.21</v>
      </c>
      <c r="Z295" t="s">
        <v>360</v>
      </c>
      <c r="AA295">
        <v>15017.44</v>
      </c>
      <c r="AB295">
        <v>4341.6900000000005</v>
      </c>
      <c r="AC295" t="s">
        <v>361</v>
      </c>
      <c r="AD295">
        <v>15017.44</v>
      </c>
      <c r="AE295">
        <v>4429.17</v>
      </c>
      <c r="AF295" t="s">
        <v>362</v>
      </c>
      <c r="AG295">
        <v>15017.44</v>
      </c>
      <c r="AH295">
        <v>4516.6500000000005</v>
      </c>
      <c r="AI295" t="s">
        <v>363</v>
      </c>
      <c r="AJ295">
        <v>15017.44</v>
      </c>
      <c r="AK295">
        <v>4604.13</v>
      </c>
      <c r="AL295" t="s">
        <v>364</v>
      </c>
      <c r="AM295">
        <v>15017.44</v>
      </c>
      <c r="AN295">
        <v>4691.6099999999997</v>
      </c>
      <c r="AO295" t="s">
        <v>365</v>
      </c>
      <c r="AP295">
        <v>15017.44</v>
      </c>
      <c r="AQ295">
        <v>4779.09</v>
      </c>
      <c r="AR295" t="s">
        <v>366</v>
      </c>
      <c r="AS295">
        <v>14993.39</v>
      </c>
      <c r="AT295">
        <v>4866.57</v>
      </c>
    </row>
    <row r="296" spans="1:46" x14ac:dyDescent="0.2">
      <c r="A296" t="s">
        <v>45</v>
      </c>
      <c r="B296" t="s">
        <v>221</v>
      </c>
      <c r="C296" t="s">
        <v>222</v>
      </c>
      <c r="D296" s="6" t="str">
        <f t="shared" si="5"/>
        <v>00038</v>
      </c>
      <c r="E296">
        <v>13</v>
      </c>
      <c r="F296" t="s">
        <v>48</v>
      </c>
      <c r="G296" t="s">
        <v>160</v>
      </c>
      <c r="H296" t="s">
        <v>333</v>
      </c>
      <c r="I296">
        <v>1040813.32</v>
      </c>
      <c r="J296">
        <v>613491.39</v>
      </c>
      <c r="K296" t="s">
        <v>355</v>
      </c>
      <c r="L296">
        <v>493202</v>
      </c>
      <c r="M296">
        <v>70676.479999999996</v>
      </c>
      <c r="N296" t="s">
        <v>356</v>
      </c>
      <c r="O296">
        <v>493202</v>
      </c>
      <c r="P296">
        <v>72949.320000000007</v>
      </c>
      <c r="Q296" t="s">
        <v>357</v>
      </c>
      <c r="R296">
        <v>493202</v>
      </c>
      <c r="S296">
        <v>75222.16</v>
      </c>
      <c r="T296" t="s">
        <v>358</v>
      </c>
      <c r="U296">
        <v>493202</v>
      </c>
      <c r="V296">
        <v>77495</v>
      </c>
      <c r="W296" t="s">
        <v>359</v>
      </c>
      <c r="X296">
        <v>493202</v>
      </c>
      <c r="Y296">
        <v>79767.839999999997</v>
      </c>
      <c r="Z296" t="s">
        <v>360</v>
      </c>
      <c r="AA296">
        <v>482852</v>
      </c>
      <c r="AB296">
        <v>71690.680000000008</v>
      </c>
      <c r="AC296" t="s">
        <v>361</v>
      </c>
      <c r="AD296">
        <v>482852</v>
      </c>
      <c r="AE296">
        <v>73915.83</v>
      </c>
      <c r="AF296" t="s">
        <v>362</v>
      </c>
      <c r="AG296">
        <v>482852</v>
      </c>
      <c r="AH296">
        <v>76140.98</v>
      </c>
      <c r="AI296" t="s">
        <v>363</v>
      </c>
      <c r="AJ296">
        <v>482852</v>
      </c>
      <c r="AK296">
        <v>78366.13</v>
      </c>
      <c r="AL296" t="s">
        <v>364</v>
      </c>
      <c r="AM296">
        <v>482852</v>
      </c>
      <c r="AN296">
        <v>80591.28</v>
      </c>
      <c r="AO296" t="s">
        <v>365</v>
      </c>
      <c r="AP296">
        <v>482852</v>
      </c>
      <c r="AQ296">
        <v>82816.430000000008</v>
      </c>
      <c r="AR296" t="s">
        <v>366</v>
      </c>
      <c r="AS296">
        <v>479058.24</v>
      </c>
      <c r="AT296">
        <v>81247.820000000007</v>
      </c>
    </row>
    <row r="297" spans="1:46" x14ac:dyDescent="0.2">
      <c r="A297" t="s">
        <v>45</v>
      </c>
      <c r="B297" t="s">
        <v>221</v>
      </c>
      <c r="C297" t="s">
        <v>222</v>
      </c>
      <c r="D297" s="6" t="str">
        <f t="shared" si="5"/>
        <v>00038</v>
      </c>
      <c r="E297">
        <v>14</v>
      </c>
      <c r="F297" t="s">
        <v>50</v>
      </c>
      <c r="G297" t="s">
        <v>160</v>
      </c>
      <c r="H297" t="s">
        <v>333</v>
      </c>
      <c r="I297">
        <v>0</v>
      </c>
      <c r="J297">
        <v>0</v>
      </c>
      <c r="K297" t="s">
        <v>355</v>
      </c>
      <c r="L297">
        <v>0</v>
      </c>
      <c r="M297">
        <v>0</v>
      </c>
      <c r="N297" t="s">
        <v>356</v>
      </c>
      <c r="O297">
        <v>0</v>
      </c>
      <c r="P297">
        <v>0</v>
      </c>
      <c r="Q297" t="s">
        <v>357</v>
      </c>
      <c r="R297">
        <v>0</v>
      </c>
      <c r="S297">
        <v>0</v>
      </c>
      <c r="T297" t="s">
        <v>358</v>
      </c>
      <c r="U297">
        <v>0</v>
      </c>
      <c r="V297">
        <v>0</v>
      </c>
      <c r="W297" t="s">
        <v>359</v>
      </c>
      <c r="X297">
        <v>0</v>
      </c>
      <c r="Y297">
        <v>0</v>
      </c>
      <c r="Z297" t="s">
        <v>360</v>
      </c>
      <c r="AA297">
        <v>0</v>
      </c>
      <c r="AB297">
        <v>0</v>
      </c>
      <c r="AC297" t="s">
        <v>361</v>
      </c>
      <c r="AD297">
        <v>0</v>
      </c>
      <c r="AE297">
        <v>0</v>
      </c>
      <c r="AF297" t="s">
        <v>362</v>
      </c>
      <c r="AG297">
        <v>0</v>
      </c>
      <c r="AH297">
        <v>0</v>
      </c>
      <c r="AI297" t="s">
        <v>363</v>
      </c>
      <c r="AJ297">
        <v>0</v>
      </c>
      <c r="AK297">
        <v>0</v>
      </c>
      <c r="AL297" t="s">
        <v>364</v>
      </c>
      <c r="AM297">
        <v>0</v>
      </c>
      <c r="AN297">
        <v>0</v>
      </c>
      <c r="AO297" t="s">
        <v>365</v>
      </c>
      <c r="AP297">
        <v>0</v>
      </c>
      <c r="AQ297">
        <v>0</v>
      </c>
      <c r="AR297" t="s">
        <v>366</v>
      </c>
      <c r="AS297">
        <v>0</v>
      </c>
      <c r="AT297">
        <v>0</v>
      </c>
    </row>
    <row r="298" spans="1:46" x14ac:dyDescent="0.2">
      <c r="A298" t="s">
        <v>45</v>
      </c>
      <c r="B298" t="s">
        <v>221</v>
      </c>
      <c r="C298" t="s">
        <v>223</v>
      </c>
      <c r="D298" s="6" t="str">
        <f t="shared" si="5"/>
        <v>00048</v>
      </c>
      <c r="E298">
        <v>13</v>
      </c>
      <c r="F298" t="s">
        <v>48</v>
      </c>
      <c r="G298" t="s">
        <v>160</v>
      </c>
      <c r="H298" t="s">
        <v>333</v>
      </c>
      <c r="I298">
        <v>0</v>
      </c>
      <c r="J298">
        <v>0</v>
      </c>
      <c r="K298" t="s">
        <v>355</v>
      </c>
      <c r="L298">
        <v>0</v>
      </c>
      <c r="M298">
        <v>0</v>
      </c>
      <c r="N298" t="s">
        <v>356</v>
      </c>
      <c r="O298">
        <v>0</v>
      </c>
      <c r="P298">
        <v>0</v>
      </c>
      <c r="Q298" t="s">
        <v>357</v>
      </c>
      <c r="R298">
        <v>0</v>
      </c>
      <c r="S298">
        <v>0</v>
      </c>
      <c r="T298" t="s">
        <v>358</v>
      </c>
      <c r="U298">
        <v>0</v>
      </c>
      <c r="V298">
        <v>0</v>
      </c>
      <c r="W298" t="s">
        <v>359</v>
      </c>
      <c r="X298">
        <v>0</v>
      </c>
      <c r="Y298">
        <v>0</v>
      </c>
      <c r="Z298" t="s">
        <v>360</v>
      </c>
      <c r="AA298">
        <v>0</v>
      </c>
      <c r="AB298">
        <v>0</v>
      </c>
      <c r="AC298" t="s">
        <v>361</v>
      </c>
      <c r="AD298">
        <v>0</v>
      </c>
      <c r="AE298">
        <v>0</v>
      </c>
      <c r="AF298" t="s">
        <v>362</v>
      </c>
      <c r="AG298">
        <v>0</v>
      </c>
      <c r="AH298">
        <v>0</v>
      </c>
      <c r="AI298" t="s">
        <v>363</v>
      </c>
      <c r="AJ298">
        <v>0</v>
      </c>
      <c r="AK298">
        <v>0</v>
      </c>
      <c r="AL298" t="s">
        <v>364</v>
      </c>
      <c r="AM298">
        <v>0</v>
      </c>
      <c r="AN298">
        <v>0</v>
      </c>
      <c r="AO298" t="s">
        <v>365</v>
      </c>
      <c r="AP298">
        <v>0</v>
      </c>
      <c r="AQ298">
        <v>0</v>
      </c>
      <c r="AR298" t="s">
        <v>366</v>
      </c>
      <c r="AS298">
        <v>0</v>
      </c>
      <c r="AT298">
        <v>0</v>
      </c>
    </row>
    <row r="299" spans="1:46" x14ac:dyDescent="0.2">
      <c r="A299" t="s">
        <v>45</v>
      </c>
      <c r="B299" t="s">
        <v>221</v>
      </c>
      <c r="C299" t="s">
        <v>223</v>
      </c>
      <c r="D299" s="6" t="str">
        <f t="shared" si="5"/>
        <v>00048</v>
      </c>
      <c r="E299">
        <v>14</v>
      </c>
      <c r="F299" t="s">
        <v>50</v>
      </c>
      <c r="G299" t="s">
        <v>160</v>
      </c>
      <c r="H299" t="s">
        <v>333</v>
      </c>
      <c r="I299">
        <v>3238371.54</v>
      </c>
      <c r="J299">
        <v>2495026.12</v>
      </c>
      <c r="K299" t="s">
        <v>355</v>
      </c>
      <c r="L299">
        <v>1181890.79</v>
      </c>
      <c r="M299">
        <v>453468.87</v>
      </c>
      <c r="N299" t="s">
        <v>356</v>
      </c>
      <c r="O299">
        <v>1181641.53</v>
      </c>
      <c r="P299">
        <v>458666.15</v>
      </c>
      <c r="Q299" t="s">
        <v>357</v>
      </c>
      <c r="R299">
        <v>1159179.48</v>
      </c>
      <c r="S299">
        <v>441649.5</v>
      </c>
      <c r="T299" t="s">
        <v>358</v>
      </c>
      <c r="U299">
        <v>1138101.3600000001</v>
      </c>
      <c r="V299">
        <v>425913.27</v>
      </c>
      <c r="W299" t="s">
        <v>359</v>
      </c>
      <c r="X299">
        <v>1106053.49</v>
      </c>
      <c r="Y299">
        <v>399110.15</v>
      </c>
      <c r="Z299" t="s">
        <v>360</v>
      </c>
      <c r="AA299">
        <v>1064653.49</v>
      </c>
      <c r="AB299">
        <v>362807.21</v>
      </c>
      <c r="AC299" t="s">
        <v>361</v>
      </c>
      <c r="AD299">
        <v>1045509.97</v>
      </c>
      <c r="AE299">
        <v>348569.96</v>
      </c>
      <c r="AF299" t="s">
        <v>362</v>
      </c>
      <c r="AG299">
        <v>1041668.76</v>
      </c>
      <c r="AH299">
        <v>349546.81</v>
      </c>
      <c r="AI299" t="s">
        <v>363</v>
      </c>
      <c r="AJ299">
        <v>1041668.76</v>
      </c>
      <c r="AK299">
        <v>354347.16000000003</v>
      </c>
      <c r="AL299" t="s">
        <v>364</v>
      </c>
      <c r="AM299">
        <v>1038420.69</v>
      </c>
      <c r="AN299">
        <v>355899.44</v>
      </c>
      <c r="AO299" t="s">
        <v>365</v>
      </c>
      <c r="AP299">
        <v>1038420.69</v>
      </c>
      <c r="AQ299">
        <v>360684.82</v>
      </c>
      <c r="AR299" t="s">
        <v>366</v>
      </c>
      <c r="AS299">
        <v>1034683.38</v>
      </c>
      <c r="AT299">
        <v>361732.89</v>
      </c>
    </row>
    <row r="300" spans="1:46" x14ac:dyDescent="0.2">
      <c r="A300" t="s">
        <v>45</v>
      </c>
      <c r="B300" t="s">
        <v>221</v>
      </c>
      <c r="C300" t="s">
        <v>224</v>
      </c>
      <c r="D300" s="6" t="str">
        <f t="shared" si="5"/>
        <v>00100</v>
      </c>
      <c r="E300">
        <v>13</v>
      </c>
      <c r="F300" t="s">
        <v>48</v>
      </c>
      <c r="G300" t="s">
        <v>160</v>
      </c>
      <c r="H300" t="s">
        <v>333</v>
      </c>
      <c r="I300">
        <v>311452.44</v>
      </c>
      <c r="J300">
        <v>165502.51</v>
      </c>
      <c r="K300" t="s">
        <v>355</v>
      </c>
      <c r="L300">
        <v>159933.80000000002</v>
      </c>
      <c r="M300">
        <v>14493.37</v>
      </c>
      <c r="N300" t="s">
        <v>356</v>
      </c>
      <c r="O300">
        <v>159798.07</v>
      </c>
      <c r="P300">
        <v>15094.67</v>
      </c>
      <c r="Q300" t="s">
        <v>357</v>
      </c>
      <c r="R300">
        <v>159798.07</v>
      </c>
      <c r="S300">
        <v>15831.07</v>
      </c>
      <c r="T300" t="s">
        <v>358</v>
      </c>
      <c r="U300">
        <v>159798.07</v>
      </c>
      <c r="V300">
        <v>16567.47</v>
      </c>
      <c r="W300" t="s">
        <v>359</v>
      </c>
      <c r="X300">
        <v>159798.07</v>
      </c>
      <c r="Y300">
        <v>17303.87</v>
      </c>
      <c r="Z300" t="s">
        <v>360</v>
      </c>
      <c r="AA300">
        <v>159798.07</v>
      </c>
      <c r="AB300">
        <v>18040.27</v>
      </c>
      <c r="AC300" t="s">
        <v>361</v>
      </c>
      <c r="AD300">
        <v>159798.07</v>
      </c>
      <c r="AE300">
        <v>18776.670000000002</v>
      </c>
      <c r="AF300" t="s">
        <v>362</v>
      </c>
      <c r="AG300">
        <v>159798.07</v>
      </c>
      <c r="AH300">
        <v>19513.07</v>
      </c>
      <c r="AI300" t="s">
        <v>363</v>
      </c>
      <c r="AJ300">
        <v>181201.01</v>
      </c>
      <c r="AK300">
        <v>20249.47</v>
      </c>
      <c r="AL300" t="s">
        <v>364</v>
      </c>
      <c r="AM300">
        <v>181201.01</v>
      </c>
      <c r="AN300">
        <v>21084.5</v>
      </c>
      <c r="AO300" t="s">
        <v>365</v>
      </c>
      <c r="AP300">
        <v>181201.01</v>
      </c>
      <c r="AQ300">
        <v>21919.53</v>
      </c>
      <c r="AR300" t="s">
        <v>366</v>
      </c>
      <c r="AS300">
        <v>181023.72</v>
      </c>
      <c r="AT300">
        <v>22754.560000000001</v>
      </c>
    </row>
    <row r="301" spans="1:46" x14ac:dyDescent="0.2">
      <c r="A301" t="s">
        <v>45</v>
      </c>
      <c r="B301" t="s">
        <v>221</v>
      </c>
      <c r="C301" t="s">
        <v>224</v>
      </c>
      <c r="D301" s="6" t="str">
        <f t="shared" si="5"/>
        <v>00100</v>
      </c>
      <c r="E301">
        <v>14</v>
      </c>
      <c r="F301" t="s">
        <v>50</v>
      </c>
      <c r="G301" t="s">
        <v>160</v>
      </c>
      <c r="H301" t="s">
        <v>333</v>
      </c>
      <c r="I301">
        <v>936853.95000000007</v>
      </c>
      <c r="J301">
        <v>498287.23</v>
      </c>
      <c r="K301" t="s">
        <v>355</v>
      </c>
      <c r="L301">
        <v>476998.91000000003</v>
      </c>
      <c r="M301">
        <v>43675.3</v>
      </c>
      <c r="N301" t="s">
        <v>356</v>
      </c>
      <c r="O301">
        <v>476594.10000000003</v>
      </c>
      <c r="P301">
        <v>45468.65</v>
      </c>
      <c r="Q301" t="s">
        <v>357</v>
      </c>
      <c r="R301">
        <v>476594.10000000003</v>
      </c>
      <c r="S301">
        <v>47664.950000000004</v>
      </c>
      <c r="T301" t="s">
        <v>358</v>
      </c>
      <c r="U301">
        <v>476594.10000000003</v>
      </c>
      <c r="V301">
        <v>49861.25</v>
      </c>
      <c r="W301" t="s">
        <v>359</v>
      </c>
      <c r="X301">
        <v>476594.10000000003</v>
      </c>
      <c r="Y301">
        <v>52057.55</v>
      </c>
      <c r="Z301" t="s">
        <v>360</v>
      </c>
      <c r="AA301">
        <v>476594.10000000003</v>
      </c>
      <c r="AB301">
        <v>54253.85</v>
      </c>
      <c r="AC301" t="s">
        <v>361</v>
      </c>
      <c r="AD301">
        <v>476594.10000000003</v>
      </c>
      <c r="AE301">
        <v>56450.15</v>
      </c>
      <c r="AF301" t="s">
        <v>362</v>
      </c>
      <c r="AG301">
        <v>476594.10000000003</v>
      </c>
      <c r="AH301">
        <v>58646.450000000004</v>
      </c>
      <c r="AI301" t="s">
        <v>363</v>
      </c>
      <c r="AJ301">
        <v>540427.86</v>
      </c>
      <c r="AK301">
        <v>60842.75</v>
      </c>
      <c r="AL301" t="s">
        <v>364</v>
      </c>
      <c r="AM301">
        <v>540427.86</v>
      </c>
      <c r="AN301">
        <v>63333.23</v>
      </c>
      <c r="AO301" t="s">
        <v>365</v>
      </c>
      <c r="AP301">
        <v>540427.86</v>
      </c>
      <c r="AQ301">
        <v>65823.710000000006</v>
      </c>
      <c r="AR301" t="s">
        <v>366</v>
      </c>
      <c r="AS301">
        <v>539899.11</v>
      </c>
      <c r="AT301">
        <v>68314.19</v>
      </c>
    </row>
    <row r="302" spans="1:46" x14ac:dyDescent="0.2">
      <c r="A302" t="s">
        <v>45</v>
      </c>
      <c r="B302" t="s">
        <v>225</v>
      </c>
      <c r="C302" t="s">
        <v>226</v>
      </c>
      <c r="D302" s="6" t="str">
        <f t="shared" si="5"/>
        <v>00038</v>
      </c>
      <c r="E302">
        <v>13</v>
      </c>
      <c r="F302" t="s">
        <v>48</v>
      </c>
      <c r="G302" t="s">
        <v>160</v>
      </c>
      <c r="H302" t="s">
        <v>333</v>
      </c>
      <c r="I302">
        <v>79223.14</v>
      </c>
      <c r="J302">
        <v>73261.509999999995</v>
      </c>
      <c r="K302" t="s">
        <v>355</v>
      </c>
      <c r="L302">
        <v>79223.14</v>
      </c>
      <c r="M302">
        <v>74688.850000000006</v>
      </c>
      <c r="N302" t="s">
        <v>356</v>
      </c>
      <c r="O302">
        <v>79223.14</v>
      </c>
      <c r="P302">
        <v>76116.19</v>
      </c>
      <c r="Q302" t="s">
        <v>357</v>
      </c>
      <c r="R302">
        <v>79223.14</v>
      </c>
      <c r="S302">
        <v>77543.53</v>
      </c>
      <c r="T302" t="s">
        <v>358</v>
      </c>
      <c r="U302">
        <v>79223.14</v>
      </c>
      <c r="V302">
        <v>78970.87</v>
      </c>
      <c r="W302" t="s">
        <v>359</v>
      </c>
      <c r="X302">
        <v>79223.14</v>
      </c>
      <c r="Y302">
        <v>79223.14</v>
      </c>
      <c r="Z302" t="s">
        <v>360</v>
      </c>
      <c r="AA302">
        <v>59150.91</v>
      </c>
      <c r="AB302">
        <v>25114.920000000002</v>
      </c>
      <c r="AC302" t="s">
        <v>361</v>
      </c>
      <c r="AD302">
        <v>59150.91</v>
      </c>
      <c r="AE302">
        <v>26180.62</v>
      </c>
      <c r="AF302" t="s">
        <v>362</v>
      </c>
      <c r="AG302">
        <v>59150.91</v>
      </c>
      <c r="AH302">
        <v>27246.32</v>
      </c>
      <c r="AI302" t="s">
        <v>363</v>
      </c>
      <c r="AJ302">
        <v>59150.91</v>
      </c>
      <c r="AK302">
        <v>28312.02</v>
      </c>
      <c r="AL302" t="s">
        <v>364</v>
      </c>
      <c r="AM302">
        <v>59150.91</v>
      </c>
      <c r="AN302">
        <v>29377.72</v>
      </c>
      <c r="AO302" t="s">
        <v>365</v>
      </c>
      <c r="AP302">
        <v>39484.76</v>
      </c>
      <c r="AQ302">
        <v>10777.27</v>
      </c>
      <c r="AR302" t="s">
        <v>366</v>
      </c>
      <c r="AS302">
        <v>39484.76</v>
      </c>
      <c r="AT302">
        <v>11488.65</v>
      </c>
    </row>
    <row r="303" spans="1:46" x14ac:dyDescent="0.2">
      <c r="A303" t="s">
        <v>45</v>
      </c>
      <c r="B303" t="s">
        <v>225</v>
      </c>
      <c r="C303" t="s">
        <v>226</v>
      </c>
      <c r="D303" s="6" t="str">
        <f t="shared" si="5"/>
        <v>00038</v>
      </c>
      <c r="E303">
        <v>14</v>
      </c>
      <c r="F303" t="s">
        <v>50</v>
      </c>
      <c r="G303" t="s">
        <v>160</v>
      </c>
      <c r="H303" t="s">
        <v>333</v>
      </c>
      <c r="I303">
        <v>0</v>
      </c>
      <c r="J303">
        <v>0</v>
      </c>
      <c r="K303" t="s">
        <v>355</v>
      </c>
      <c r="L303">
        <v>0</v>
      </c>
      <c r="M303">
        <v>0</v>
      </c>
      <c r="N303" t="s">
        <v>356</v>
      </c>
      <c r="O303">
        <v>0</v>
      </c>
      <c r="P303">
        <v>0</v>
      </c>
      <c r="Q303" t="s">
        <v>357</v>
      </c>
      <c r="R303">
        <v>0</v>
      </c>
      <c r="S303">
        <v>0</v>
      </c>
      <c r="T303" t="s">
        <v>358</v>
      </c>
      <c r="U303">
        <v>0</v>
      </c>
      <c r="V303">
        <v>0</v>
      </c>
      <c r="W303" t="s">
        <v>359</v>
      </c>
      <c r="X303">
        <v>0</v>
      </c>
      <c r="Y303">
        <v>0</v>
      </c>
      <c r="Z303" t="s">
        <v>360</v>
      </c>
      <c r="AA303">
        <v>0</v>
      </c>
      <c r="AB303">
        <v>0</v>
      </c>
      <c r="AC303" t="s">
        <v>361</v>
      </c>
      <c r="AD303">
        <v>0</v>
      </c>
      <c r="AE303">
        <v>0</v>
      </c>
      <c r="AF303" t="s">
        <v>362</v>
      </c>
      <c r="AG303">
        <v>0</v>
      </c>
      <c r="AH303">
        <v>0</v>
      </c>
      <c r="AI303" t="s">
        <v>363</v>
      </c>
      <c r="AJ303">
        <v>0</v>
      </c>
      <c r="AK303">
        <v>0</v>
      </c>
      <c r="AL303" t="s">
        <v>364</v>
      </c>
      <c r="AM303">
        <v>0</v>
      </c>
      <c r="AN303">
        <v>0</v>
      </c>
      <c r="AO303" t="s">
        <v>365</v>
      </c>
      <c r="AP303">
        <v>0</v>
      </c>
      <c r="AQ303">
        <v>0</v>
      </c>
      <c r="AR303" t="s">
        <v>366</v>
      </c>
      <c r="AS303">
        <v>0</v>
      </c>
      <c r="AT303">
        <v>0</v>
      </c>
    </row>
    <row r="304" spans="1:46" x14ac:dyDescent="0.2">
      <c r="A304" t="s">
        <v>45</v>
      </c>
      <c r="B304" t="s">
        <v>225</v>
      </c>
      <c r="C304" t="s">
        <v>227</v>
      </c>
      <c r="D304" s="6" t="str">
        <f t="shared" si="5"/>
        <v>00048</v>
      </c>
      <c r="E304">
        <v>13</v>
      </c>
      <c r="F304" t="s">
        <v>48</v>
      </c>
      <c r="G304" t="s">
        <v>160</v>
      </c>
      <c r="H304" t="s">
        <v>333</v>
      </c>
      <c r="I304">
        <v>0</v>
      </c>
      <c r="J304">
        <v>0</v>
      </c>
      <c r="K304" t="s">
        <v>355</v>
      </c>
      <c r="L304">
        <v>0</v>
      </c>
      <c r="M304">
        <v>0</v>
      </c>
      <c r="N304" t="s">
        <v>356</v>
      </c>
      <c r="O304">
        <v>0</v>
      </c>
      <c r="P304">
        <v>0</v>
      </c>
      <c r="Q304" t="s">
        <v>357</v>
      </c>
      <c r="R304">
        <v>0</v>
      </c>
      <c r="S304">
        <v>0</v>
      </c>
      <c r="T304" t="s">
        <v>358</v>
      </c>
      <c r="U304">
        <v>0</v>
      </c>
      <c r="V304">
        <v>0</v>
      </c>
      <c r="W304" t="s">
        <v>359</v>
      </c>
      <c r="X304">
        <v>0</v>
      </c>
      <c r="Y304">
        <v>0</v>
      </c>
      <c r="Z304" t="s">
        <v>360</v>
      </c>
      <c r="AA304">
        <v>0</v>
      </c>
      <c r="AB304">
        <v>0</v>
      </c>
      <c r="AC304" t="s">
        <v>361</v>
      </c>
      <c r="AD304">
        <v>0</v>
      </c>
      <c r="AE304">
        <v>0</v>
      </c>
      <c r="AF304" t="s">
        <v>362</v>
      </c>
      <c r="AG304">
        <v>0</v>
      </c>
      <c r="AH304">
        <v>0</v>
      </c>
      <c r="AI304" t="s">
        <v>363</v>
      </c>
      <c r="AJ304">
        <v>0</v>
      </c>
      <c r="AK304">
        <v>0</v>
      </c>
      <c r="AL304" t="s">
        <v>364</v>
      </c>
      <c r="AM304">
        <v>0</v>
      </c>
      <c r="AN304">
        <v>0</v>
      </c>
      <c r="AO304" t="s">
        <v>365</v>
      </c>
      <c r="AP304">
        <v>0</v>
      </c>
      <c r="AQ304">
        <v>0</v>
      </c>
      <c r="AR304" t="s">
        <v>366</v>
      </c>
      <c r="AS304">
        <v>0</v>
      </c>
      <c r="AT304">
        <v>0</v>
      </c>
    </row>
    <row r="305" spans="1:46" x14ac:dyDescent="0.2">
      <c r="A305" t="s">
        <v>45</v>
      </c>
      <c r="B305" t="s">
        <v>225</v>
      </c>
      <c r="C305" t="s">
        <v>227</v>
      </c>
      <c r="D305" s="6" t="str">
        <f t="shared" si="5"/>
        <v>00048</v>
      </c>
      <c r="E305">
        <v>14</v>
      </c>
      <c r="F305" t="s">
        <v>50</v>
      </c>
      <c r="G305" t="s">
        <v>160</v>
      </c>
      <c r="H305" t="s">
        <v>333</v>
      </c>
      <c r="I305">
        <v>321462.03000000003</v>
      </c>
      <c r="J305">
        <v>278267.03000000003</v>
      </c>
      <c r="K305" t="s">
        <v>355</v>
      </c>
      <c r="L305">
        <v>321462.03000000003</v>
      </c>
      <c r="M305">
        <v>284058.7</v>
      </c>
      <c r="N305" t="s">
        <v>356</v>
      </c>
      <c r="O305">
        <v>321462.03000000003</v>
      </c>
      <c r="P305">
        <v>289850.37</v>
      </c>
      <c r="Q305" t="s">
        <v>357</v>
      </c>
      <c r="R305">
        <v>321462.03000000003</v>
      </c>
      <c r="S305">
        <v>295642.03999999998</v>
      </c>
      <c r="T305" t="s">
        <v>358</v>
      </c>
      <c r="U305">
        <v>264991.44</v>
      </c>
      <c r="V305">
        <v>244963.12</v>
      </c>
      <c r="W305" t="s">
        <v>359</v>
      </c>
      <c r="X305">
        <v>264991.44</v>
      </c>
      <c r="Y305">
        <v>249737.38</v>
      </c>
      <c r="Z305" t="s">
        <v>360</v>
      </c>
      <c r="AA305">
        <v>264991.44</v>
      </c>
      <c r="AB305">
        <v>148743.08000000002</v>
      </c>
      <c r="AC305" t="s">
        <v>361</v>
      </c>
      <c r="AD305">
        <v>264991.44</v>
      </c>
      <c r="AE305">
        <v>153517.34</v>
      </c>
      <c r="AF305" t="s">
        <v>362</v>
      </c>
      <c r="AG305">
        <v>236750.03</v>
      </c>
      <c r="AH305">
        <v>130050.19</v>
      </c>
      <c r="AI305" t="s">
        <v>363</v>
      </c>
      <c r="AJ305">
        <v>236750.03</v>
      </c>
      <c r="AK305">
        <v>134315.64000000001</v>
      </c>
      <c r="AL305" t="s">
        <v>364</v>
      </c>
      <c r="AM305">
        <v>207795.05000000002</v>
      </c>
      <c r="AN305">
        <v>109626.11</v>
      </c>
      <c r="AO305" t="s">
        <v>365</v>
      </c>
      <c r="AP305">
        <v>207795.05000000002</v>
      </c>
      <c r="AQ305">
        <v>113369.88</v>
      </c>
      <c r="AR305" t="s">
        <v>366</v>
      </c>
      <c r="AS305">
        <v>207795.05000000002</v>
      </c>
      <c r="AT305">
        <v>117113.65000000001</v>
      </c>
    </row>
    <row r="306" spans="1:46" x14ac:dyDescent="0.2">
      <c r="A306" t="s">
        <v>45</v>
      </c>
      <c r="B306" t="s">
        <v>225</v>
      </c>
      <c r="C306" t="s">
        <v>228</v>
      </c>
      <c r="D306" s="6" t="str">
        <f t="shared" si="5"/>
        <v>00100</v>
      </c>
      <c r="E306">
        <v>13</v>
      </c>
      <c r="F306" t="s">
        <v>48</v>
      </c>
      <c r="G306" t="s">
        <v>160</v>
      </c>
      <c r="H306" t="s">
        <v>333</v>
      </c>
      <c r="I306">
        <v>33509.230000000003</v>
      </c>
      <c r="J306">
        <v>-2313.25</v>
      </c>
      <c r="K306" t="s">
        <v>355</v>
      </c>
      <c r="L306">
        <v>0</v>
      </c>
      <c r="M306">
        <v>-35444.76</v>
      </c>
      <c r="N306" t="s">
        <v>356</v>
      </c>
      <c r="O306">
        <v>0</v>
      </c>
      <c r="P306">
        <v>-35444.76</v>
      </c>
      <c r="Q306" t="s">
        <v>357</v>
      </c>
      <c r="R306">
        <v>0</v>
      </c>
      <c r="S306">
        <v>-35444.76</v>
      </c>
      <c r="T306" t="s">
        <v>358</v>
      </c>
      <c r="U306">
        <v>0</v>
      </c>
      <c r="V306">
        <v>-35444.76</v>
      </c>
      <c r="W306" t="s">
        <v>359</v>
      </c>
      <c r="X306">
        <v>0</v>
      </c>
      <c r="Y306">
        <v>-35444.76</v>
      </c>
      <c r="Z306" t="s">
        <v>360</v>
      </c>
      <c r="AA306">
        <v>0</v>
      </c>
      <c r="AB306">
        <v>18.57</v>
      </c>
      <c r="AC306" t="s">
        <v>361</v>
      </c>
      <c r="AD306">
        <v>0</v>
      </c>
      <c r="AE306">
        <v>18.57</v>
      </c>
      <c r="AF306" t="s">
        <v>362</v>
      </c>
      <c r="AG306">
        <v>0</v>
      </c>
      <c r="AH306">
        <v>18.57</v>
      </c>
      <c r="AI306" t="s">
        <v>363</v>
      </c>
      <c r="AJ306">
        <v>0</v>
      </c>
      <c r="AK306">
        <v>18.57</v>
      </c>
      <c r="AL306" t="s">
        <v>364</v>
      </c>
      <c r="AM306">
        <v>0</v>
      </c>
      <c r="AN306">
        <v>18.57</v>
      </c>
      <c r="AO306" t="s">
        <v>365</v>
      </c>
      <c r="AP306">
        <v>0</v>
      </c>
      <c r="AQ306">
        <v>18.57</v>
      </c>
      <c r="AR306" t="s">
        <v>366</v>
      </c>
      <c r="AS306">
        <v>0</v>
      </c>
      <c r="AT306">
        <v>18.57</v>
      </c>
    </row>
    <row r="307" spans="1:46" x14ac:dyDescent="0.2">
      <c r="A307" t="s">
        <v>45</v>
      </c>
      <c r="B307" t="s">
        <v>225</v>
      </c>
      <c r="C307" t="s">
        <v>228</v>
      </c>
      <c r="D307" s="6" t="str">
        <f t="shared" si="5"/>
        <v>00100</v>
      </c>
      <c r="E307">
        <v>14</v>
      </c>
      <c r="F307" t="s">
        <v>50</v>
      </c>
      <c r="G307" t="s">
        <v>160</v>
      </c>
      <c r="H307" t="s">
        <v>333</v>
      </c>
      <c r="I307">
        <v>100796.31</v>
      </c>
      <c r="J307">
        <v>-7032.84</v>
      </c>
      <c r="K307" t="s">
        <v>355</v>
      </c>
      <c r="L307">
        <v>0</v>
      </c>
      <c r="M307">
        <v>-105787.13</v>
      </c>
      <c r="N307" t="s">
        <v>356</v>
      </c>
      <c r="O307">
        <v>0</v>
      </c>
      <c r="P307">
        <v>-105787.13</v>
      </c>
      <c r="Q307" t="s">
        <v>357</v>
      </c>
      <c r="R307">
        <v>0</v>
      </c>
      <c r="S307">
        <v>-105787.13</v>
      </c>
      <c r="T307" t="s">
        <v>358</v>
      </c>
      <c r="U307">
        <v>0</v>
      </c>
      <c r="V307">
        <v>-105787.13</v>
      </c>
      <c r="W307" t="s">
        <v>359</v>
      </c>
      <c r="X307">
        <v>0</v>
      </c>
      <c r="Y307">
        <v>-105787.13</v>
      </c>
      <c r="Z307" t="s">
        <v>360</v>
      </c>
      <c r="AA307">
        <v>0</v>
      </c>
      <c r="AB307">
        <v>-18.57</v>
      </c>
      <c r="AC307" t="s">
        <v>361</v>
      </c>
      <c r="AD307">
        <v>0</v>
      </c>
      <c r="AE307">
        <v>-18.57</v>
      </c>
      <c r="AF307" t="s">
        <v>362</v>
      </c>
      <c r="AG307">
        <v>0</v>
      </c>
      <c r="AH307">
        <v>-18.57</v>
      </c>
      <c r="AI307" t="s">
        <v>363</v>
      </c>
      <c r="AJ307">
        <v>0</v>
      </c>
      <c r="AK307">
        <v>-18.57</v>
      </c>
      <c r="AL307" t="s">
        <v>364</v>
      </c>
      <c r="AM307">
        <v>0</v>
      </c>
      <c r="AN307">
        <v>-18.57</v>
      </c>
      <c r="AO307" t="s">
        <v>365</v>
      </c>
      <c r="AP307">
        <v>0</v>
      </c>
      <c r="AQ307">
        <v>-18.57</v>
      </c>
      <c r="AR307" t="s">
        <v>366</v>
      </c>
      <c r="AS307">
        <v>0</v>
      </c>
      <c r="AT307">
        <v>-18.57</v>
      </c>
    </row>
    <row r="308" spans="1:46" x14ac:dyDescent="0.2">
      <c r="A308" t="s">
        <v>45</v>
      </c>
      <c r="B308" t="s">
        <v>229</v>
      </c>
      <c r="C308" t="s">
        <v>230</v>
      </c>
      <c r="D308" s="6" t="str">
        <f t="shared" ref="D308:D313" si="6">RIGHT(C308,5)</f>
        <v>00038</v>
      </c>
      <c r="E308">
        <v>13</v>
      </c>
      <c r="F308" t="s">
        <v>48</v>
      </c>
      <c r="G308" t="s">
        <v>160</v>
      </c>
      <c r="H308" t="s">
        <v>333</v>
      </c>
      <c r="I308">
        <v>7208.81</v>
      </c>
      <c r="J308">
        <v>871.04</v>
      </c>
      <c r="K308" t="s">
        <v>355</v>
      </c>
      <c r="L308">
        <v>7208.81</v>
      </c>
      <c r="M308">
        <v>897.17000000000007</v>
      </c>
      <c r="N308" t="s">
        <v>356</v>
      </c>
      <c r="O308">
        <v>7208.81</v>
      </c>
      <c r="P308">
        <v>923.30000000000007</v>
      </c>
      <c r="Q308" t="s">
        <v>357</v>
      </c>
      <c r="R308">
        <v>7208.81</v>
      </c>
      <c r="S308">
        <v>949.43000000000006</v>
      </c>
      <c r="T308" t="s">
        <v>358</v>
      </c>
      <c r="U308">
        <v>7208.81</v>
      </c>
      <c r="V308">
        <v>975.56000000000006</v>
      </c>
      <c r="W308" t="s">
        <v>359</v>
      </c>
      <c r="X308">
        <v>7208.81</v>
      </c>
      <c r="Y308">
        <v>1001.69</v>
      </c>
      <c r="Z308" t="s">
        <v>360</v>
      </c>
      <c r="AA308">
        <v>7208.81</v>
      </c>
      <c r="AB308">
        <v>1027.82</v>
      </c>
      <c r="AC308" t="s">
        <v>361</v>
      </c>
      <c r="AD308">
        <v>7208.81</v>
      </c>
      <c r="AE308">
        <v>1053.95</v>
      </c>
      <c r="AF308" t="s">
        <v>362</v>
      </c>
      <c r="AG308">
        <v>7208.81</v>
      </c>
      <c r="AH308">
        <v>1080.08</v>
      </c>
      <c r="AI308" t="s">
        <v>363</v>
      </c>
      <c r="AJ308">
        <v>7208.81</v>
      </c>
      <c r="AK308">
        <v>1106.21</v>
      </c>
      <c r="AL308" t="s">
        <v>364</v>
      </c>
      <c r="AM308">
        <v>7208.81</v>
      </c>
      <c r="AN308">
        <v>1132.3399999999999</v>
      </c>
      <c r="AO308" t="s">
        <v>365</v>
      </c>
      <c r="AP308">
        <v>7208.81</v>
      </c>
      <c r="AQ308">
        <v>1158.47</v>
      </c>
      <c r="AR308" t="s">
        <v>366</v>
      </c>
      <c r="AS308">
        <v>7208.81</v>
      </c>
      <c r="AT308">
        <v>1184.6000000000001</v>
      </c>
    </row>
    <row r="309" spans="1:46" x14ac:dyDescent="0.2">
      <c r="A309" t="s">
        <v>45</v>
      </c>
      <c r="B309" t="s">
        <v>229</v>
      </c>
      <c r="C309" t="s">
        <v>230</v>
      </c>
      <c r="D309" s="6" t="str">
        <f t="shared" si="6"/>
        <v>00038</v>
      </c>
      <c r="E309">
        <v>14</v>
      </c>
      <c r="F309" t="s">
        <v>50</v>
      </c>
      <c r="G309" t="s">
        <v>160</v>
      </c>
      <c r="H309" t="s">
        <v>333</v>
      </c>
      <c r="I309">
        <v>0</v>
      </c>
      <c r="J309">
        <v>0</v>
      </c>
      <c r="K309" t="s">
        <v>355</v>
      </c>
      <c r="L309">
        <v>0</v>
      </c>
      <c r="M309">
        <v>0</v>
      </c>
      <c r="N309" t="s">
        <v>356</v>
      </c>
      <c r="O309">
        <v>0</v>
      </c>
      <c r="P309">
        <v>0</v>
      </c>
      <c r="Q309" t="s">
        <v>357</v>
      </c>
      <c r="R309">
        <v>0</v>
      </c>
      <c r="S309">
        <v>0</v>
      </c>
      <c r="T309" t="s">
        <v>358</v>
      </c>
      <c r="U309">
        <v>0</v>
      </c>
      <c r="V309">
        <v>0</v>
      </c>
      <c r="W309" t="s">
        <v>359</v>
      </c>
      <c r="X309">
        <v>0</v>
      </c>
      <c r="Y309">
        <v>0</v>
      </c>
      <c r="Z309" t="s">
        <v>360</v>
      </c>
      <c r="AA309">
        <v>0</v>
      </c>
      <c r="AB309">
        <v>0</v>
      </c>
      <c r="AC309" t="s">
        <v>361</v>
      </c>
      <c r="AD309">
        <v>0</v>
      </c>
      <c r="AE309">
        <v>0</v>
      </c>
      <c r="AF309" t="s">
        <v>362</v>
      </c>
      <c r="AG309">
        <v>0</v>
      </c>
      <c r="AH309">
        <v>0</v>
      </c>
      <c r="AI309" t="s">
        <v>363</v>
      </c>
      <c r="AJ309">
        <v>0</v>
      </c>
      <c r="AK309">
        <v>0</v>
      </c>
      <c r="AL309" t="s">
        <v>364</v>
      </c>
      <c r="AM309">
        <v>0</v>
      </c>
      <c r="AN309">
        <v>0</v>
      </c>
      <c r="AO309" t="s">
        <v>365</v>
      </c>
      <c r="AP309">
        <v>0</v>
      </c>
      <c r="AQ309">
        <v>0</v>
      </c>
      <c r="AR309" t="s">
        <v>366</v>
      </c>
      <c r="AS309">
        <v>0</v>
      </c>
      <c r="AT309">
        <v>0</v>
      </c>
    </row>
    <row r="310" spans="1:46" x14ac:dyDescent="0.2">
      <c r="A310" t="s">
        <v>45</v>
      </c>
      <c r="B310" t="s">
        <v>229</v>
      </c>
      <c r="C310" t="s">
        <v>231</v>
      </c>
      <c r="D310" s="6" t="str">
        <f t="shared" si="6"/>
        <v>00048</v>
      </c>
      <c r="E310">
        <v>13</v>
      </c>
      <c r="F310" t="s">
        <v>48</v>
      </c>
      <c r="G310" t="s">
        <v>160</v>
      </c>
      <c r="H310" t="s">
        <v>333</v>
      </c>
      <c r="I310">
        <v>0</v>
      </c>
      <c r="J310">
        <v>0</v>
      </c>
      <c r="K310" t="s">
        <v>355</v>
      </c>
      <c r="L310">
        <v>0</v>
      </c>
      <c r="M310">
        <v>0</v>
      </c>
      <c r="N310" t="s">
        <v>356</v>
      </c>
      <c r="O310">
        <v>0</v>
      </c>
      <c r="P310">
        <v>0</v>
      </c>
      <c r="Q310" t="s">
        <v>357</v>
      </c>
      <c r="R310">
        <v>0</v>
      </c>
      <c r="S310">
        <v>0</v>
      </c>
      <c r="T310" t="s">
        <v>358</v>
      </c>
      <c r="U310">
        <v>0</v>
      </c>
      <c r="V310">
        <v>0</v>
      </c>
      <c r="W310" t="s">
        <v>359</v>
      </c>
      <c r="X310">
        <v>0</v>
      </c>
      <c r="Y310">
        <v>0</v>
      </c>
      <c r="Z310" t="s">
        <v>360</v>
      </c>
      <c r="AA310">
        <v>0</v>
      </c>
      <c r="AB310">
        <v>0</v>
      </c>
      <c r="AC310" t="s">
        <v>361</v>
      </c>
      <c r="AD310">
        <v>0</v>
      </c>
      <c r="AE310">
        <v>0</v>
      </c>
      <c r="AF310" t="s">
        <v>362</v>
      </c>
      <c r="AG310">
        <v>0</v>
      </c>
      <c r="AH310">
        <v>0</v>
      </c>
      <c r="AI310" t="s">
        <v>363</v>
      </c>
      <c r="AJ310">
        <v>0</v>
      </c>
      <c r="AK310">
        <v>0</v>
      </c>
      <c r="AL310" t="s">
        <v>364</v>
      </c>
      <c r="AM310">
        <v>0</v>
      </c>
      <c r="AN310">
        <v>0</v>
      </c>
      <c r="AO310" t="s">
        <v>365</v>
      </c>
      <c r="AP310">
        <v>0</v>
      </c>
      <c r="AQ310">
        <v>0</v>
      </c>
      <c r="AR310" t="s">
        <v>366</v>
      </c>
      <c r="AS310">
        <v>0</v>
      </c>
      <c r="AT310">
        <v>0</v>
      </c>
    </row>
    <row r="311" spans="1:46" x14ac:dyDescent="0.2">
      <c r="A311" t="s">
        <v>45</v>
      </c>
      <c r="B311" t="s">
        <v>229</v>
      </c>
      <c r="C311" t="s">
        <v>231</v>
      </c>
      <c r="D311" s="6" t="str">
        <f t="shared" si="6"/>
        <v>00048</v>
      </c>
      <c r="E311">
        <v>14</v>
      </c>
      <c r="F311" t="s">
        <v>50</v>
      </c>
      <c r="G311" t="s">
        <v>160</v>
      </c>
      <c r="H311" t="s">
        <v>333</v>
      </c>
      <c r="I311">
        <v>14274.33</v>
      </c>
      <c r="J311">
        <v>2640.75</v>
      </c>
      <c r="K311" t="s">
        <v>355</v>
      </c>
      <c r="L311">
        <v>14274.33</v>
      </c>
      <c r="M311">
        <v>2692.4900000000002</v>
      </c>
      <c r="N311" t="s">
        <v>356</v>
      </c>
      <c r="O311">
        <v>14274.33</v>
      </c>
      <c r="P311">
        <v>2744.23</v>
      </c>
      <c r="Q311" t="s">
        <v>357</v>
      </c>
      <c r="R311">
        <v>14274.33</v>
      </c>
      <c r="S311">
        <v>2795.9700000000003</v>
      </c>
      <c r="T311" t="s">
        <v>358</v>
      </c>
      <c r="U311">
        <v>14274.33</v>
      </c>
      <c r="V311">
        <v>2847.71</v>
      </c>
      <c r="W311" t="s">
        <v>359</v>
      </c>
      <c r="X311">
        <v>14274.33</v>
      </c>
      <c r="Y311">
        <v>2899.4500000000003</v>
      </c>
      <c r="Z311" t="s">
        <v>360</v>
      </c>
      <c r="AA311">
        <v>14274.33</v>
      </c>
      <c r="AB311">
        <v>2951.19</v>
      </c>
      <c r="AC311" t="s">
        <v>361</v>
      </c>
      <c r="AD311">
        <v>14274.33</v>
      </c>
      <c r="AE311">
        <v>3002.93</v>
      </c>
      <c r="AF311" t="s">
        <v>362</v>
      </c>
      <c r="AG311">
        <v>14274.33</v>
      </c>
      <c r="AH311">
        <v>3054.67</v>
      </c>
      <c r="AI311" t="s">
        <v>363</v>
      </c>
      <c r="AJ311">
        <v>14274.33</v>
      </c>
      <c r="AK311">
        <v>3106.41</v>
      </c>
      <c r="AL311" t="s">
        <v>364</v>
      </c>
      <c r="AM311">
        <v>14274.33</v>
      </c>
      <c r="AN311">
        <v>3158.15</v>
      </c>
      <c r="AO311" t="s">
        <v>365</v>
      </c>
      <c r="AP311">
        <v>14274.33</v>
      </c>
      <c r="AQ311">
        <v>3209.89</v>
      </c>
      <c r="AR311" t="s">
        <v>366</v>
      </c>
      <c r="AS311">
        <v>14274.33</v>
      </c>
      <c r="AT311">
        <v>3261.63</v>
      </c>
    </row>
    <row r="312" spans="1:46" x14ac:dyDescent="0.2">
      <c r="A312" t="s">
        <v>45</v>
      </c>
      <c r="B312" t="s">
        <v>229</v>
      </c>
      <c r="C312" t="s">
        <v>232</v>
      </c>
      <c r="D312" s="6" t="str">
        <f t="shared" si="6"/>
        <v>00100</v>
      </c>
      <c r="E312">
        <v>13</v>
      </c>
      <c r="F312" t="s">
        <v>48</v>
      </c>
      <c r="G312" t="s">
        <v>160</v>
      </c>
      <c r="H312" t="s">
        <v>333</v>
      </c>
      <c r="I312">
        <v>14841.39</v>
      </c>
      <c r="J312">
        <v>7613.09</v>
      </c>
      <c r="K312" t="s">
        <v>355</v>
      </c>
      <c r="L312">
        <v>14936.57</v>
      </c>
      <c r="M312">
        <v>7716.04</v>
      </c>
      <c r="N312" t="s">
        <v>356</v>
      </c>
      <c r="O312">
        <v>14936.57</v>
      </c>
      <c r="P312">
        <v>7770.18</v>
      </c>
      <c r="Q312" t="s">
        <v>357</v>
      </c>
      <c r="R312">
        <v>14936.57</v>
      </c>
      <c r="S312">
        <v>7824.32</v>
      </c>
      <c r="T312" t="s">
        <v>358</v>
      </c>
      <c r="U312">
        <v>14936.57</v>
      </c>
      <c r="V312">
        <v>7878.46</v>
      </c>
      <c r="W312" t="s">
        <v>359</v>
      </c>
      <c r="X312">
        <v>14936.57</v>
      </c>
      <c r="Y312">
        <v>7932.6</v>
      </c>
      <c r="Z312" t="s">
        <v>360</v>
      </c>
      <c r="AA312">
        <v>14936.57</v>
      </c>
      <c r="AB312">
        <v>7986.74</v>
      </c>
      <c r="AC312" t="s">
        <v>361</v>
      </c>
      <c r="AD312">
        <v>14936.57</v>
      </c>
      <c r="AE312">
        <v>8040.88</v>
      </c>
      <c r="AF312" t="s">
        <v>362</v>
      </c>
      <c r="AG312">
        <v>15665.64</v>
      </c>
      <c r="AH312">
        <v>8095.02</v>
      </c>
      <c r="AI312" t="s">
        <v>363</v>
      </c>
      <c r="AJ312">
        <v>15665.64</v>
      </c>
      <c r="AK312">
        <v>8151.81</v>
      </c>
      <c r="AL312" t="s">
        <v>364</v>
      </c>
      <c r="AM312">
        <v>15665.64</v>
      </c>
      <c r="AN312">
        <v>8208.6</v>
      </c>
      <c r="AO312" t="s">
        <v>365</v>
      </c>
      <c r="AP312">
        <v>15665.64</v>
      </c>
      <c r="AQ312">
        <v>8265.39</v>
      </c>
      <c r="AR312" t="s">
        <v>366</v>
      </c>
      <c r="AS312">
        <v>15659.6</v>
      </c>
      <c r="AT312">
        <v>8322.18</v>
      </c>
    </row>
    <row r="313" spans="1:46" x14ac:dyDescent="0.2">
      <c r="A313" t="s">
        <v>45</v>
      </c>
      <c r="B313" t="s">
        <v>229</v>
      </c>
      <c r="C313" t="s">
        <v>232</v>
      </c>
      <c r="D313" s="6" t="str">
        <f t="shared" si="6"/>
        <v>00100</v>
      </c>
      <c r="E313">
        <v>14</v>
      </c>
      <c r="F313" t="s">
        <v>50</v>
      </c>
      <c r="G313" t="s">
        <v>160</v>
      </c>
      <c r="H313" t="s">
        <v>333</v>
      </c>
      <c r="I313">
        <v>44643.14</v>
      </c>
      <c r="J313">
        <v>22896.920000000002</v>
      </c>
      <c r="K313" t="s">
        <v>355</v>
      </c>
      <c r="L313">
        <v>44547.96</v>
      </c>
      <c r="M313">
        <v>23009.600000000002</v>
      </c>
      <c r="N313" t="s">
        <v>356</v>
      </c>
      <c r="O313">
        <v>44547.96</v>
      </c>
      <c r="P313">
        <v>23171.09</v>
      </c>
      <c r="Q313" t="s">
        <v>357</v>
      </c>
      <c r="R313">
        <v>44547.96</v>
      </c>
      <c r="S313">
        <v>23332.58</v>
      </c>
      <c r="T313" t="s">
        <v>358</v>
      </c>
      <c r="U313">
        <v>44547.96</v>
      </c>
      <c r="V313">
        <v>23494.07</v>
      </c>
      <c r="W313" t="s">
        <v>359</v>
      </c>
      <c r="X313">
        <v>44547.96</v>
      </c>
      <c r="Y313">
        <v>23655.56</v>
      </c>
      <c r="Z313" t="s">
        <v>360</v>
      </c>
      <c r="AA313">
        <v>44547.96</v>
      </c>
      <c r="AB313">
        <v>23817.05</v>
      </c>
      <c r="AC313" t="s">
        <v>361</v>
      </c>
      <c r="AD313">
        <v>44547.96</v>
      </c>
      <c r="AE313">
        <v>23978.54</v>
      </c>
      <c r="AF313" t="s">
        <v>362</v>
      </c>
      <c r="AG313">
        <v>46722.42</v>
      </c>
      <c r="AH313">
        <v>24140.03</v>
      </c>
      <c r="AI313" t="s">
        <v>363</v>
      </c>
      <c r="AJ313">
        <v>46722.42</v>
      </c>
      <c r="AK313">
        <v>24309.4</v>
      </c>
      <c r="AL313" t="s">
        <v>364</v>
      </c>
      <c r="AM313">
        <v>46722.42</v>
      </c>
      <c r="AN313">
        <v>24478.77</v>
      </c>
      <c r="AO313" t="s">
        <v>365</v>
      </c>
      <c r="AP313">
        <v>46722.42</v>
      </c>
      <c r="AQ313">
        <v>24648.14</v>
      </c>
      <c r="AR313" t="s">
        <v>366</v>
      </c>
      <c r="AS313">
        <v>46704.41</v>
      </c>
      <c r="AT313">
        <v>24817.510000000002</v>
      </c>
    </row>
  </sheetData>
  <autoFilter ref="A1:BB271" xr:uid="{69BB5510-5A72-489E-8938-788E76D59DBE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244AC-D4BA-48DB-882E-4B62C6DAA63C}">
  <dimension ref="A3:AA10"/>
  <sheetViews>
    <sheetView workbookViewId="0">
      <selection activeCell="D14" sqref="D14"/>
    </sheetView>
  </sheetViews>
  <sheetFormatPr defaultRowHeight="12.75" x14ac:dyDescent="0.2"/>
  <cols>
    <col min="1" max="1" width="35.28515625" bestFit="1" customWidth="1"/>
    <col min="2" max="2" width="26" style="5" bestFit="1" customWidth="1"/>
    <col min="3" max="3" width="25.28515625" style="5" bestFit="1" customWidth="1"/>
    <col min="4" max="4" width="26" style="5" bestFit="1" customWidth="1"/>
    <col min="5" max="5" width="25.28515625" style="5" bestFit="1" customWidth="1"/>
    <col min="6" max="6" width="26" style="5" bestFit="1" customWidth="1"/>
    <col min="7" max="7" width="25.28515625" style="5" bestFit="1" customWidth="1"/>
    <col min="8" max="8" width="26" style="5" bestFit="1" customWidth="1"/>
    <col min="9" max="9" width="25.28515625" style="5" bestFit="1" customWidth="1"/>
    <col min="10" max="10" width="26" style="5" bestFit="1" customWidth="1"/>
    <col min="11" max="11" width="25.28515625" style="5" bestFit="1" customWidth="1"/>
    <col min="12" max="12" width="26" style="5" bestFit="1" customWidth="1"/>
    <col min="13" max="13" width="25.28515625" style="5" bestFit="1" customWidth="1"/>
    <col min="14" max="14" width="26" style="5" bestFit="1" customWidth="1"/>
    <col min="15" max="15" width="25.28515625" style="5" bestFit="1" customWidth="1"/>
    <col min="16" max="16" width="26" style="5" bestFit="1" customWidth="1"/>
    <col min="17" max="17" width="25.28515625" style="5" bestFit="1" customWidth="1"/>
    <col min="18" max="18" width="26" style="5" bestFit="1" customWidth="1"/>
    <col min="19" max="19" width="25.28515625" style="5" bestFit="1" customWidth="1"/>
    <col min="20" max="20" width="27" style="5" bestFit="1" customWidth="1"/>
    <col min="21" max="21" width="26.42578125" style="5" bestFit="1" customWidth="1"/>
    <col min="22" max="22" width="27" style="5" bestFit="1" customWidth="1"/>
    <col min="23" max="23" width="26.42578125" style="5" bestFit="1" customWidth="1"/>
    <col min="24" max="24" width="27" style="5" bestFit="1" customWidth="1"/>
    <col min="25" max="25" width="26.42578125" style="5" bestFit="1" customWidth="1"/>
    <col min="26" max="26" width="27" style="5" bestFit="1" customWidth="1"/>
    <col min="27" max="27" width="26.42578125" style="5" bestFit="1" customWidth="1"/>
  </cols>
  <sheetData>
    <row r="3" spans="1:27" x14ac:dyDescent="0.2">
      <c r="A3" s="1" t="s">
        <v>233</v>
      </c>
      <c r="B3" s="5" t="s">
        <v>238</v>
      </c>
      <c r="C3" s="5" t="s">
        <v>239</v>
      </c>
      <c r="D3" s="5" t="s">
        <v>240</v>
      </c>
      <c r="E3" s="5" t="s">
        <v>241</v>
      </c>
      <c r="F3" s="5" t="s">
        <v>242</v>
      </c>
      <c r="G3" s="5" t="s">
        <v>243</v>
      </c>
      <c r="H3" s="5" t="s">
        <v>244</v>
      </c>
      <c r="I3" s="5" t="s">
        <v>245</v>
      </c>
      <c r="J3" s="5" t="s">
        <v>246</v>
      </c>
      <c r="K3" s="5" t="s">
        <v>247</v>
      </c>
      <c r="L3" s="5" t="s">
        <v>248</v>
      </c>
      <c r="M3" s="5" t="s">
        <v>249</v>
      </c>
      <c r="N3" s="5" t="s">
        <v>250</v>
      </c>
      <c r="O3" s="5" t="s">
        <v>251</v>
      </c>
      <c r="P3" s="5" t="s">
        <v>252</v>
      </c>
      <c r="Q3" s="5" t="s">
        <v>253</v>
      </c>
      <c r="R3" s="5" t="s">
        <v>254</v>
      </c>
      <c r="S3" s="5" t="s">
        <v>255</v>
      </c>
      <c r="T3" s="5" t="s">
        <v>256</v>
      </c>
      <c r="U3" s="5" t="s">
        <v>257</v>
      </c>
      <c r="V3" s="5" t="s">
        <v>258</v>
      </c>
      <c r="W3" s="5" t="s">
        <v>259</v>
      </c>
      <c r="X3" s="5" t="s">
        <v>262</v>
      </c>
      <c r="Y3" s="5" t="s">
        <v>263</v>
      </c>
      <c r="Z3" s="5" t="s">
        <v>260</v>
      </c>
      <c r="AA3" s="5" t="s">
        <v>261</v>
      </c>
    </row>
    <row r="4" spans="1:27" x14ac:dyDescent="0.2">
      <c r="A4" s="2" t="s">
        <v>45</v>
      </c>
      <c r="B4" s="5">
        <v>41519971.929999992</v>
      </c>
      <c r="C4" s="5">
        <v>8491329.4499999993</v>
      </c>
      <c r="D4" s="5">
        <v>29198499.489999998</v>
      </c>
      <c r="E4" s="5">
        <v>5098578.41</v>
      </c>
      <c r="F4" s="5">
        <v>29198499.489999998</v>
      </c>
      <c r="G4" s="5">
        <v>5128957.82</v>
      </c>
      <c r="H4" s="5">
        <v>29198499.18</v>
      </c>
      <c r="I4" s="5">
        <v>5126337.4400000004</v>
      </c>
      <c r="J4" s="5">
        <v>29198499.18</v>
      </c>
      <c r="K4" s="5">
        <v>5160014.2300000004</v>
      </c>
      <c r="L4" s="5">
        <v>29198499.18</v>
      </c>
      <c r="M4" s="5">
        <v>5193691.04</v>
      </c>
      <c r="N4" s="5">
        <v>29198499.18</v>
      </c>
      <c r="O4" s="5">
        <v>5227367.8600000003</v>
      </c>
      <c r="P4" s="5">
        <v>29198499.18</v>
      </c>
      <c r="Q4" s="5">
        <v>5261044.67</v>
      </c>
      <c r="R4" s="5">
        <v>29198499.18</v>
      </c>
      <c r="S4" s="5">
        <v>5294721.42</v>
      </c>
      <c r="T4" s="5">
        <v>29198499.18</v>
      </c>
      <c r="U4" s="5">
        <v>5328398.2</v>
      </c>
      <c r="V4" s="5">
        <v>29198499.18</v>
      </c>
      <c r="W4" s="5">
        <v>5362075.0299999993</v>
      </c>
      <c r="X4" s="5">
        <v>30631381.030000001</v>
      </c>
      <c r="Y4" s="5">
        <v>5374320.9900000002</v>
      </c>
      <c r="Z4" s="5">
        <v>30631381.030000001</v>
      </c>
      <c r="AA4" s="5">
        <v>5409608.0300000003</v>
      </c>
    </row>
    <row r="5" spans="1:27" x14ac:dyDescent="0.2">
      <c r="A5" s="3" t="s">
        <v>316</v>
      </c>
      <c r="B5" s="5">
        <v>86636.74</v>
      </c>
      <c r="C5" s="5">
        <v>33201.020000000004</v>
      </c>
      <c r="D5" s="5">
        <v>86636.74</v>
      </c>
      <c r="E5" s="5">
        <v>33270.959999999999</v>
      </c>
      <c r="F5" s="5">
        <v>86636.74</v>
      </c>
      <c r="G5" s="5">
        <v>33340.910000000003</v>
      </c>
      <c r="H5" s="5">
        <v>86470.89</v>
      </c>
      <c r="I5" s="5">
        <v>33315</v>
      </c>
      <c r="J5" s="5">
        <v>86470.89</v>
      </c>
      <c r="K5" s="5">
        <v>33384.79</v>
      </c>
      <c r="L5" s="5">
        <v>86470.89</v>
      </c>
      <c r="M5" s="5">
        <v>33454.58</v>
      </c>
      <c r="N5" s="5">
        <v>86470.89</v>
      </c>
      <c r="O5" s="5">
        <v>33524.379999999997</v>
      </c>
      <c r="P5" s="5">
        <v>86470.89</v>
      </c>
      <c r="Q5" s="5">
        <v>33594.17</v>
      </c>
      <c r="R5" s="5">
        <v>86470.89</v>
      </c>
      <c r="S5" s="5">
        <v>33663.96</v>
      </c>
      <c r="T5" s="5">
        <v>86470.89</v>
      </c>
      <c r="U5" s="5">
        <v>33733.760000000002</v>
      </c>
      <c r="V5" s="5">
        <v>86470.89</v>
      </c>
      <c r="W5" s="5">
        <v>33803.56</v>
      </c>
      <c r="X5" s="5">
        <v>85968.48</v>
      </c>
      <c r="Y5" s="5">
        <v>33636.480000000003</v>
      </c>
      <c r="Z5" s="5">
        <v>85968.48</v>
      </c>
      <c r="AA5" s="5">
        <v>33705.840000000004</v>
      </c>
    </row>
    <row r="6" spans="1:27" x14ac:dyDescent="0.2">
      <c r="A6" s="3" t="s">
        <v>317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</row>
    <row r="7" spans="1:27" x14ac:dyDescent="0.2">
      <c r="A7" s="3" t="s">
        <v>318</v>
      </c>
      <c r="B7" s="5">
        <v>26251194.289999999</v>
      </c>
      <c r="C7" s="5">
        <v>5020557.8</v>
      </c>
      <c r="D7" s="5">
        <v>26251194.289999999</v>
      </c>
      <c r="E7" s="5">
        <v>5050867.24</v>
      </c>
      <c r="F7" s="5">
        <v>26251194.289999999</v>
      </c>
      <c r="G7" s="5">
        <v>5081176.7</v>
      </c>
      <c r="H7" s="5">
        <v>29112028.289999999</v>
      </c>
      <c r="I7" s="5">
        <v>5093022.4400000004</v>
      </c>
      <c r="J7" s="5">
        <v>29112028.289999999</v>
      </c>
      <c r="K7" s="5">
        <v>5126629.4400000004</v>
      </c>
      <c r="L7" s="5">
        <v>29112028.289999999</v>
      </c>
      <c r="M7" s="5">
        <v>5160236.46</v>
      </c>
      <c r="N7" s="5">
        <v>29112028.289999999</v>
      </c>
      <c r="O7" s="5">
        <v>5193843.4800000004</v>
      </c>
      <c r="P7" s="5">
        <v>29112028.289999999</v>
      </c>
      <c r="Q7" s="5">
        <v>5227450.5</v>
      </c>
      <c r="R7" s="5">
        <v>29112028.289999999</v>
      </c>
      <c r="S7" s="5">
        <v>5261057.46</v>
      </c>
      <c r="T7" s="5">
        <v>29112028.289999999</v>
      </c>
      <c r="U7" s="5">
        <v>5294664.4400000004</v>
      </c>
      <c r="V7" s="5">
        <v>29112028.289999999</v>
      </c>
      <c r="W7" s="5">
        <v>5328271.47</v>
      </c>
      <c r="X7" s="5">
        <v>30545412.550000001</v>
      </c>
      <c r="Y7" s="5">
        <v>5340684.51</v>
      </c>
      <c r="Z7" s="5">
        <v>30545412.550000001</v>
      </c>
      <c r="AA7" s="5">
        <v>5375902.1900000004</v>
      </c>
    </row>
    <row r="8" spans="1:27" x14ac:dyDescent="0.2">
      <c r="A8" s="3" t="s">
        <v>345</v>
      </c>
      <c r="B8" s="5">
        <v>106117.22</v>
      </c>
      <c r="C8" s="5">
        <v>40482.200000000004</v>
      </c>
      <c r="D8" s="5">
        <v>-165.83</v>
      </c>
      <c r="E8" s="5">
        <v>-136.43</v>
      </c>
      <c r="F8" s="5">
        <v>-165.83</v>
      </c>
      <c r="G8" s="5">
        <v>-136.43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</row>
    <row r="9" spans="1:27" x14ac:dyDescent="0.2">
      <c r="A9" s="3" t="s">
        <v>346</v>
      </c>
      <c r="B9" s="5">
        <v>15076023.68</v>
      </c>
      <c r="C9" s="5">
        <v>3397088.43</v>
      </c>
      <c r="D9" s="5">
        <v>2860834.29</v>
      </c>
      <c r="E9" s="5">
        <v>14576.64</v>
      </c>
      <c r="F9" s="5">
        <v>2860834.29</v>
      </c>
      <c r="G9" s="5">
        <v>14576.64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</row>
    <row r="10" spans="1:27" x14ac:dyDescent="0.2">
      <c r="A10" s="2" t="s">
        <v>234</v>
      </c>
      <c r="B10" s="5">
        <v>41519971.929999992</v>
      </c>
      <c r="C10" s="5">
        <v>8491329.4499999993</v>
      </c>
      <c r="D10" s="5">
        <v>29198499.489999998</v>
      </c>
      <c r="E10" s="5">
        <v>5098578.41</v>
      </c>
      <c r="F10" s="5">
        <v>29198499.489999998</v>
      </c>
      <c r="G10" s="5">
        <v>5128957.82</v>
      </c>
      <c r="H10" s="5">
        <v>29198499.18</v>
      </c>
      <c r="I10" s="5">
        <v>5126337.4400000004</v>
      </c>
      <c r="J10" s="5">
        <v>29198499.18</v>
      </c>
      <c r="K10" s="5">
        <v>5160014.2300000004</v>
      </c>
      <c r="L10" s="5">
        <v>29198499.18</v>
      </c>
      <c r="M10" s="5">
        <v>5193691.04</v>
      </c>
      <c r="N10" s="5">
        <v>29198499.18</v>
      </c>
      <c r="O10" s="5">
        <v>5227367.8600000003</v>
      </c>
      <c r="P10" s="5">
        <v>29198499.18</v>
      </c>
      <c r="Q10" s="5">
        <v>5261044.67</v>
      </c>
      <c r="R10" s="5">
        <v>29198499.18</v>
      </c>
      <c r="S10" s="5">
        <v>5294721.42</v>
      </c>
      <c r="T10" s="5">
        <v>29198499.18</v>
      </c>
      <c r="U10" s="5">
        <v>5328398.2</v>
      </c>
      <c r="V10" s="5">
        <v>29198499.18</v>
      </c>
      <c r="W10" s="5">
        <v>5362075.0299999993</v>
      </c>
      <c r="X10" s="5">
        <v>30631381.030000001</v>
      </c>
      <c r="Y10" s="5">
        <v>5374320.9900000002</v>
      </c>
      <c r="Z10" s="5">
        <v>30631381.030000001</v>
      </c>
      <c r="AA10" s="5">
        <v>5409608.0300000003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DC168-6647-4AB6-9F9C-A39E41A01076}">
  <dimension ref="A1:AS6"/>
  <sheetViews>
    <sheetView workbookViewId="0">
      <selection sqref="A1:XFD6"/>
    </sheetView>
  </sheetViews>
  <sheetFormatPr defaultRowHeight="12.75" x14ac:dyDescent="0.2"/>
  <cols>
    <col min="1" max="1" width="28.28515625" bestFit="1" customWidth="1"/>
    <col min="2" max="2" width="26.42578125" bestFit="1" customWidth="1"/>
    <col min="3" max="3" width="29" bestFit="1" customWidth="1"/>
    <col min="4" max="4" width="14.5703125" bestFit="1" customWidth="1"/>
    <col min="5" max="5" width="11.5703125" bestFit="1" customWidth="1"/>
    <col min="6" max="6" width="18.7109375" bestFit="1" customWidth="1"/>
    <col min="7" max="7" width="10.140625" bestFit="1" customWidth="1"/>
    <col min="8" max="8" width="16.7109375" bestFit="1" customWidth="1"/>
    <col min="9" max="9" width="16.140625" bestFit="1" customWidth="1"/>
    <col min="10" max="10" width="10.140625" bestFit="1" customWidth="1"/>
    <col min="11" max="11" width="16.7109375" bestFit="1" customWidth="1"/>
    <col min="12" max="12" width="16.140625" bestFit="1" customWidth="1"/>
    <col min="13" max="13" width="10.140625" bestFit="1" customWidth="1"/>
    <col min="14" max="14" width="16.7109375" bestFit="1" customWidth="1"/>
    <col min="15" max="15" width="16.140625" bestFit="1" customWidth="1"/>
    <col min="16" max="16" width="10.140625" bestFit="1" customWidth="1"/>
    <col min="17" max="17" width="16.7109375" bestFit="1" customWidth="1"/>
    <col min="18" max="18" width="16.140625" bestFit="1" customWidth="1"/>
    <col min="19" max="19" width="10.140625" bestFit="1" customWidth="1"/>
    <col min="20" max="20" width="16.7109375" bestFit="1" customWidth="1"/>
    <col min="21" max="21" width="16.140625" bestFit="1" customWidth="1"/>
    <col min="22" max="22" width="10.140625" bestFit="1" customWidth="1"/>
    <col min="23" max="23" width="16.7109375" bestFit="1" customWidth="1"/>
    <col min="24" max="24" width="16.140625" bestFit="1" customWidth="1"/>
    <col min="25" max="25" width="10.140625" bestFit="1" customWidth="1"/>
    <col min="26" max="26" width="16.7109375" bestFit="1" customWidth="1"/>
    <col min="27" max="27" width="16.140625" bestFit="1" customWidth="1"/>
    <col min="28" max="28" width="10.140625" bestFit="1" customWidth="1"/>
    <col min="29" max="29" width="16.7109375" bestFit="1" customWidth="1"/>
    <col min="30" max="30" width="16.140625" bestFit="1" customWidth="1"/>
    <col min="31" max="31" width="10.140625" bestFit="1" customWidth="1"/>
    <col min="32" max="32" width="16.7109375" bestFit="1" customWidth="1"/>
    <col min="33" max="33" width="16.140625" bestFit="1" customWidth="1"/>
    <col min="34" max="34" width="10.140625" bestFit="1" customWidth="1"/>
    <col min="35" max="35" width="17.85546875" bestFit="1" customWidth="1"/>
    <col min="36" max="36" width="17.28515625" bestFit="1" customWidth="1"/>
    <col min="37" max="37" width="10.140625" bestFit="1" customWidth="1"/>
    <col min="38" max="38" width="17.85546875" bestFit="1" customWidth="1"/>
    <col min="39" max="39" width="17.28515625" bestFit="1" customWidth="1"/>
    <col min="40" max="40" width="10.140625" bestFit="1" customWidth="1"/>
    <col min="41" max="41" width="17.85546875" bestFit="1" customWidth="1"/>
    <col min="42" max="42" width="17.28515625" bestFit="1" customWidth="1"/>
    <col min="43" max="43" width="10.140625" bestFit="1" customWidth="1"/>
    <col min="44" max="44" width="17.85546875" bestFit="1" customWidth="1"/>
    <col min="45" max="45" width="17.28515625" bestFit="1" customWidth="1"/>
  </cols>
  <sheetData>
    <row r="1" spans="1:45" x14ac:dyDescent="0.2">
      <c r="A1" t="s">
        <v>0</v>
      </c>
      <c r="B1" t="s">
        <v>1</v>
      </c>
      <c r="C1" t="s">
        <v>2</v>
      </c>
      <c r="D1" t="s">
        <v>3</v>
      </c>
      <c r="E1" t="s">
        <v>327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</row>
    <row r="2" spans="1:45" x14ac:dyDescent="0.2">
      <c r="A2" t="s">
        <v>45</v>
      </c>
      <c r="B2" t="s">
        <v>328</v>
      </c>
      <c r="C2" t="s">
        <v>316</v>
      </c>
      <c r="D2">
        <v>1</v>
      </c>
      <c r="E2" t="s">
        <v>329</v>
      </c>
      <c r="F2" t="s">
        <v>330</v>
      </c>
      <c r="G2" t="s">
        <v>333</v>
      </c>
      <c r="H2">
        <v>86636.74</v>
      </c>
      <c r="I2">
        <v>33201.020000000004</v>
      </c>
      <c r="J2" t="s">
        <v>355</v>
      </c>
      <c r="K2">
        <v>86636.74</v>
      </c>
      <c r="L2">
        <v>33270.959999999999</v>
      </c>
      <c r="M2" t="s">
        <v>356</v>
      </c>
      <c r="N2">
        <v>86636.74</v>
      </c>
      <c r="O2">
        <v>33340.910000000003</v>
      </c>
      <c r="P2" t="s">
        <v>357</v>
      </c>
      <c r="Q2">
        <v>86470.89</v>
      </c>
      <c r="R2">
        <v>33315</v>
      </c>
      <c r="S2" t="s">
        <v>358</v>
      </c>
      <c r="T2">
        <v>86470.89</v>
      </c>
      <c r="U2">
        <v>33384.79</v>
      </c>
      <c r="V2" t="s">
        <v>359</v>
      </c>
      <c r="W2">
        <v>86470.89</v>
      </c>
      <c r="X2">
        <v>33454.58</v>
      </c>
      <c r="Y2" t="s">
        <v>360</v>
      </c>
      <c r="Z2">
        <v>86470.89</v>
      </c>
      <c r="AA2">
        <v>33524.379999999997</v>
      </c>
      <c r="AB2" t="s">
        <v>361</v>
      </c>
      <c r="AC2">
        <v>86470.89</v>
      </c>
      <c r="AD2">
        <v>33594.17</v>
      </c>
      <c r="AE2" t="s">
        <v>362</v>
      </c>
      <c r="AF2">
        <v>86470.89</v>
      </c>
      <c r="AG2">
        <v>33663.96</v>
      </c>
      <c r="AH2" t="s">
        <v>363</v>
      </c>
      <c r="AI2">
        <v>86470.89</v>
      </c>
      <c r="AJ2">
        <v>33733.760000000002</v>
      </c>
      <c r="AK2" t="s">
        <v>364</v>
      </c>
      <c r="AL2">
        <v>86470.89</v>
      </c>
      <c r="AM2">
        <v>33803.56</v>
      </c>
      <c r="AN2" t="s">
        <v>365</v>
      </c>
      <c r="AO2">
        <v>85968.48</v>
      </c>
      <c r="AP2">
        <v>33636.480000000003</v>
      </c>
      <c r="AQ2" t="s">
        <v>366</v>
      </c>
      <c r="AR2">
        <v>85968.48</v>
      </c>
      <c r="AS2">
        <v>33705.840000000004</v>
      </c>
    </row>
    <row r="3" spans="1:45" x14ac:dyDescent="0.2">
      <c r="A3" t="s">
        <v>45</v>
      </c>
      <c r="B3" t="s">
        <v>328</v>
      </c>
      <c r="C3" t="s">
        <v>345</v>
      </c>
      <c r="D3">
        <v>1</v>
      </c>
      <c r="E3" t="s">
        <v>329</v>
      </c>
      <c r="F3" t="s">
        <v>330</v>
      </c>
      <c r="G3" t="s">
        <v>333</v>
      </c>
      <c r="H3">
        <v>106117.22</v>
      </c>
      <c r="I3">
        <v>40482.200000000004</v>
      </c>
      <c r="J3" t="s">
        <v>355</v>
      </c>
      <c r="K3">
        <v>-165.83</v>
      </c>
      <c r="L3">
        <v>-136.43</v>
      </c>
      <c r="M3" t="s">
        <v>356</v>
      </c>
      <c r="N3">
        <v>-165.83</v>
      </c>
      <c r="O3">
        <v>-136.43</v>
      </c>
      <c r="P3" t="s">
        <v>357</v>
      </c>
      <c r="Q3">
        <v>0</v>
      </c>
      <c r="R3">
        <v>0</v>
      </c>
      <c r="S3" t="s">
        <v>358</v>
      </c>
      <c r="T3">
        <v>0</v>
      </c>
      <c r="U3">
        <v>0</v>
      </c>
      <c r="V3" t="s">
        <v>359</v>
      </c>
      <c r="W3">
        <v>0</v>
      </c>
      <c r="X3">
        <v>0</v>
      </c>
      <c r="Y3" t="s">
        <v>360</v>
      </c>
      <c r="Z3">
        <v>0</v>
      </c>
      <c r="AA3">
        <v>0</v>
      </c>
      <c r="AB3" t="s">
        <v>361</v>
      </c>
      <c r="AC3">
        <v>0</v>
      </c>
      <c r="AD3">
        <v>0</v>
      </c>
      <c r="AE3" t="s">
        <v>362</v>
      </c>
      <c r="AF3">
        <v>0</v>
      </c>
      <c r="AG3">
        <v>0</v>
      </c>
      <c r="AH3" t="s">
        <v>363</v>
      </c>
      <c r="AI3">
        <v>0</v>
      </c>
      <c r="AJ3">
        <v>0</v>
      </c>
      <c r="AK3" t="s">
        <v>364</v>
      </c>
      <c r="AL3">
        <v>0</v>
      </c>
      <c r="AM3">
        <v>0</v>
      </c>
      <c r="AN3" t="s">
        <v>365</v>
      </c>
      <c r="AO3">
        <v>0</v>
      </c>
      <c r="AP3">
        <v>0</v>
      </c>
      <c r="AQ3" t="s">
        <v>366</v>
      </c>
      <c r="AR3">
        <v>0</v>
      </c>
      <c r="AS3">
        <v>0</v>
      </c>
    </row>
    <row r="4" spans="1:45" x14ac:dyDescent="0.2">
      <c r="A4" t="s">
        <v>45</v>
      </c>
      <c r="B4" t="s">
        <v>331</v>
      </c>
      <c r="C4" t="s">
        <v>317</v>
      </c>
      <c r="D4">
        <v>1</v>
      </c>
      <c r="E4" t="s">
        <v>329</v>
      </c>
      <c r="F4" t="s">
        <v>110</v>
      </c>
      <c r="G4" t="s">
        <v>333</v>
      </c>
      <c r="H4">
        <v>0</v>
      </c>
      <c r="I4">
        <v>0</v>
      </c>
      <c r="J4" t="s">
        <v>355</v>
      </c>
      <c r="K4">
        <v>0</v>
      </c>
      <c r="L4">
        <v>0</v>
      </c>
      <c r="M4" t="s">
        <v>356</v>
      </c>
      <c r="N4">
        <v>0</v>
      </c>
      <c r="O4">
        <v>0</v>
      </c>
      <c r="P4" t="s">
        <v>357</v>
      </c>
      <c r="Q4">
        <v>0</v>
      </c>
      <c r="R4">
        <v>0</v>
      </c>
      <c r="S4" t="s">
        <v>358</v>
      </c>
      <c r="T4">
        <v>0</v>
      </c>
      <c r="U4">
        <v>0</v>
      </c>
      <c r="V4" t="s">
        <v>359</v>
      </c>
      <c r="W4">
        <v>0</v>
      </c>
      <c r="X4">
        <v>0</v>
      </c>
      <c r="Y4" t="s">
        <v>360</v>
      </c>
      <c r="Z4">
        <v>0</v>
      </c>
      <c r="AA4">
        <v>0</v>
      </c>
      <c r="AB4" t="s">
        <v>361</v>
      </c>
      <c r="AC4">
        <v>0</v>
      </c>
      <c r="AD4">
        <v>0</v>
      </c>
      <c r="AE4" t="s">
        <v>362</v>
      </c>
      <c r="AF4">
        <v>0</v>
      </c>
      <c r="AG4">
        <v>0</v>
      </c>
      <c r="AH4" t="s">
        <v>363</v>
      </c>
      <c r="AI4">
        <v>0</v>
      </c>
      <c r="AJ4">
        <v>0</v>
      </c>
      <c r="AK4" t="s">
        <v>364</v>
      </c>
      <c r="AL4">
        <v>0</v>
      </c>
      <c r="AM4">
        <v>0</v>
      </c>
      <c r="AN4" t="s">
        <v>365</v>
      </c>
      <c r="AO4">
        <v>0</v>
      </c>
      <c r="AP4">
        <v>0</v>
      </c>
      <c r="AQ4" t="s">
        <v>366</v>
      </c>
      <c r="AR4">
        <v>0</v>
      </c>
      <c r="AS4">
        <v>0</v>
      </c>
    </row>
    <row r="5" spans="1:45" x14ac:dyDescent="0.2">
      <c r="A5" t="s">
        <v>45</v>
      </c>
      <c r="B5" t="s">
        <v>331</v>
      </c>
      <c r="C5" t="s">
        <v>318</v>
      </c>
      <c r="D5">
        <v>1</v>
      </c>
      <c r="E5" t="s">
        <v>329</v>
      </c>
      <c r="F5" t="s">
        <v>110</v>
      </c>
      <c r="G5" t="s">
        <v>333</v>
      </c>
      <c r="H5">
        <v>26251194.289999999</v>
      </c>
      <c r="I5">
        <v>5020557.8</v>
      </c>
      <c r="J5" t="s">
        <v>355</v>
      </c>
      <c r="K5">
        <v>26251194.289999999</v>
      </c>
      <c r="L5">
        <v>5050867.24</v>
      </c>
      <c r="M5" t="s">
        <v>356</v>
      </c>
      <c r="N5">
        <v>26251194.289999999</v>
      </c>
      <c r="O5">
        <v>5081176.7</v>
      </c>
      <c r="P5" t="s">
        <v>357</v>
      </c>
      <c r="Q5">
        <v>29112028.289999999</v>
      </c>
      <c r="R5">
        <v>5093022.4400000004</v>
      </c>
      <c r="S5" t="s">
        <v>358</v>
      </c>
      <c r="T5">
        <v>29112028.289999999</v>
      </c>
      <c r="U5">
        <v>5126629.4400000004</v>
      </c>
      <c r="V5" t="s">
        <v>359</v>
      </c>
      <c r="W5">
        <v>29112028.289999999</v>
      </c>
      <c r="X5">
        <v>5160236.46</v>
      </c>
      <c r="Y5" t="s">
        <v>360</v>
      </c>
      <c r="Z5">
        <v>29112028.289999999</v>
      </c>
      <c r="AA5">
        <v>5193843.4800000004</v>
      </c>
      <c r="AB5" t="s">
        <v>361</v>
      </c>
      <c r="AC5">
        <v>29112028.289999999</v>
      </c>
      <c r="AD5">
        <v>5227450.5</v>
      </c>
      <c r="AE5" t="s">
        <v>362</v>
      </c>
      <c r="AF5">
        <v>29112028.289999999</v>
      </c>
      <c r="AG5">
        <v>5261057.46</v>
      </c>
      <c r="AH5" t="s">
        <v>363</v>
      </c>
      <c r="AI5">
        <v>29112028.289999999</v>
      </c>
      <c r="AJ5">
        <v>5294664.4400000004</v>
      </c>
      <c r="AK5" t="s">
        <v>364</v>
      </c>
      <c r="AL5">
        <v>29112028.289999999</v>
      </c>
      <c r="AM5">
        <v>5328271.47</v>
      </c>
      <c r="AN5" t="s">
        <v>365</v>
      </c>
      <c r="AO5">
        <v>30545412.550000001</v>
      </c>
      <c r="AP5">
        <v>5340684.51</v>
      </c>
      <c r="AQ5" t="s">
        <v>366</v>
      </c>
      <c r="AR5">
        <v>30545412.550000001</v>
      </c>
      <c r="AS5">
        <v>5375902.1900000004</v>
      </c>
    </row>
    <row r="6" spans="1:45" x14ac:dyDescent="0.2">
      <c r="A6" t="s">
        <v>45</v>
      </c>
      <c r="B6" t="s">
        <v>331</v>
      </c>
      <c r="C6" t="s">
        <v>346</v>
      </c>
      <c r="D6">
        <v>1</v>
      </c>
      <c r="E6" t="s">
        <v>329</v>
      </c>
      <c r="F6" t="s">
        <v>330</v>
      </c>
      <c r="G6" t="s">
        <v>333</v>
      </c>
      <c r="H6">
        <v>15076023.68</v>
      </c>
      <c r="I6">
        <v>3397088.43</v>
      </c>
      <c r="J6" t="s">
        <v>355</v>
      </c>
      <c r="K6">
        <v>2860834.29</v>
      </c>
      <c r="L6">
        <v>14576.64</v>
      </c>
      <c r="M6" t="s">
        <v>356</v>
      </c>
      <c r="N6">
        <v>2860834.29</v>
      </c>
      <c r="O6">
        <v>14576.64</v>
      </c>
      <c r="P6" t="s">
        <v>357</v>
      </c>
      <c r="Q6">
        <v>0</v>
      </c>
      <c r="R6">
        <v>0</v>
      </c>
      <c r="S6" t="s">
        <v>358</v>
      </c>
      <c r="T6">
        <v>0</v>
      </c>
      <c r="U6">
        <v>0</v>
      </c>
      <c r="V6" t="s">
        <v>359</v>
      </c>
      <c r="W6">
        <v>0</v>
      </c>
      <c r="X6">
        <v>0</v>
      </c>
      <c r="Y6" t="s">
        <v>360</v>
      </c>
      <c r="Z6">
        <v>0</v>
      </c>
      <c r="AA6">
        <v>0</v>
      </c>
      <c r="AB6" t="s">
        <v>361</v>
      </c>
      <c r="AC6">
        <v>0</v>
      </c>
      <c r="AD6">
        <v>0</v>
      </c>
      <c r="AE6" t="s">
        <v>362</v>
      </c>
      <c r="AF6">
        <v>0</v>
      </c>
      <c r="AG6">
        <v>0</v>
      </c>
      <c r="AH6" t="s">
        <v>363</v>
      </c>
      <c r="AI6">
        <v>0</v>
      </c>
      <c r="AJ6">
        <v>0</v>
      </c>
      <c r="AK6" t="s">
        <v>364</v>
      </c>
      <c r="AL6">
        <v>0</v>
      </c>
      <c r="AM6">
        <v>0</v>
      </c>
      <c r="AN6" t="s">
        <v>365</v>
      </c>
      <c r="AO6">
        <v>0</v>
      </c>
      <c r="AP6">
        <v>0</v>
      </c>
      <c r="AQ6" t="s">
        <v>366</v>
      </c>
      <c r="AR6">
        <v>0</v>
      </c>
      <c r="AS6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4F6BCA26D4124898A947854461FAE8" ma:contentTypeVersion="44" ma:contentTypeDescription="" ma:contentTypeScope="" ma:versionID="04d8f703f5bd88e2dedb0ceddeacae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2021-09-30T07:00:00+00:00</OpenedDate>
    <SignificantOrder xmlns="dc463f71-b30c-4ab2-9473-d307f9d35888">false</SignificantOrder>
    <Date1 xmlns="dc463f71-b30c-4ab2-9473-d307f9d35888">2022-04-25T07:00:00+00:00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210755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C86FB13-1039-4869-AB2E-A1F79E38D2BE}"/>
</file>

<file path=customXml/itemProps2.xml><?xml version="1.0" encoding="utf-8"?>
<ds:datastoreItem xmlns:ds="http://schemas.openxmlformats.org/officeDocument/2006/customXml" ds:itemID="{8A9C4B80-5FEA-41E2-BB34-7CEC079B6B8B}"/>
</file>

<file path=customXml/itemProps3.xml><?xml version="1.0" encoding="utf-8"?>
<ds:datastoreItem xmlns:ds="http://schemas.openxmlformats.org/officeDocument/2006/customXml" ds:itemID="{CAFDF3F1-187E-480F-845D-0BF1A81D940F}"/>
</file>

<file path=customXml/itemProps4.xml><?xml version="1.0" encoding="utf-8"?>
<ds:datastoreItem xmlns:ds="http://schemas.openxmlformats.org/officeDocument/2006/customXml" ds:itemID="{818F4EBA-12F9-4973-BF68-2EBB080DAE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PIS &amp; Accum Depr 2021</vt:lpstr>
      <vt:lpstr>PIS &amp; Accum Depr w Checks</vt:lpstr>
      <vt:lpstr>Ubook PT</vt:lpstr>
      <vt:lpstr>CNG - 2021 - Depr-1032 B MDU 13</vt:lpstr>
      <vt:lpstr>ARO PT</vt:lpstr>
      <vt:lpstr>13 Month ARO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Ukestad, Kim</cp:lastModifiedBy>
  <dcterms:created xsi:type="dcterms:W3CDTF">2021-05-27T17:40:14Z</dcterms:created>
  <dcterms:modified xsi:type="dcterms:W3CDTF">2022-01-24T20:16:08Z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0x0101006E56B4D1795A2E4DB2F0B01679ED314A003E4F6BCA26D4124898A947854461FAE8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