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0\2020 WA Elec and Gas GRC\Compliance Filing - Final Order\"/>
    </mc:Choice>
  </mc:AlternateContent>
  <xr:revisionPtr revIDLastSave="0" documentId="13_ncr:1_{5B326867-98D0-4051-BC5D-87A0C34080F3}" xr6:coauthVersionLast="45" xr6:coauthVersionMax="45" xr10:uidLastSave="{00000000-0000-0000-0000-000000000000}"/>
  <bookViews>
    <workbookView xWindow="-27990" yWindow="-105" windowWidth="28110" windowHeight="16440" xr2:uid="{5319D15A-7465-4873-A83C-1D0F2226E16E}"/>
  </bookViews>
  <sheets>
    <sheet name="CGK-6 60 Day Update" sheetId="1" r:id="rId1"/>
  </sheets>
  <externalReferences>
    <externalReference r:id="rId2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A_1">'[1]Conf Fuel Costs'!$D$2</definedName>
    <definedName name="burn">SUMIF('[1]Conf Fuel Costs'!$F$6:$F$12,'[1]Conf Fuel Costs'!$F1,'[1]Conf Fuel Costs'!A$6:A$12)</definedName>
    <definedName name="K_1">'[1]Conf Fuel Costs'!$D$3</definedName>
    <definedName name="K_2">'[1]Conf Fuel Costs'!$D$4</definedName>
    <definedName name="Nom">SUMIF('[1]Conf Fuel Costs'!$F$15:$F1048576,'[1]Conf Fuel Costs'!$F1,'[1]Conf Fuel Costs'!A$15:A1048576)</definedName>
    <definedName name="_xlnm.Print_Area" localSheetId="0">'CGK-6 60 Day Update'!$A$1:$O$56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TableName">"Dummy"</definedName>
    <definedName name="Used_K1">SUMIF('[1]Conf Fuel Costs'!$D$15:$D1048576,"K1",'[1]Conf Fuel Costs'!A$15:A1048576)</definedName>
    <definedName name="Used_K2">SUMIF('[1]Conf Fuel Costs'!$D$15:$D1048576,"K2",'[1]Conf Fuel Costs'!A$15:A1048576)</definedName>
    <definedName name="Used_Stan">SUMIF('[1]Conf Fuel Costs'!$E$15:$E1048576,"S",'[1]Conf Fuel Costs'!A$15:A1048576)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7" i="1" l="1"/>
  <c r="B44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 s="1"/>
  <c r="B26" i="1"/>
  <c r="N24" i="1"/>
  <c r="N28" i="1" s="1"/>
  <c r="N31" i="1" s="1"/>
  <c r="F24" i="1"/>
  <c r="F28" i="1" s="1"/>
  <c r="F31" i="1" s="1"/>
  <c r="B22" i="1"/>
  <c r="B20" i="1"/>
  <c r="B18" i="1"/>
  <c r="B16" i="1"/>
  <c r="B14" i="1"/>
  <c r="B12" i="1"/>
  <c r="M24" i="1"/>
  <c r="L24" i="1"/>
  <c r="K24" i="1"/>
  <c r="J24" i="1"/>
  <c r="I24" i="1"/>
  <c r="H24" i="1"/>
  <c r="G24" i="1"/>
  <c r="E24" i="1"/>
  <c r="D24" i="1"/>
  <c r="C24" i="1"/>
  <c r="E39" i="1" l="1"/>
  <c r="E41" i="1" s="1"/>
  <c r="E43" i="1" s="1"/>
  <c r="E45" i="1" s="1"/>
  <c r="E28" i="1"/>
  <c r="E31" i="1" s="1"/>
  <c r="G28" i="1"/>
  <c r="G31" i="1" s="1"/>
  <c r="G39" i="1"/>
  <c r="G41" i="1" s="1"/>
  <c r="G43" i="1" s="1"/>
  <c r="G45" i="1" s="1"/>
  <c r="M39" i="1"/>
  <c r="M41" i="1" s="1"/>
  <c r="M43" i="1" s="1"/>
  <c r="M45" i="1" s="1"/>
  <c r="M28" i="1"/>
  <c r="M31" i="1" s="1"/>
  <c r="H28" i="1"/>
  <c r="H31" i="1" s="1"/>
  <c r="H39" i="1"/>
  <c r="H41" i="1" s="1"/>
  <c r="H43" i="1" s="1"/>
  <c r="H45" i="1" s="1"/>
  <c r="I39" i="1"/>
  <c r="I41" i="1" s="1"/>
  <c r="I43" i="1" s="1"/>
  <c r="I45" i="1" s="1"/>
  <c r="I28" i="1"/>
  <c r="I31" i="1" s="1"/>
  <c r="J39" i="1"/>
  <c r="J41" i="1" s="1"/>
  <c r="J43" i="1" s="1"/>
  <c r="J45" i="1" s="1"/>
  <c r="J28" i="1"/>
  <c r="J31" i="1" s="1"/>
  <c r="C39" i="1"/>
  <c r="B24" i="1"/>
  <c r="B28" i="1" s="1"/>
  <c r="C28" i="1"/>
  <c r="C31" i="1" s="1"/>
  <c r="K39" i="1"/>
  <c r="K41" i="1" s="1"/>
  <c r="K43" i="1" s="1"/>
  <c r="K45" i="1" s="1"/>
  <c r="K28" i="1"/>
  <c r="K31" i="1" s="1"/>
  <c r="D39" i="1"/>
  <c r="D41" i="1" s="1"/>
  <c r="D43" i="1" s="1"/>
  <c r="D45" i="1" s="1"/>
  <c r="D28" i="1"/>
  <c r="D31" i="1" s="1"/>
  <c r="L39" i="1"/>
  <c r="L41" i="1" s="1"/>
  <c r="L43" i="1" s="1"/>
  <c r="L45" i="1" s="1"/>
  <c r="L28" i="1"/>
  <c r="L31" i="1" s="1"/>
  <c r="B10" i="1"/>
  <c r="F39" i="1"/>
  <c r="F41" i="1" s="1"/>
  <c r="F43" i="1" s="1"/>
  <c r="F45" i="1" s="1"/>
  <c r="N39" i="1"/>
  <c r="N41" i="1" s="1"/>
  <c r="N43" i="1" s="1"/>
  <c r="N45" i="1" s="1"/>
  <c r="B31" i="1" l="1"/>
  <c r="C41" i="1"/>
  <c r="C43" i="1" s="1"/>
  <c r="B39" i="1"/>
  <c r="B41" i="1" s="1"/>
  <c r="B43" i="1" l="1"/>
  <c r="B45" i="1" s="1"/>
  <c r="B49" i="1" s="1"/>
  <c r="C45" i="1"/>
</calcChain>
</file>

<file path=xl/sharedStrings.xml><?xml version="1.0" encoding="utf-8"?>
<sst xmlns="http://schemas.openxmlformats.org/spreadsheetml/2006/main" count="57" uniqueCount="42">
  <si>
    <t>Avista Corp</t>
  </si>
  <si>
    <t>ERM Authorized Expense and Retail Sales (Annual)</t>
  </si>
  <si>
    <t>Based on Pro forma October 2021 - September 2022</t>
  </si>
  <si>
    <t>January 2019 - December 2019 Historic Normalized Loads</t>
  </si>
  <si>
    <t>ERM Authorized Power Supply Expense - System Numbers (1)</t>
  </si>
  <si>
    <t>Total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</si>
  <si>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</si>
  <si>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</si>
  <si>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</si>
  <si>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</si>
  <si>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</si>
  <si>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</si>
  <si>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</si>
  <si>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</si>
  <si>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</si>
  <si>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August</t>
  </si>
  <si>
    <t>September</t>
  </si>
  <si>
    <t>Account 555 - Purchased Power</t>
  </si>
  <si>
    <t>Account 501 - Thermal Fuel</t>
  </si>
  <si>
    <t>Account 547 - Natural Gas Fuel</t>
  </si>
  <si>
    <t>Account 557 - Other Expenses</t>
  </si>
  <si>
    <t>Account 565 - Transmission Expense</t>
  </si>
  <si>
    <t>Account 456 - Other Revenue</t>
  </si>
  <si>
    <t>Account 447 - Sale for Resale</t>
  </si>
  <si>
    <t>Power Supply Expense</t>
  </si>
  <si>
    <t>Account 456 - Transmission Revenue</t>
  </si>
  <si>
    <t>Total Authorized Expense</t>
  </si>
  <si>
    <t>WA Share (Ignoring Direct Assignment)</t>
  </si>
  <si>
    <t>ERM Authorized Washington Retail Sales (2)</t>
  </si>
  <si>
    <t>WASHINGTON CALCULATION</t>
  </si>
  <si>
    <t>Transmission Revenue - Allocated (3)</t>
  </si>
  <si>
    <t>Allocated to Washington at 65.64%</t>
  </si>
  <si>
    <t>PT Ratio</t>
  </si>
  <si>
    <t>Transmission - Washington Only</t>
  </si>
  <si>
    <t xml:space="preserve">TOTAL WASHINGTON AUTHORIZED </t>
  </si>
  <si>
    <t>Total Retail Sales, MWh (4)</t>
  </si>
  <si>
    <t>2022 Retail Revenue Credit Rate</t>
  </si>
  <si>
    <t>/MWh</t>
  </si>
  <si>
    <t>(2) Transmission Revenue as discussed by Company Witness Schlect</t>
  </si>
  <si>
    <t>(3) Note totals may vary slightly from adjustment due to rounding.</t>
  </si>
  <si>
    <t>(4) Twelve months ended December 2019 normalized monthly retail sales, revised to reflect closure of industrial customer.</t>
  </si>
  <si>
    <t>(1) Multiply number by ROO current production/transmission allocation ratio of 65.64%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</si>
</sst>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&quot;$&quot;* #,##0_);_(&quot;$&quot;* \(#,##0\);_(&quot;$&quot;* &quot;-&quot;??_);_(@_)"/>
    <numFmt numFmtId="167" formatCode="_(* #,##0_);_(* \(#,##0\);_(* &quot;-&quot;??_);_(@_)"/>
  </numFmts>
  <fonts count="8">
    <font>
      <sz val="10"/>
      <name val="Arial"/>
      <family val="2"/>
    </font>
    <font>
      <sz val="10"/>
      <name val="Geneva"/>
    </font>
    <font>
      <b/>
      <sz val="14"/>
      <name val="Geneva"/>
    </font>
    <font>
      <b/>
      <sz val="12"/>
      <name val="Geneva"/>
    </font>
    <font>
      <b/>
      <u/>
      <sz val="10"/>
      <name val="Geneva"/>
    </font>
    <font>
      <u/>
      <sz val="10"/>
      <name val="Geneva"/>
    </font>
    <font>
      <b/>
      <sz val="10"/>
      <name val="Geneva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2" fillId="0" borderId="0" xfId="4" applyFont="1"/>
    <xf numFmtId="0" fontId="1" fillId="0" borderId="0" xfId="4"/>
    <xf numFmtId="0" fontId="2" fillId="2" borderId="0" xfId="4" applyFont="1" applyFill="1"/>
    <xf numFmtId="0" fontId="2" fillId="0" borderId="0" xfId="4" quotePrefix="1" applyFont="1" applyAlignment="1">
      <alignment horizontal="left"/>
    </xf>
    <xf numFmtId="0" fontId="3" fillId="0" borderId="0" xfId="4" applyFont="1"/>
    <xf numFmtId="0" fontId="4" fillId="0" borderId="0" xfId="4" applyFont="1"/>
    <xf numFmtId="0" fontId="5" fillId="0" borderId="0" xfId="4" applyFont="1" applyAlignment="1">
      <alignment horizontal="center"/>
    </xf>
    <xf numFmtId="17" fontId="5" fillId="0" borderId="0" xfId="4" applyNumberFormat="1" applyFont="1" applyAlignment="1">
      <alignment horizontal="center"/>
    </xf>
    <xf numFmtId="164" fontId="1" fillId="0" borderId="0" xfId="4" applyNumberFormat="1"/>
    <xf numFmtId="0" fontId="1" fillId="0" borderId="1" xfId="4" applyBorder="1"/>
    <xf numFmtId="164" fontId="1" fillId="0" borderId="1" xfId="4" applyNumberFormat="1" applyBorder="1"/>
    <xf numFmtId="0" fontId="6" fillId="0" borderId="0" xfId="4" applyFont="1"/>
    <xf numFmtId="164" fontId="6" fillId="0" borderId="1" xfId="4" applyNumberFormat="1" applyFont="1" applyBorder="1"/>
    <xf numFmtId="164" fontId="6" fillId="0" borderId="2" xfId="4" applyNumberFormat="1" applyFont="1" applyBorder="1"/>
    <xf numFmtId="165" fontId="1" fillId="0" borderId="0" xfId="4" applyNumberFormat="1"/>
    <xf numFmtId="166" fontId="1" fillId="0" borderId="0" xfId="2" applyNumberFormat="1" applyFont="1" applyFill="1"/>
    <xf numFmtId="166" fontId="1" fillId="0" borderId="1" xfId="2" applyNumberFormat="1" applyFont="1" applyFill="1" applyBorder="1"/>
    <xf numFmtId="0" fontId="1" fillId="0" borderId="0" xfId="4" applyAlignment="1">
      <alignment horizontal="right"/>
    </xf>
    <xf numFmtId="10" fontId="1" fillId="0" borderId="1" xfId="3" applyNumberFormat="1" applyFont="1" applyFill="1" applyBorder="1"/>
    <xf numFmtId="166" fontId="1" fillId="0" borderId="1" xfId="4" applyNumberFormat="1" applyBorder="1"/>
    <xf numFmtId="166" fontId="6" fillId="0" borderId="0" xfId="4" applyNumberFormat="1" applyFont="1"/>
    <xf numFmtId="3" fontId="1" fillId="0" borderId="0" xfId="4" applyNumberFormat="1"/>
    <xf numFmtId="167" fontId="1" fillId="0" borderId="0" xfId="1" applyNumberFormat="1" applyFont="1"/>
    <xf numFmtId="165" fontId="6" fillId="0" borderId="3" xfId="4" applyNumberFormat="1" applyFont="1" applyBorder="1"/>
    <xf numFmtId="0" fontId="1" fillId="0" borderId="0" xfId="4" quotePrefix="1"/>
    <xf numFmtId="166" fontId="1" fillId="0" borderId="0" xfId="4" applyNumberFormat="1"/>
    <xf numFmtId="165" fontId="6" fillId="0" borderId="0" xfId="4" applyNumberFormat="1" applyFont="1"/>
  </cellXfs>
  <cellStyles count="5">
    <cellStyle name="Comma" xfId="1" builtinId="3"/>
    <cellStyle name="Currency" xfId="2" builtinId="4"/>
    <cellStyle name="Normal" xfId="0" builtinId="0"/>
    <cellStyle name="Normal 3" xfId="4" xr:uid="{C68211C8-2E5F-4DD4-9533-F270880C4DC9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2020%20WA%20Elec%20and%20Gas%20GRC/60%20Day%20Update%20Filing/Attachment%202%20-60-Day%20UD%20-%20Revised%20Confidential%20Exh.%20CGK%202-6%20-%20(thru%206.15.21%20price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CGK-2C"/>
      <sheetName val="CGK-3"/>
      <sheetName val="CGK-4"/>
      <sheetName val="CGK-5"/>
      <sheetName val="CGK-6"/>
      <sheetName val="Workpaper Index"/>
      <sheetName val="Proforma vs Authorized"/>
      <sheetName val="Conf  Aurora Portfolio Output"/>
      <sheetName val="Conf Aurora Fuel Output"/>
      <sheetName val="Conf Colstrip Fuel Model"/>
      <sheetName val="Conf Fuel Costs"/>
      <sheetName val="Conf Gas Contracts MTM"/>
      <sheetName val="Steps for Updating Aurora"/>
      <sheetName val="Summation Index"/>
    </sheetNames>
    <sheetDataSet>
      <sheetData sheetId="0" refreshError="1"/>
      <sheetData sheetId="1" refreshError="1"/>
      <sheetData sheetId="2">
        <row r="23">
          <cell r="G23">
            <v>8843.2718057070306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D2">
            <v>60592</v>
          </cell>
        </row>
        <row r="3">
          <cell r="D3">
            <v>43000</v>
          </cell>
        </row>
        <row r="4">
          <cell r="D4">
            <v>26388</v>
          </cell>
        </row>
        <row r="6">
          <cell r="F6" t="str">
            <v>R</v>
          </cell>
        </row>
        <row r="7">
          <cell r="F7" t="str">
            <v>L</v>
          </cell>
        </row>
        <row r="8">
          <cell r="F8" t="str">
            <v>B</v>
          </cell>
        </row>
        <row r="9">
          <cell r="F9" t="str">
            <v>K</v>
          </cell>
        </row>
        <row r="10">
          <cell r="F10" t="str">
            <v>N</v>
          </cell>
        </row>
        <row r="11">
          <cell r="F11" t="str">
            <v>C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95266-9826-44B6-99DE-00F154FB7F7C}">
  <sheetPr>
    <pageSetUpPr fitToPage="1"/>
  </sheetPr>
  <dimension ref="A1:O55"/>
  <sheetViews>
    <sheetView tabSelected="1" view="pageLayout" topLeftCell="A19" zoomScaleNormal="100" workbookViewId="0">
      <selection activeCell="G55" sqref="G55"/>
    </sheetView>
  </sheetViews>
  <sheetFormatPr defaultColWidth="9.28515625" defaultRowHeight="12.75"/>
  <cols>
    <col min="1" max="1" width="40.5703125" style="2" customWidth="1"/>
    <col min="2" max="2" width="21.5703125" style="2" bestFit="1" customWidth="1"/>
    <col min="3" max="14" width="13.28515625" style="2" customWidth="1"/>
    <col min="15" max="16384" width="9.28515625" style="2"/>
  </cols>
  <sheetData>
    <row r="1" spans="1:14" ht="18">
      <c r="A1" s="1" t="s">
        <v>0</v>
      </c>
    </row>
    <row r="2" spans="1:14" ht="18">
      <c r="A2" s="1" t="s">
        <v>1</v>
      </c>
    </row>
    <row r="3" spans="1:14" ht="18">
      <c r="A3" s="3" t="s">
        <v>2</v>
      </c>
    </row>
    <row r="4" spans="1:14" ht="18">
      <c r="A4" s="4" t="s">
        <v>3</v>
      </c>
    </row>
    <row r="5" spans="1:14" ht="15.75">
      <c r="A5" s="5"/>
    </row>
    <row r="6" spans="1:14">
      <c r="A6" s="6" t="s">
        <v>4</v>
      </c>
    </row>
    <row r="7" spans="1:14">
      <c r="A7" s="6"/>
    </row>
    <row r="8" spans="1:14">
      <c r="B8" s="7" t="s">
        <v>5</v>
      </c>
      <c r="C8" s="8" t="s">
        <v>6</v>
      </c>
      <c r="D8" s="8" t="s">
        <v>7</v>
      </c>
      <c r="E8" s="8" t="s">
        <v>8</v>
      </c>
      <c r="F8" s="8" t="s">
        <v>9</v>
      </c>
      <c r="G8" s="8" t="s">
        <v>10</v>
      </c>
      <c r="H8" s="8" t="s">
        <v>11</v>
      </c>
      <c r="I8" s="8" t="s">
        <v>12</v>
      </c>
      <c r="J8" s="8" t="s">
        <v>13</v>
      </c>
      <c r="K8" s="8" t="s">
        <v>14</v>
      </c>
      <c r="L8" s="8" t="s">
        <v>14</v>
      </c>
      <c r="M8" s="8" t="s">
        <v>15</v>
      </c>
      <c r="N8" s="8" t="s">
        <v>16</v>
      </c>
    </row>
    <row r="10" spans="1:14">
      <c r="A10" s="2" t="s">
        <v>17</v>
      </c>
      <c r="B10" s="9">
        <f>SUM(C10:N10)</f>
        <v>106013016.84719665</v>
      </c>
      <c r="C10" s="9">
        <v>8843271.80570703</v>
      </c>
      <c r="D10" s="9">
        <v>9402762.2841071673</v>
      </c>
      <c r="E10" s="9">
        <v>9592787.5677306503</v>
      </c>
      <c r="F10" s="9">
        <v>9697041.6792795416</v>
      </c>
      <c r="G10" s="9">
        <v>9727221.7802513652</v>
      </c>
      <c r="H10" s="9">
        <v>9316726.2371626105</v>
      </c>
      <c r="I10" s="9">
        <v>8655718.2242047396</v>
      </c>
      <c r="J10" s="9">
        <v>8101449.5883934628</v>
      </c>
      <c r="K10" s="9">
        <v>7979961.7207419481</v>
      </c>
      <c r="L10" s="9">
        <v>8430288.5436151605</v>
      </c>
      <c r="M10" s="9">
        <v>8522714.959565213</v>
      </c>
      <c r="N10" s="9">
        <v>7743072.4564377619</v>
      </c>
    </row>
    <row r="11" spans="1:14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>
      <c r="A12" s="2" t="s">
        <v>18</v>
      </c>
      <c r="B12" s="9">
        <f>SUM(C12:N12)</f>
        <v>33191344.196056552</v>
      </c>
      <c r="C12" s="9">
        <v>3193370.2328346614</v>
      </c>
      <c r="D12" s="9">
        <v>2640328.8294248036</v>
      </c>
      <c r="E12" s="9">
        <v>2771729.0142290951</v>
      </c>
      <c r="F12" s="9">
        <v>3390501.4040930374</v>
      </c>
      <c r="G12" s="9">
        <v>2926995.1688066837</v>
      </c>
      <c r="H12" s="9">
        <v>2561827.7183259497</v>
      </c>
      <c r="I12" s="9">
        <v>2285402.6521288967</v>
      </c>
      <c r="J12" s="9">
        <v>1756150.0616551149</v>
      </c>
      <c r="K12" s="9">
        <v>1936413.8194755891</v>
      </c>
      <c r="L12" s="9">
        <v>3237585.1744455919</v>
      </c>
      <c r="M12" s="9">
        <v>3378273.513179298</v>
      </c>
      <c r="N12" s="9">
        <v>3112766.6074578296</v>
      </c>
    </row>
    <row r="13" spans="1:14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>
      <c r="A14" s="2" t="s">
        <v>19</v>
      </c>
      <c r="B14" s="9">
        <f>SUM(C14:N14)</f>
        <v>97406668.795889288</v>
      </c>
      <c r="C14" s="9">
        <v>9531785.4900678284</v>
      </c>
      <c r="D14" s="9">
        <v>9667646.324582424</v>
      </c>
      <c r="E14" s="9">
        <v>12083216.455769544</v>
      </c>
      <c r="F14" s="9">
        <v>11943274.101879165</v>
      </c>
      <c r="G14" s="9">
        <v>8892938.9461867586</v>
      </c>
      <c r="H14" s="9">
        <v>7016060.8235627124</v>
      </c>
      <c r="I14" s="9">
        <v>5399258.4991015131</v>
      </c>
      <c r="J14" s="9">
        <v>3372909.1784669301</v>
      </c>
      <c r="K14" s="9">
        <v>4272020.8201466138</v>
      </c>
      <c r="L14" s="9">
        <v>8240675.0886422703</v>
      </c>
      <c r="M14" s="9">
        <v>8751270.1456724312</v>
      </c>
      <c r="N14" s="9">
        <v>8235612.9218110982</v>
      </c>
    </row>
    <row r="15" spans="1:14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>
      <c r="A16" s="2" t="s">
        <v>20</v>
      </c>
      <c r="B16" s="9">
        <f>SUM(C16:N16)</f>
        <v>631627.28033333307</v>
      </c>
      <c r="C16" s="9">
        <v>52635.606694444417</v>
      </c>
      <c r="D16" s="9">
        <v>52635.606694444417</v>
      </c>
      <c r="E16" s="9">
        <v>52635.606694444417</v>
      </c>
      <c r="F16" s="9">
        <v>52635.606694444417</v>
      </c>
      <c r="G16" s="9">
        <v>52635.606694444417</v>
      </c>
      <c r="H16" s="9">
        <v>52635.606694444417</v>
      </c>
      <c r="I16" s="9">
        <v>52635.606694444417</v>
      </c>
      <c r="J16" s="9">
        <v>52635.606694444417</v>
      </c>
      <c r="K16" s="9">
        <v>52635.606694444417</v>
      </c>
      <c r="L16" s="9">
        <v>52635.606694444417</v>
      </c>
      <c r="M16" s="9">
        <v>52635.606694444417</v>
      </c>
      <c r="N16" s="9">
        <v>52635.606694444417</v>
      </c>
    </row>
    <row r="17" spans="1:15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5" ht="12.75" customHeight="1">
      <c r="A18" s="2" t="s">
        <v>21</v>
      </c>
      <c r="B18" s="9">
        <f>SUM(C18:N18)</f>
        <v>17278767.370000001</v>
      </c>
      <c r="C18" s="9">
        <v>1439897.280833333</v>
      </c>
      <c r="D18" s="9">
        <v>1439897.280833333</v>
      </c>
      <c r="E18" s="9">
        <v>1439897.280833333</v>
      </c>
      <c r="F18" s="9">
        <v>1439897.280833333</v>
      </c>
      <c r="G18" s="9">
        <v>1439897.280833333</v>
      </c>
      <c r="H18" s="9">
        <v>1439897.280833333</v>
      </c>
      <c r="I18" s="9">
        <v>1439897.280833333</v>
      </c>
      <c r="J18" s="9">
        <v>1439897.280833333</v>
      </c>
      <c r="K18" s="9">
        <v>1439897.280833333</v>
      </c>
      <c r="L18" s="9">
        <v>1439897.280833333</v>
      </c>
      <c r="M18" s="9">
        <v>1439897.280833333</v>
      </c>
      <c r="N18" s="9">
        <v>1439897.280833333</v>
      </c>
    </row>
    <row r="19" spans="1:15" ht="12.75" customHeight="1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5" ht="12.75" customHeight="1">
      <c r="A20" s="2" t="s">
        <v>22</v>
      </c>
      <c r="B20" s="9">
        <f>SUM(C20:N20)</f>
        <v>-5297542.375791871</v>
      </c>
      <c r="C20" s="9">
        <v>-420269.95203508291</v>
      </c>
      <c r="D20" s="9">
        <v>-363660.47155344806</v>
      </c>
      <c r="E20" s="9">
        <v>127074.51625387491</v>
      </c>
      <c r="F20" s="9">
        <v>-187742.88456239103</v>
      </c>
      <c r="G20" s="9">
        <v>-408011.18053606641</v>
      </c>
      <c r="H20" s="9">
        <v>-649388.2412193222</v>
      </c>
      <c r="I20" s="9">
        <v>-519823.76737381821</v>
      </c>
      <c r="J20" s="9">
        <v>-734744.74193389714</v>
      </c>
      <c r="K20" s="9">
        <v>-643117.70050337433</v>
      </c>
      <c r="L20" s="9">
        <v>-509939.04820822104</v>
      </c>
      <c r="M20" s="9">
        <v>-509640.51359785197</v>
      </c>
      <c r="N20" s="9">
        <v>-478278.39052227332</v>
      </c>
    </row>
    <row r="21" spans="1:15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5">
      <c r="A22" s="10" t="s">
        <v>23</v>
      </c>
      <c r="B22" s="11">
        <f>SUM(C22:N22)</f>
        <v>-112525327.34570798</v>
      </c>
      <c r="C22" s="11">
        <v>-8663704.2896630857</v>
      </c>
      <c r="D22" s="11">
        <v>-8697131.9248559568</v>
      </c>
      <c r="E22" s="11">
        <v>-11768210.347402344</v>
      </c>
      <c r="F22" s="11">
        <v>-6647885.1215722645</v>
      </c>
      <c r="G22" s="11">
        <v>-2273918.6375024333</v>
      </c>
      <c r="H22" s="11">
        <v>-5958092.5975069748</v>
      </c>
      <c r="I22" s="11">
        <v>-8844782.7167734876</v>
      </c>
      <c r="J22" s="11">
        <v>-8347877.2349581467</v>
      </c>
      <c r="K22" s="11">
        <v>-11960905.697844958</v>
      </c>
      <c r="L22" s="11">
        <v>-19865107.322238419</v>
      </c>
      <c r="M22" s="11">
        <v>-6919471.3664278733</v>
      </c>
      <c r="N22" s="11">
        <v>-12578240.088962056</v>
      </c>
    </row>
    <row r="23" spans="1:15" ht="12.75" customHeight="1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5">
      <c r="A24" s="12" t="s">
        <v>24</v>
      </c>
      <c r="B24" s="13">
        <f>SUM(C24:N24)</f>
        <v>136698554.76797596</v>
      </c>
      <c r="C24" s="13">
        <f t="shared" ref="C24:N24" si="0">SUM(C10:C22)</f>
        <v>13976986.17443913</v>
      </c>
      <c r="D24" s="13">
        <f t="shared" si="0"/>
        <v>14142477.929232771</v>
      </c>
      <c r="E24" s="13">
        <f t="shared" si="0"/>
        <v>14299130.094108598</v>
      </c>
      <c r="F24" s="13">
        <f t="shared" si="0"/>
        <v>19687722.066644866</v>
      </c>
      <c r="G24" s="13">
        <f t="shared" si="0"/>
        <v>20357758.964734089</v>
      </c>
      <c r="H24" s="13">
        <f t="shared" si="0"/>
        <v>13779666.827852756</v>
      </c>
      <c r="I24" s="13">
        <f t="shared" si="0"/>
        <v>8468305.7788156196</v>
      </c>
      <c r="J24" s="13">
        <f t="shared" si="0"/>
        <v>5640419.7391512422</v>
      </c>
      <c r="K24" s="13">
        <f t="shared" si="0"/>
        <v>3076905.8495435975</v>
      </c>
      <c r="L24" s="13">
        <f t="shared" si="0"/>
        <v>1026035.3237841614</v>
      </c>
      <c r="M24" s="13">
        <f t="shared" si="0"/>
        <v>14715679.625918996</v>
      </c>
      <c r="N24" s="13">
        <f t="shared" si="0"/>
        <v>7527466.3937501349</v>
      </c>
    </row>
    <row r="25" spans="1:15" ht="12.75" customHeight="1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5">
      <c r="A26" s="2" t="s">
        <v>25</v>
      </c>
      <c r="B26" s="9">
        <f>SUM(C26:N26)</f>
        <v>-25465695</v>
      </c>
      <c r="C26" s="9">
        <v>-1643339</v>
      </c>
      <c r="D26" s="9">
        <v>-1954560</v>
      </c>
      <c r="E26" s="9">
        <v>-2258481</v>
      </c>
      <c r="F26" s="9">
        <v>-1682730</v>
      </c>
      <c r="G26" s="9">
        <v>-1861088</v>
      </c>
      <c r="H26" s="9">
        <v>-1893205</v>
      </c>
      <c r="I26" s="9">
        <v>-1768623</v>
      </c>
      <c r="J26" s="9">
        <v>-2440323</v>
      </c>
      <c r="K26" s="9">
        <v>-2631984</v>
      </c>
      <c r="L26" s="9">
        <v>-2630239</v>
      </c>
      <c r="M26" s="9">
        <v>-2508879</v>
      </c>
      <c r="N26" s="9">
        <v>-2192244</v>
      </c>
    </row>
    <row r="27" spans="1:15" ht="12.75" customHeight="1">
      <c r="A27" s="12"/>
      <c r="B27" s="9"/>
    </row>
    <row r="28" spans="1:15" ht="12.75" customHeight="1" thickBot="1">
      <c r="A28" s="12" t="s">
        <v>26</v>
      </c>
      <c r="B28" s="14">
        <f>B24+B26</f>
        <v>111232859.76797596</v>
      </c>
      <c r="C28" s="14">
        <f t="shared" ref="C28:N28" si="1">C24+C26</f>
        <v>12333647.17443913</v>
      </c>
      <c r="D28" s="14">
        <f t="shared" si="1"/>
        <v>12187917.929232771</v>
      </c>
      <c r="E28" s="14">
        <f t="shared" si="1"/>
        <v>12040649.094108598</v>
      </c>
      <c r="F28" s="14">
        <f t="shared" si="1"/>
        <v>18004992.066644866</v>
      </c>
      <c r="G28" s="14">
        <f t="shared" si="1"/>
        <v>18496670.964734089</v>
      </c>
      <c r="H28" s="14">
        <f t="shared" si="1"/>
        <v>11886461.827852756</v>
      </c>
      <c r="I28" s="14">
        <f t="shared" si="1"/>
        <v>6699682.7788156196</v>
      </c>
      <c r="J28" s="14">
        <f t="shared" si="1"/>
        <v>3200096.7391512422</v>
      </c>
      <c r="K28" s="14">
        <f t="shared" si="1"/>
        <v>444921.84954359755</v>
      </c>
      <c r="L28" s="14">
        <f t="shared" si="1"/>
        <v>-1604203.6762158386</v>
      </c>
      <c r="M28" s="14">
        <f t="shared" si="1"/>
        <v>12206800.625918996</v>
      </c>
      <c r="N28" s="14">
        <f t="shared" si="1"/>
        <v>5335222.3937501349</v>
      </c>
      <c r="O28" s="12"/>
    </row>
    <row r="29" spans="1:15" ht="13.5" thickTop="1"/>
    <row r="30" spans="1:15">
      <c r="A30" s="6"/>
    </row>
    <row r="31" spans="1:15" customFormat="1" ht="13.5" thickBot="1">
      <c r="A31" s="12" t="s">
        <v>27</v>
      </c>
      <c r="B31" s="14">
        <f>SUM(C31:N31)</f>
        <v>73013249.151699424</v>
      </c>
      <c r="C31" s="14">
        <f>C28*0.6564</f>
        <v>8095806.0053018453</v>
      </c>
      <c r="D31" s="14">
        <f t="shared" ref="D31:N31" si="2">D28*0.6564</f>
        <v>8000149.3287483901</v>
      </c>
      <c r="E31" s="14">
        <f t="shared" si="2"/>
        <v>7903482.0653728833</v>
      </c>
      <c r="F31" s="14">
        <f t="shared" si="2"/>
        <v>11818476.792545689</v>
      </c>
      <c r="G31" s="14">
        <f t="shared" si="2"/>
        <v>12141214.821251456</v>
      </c>
      <c r="H31" s="14">
        <f t="shared" si="2"/>
        <v>7802273.5438025491</v>
      </c>
      <c r="I31" s="14">
        <f t="shared" si="2"/>
        <v>4397671.7760145729</v>
      </c>
      <c r="J31" s="14">
        <f t="shared" si="2"/>
        <v>2100543.4995788755</v>
      </c>
      <c r="K31" s="14">
        <f t="shared" si="2"/>
        <v>292046.70204041741</v>
      </c>
      <c r="L31" s="14">
        <f t="shared" si="2"/>
        <v>-1052999.2930680765</v>
      </c>
      <c r="M31" s="14">
        <f t="shared" si="2"/>
        <v>8012543.9308532281</v>
      </c>
      <c r="N31" s="14">
        <f t="shared" si="2"/>
        <v>3502039.9792575883</v>
      </c>
      <c r="O31" s="2"/>
    </row>
    <row r="32" spans="1:15" ht="13.5" thickTop="1"/>
    <row r="33" spans="1:14">
      <c r="A33" s="6" t="s">
        <v>28</v>
      </c>
    </row>
    <row r="34" spans="1:14">
      <c r="B34" s="9"/>
      <c r="C34" s="15"/>
    </row>
    <row r="37" spans="1:14">
      <c r="A37" s="12" t="s">
        <v>29</v>
      </c>
      <c r="B37" s="7" t="s">
        <v>5</v>
      </c>
      <c r="C37" s="8" t="s">
        <v>6</v>
      </c>
      <c r="D37" s="8" t="s">
        <v>7</v>
      </c>
      <c r="E37" s="8" t="s">
        <v>8</v>
      </c>
      <c r="F37" s="8" t="s">
        <v>9</v>
      </c>
      <c r="G37" s="8" t="s">
        <v>10</v>
      </c>
      <c r="H37" s="8" t="s">
        <v>11</v>
      </c>
      <c r="I37" s="8" t="s">
        <v>12</v>
      </c>
      <c r="J37" s="8" t="s">
        <v>13</v>
      </c>
      <c r="K37" s="8" t="s">
        <v>14</v>
      </c>
      <c r="L37" s="8" t="s">
        <v>14</v>
      </c>
      <c r="M37" s="8" t="s">
        <v>15</v>
      </c>
      <c r="N37" s="8" t="s">
        <v>16</v>
      </c>
    </row>
    <row r="39" spans="1:14">
      <c r="A39" s="2" t="s">
        <v>24</v>
      </c>
      <c r="B39" s="16">
        <f>SUM(C39:N39)</f>
        <v>136698554.76797596</v>
      </c>
      <c r="C39" s="9">
        <f>C24</f>
        <v>13976986.17443913</v>
      </c>
      <c r="D39" s="9">
        <f t="shared" ref="D39:N39" si="3">D24</f>
        <v>14142477.929232771</v>
      </c>
      <c r="E39" s="9">
        <f t="shared" si="3"/>
        <v>14299130.094108598</v>
      </c>
      <c r="F39" s="9">
        <f t="shared" si="3"/>
        <v>19687722.066644866</v>
      </c>
      <c r="G39" s="9">
        <f t="shared" si="3"/>
        <v>20357758.964734089</v>
      </c>
      <c r="H39" s="9">
        <f t="shared" si="3"/>
        <v>13779666.827852756</v>
      </c>
      <c r="I39" s="9">
        <f t="shared" si="3"/>
        <v>8468305.7788156196</v>
      </c>
      <c r="J39" s="9">
        <f t="shared" si="3"/>
        <v>5640419.7391512422</v>
      </c>
      <c r="K39" s="9">
        <f t="shared" si="3"/>
        <v>3076905.8495435975</v>
      </c>
      <c r="L39" s="9">
        <f t="shared" si="3"/>
        <v>1026035.3237841614</v>
      </c>
      <c r="M39" s="9">
        <f t="shared" si="3"/>
        <v>14715679.625918996</v>
      </c>
      <c r="N39" s="9">
        <f t="shared" si="3"/>
        <v>7527466.3937501349</v>
      </c>
    </row>
    <row r="40" spans="1:14">
      <c r="A40" s="2" t="s">
        <v>30</v>
      </c>
      <c r="B40" s="17">
        <f>SUM(C40:N40)</f>
        <v>-25289187</v>
      </c>
      <c r="C40" s="11">
        <f>C26+(63000/12)-C44</f>
        <v>-1628630</v>
      </c>
      <c r="D40" s="11">
        <f t="shared" ref="D40:N40" si="4">D26+(63000/12)-D44</f>
        <v>-1939851</v>
      </c>
      <c r="E40" s="11">
        <f t="shared" si="4"/>
        <v>-2243772</v>
      </c>
      <c r="F40" s="11">
        <f t="shared" si="4"/>
        <v>-1668021</v>
      </c>
      <c r="G40" s="11">
        <f t="shared" si="4"/>
        <v>-1846379</v>
      </c>
      <c r="H40" s="11">
        <f t="shared" si="4"/>
        <v>-1878496</v>
      </c>
      <c r="I40" s="11">
        <f t="shared" si="4"/>
        <v>-1753914</v>
      </c>
      <c r="J40" s="11">
        <f t="shared" si="4"/>
        <v>-2425614</v>
      </c>
      <c r="K40" s="11">
        <f t="shared" si="4"/>
        <v>-2617275</v>
      </c>
      <c r="L40" s="11">
        <f t="shared" si="4"/>
        <v>-2615530</v>
      </c>
      <c r="M40" s="11">
        <f t="shared" si="4"/>
        <v>-2494170</v>
      </c>
      <c r="N40" s="11">
        <f t="shared" si="4"/>
        <v>-2177535</v>
      </c>
    </row>
    <row r="41" spans="1:14">
      <c r="A41" s="2" t="s">
        <v>31</v>
      </c>
      <c r="B41" s="16">
        <f>SUM(B39:B40)</f>
        <v>111409367.76797596</v>
      </c>
      <c r="C41" s="16">
        <f t="shared" ref="C41:N41" si="5">SUM(C39:C40)</f>
        <v>12348356.17443913</v>
      </c>
      <c r="D41" s="16">
        <f t="shared" si="5"/>
        <v>12202626.929232771</v>
      </c>
      <c r="E41" s="16">
        <f t="shared" si="5"/>
        <v>12055358.094108598</v>
      </c>
      <c r="F41" s="16">
        <f t="shared" si="5"/>
        <v>18019701.066644866</v>
      </c>
      <c r="G41" s="16">
        <f t="shared" si="5"/>
        <v>18511379.964734089</v>
      </c>
      <c r="H41" s="16">
        <f t="shared" si="5"/>
        <v>11901170.827852756</v>
      </c>
      <c r="I41" s="16">
        <f t="shared" si="5"/>
        <v>6714391.7788156196</v>
      </c>
      <c r="J41" s="16">
        <f t="shared" si="5"/>
        <v>3214805.7391512422</v>
      </c>
      <c r="K41" s="16">
        <f t="shared" si="5"/>
        <v>459630.84954359755</v>
      </c>
      <c r="L41" s="16">
        <f t="shared" si="5"/>
        <v>-1589494.6762158386</v>
      </c>
      <c r="M41" s="16">
        <f t="shared" si="5"/>
        <v>12221509.625918996</v>
      </c>
      <c r="N41" s="16">
        <f t="shared" si="5"/>
        <v>5349931.3937501349</v>
      </c>
    </row>
    <row r="42" spans="1:14">
      <c r="A42" s="18" t="s">
        <v>32</v>
      </c>
      <c r="B42" s="19"/>
      <c r="C42" s="19">
        <v>0.65639999999999998</v>
      </c>
      <c r="D42" s="19">
        <v>0.65639999999999998</v>
      </c>
      <c r="E42" s="19">
        <v>0.65639999999999998</v>
      </c>
      <c r="F42" s="19">
        <v>0.65639999999999998</v>
      </c>
      <c r="G42" s="19">
        <v>0.65639999999999998</v>
      </c>
      <c r="H42" s="19">
        <v>0.65639999999999998</v>
      </c>
      <c r="I42" s="19">
        <v>0.65639999999999998</v>
      </c>
      <c r="J42" s="19">
        <v>0.65639999999999998</v>
      </c>
      <c r="K42" s="19">
        <v>0.65639999999999998</v>
      </c>
      <c r="L42" s="19">
        <v>0.65639999999999998</v>
      </c>
      <c r="M42" s="19">
        <v>0.65639999999999998</v>
      </c>
      <c r="N42" s="19">
        <v>0.65639999999999998</v>
      </c>
    </row>
    <row r="43" spans="1:14">
      <c r="B43" s="16">
        <f>SUM(C43:N43)</f>
        <v>73129109.002899423</v>
      </c>
      <c r="C43" s="16">
        <f>C41*0.6564</f>
        <v>8105460.9929018449</v>
      </c>
      <c r="D43" s="16">
        <f t="shared" ref="D43:N43" si="6">D41*0.6564</f>
        <v>8009804.3163483907</v>
      </c>
      <c r="E43" s="16">
        <f t="shared" si="6"/>
        <v>7913137.0529728839</v>
      </c>
      <c r="F43" s="16">
        <f t="shared" si="6"/>
        <v>11828131.78014569</v>
      </c>
      <c r="G43" s="16">
        <f t="shared" si="6"/>
        <v>12150869.808851456</v>
      </c>
      <c r="H43" s="16">
        <f t="shared" si="6"/>
        <v>7811928.5314025488</v>
      </c>
      <c r="I43" s="16">
        <f t="shared" si="6"/>
        <v>4407326.7636145726</v>
      </c>
      <c r="J43" s="16">
        <f t="shared" si="6"/>
        <v>2110198.4871788751</v>
      </c>
      <c r="K43" s="16">
        <f t="shared" si="6"/>
        <v>301701.6896404174</v>
      </c>
      <c r="L43" s="16">
        <f t="shared" si="6"/>
        <v>-1043344.3054680765</v>
      </c>
      <c r="M43" s="16">
        <f t="shared" si="6"/>
        <v>8022198.9184532287</v>
      </c>
      <c r="N43" s="16">
        <f t="shared" si="6"/>
        <v>3511694.9668575884</v>
      </c>
    </row>
    <row r="44" spans="1:14">
      <c r="A44" s="2" t="s">
        <v>33</v>
      </c>
      <c r="B44" s="20">
        <f>SUM(C44:N44)</f>
        <v>-113508</v>
      </c>
      <c r="C44" s="17">
        <v>-9459</v>
      </c>
      <c r="D44" s="17">
        <v>-9459</v>
      </c>
      <c r="E44" s="17">
        <v>-9459</v>
      </c>
      <c r="F44" s="17">
        <v>-9459</v>
      </c>
      <c r="G44" s="17">
        <v>-9459</v>
      </c>
      <c r="H44" s="17">
        <v>-9459</v>
      </c>
      <c r="I44" s="17">
        <v>-9459</v>
      </c>
      <c r="J44" s="17">
        <v>-9459</v>
      </c>
      <c r="K44" s="17">
        <v>-9459</v>
      </c>
      <c r="L44" s="17">
        <v>-9459</v>
      </c>
      <c r="M44" s="17">
        <v>-9459</v>
      </c>
      <c r="N44" s="17">
        <v>-9459</v>
      </c>
    </row>
    <row r="45" spans="1:14">
      <c r="A45" s="12" t="s">
        <v>34</v>
      </c>
      <c r="B45" s="21">
        <f>SUM(B43:B44)</f>
        <v>73015601.002899423</v>
      </c>
      <c r="C45" s="21">
        <f t="shared" ref="C45:N45" si="7">SUM(C43:C44)</f>
        <v>8096001.9929018449</v>
      </c>
      <c r="D45" s="21">
        <f t="shared" si="7"/>
        <v>8000345.3163483907</v>
      </c>
      <c r="E45" s="21">
        <f t="shared" si="7"/>
        <v>7903678.0529728839</v>
      </c>
      <c r="F45" s="21">
        <f t="shared" si="7"/>
        <v>11818672.78014569</v>
      </c>
      <c r="G45" s="21">
        <f t="shared" si="7"/>
        <v>12141410.808851456</v>
      </c>
      <c r="H45" s="21">
        <f t="shared" si="7"/>
        <v>7802469.5314025488</v>
      </c>
      <c r="I45" s="21">
        <f t="shared" si="7"/>
        <v>4397867.7636145726</v>
      </c>
      <c r="J45" s="21">
        <f t="shared" si="7"/>
        <v>2100739.4871788751</v>
      </c>
      <c r="K45" s="21">
        <f t="shared" si="7"/>
        <v>292242.6896404174</v>
      </c>
      <c r="L45" s="21">
        <f t="shared" si="7"/>
        <v>-1052803.3054680764</v>
      </c>
      <c r="M45" s="21">
        <f t="shared" si="7"/>
        <v>8012739.9184532287</v>
      </c>
      <c r="N45" s="21">
        <f t="shared" si="7"/>
        <v>3502235.9668575884</v>
      </c>
    </row>
    <row r="47" spans="1:14">
      <c r="A47" s="12" t="s">
        <v>35</v>
      </c>
      <c r="B47" s="22">
        <f>SUM(C47:N47)</f>
        <v>5615755.9152409695</v>
      </c>
      <c r="C47" s="23">
        <v>453843.26156900002</v>
      </c>
      <c r="D47" s="23">
        <v>464732.87901122001</v>
      </c>
      <c r="E47" s="23">
        <v>551296.72375321004</v>
      </c>
      <c r="F47" s="22">
        <v>545742.14655933995</v>
      </c>
      <c r="G47" s="22">
        <v>461877.50714429002</v>
      </c>
      <c r="H47" s="22">
        <v>485113.33778499998</v>
      </c>
      <c r="I47" s="22">
        <v>413424.46862592001</v>
      </c>
      <c r="J47" s="22">
        <v>435935.02413099998</v>
      </c>
      <c r="K47" s="22">
        <v>419692.18653498997</v>
      </c>
      <c r="L47" s="22">
        <v>493732.87009099999</v>
      </c>
      <c r="M47" s="22">
        <v>470991.23439100001</v>
      </c>
      <c r="N47" s="22">
        <v>419374.27564499999</v>
      </c>
    </row>
    <row r="48" spans="1:14" ht="13.5" thickBot="1"/>
    <row r="49" spans="1:4" ht="13.5" thickBot="1">
      <c r="A49" s="12" t="s">
        <v>36</v>
      </c>
      <c r="B49" s="24">
        <f>B45/B47</f>
        <v>13.001918549333238</v>
      </c>
      <c r="C49" s="25" t="s">
        <v>37</v>
      </c>
      <c r="D49" s="26"/>
    </row>
    <row r="50" spans="1:4">
      <c r="D50" s="27"/>
    </row>
    <row r="52" spans="1:4">
      <c r="A52" s="25" t="s">
        <v>41</v>
      </c>
    </row>
    <row r="53" spans="1:4">
      <c r="A53" s="25" t="s">
        <v>38</v>
      </c>
    </row>
    <row r="54" spans="1:4">
      <c r="A54" s="25" t="s">
        <v>39</v>
      </c>
    </row>
    <row r="55" spans="1:4">
      <c r="A55" s="2" t="s">
        <v>40</v>
      </c>
    </row>
  </sheetData>
  <pageMargins left="0.75" right="0.75" top="1" bottom="1" header="0.5" footer="0.5"/>
  <pageSetup scale="55" orientation="landscape" r:id="rId1"/>
  <headerFooter scaleWithDoc="0" alignWithMargins="0">
    <oddFooter>&amp;CAttachment 5 (UE-200900 Compliance)&amp;R&amp;11Page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Date1 xmlns="dc463f71-b30c-4ab2-9473-d307f9d35888">2021-09-29T07:00:00+00:00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200900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04E8CE2-E214-4BE5-8DCF-BF128433B8E8}"/>
</file>

<file path=customXml/itemProps2.xml><?xml version="1.0" encoding="utf-8"?>
<ds:datastoreItem xmlns:ds="http://schemas.openxmlformats.org/officeDocument/2006/customXml" ds:itemID="{BD6DFC64-9A81-4C16-B23E-8D11FE8BB1C3}"/>
</file>

<file path=customXml/itemProps3.xml><?xml version="1.0" encoding="utf-8"?>
<ds:datastoreItem xmlns:ds="http://schemas.openxmlformats.org/officeDocument/2006/customXml" ds:itemID="{D4EC26BC-5AA5-4F5F-9FAE-A7176E95EB96}"/>
</file>

<file path=customXml/itemProps4.xml><?xml version="1.0" encoding="utf-8"?>
<ds:datastoreItem xmlns:ds="http://schemas.openxmlformats.org/officeDocument/2006/customXml" ds:itemID="{DE61EABE-8765-46D4-9273-B74755E688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CGK-6 60 Day Update</vt:lpstr>
      <vt:lpstr>'CGK-6 60 Day Update'!Print_Area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Knox, Tara</dc:creator>
  <cp:lastModifiedBy>Knox, Tara</cp:lastModifiedBy>
  <cp:lastPrinted>2021-09-28T20:20:53Z</cp:lastPrinted>
  <dcterms:created xsi:type="dcterms:W3CDTF">2021-09-28T19:39:09Z</dcterms:created>
  <dcterms:modified xsi:type="dcterms:W3CDTF">2021-09-28T20:21:35Z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