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1.2022\"/>
    </mc:Choice>
  </mc:AlternateContent>
  <xr:revisionPtr revIDLastSave="0" documentId="13_ncr:1_{68D44702-E2B4-42B3-BA63-131F90E58663}" xr6:coauthVersionLast="45" xr6:coauthVersionMax="45" xr10:uidLastSave="{00000000-0000-0000-0000-000000000000}"/>
  <bookViews>
    <workbookView xWindow="-120" yWindow="-120" windowWidth="29040" windowHeight="15840" tabRatio="772" activeTab="1" xr2:uid="{00000000-000D-0000-FFFF-FFFF00000000}"/>
  </bookViews>
  <sheets>
    <sheet name="Jan 22" sheetId="74" r:id="rId1"/>
    <sheet name="191010 WA DEF" sheetId="39" r:id="rId2"/>
    <sheet name="191000 WA Amort" sheetId="41" r:id="rId3"/>
  </sheets>
  <externalReferences>
    <externalReference r:id="rId4"/>
    <externalReference r:id="rId5"/>
    <externalReference r:id="rId6"/>
  </externalReferences>
  <definedNames>
    <definedName name="Actual_Cost_Per_MMBtu" localSheetId="2">'[1]Oregon Gas Costs - 1999'!#REF!</definedName>
    <definedName name="Actual_Cost_Per_MMBtu">'[1]Oregon Gas Costs - 1999'!#REF!</definedName>
    <definedName name="Actual_Gas_Costs" localSheetId="2">#REF!</definedName>
    <definedName name="Actual_Gas_Costs">#REF!</definedName>
    <definedName name="Actual_Volumes" localSheetId="2">#REF!</definedName>
    <definedName name="Actual_Volumes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2">#REF!</definedName>
    <definedName name="Balancing_Account_Summary">#REF!</definedName>
    <definedName name="Budgeted_Costs_Volumes" localSheetId="2">#REF!</definedName>
    <definedName name="Budgeted_Costs_Volumes">#REF!</definedName>
    <definedName name="Commodity_Costs" localSheetId="2">#REF!</definedName>
    <definedName name="Commodity_Costs">#REF!</definedName>
    <definedName name="_xlnm.Database" localSheetId="2">'[2]May 2000'!#REF!</definedName>
    <definedName name="_xlnm.Database">'[2]May 2000'!#REF!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2">'[1]Oregon Gas Costs - 1999'!#REF!</definedName>
    <definedName name="jj">'[1]Oregon Gas Costs - 1999'!#REF!</definedName>
    <definedName name="Journal_Entry_Dollars" localSheetId="2">#REF!</definedName>
    <definedName name="Journal_Entry_Dollars">#REF!</definedName>
    <definedName name="Journal_Entry_Volumes" localSheetId="2">#REF!</definedName>
    <definedName name="Journal_Entry_Volumes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2">#REF!</definedName>
    <definedName name="Notes">#REF!</definedName>
    <definedName name="_xlnm.Print_Area" localSheetId="2">'191000 WA Amort'!$A$1:$S$45</definedName>
    <definedName name="_xlnm.Print_Area" localSheetId="1">'191010 WA DEF'!$A$1:$L$45</definedName>
    <definedName name="_xlnm.Print_Area" localSheetId="0">'Jan 22'!$B$1:$R$48</definedName>
    <definedName name="SPREADSHEET_DOCUMENTATION" localSheetId="2">#REF!</definedName>
    <definedName name="SPREADSHEET_DOCUMENTATION">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1" l="1"/>
  <c r="F19" i="41"/>
  <c r="H19" i="41" s="1"/>
  <c r="N16" i="74" l="1"/>
  <c r="N15" i="74"/>
  <c r="N14" i="74"/>
  <c r="N13" i="74"/>
  <c r="N12" i="74"/>
  <c r="N11" i="74"/>
  <c r="N10" i="74"/>
  <c r="M24" i="74"/>
  <c r="M25" i="74" s="1"/>
  <c r="M26" i="74" s="1"/>
  <c r="M27" i="74" s="1"/>
  <c r="M28" i="74" s="1"/>
  <c r="N17" i="74" l="1"/>
  <c r="D31" i="41" l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A20" i="39" l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P28" i="74" l="1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P36" i="74" l="1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G32" i="74" l="1"/>
  <c r="G39" i="74" s="1"/>
  <c r="O39" i="74"/>
  <c r="F14" i="74"/>
  <c r="F39" i="74" s="1"/>
  <c r="L35" i="74" s="1"/>
  <c r="L37" i="74" s="1"/>
  <c r="E42" i="74"/>
  <c r="M35" i="74" l="1"/>
  <c r="M37" i="74" s="1"/>
  <c r="F19" i="39" s="1"/>
  <c r="G19" i="39"/>
  <c r="P35" i="74" l="1"/>
  <c r="M39" i="74"/>
  <c r="H17" i="41"/>
  <c r="F17" i="41" l="1"/>
  <c r="F16" i="41" l="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44" i="41" l="1"/>
  <c r="I45" i="41" l="1"/>
  <c r="H39" i="41" l="1"/>
  <c r="I39" i="41"/>
  <c r="F39" i="39" l="1"/>
  <c r="E39" i="39" l="1"/>
  <c r="E45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I8" i="39"/>
  <c r="O9" i="41"/>
  <c r="P9" i="41" s="1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44" i="39"/>
  <c r="F45" i="39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O31" i="41"/>
  <c r="I38" i="41" s="1"/>
  <c r="E20" i="39"/>
  <c r="H20" i="39" s="1"/>
  <c r="I20" i="39" s="1"/>
  <c r="H31" i="39"/>
  <c r="E20" i="41" l="1"/>
  <c r="O20" i="41" s="1"/>
  <c r="P20" i="41" s="1"/>
  <c r="S19" i="41"/>
  <c r="L19" i="39"/>
  <c r="H38" i="41"/>
  <c r="H37" i="41"/>
  <c r="I36" i="41"/>
  <c r="E21" i="41"/>
  <c r="O21" i="41" s="1"/>
  <c r="P21" i="41" s="1"/>
  <c r="E38" i="39"/>
  <c r="F38" i="39"/>
  <c r="F36" i="39"/>
  <c r="E37" i="39"/>
  <c r="E21" i="39"/>
  <c r="H21" i="39" s="1"/>
  <c r="I21" i="39" s="1"/>
  <c r="I41" i="41" l="1"/>
  <c r="E22" i="41"/>
  <c r="O22" i="41" s="1"/>
  <c r="P22" i="41" s="1"/>
  <c r="F41" i="39"/>
  <c r="E22" i="39"/>
  <c r="H22" i="39" s="1"/>
  <c r="I22" i="39" s="1"/>
  <c r="E23" i="41" l="1"/>
  <c r="O23" i="41" s="1"/>
  <c r="P23" i="41" s="1"/>
  <c r="E23" i="39"/>
  <c r="H23" i="39" s="1"/>
  <c r="I23" i="39" s="1"/>
  <c r="E47" i="74" l="1"/>
  <c r="F47" i="74" s="1"/>
  <c r="E24" i="41"/>
  <c r="O24" i="41" s="1"/>
  <c r="P24" i="41" s="1"/>
  <c r="E24" i="39"/>
  <c r="H24" i="39" s="1"/>
  <c r="I24" i="39" s="1"/>
  <c r="E25" i="41" l="1"/>
  <c r="O25" i="41" s="1"/>
  <c r="P25" i="41" s="1"/>
  <c r="E25" i="39"/>
  <c r="H25" i="39" s="1"/>
  <c r="I25" i="39" s="1"/>
  <c r="E26" i="41" l="1"/>
  <c r="O26" i="41" s="1"/>
  <c r="P26" i="41" s="1"/>
  <c r="E26" i="39"/>
  <c r="H26" i="39" s="1"/>
  <c r="I26" i="39" s="1"/>
  <c r="E27" i="41" l="1"/>
  <c r="O27" i="41"/>
  <c r="P27" i="41" s="1"/>
  <c r="E27" i="39"/>
  <c r="H27" i="39" s="1"/>
  <c r="I27" i="39" s="1"/>
  <c r="E28" i="41" l="1"/>
  <c r="O28" i="41"/>
  <c r="P28" i="41" s="1"/>
  <c r="E28" i="39"/>
  <c r="H28" i="39" s="1"/>
  <c r="I28" i="39" s="1"/>
  <c r="E29" i="41" l="1"/>
  <c r="O29" i="41" s="1"/>
  <c r="P29" i="41" s="1"/>
  <c r="E29" i="39"/>
  <c r="E30" i="41" l="1"/>
  <c r="O30" i="4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<sst xmlns="http://schemas.openxmlformats.org/spreadsheetml/2006/main" count="267" uniqueCount="156">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</sst>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1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7" fillId="0" borderId="0" xfId="92" applyNumberFormat="1" applyFont="1" applyAlignment="1">
      <alignment horizontal="left"/>
    </xf>
    <xf numFmtId="0" fontId="28" fillId="0" borderId="0" xfId="92" applyFont="1"/>
    <xf numFmtId="39" fontId="28" fillId="0" borderId="0" xfId="136" applyFont="1" applyFill="1" applyBorder="1"/>
    <xf numFmtId="164" fontId="29" fillId="0" borderId="0" xfId="92" applyNumberFormat="1" applyFont="1" applyAlignment="1">
      <alignment horizontal="left"/>
    </xf>
    <xf numFmtId="0" fontId="25" fillId="0" borderId="0" xfId="92" applyFont="1"/>
    <xf numFmtId="39" fontId="25" fillId="0" borderId="0" xfId="136" applyFont="1" applyFill="1" applyBorder="1"/>
    <xf numFmtId="0" fontId="28" fillId="0" borderId="0" xfId="137" applyFont="1"/>
    <xf numFmtId="0" fontId="26" fillId="0" borderId="19" xfId="137" applyFont="1" applyBorder="1" applyAlignment="1">
      <alignment horizontal="center" wrapText="1"/>
    </xf>
    <xf numFmtId="0" fontId="26" fillId="0" borderId="18" xfId="137" applyFont="1" applyBorder="1" applyAlignment="1">
      <alignment horizontal="center" wrapText="1"/>
    </xf>
    <xf numFmtId="0" fontId="26" fillId="0" borderId="0" xfId="137" applyFont="1" applyFill="1" applyBorder="1" applyAlignment="1">
      <alignment horizontal="center" wrapText="1"/>
    </xf>
    <xf numFmtId="0" fontId="26" fillId="6" borderId="18" xfId="137" applyFont="1" applyFill="1" applyBorder="1" applyAlignment="1">
      <alignment horizontal="center" wrapText="1"/>
    </xf>
    <xf numFmtId="1" fontId="28" fillId="0" borderId="0" xfId="63" applyNumberFormat="1" applyFont="1" applyFill="1" applyBorder="1" applyAlignment="1">
      <alignment horizontal="left"/>
    </xf>
    <xf numFmtId="43" fontId="25" fillId="0" borderId="0" xfId="138" applyFont="1" applyFill="1" applyBorder="1"/>
    <xf numFmtId="0" fontId="25" fillId="0" borderId="0" xfId="137" applyFont="1" applyFill="1" applyBorder="1"/>
    <xf numFmtId="0" fontId="30" fillId="7" borderId="0" xfId="24" quotePrefix="1" applyFont="1" applyFill="1" applyBorder="1"/>
    <xf numFmtId="0" fontId="31" fillId="0" borderId="0" xfId="24" applyFont="1" applyFill="1" applyBorder="1"/>
    <xf numFmtId="0" fontId="25" fillId="0" borderId="0" xfId="24" applyFont="1" applyFill="1" applyBorder="1"/>
    <xf numFmtId="0" fontId="26" fillId="0" borderId="0" xfId="24" applyFont="1" applyFill="1" applyBorder="1"/>
    <xf numFmtId="1" fontId="25" fillId="0" borderId="18" xfId="63" applyNumberFormat="1" applyFont="1" applyFill="1" applyBorder="1" applyAlignment="1">
      <alignment horizontal="left"/>
    </xf>
    <xf numFmtId="40" fontId="25" fillId="8" borderId="18" xfId="1" applyFont="1" applyFill="1" applyBorder="1"/>
    <xf numFmtId="40" fontId="25" fillId="0" borderId="18" xfId="1" applyFont="1" applyFill="1" applyBorder="1"/>
    <xf numFmtId="0" fontId="33" fillId="0" borderId="0" xfId="137" applyFont="1"/>
    <xf numFmtId="0" fontId="33" fillId="0" borderId="0" xfId="137" applyFont="1" applyFill="1" applyBorder="1"/>
    <xf numFmtId="165" fontId="34" fillId="0" borderId="0" xfId="139" applyNumberFormat="1" applyFont="1" applyFill="1" applyBorder="1"/>
    <xf numFmtId="43" fontId="25" fillId="0" borderId="18" xfId="138" applyFont="1" applyFill="1" applyBorder="1"/>
    <xf numFmtId="43" fontId="34" fillId="0" borderId="0" xfId="138" applyFont="1" applyFill="1" applyBorder="1"/>
    <xf numFmtId="43" fontId="34" fillId="5" borderId="18" xfId="138" applyFont="1" applyFill="1" applyBorder="1"/>
    <xf numFmtId="10" fontId="34" fillId="5" borderId="22" xfId="4" applyNumberFormat="1" applyFont="1" applyFill="1" applyBorder="1"/>
    <xf numFmtId="43" fontId="34" fillId="5" borderId="22" xfId="138" applyFont="1" applyFill="1" applyBorder="1"/>
    <xf numFmtId="43" fontId="25" fillId="0" borderId="22" xfId="138" applyFont="1" applyFill="1" applyBorder="1"/>
    <xf numFmtId="43" fontId="35" fillId="0" borderId="0" xfId="9" applyFont="1" applyFill="1"/>
    <xf numFmtId="0" fontId="31" fillId="0" borderId="0" xfId="24" applyFont="1" applyFill="1"/>
    <xf numFmtId="0" fontId="33" fillId="0" borderId="0" xfId="137" applyFont="1" applyFill="1" applyBorder="1" applyAlignment="1">
      <alignment horizontal="right"/>
    </xf>
    <xf numFmtId="40" fontId="36" fillId="0" borderId="0" xfId="137" applyNumberFormat="1" applyFont="1"/>
    <xf numFmtId="0" fontId="36" fillId="0" borderId="0" xfId="137" applyFont="1"/>
    <xf numFmtId="0" fontId="33" fillId="0" borderId="0" xfId="137" applyFont="1" applyFill="1"/>
    <xf numFmtId="43" fontId="26" fillId="0" borderId="0" xfId="138" applyFont="1" applyFill="1" applyBorder="1"/>
    <xf numFmtId="0" fontId="1" fillId="0" borderId="0" xfId="137" applyFont="1" applyFill="1"/>
    <xf numFmtId="0" fontId="26" fillId="0" borderId="19" xfId="137" quotePrefix="1" applyFont="1" applyBorder="1" applyAlignment="1">
      <alignment horizontal="center" wrapText="1"/>
    </xf>
    <xf numFmtId="0" fontId="26" fillId="0" borderId="22" xfId="137" quotePrefix="1" applyFont="1" applyBorder="1" applyAlignment="1">
      <alignment horizontal="center" wrapText="1"/>
    </xf>
    <xf numFmtId="165" fontId="34" fillId="0" borderId="5" xfId="139" applyNumberFormat="1" applyFont="1" applyFill="1" applyBorder="1"/>
    <xf numFmtId="43" fontId="34" fillId="0" borderId="5" xfId="138" applyFont="1" applyFill="1" applyBorder="1"/>
    <xf numFmtId="0" fontId="26" fillId="0" borderId="20" xfId="137" quotePrefix="1" applyFont="1" applyBorder="1" applyAlignment="1">
      <alignment horizontal="center" wrapText="1"/>
    </xf>
    <xf numFmtId="10" fontId="34" fillId="5" borderId="21" xfId="4" applyNumberFormat="1" applyFont="1" applyFill="1" applyBorder="1"/>
    <xf numFmtId="43" fontId="34" fillId="5" borderId="21" xfId="138" applyFont="1" applyFill="1" applyBorder="1"/>
    <xf numFmtId="43" fontId="25" fillId="0" borderId="21" xfId="138" applyFont="1" applyFill="1" applyBorder="1"/>
    <xf numFmtId="43" fontId="25" fillId="6" borderId="21" xfId="138" applyFont="1" applyFill="1" applyBorder="1"/>
    <xf numFmtId="43" fontId="26" fillId="6" borderId="21" xfId="138" applyFont="1" applyFill="1" applyBorder="1"/>
    <xf numFmtId="43" fontId="34" fillId="5" borderId="23" xfId="138" applyFont="1" applyFill="1" applyBorder="1"/>
    <xf numFmtId="1" fontId="25" fillId="0" borderId="18" xfId="24" applyNumberFormat="1" applyFont="1" applyFill="1" applyBorder="1" applyAlignment="1">
      <alignment horizontal="left"/>
    </xf>
    <xf numFmtId="43" fontId="25" fillId="0" borderId="18" xfId="9" applyFont="1" applyFill="1" applyBorder="1"/>
    <xf numFmtId="0" fontId="32" fillId="0" borderId="0" xfId="24" applyFont="1" applyFill="1"/>
    <xf numFmtId="164" fontId="26" fillId="0" borderId="0" xfId="92" applyNumberFormat="1" applyFont="1" applyAlignment="1">
      <alignment horizontal="left"/>
    </xf>
    <xf numFmtId="0" fontId="25" fillId="0" borderId="0" xfId="137" applyFont="1"/>
    <xf numFmtId="164" fontId="37" fillId="0" borderId="0" xfId="92" applyNumberFormat="1" applyFont="1" applyAlignment="1">
      <alignment horizontal="left"/>
    </xf>
    <xf numFmtId="10" fontId="34" fillId="5" borderId="21" xfId="139" applyNumberFormat="1" applyFont="1" applyFill="1" applyBorder="1"/>
    <xf numFmtId="168" fontId="38" fillId="5" borderId="21" xfId="145" applyNumberFormat="1" applyFont="1" applyFill="1" applyBorder="1" applyAlignment="1">
      <alignment horizontal="center"/>
    </xf>
    <xf numFmtId="43" fontId="25" fillId="0" borderId="24" xfId="138" applyFont="1" applyFill="1" applyBorder="1"/>
    <xf numFmtId="0" fontId="26" fillId="0" borderId="26" xfId="137" applyFont="1" applyBorder="1" applyAlignment="1">
      <alignment horizontal="center" wrapText="1"/>
    </xf>
    <xf numFmtId="0" fontId="26" fillId="0" borderId="27" xfId="137" applyFont="1" applyBorder="1" applyAlignment="1">
      <alignment horizontal="center" wrapText="1"/>
    </xf>
    <xf numFmtId="0" fontId="26" fillId="0" borderId="28" xfId="137" applyFont="1" applyBorder="1" applyAlignment="1">
      <alignment horizontal="center" wrapText="1"/>
    </xf>
    <xf numFmtId="43" fontId="34" fillId="5" borderId="30" xfId="138" applyFont="1" applyFill="1" applyBorder="1"/>
    <xf numFmtId="43" fontId="34" fillId="5" borderId="32" xfId="138" applyFont="1" applyFill="1" applyBorder="1"/>
    <xf numFmtId="43" fontId="25" fillId="0" borderId="25" xfId="138" applyFont="1" applyFill="1" applyBorder="1"/>
    <xf numFmtId="43" fontId="25" fillId="0" borderId="33" xfId="138" applyFont="1" applyFill="1" applyBorder="1"/>
    <xf numFmtId="38" fontId="34" fillId="5" borderId="29" xfId="138" applyNumberFormat="1" applyFont="1" applyFill="1" applyBorder="1"/>
    <xf numFmtId="0" fontId="26" fillId="0" borderId="34" xfId="137" applyFont="1" applyBorder="1" applyAlignment="1">
      <alignment horizontal="center" wrapText="1"/>
    </xf>
    <xf numFmtId="43" fontId="25" fillId="0" borderId="30" xfId="138" applyFont="1" applyFill="1" applyBorder="1"/>
    <xf numFmtId="0" fontId="26" fillId="0" borderId="33" xfId="137" applyFont="1" applyBorder="1" applyAlignment="1">
      <alignment horizontal="center" wrapText="1"/>
    </xf>
    <xf numFmtId="0" fontId="26" fillId="0" borderId="0" xfId="137" applyFont="1" applyBorder="1" applyAlignment="1">
      <alignment horizontal="center" wrapText="1"/>
    </xf>
    <xf numFmtId="0" fontId="33" fillId="0" borderId="0" xfId="137" applyFont="1" applyBorder="1"/>
    <xf numFmtId="10" fontId="34" fillId="5" borderId="23" xfId="139" applyNumberFormat="1" applyFont="1" applyFill="1" applyBorder="1"/>
    <xf numFmtId="38" fontId="34" fillId="5" borderId="31" xfId="138" applyNumberFormat="1" applyFont="1" applyFill="1" applyBorder="1"/>
    <xf numFmtId="43" fontId="25" fillId="0" borderId="36" xfId="138" applyFont="1" applyFill="1" applyBorder="1"/>
    <xf numFmtId="43" fontId="25" fillId="0" borderId="5" xfId="138" applyFont="1" applyFill="1" applyBorder="1"/>
    <xf numFmtId="0" fontId="36" fillId="0" borderId="0" xfId="137" applyFont="1" applyFill="1" applyBorder="1"/>
    <xf numFmtId="0" fontId="36" fillId="0" borderId="0" xfId="137" applyFont="1" applyAlignment="1">
      <alignment horizontal="center"/>
    </xf>
    <xf numFmtId="0" fontId="36" fillId="0" borderId="0" xfId="137" applyFont="1" applyFill="1"/>
    <xf numFmtId="0" fontId="24" fillId="0" borderId="0" xfId="137" applyFont="1"/>
    <xf numFmtId="0" fontId="24" fillId="0" borderId="0" xfId="137" applyFont="1" applyFill="1" applyBorder="1"/>
    <xf numFmtId="0" fontId="35" fillId="0" borderId="0" xfId="24" applyFont="1"/>
    <xf numFmtId="1" fontId="39" fillId="0" borderId="0" xfId="63" applyNumberFormat="1" applyFont="1" applyFill="1" applyBorder="1" applyAlignment="1">
      <alignment horizontal="left"/>
    </xf>
    <xf numFmtId="43" fontId="35" fillId="0" borderId="0" xfId="138" applyFont="1" applyFill="1" applyBorder="1"/>
    <xf numFmtId="0" fontId="35" fillId="0" borderId="0" xfId="137" applyFont="1" applyFill="1" applyBorder="1"/>
    <xf numFmtId="0" fontId="36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6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5" fillId="0" borderId="19" xfId="138" applyFont="1" applyFill="1" applyBorder="1"/>
    <xf numFmtId="43" fontId="33" fillId="0" borderId="0" xfId="137" applyNumberFormat="1" applyFont="1" applyFill="1" applyBorder="1"/>
    <xf numFmtId="169" fontId="14" fillId="0" borderId="0" xfId="0" applyNumberFormat="1" applyFont="1"/>
    <xf numFmtId="43" fontId="33" fillId="0" borderId="0" xfId="137" applyNumberFormat="1" applyFont="1"/>
    <xf numFmtId="0" fontId="41" fillId="0" borderId="0" xfId="137" applyFont="1" applyFill="1" applyBorder="1"/>
    <xf numFmtId="39" fontId="14" fillId="0" borderId="0" xfId="0" applyFont="1" applyBorder="1"/>
    <xf numFmtId="0" fontId="41" fillId="0" borderId="0" xfId="137" applyFont="1" applyBorder="1"/>
    <xf numFmtId="0" fontId="36" fillId="0" borderId="0" xfId="137" applyFont="1" applyBorder="1"/>
    <xf numFmtId="43" fontId="41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6" fillId="0" borderId="23" xfId="137" quotePrefix="1" applyNumberFormat="1" applyFont="1" applyFill="1" applyBorder="1" applyAlignment="1">
      <alignment horizontal="right"/>
    </xf>
    <xf numFmtId="43" fontId="25" fillId="6" borderId="23" xfId="138" applyFont="1" applyFill="1" applyBorder="1"/>
    <xf numFmtId="43" fontId="26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3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4" fillId="0" borderId="0" xfId="0" applyNumberFormat="1" applyFont="1" applyProtection="1">
      <protection locked="0"/>
    </xf>
    <xf numFmtId="0" fontId="45" fillId="10" borderId="0" xfId="145" applyNumberFormat="1" applyFont="1" applyFill="1" applyAlignment="1" applyProtection="1">
      <alignment horizontal="center"/>
      <protection locked="0"/>
    </xf>
    <xf numFmtId="39" fontId="47" fillId="11" borderId="0" xfId="145" applyFont="1" applyFill="1" applyAlignment="1" applyProtection="1">
      <alignment horizontal="left"/>
      <protection locked="0"/>
    </xf>
    <xf numFmtId="174" fontId="43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6" fillId="11" borderId="0" xfId="0" applyNumberFormat="1" applyFont="1" applyFill="1" applyBorder="1" applyAlignment="1" applyProtection="1">
      <alignment horizontal="center"/>
      <protection locked="0"/>
    </xf>
    <xf numFmtId="37" fontId="46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6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8" fillId="0" borderId="43" xfId="1" applyFont="1" applyBorder="1" applyAlignment="1" applyProtection="1">
      <alignment horizontal="left"/>
      <protection locked="0"/>
    </xf>
    <xf numFmtId="40" fontId="46" fillId="0" borderId="43" xfId="1" applyFont="1" applyFill="1" applyBorder="1"/>
    <xf numFmtId="40" fontId="46" fillId="0" borderId="44" xfId="1" applyFont="1" applyFill="1" applyBorder="1"/>
    <xf numFmtId="40" fontId="46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2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8" fillId="0" borderId="9" xfId="145" applyFont="1" applyBorder="1" applyAlignment="1" applyProtection="1">
      <alignment horizontal="left"/>
      <protection locked="0"/>
    </xf>
    <xf numFmtId="39" fontId="49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8" fillId="0" borderId="0" xfId="24" applyFont="1" applyFill="1"/>
    <xf numFmtId="43" fontId="28" fillId="0" borderId="0" xfId="24" applyNumberFormat="1" applyFont="1" applyFill="1"/>
    <xf numFmtId="43" fontId="46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5" fillId="0" borderId="20" xfId="138" applyFont="1" applyFill="1" applyBorder="1"/>
    <xf numFmtId="43" fontId="26" fillId="0" borderId="33" xfId="138" applyFont="1" applyFill="1" applyBorder="1"/>
    <xf numFmtId="43" fontId="25" fillId="0" borderId="41" xfId="138" applyFont="1" applyFill="1" applyBorder="1"/>
    <xf numFmtId="172" fontId="50" fillId="5" borderId="18" xfId="43" applyNumberFormat="1" applyFont="1" applyFill="1" applyBorder="1"/>
    <xf numFmtId="172" fontId="50" fillId="5" borderId="21" xfId="43" applyNumberFormat="1" applyFont="1" applyFill="1" applyBorder="1"/>
    <xf numFmtId="172" fontId="50" fillId="5" borderId="37" xfId="43" applyNumberFormat="1" applyFont="1" applyFill="1" applyBorder="1"/>
    <xf numFmtId="172" fontId="50" fillId="5" borderId="22" xfId="43" applyNumberFormat="1" applyFont="1" applyFill="1" applyBorder="1"/>
    <xf numFmtId="37" fontId="51" fillId="11" borderId="0" xfId="136" applyNumberFormat="1" applyFont="1" applyFill="1" applyAlignment="1" applyProtection="1">
      <alignment horizontal="center"/>
      <protection locked="0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D1" zoomScaleNormal="100" workbookViewId="0">
      <selection activeCell="H17" sqref="H1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4"/>
      <c r="O1" s="264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5" t="s">
        <v>32</v>
      </c>
      <c r="G5" s="266"/>
      <c r="H5" s="265" t="s">
        <v>33</v>
      </c>
      <c r="I5" s="267"/>
      <c r="J5" s="31"/>
      <c r="K5" s="268" t="s">
        <v>32</v>
      </c>
      <c r="L5" s="269"/>
      <c r="M5" s="269"/>
      <c r="N5" s="270"/>
      <c r="O5" s="268" t="s">
        <v>33</v>
      </c>
      <c r="P5" s="269"/>
      <c r="Q5" s="269"/>
      <c r="R5" s="270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154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155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5.4442999999999998E-2</v>
      </c>
      <c r="N15" s="159">
        <f t="shared" si="0"/>
        <v>8879.3810849999991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141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3051928.6707849996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142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143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144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145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146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147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148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149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150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151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152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153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-3051928.6707849996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-1414618.3369779997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2989998.9464719985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2" t="s">
        <v>111</v>
      </c>
      <c r="F45" s="263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B48" sqref="B48"/>
      <selection pane="bottomLeft" activeCell="F19" sqref="F19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22'!M37</f>
        <v>4404617.2834499981</v>
      </c>
      <c r="G19" s="78">
        <f>'Jan 22'!L37</f>
        <v>-1414618.3369779997</v>
      </c>
      <c r="H19" s="254">
        <f>ROUND(((E19)*(B19/12))+((SUM(F19:G19)/2)*(B19/12)),2)</f>
        <v>12303.63</v>
      </c>
      <c r="I19" s="79">
        <f>SUM(E19:H19)</f>
        <v>6050182.3323659934</v>
      </c>
      <c r="J19" s="59"/>
      <c r="K19" s="80">
        <v>3047879.76</v>
      </c>
      <c r="L19" s="81">
        <f t="shared" si="18"/>
        <v>-3002302.5723659936</v>
      </c>
      <c r="M19" s="70"/>
    </row>
    <row r="20" spans="1:23" s="40" customFormat="1" ht="15.75">
      <c r="A20" s="72">
        <f>A19+1</f>
        <v>202202</v>
      </c>
      <c r="B20" s="77"/>
      <c r="C20" s="57"/>
      <c r="D20" s="60">
        <v>0</v>
      </c>
      <c r="E20" s="79">
        <f t="shared" si="19"/>
        <v>6050182.3323659934</v>
      </c>
      <c r="F20" s="78"/>
      <c r="G20" s="78"/>
      <c r="H20" s="58">
        <f t="shared" ref="H20" si="20">ROUND(((E20)*(B20/12))+((SUM(F20:G20)/2)*(B20/12)),2)</f>
        <v>0</v>
      </c>
      <c r="I20" s="98">
        <f t="shared" ref="I20:I24" si="21">SUM(E20:H20)</f>
        <v>6050182.3323659934</v>
      </c>
      <c r="J20" s="59"/>
      <c r="K20" s="80"/>
      <c r="L20" s="81"/>
      <c r="M20" s="70"/>
    </row>
    <row r="21" spans="1:23" s="40" customFormat="1" ht="15.75">
      <c r="A21" s="72">
        <f t="shared" ref="A21:A30" si="22">A20+1</f>
        <v>202203</v>
      </c>
      <c r="B21" s="77"/>
      <c r="C21" s="57"/>
      <c r="D21" s="60">
        <v>0</v>
      </c>
      <c r="E21" s="79">
        <f t="shared" si="19"/>
        <v>6050182.3323659934</v>
      </c>
      <c r="F21" s="78"/>
      <c r="G21" s="78"/>
      <c r="H21" s="58">
        <f>ROUND(((E21)*(B21/12))+((SUM(F21:G21)/2)*(B21/12)),2)</f>
        <v>0</v>
      </c>
      <c r="I21" s="98">
        <f t="shared" si="21"/>
        <v>6050182.3323659934</v>
      </c>
      <c r="J21" s="59"/>
      <c r="K21" s="80"/>
      <c r="L21" s="81"/>
      <c r="M21" s="70"/>
    </row>
    <row r="22" spans="1:23" s="40" customFormat="1" ht="15.75">
      <c r="A22" s="72">
        <f t="shared" si="22"/>
        <v>202204</v>
      </c>
      <c r="B22" s="77"/>
      <c r="C22" s="57"/>
      <c r="D22" s="60">
        <v>0</v>
      </c>
      <c r="E22" s="79">
        <f t="shared" si="19"/>
        <v>6050182.3323659934</v>
      </c>
      <c r="F22" s="78"/>
      <c r="G22" s="78"/>
      <c r="H22" s="58">
        <f t="shared" ref="H22:H30" si="23">ROUND(((E22)*(B22/12))+((SUM(F22:G22)/2)*(B22/12)),2)</f>
        <v>0</v>
      </c>
      <c r="I22" s="98">
        <f t="shared" si="21"/>
        <v>6050182.3323659934</v>
      </c>
      <c r="J22" s="59"/>
      <c r="K22" s="80"/>
      <c r="L22" s="81"/>
      <c r="M22" s="70"/>
      <c r="N22" s="242"/>
      <c r="O22" s="242"/>
    </row>
    <row r="23" spans="1:23" s="40" customFormat="1" ht="15.75">
      <c r="A23" s="72">
        <f t="shared" si="22"/>
        <v>202205</v>
      </c>
      <c r="B23" s="77"/>
      <c r="C23" s="57"/>
      <c r="D23" s="60">
        <v>0</v>
      </c>
      <c r="E23" s="79">
        <f t="shared" si="19"/>
        <v>6050182.3323659934</v>
      </c>
      <c r="F23" s="78"/>
      <c r="G23" s="78"/>
      <c r="H23" s="58">
        <f t="shared" si="23"/>
        <v>0</v>
      </c>
      <c r="I23" s="98">
        <f t="shared" si="21"/>
        <v>6050182.3323659934</v>
      </c>
      <c r="J23" s="59"/>
      <c r="K23" s="80"/>
      <c r="L23" s="81"/>
      <c r="M23" s="70"/>
      <c r="N23" s="242"/>
      <c r="O23" s="242"/>
    </row>
    <row r="24" spans="1:23" s="40" customFormat="1" ht="15.75">
      <c r="A24" s="72">
        <f t="shared" si="22"/>
        <v>202206</v>
      </c>
      <c r="B24" s="77"/>
      <c r="C24" s="57"/>
      <c r="D24" s="60">
        <v>0</v>
      </c>
      <c r="E24" s="79">
        <f t="shared" si="19"/>
        <v>6050182.3323659934</v>
      </c>
      <c r="F24" s="78"/>
      <c r="G24" s="78"/>
      <c r="H24" s="58">
        <f t="shared" si="23"/>
        <v>0</v>
      </c>
      <c r="I24" s="98">
        <f t="shared" si="21"/>
        <v>6050182.3323659934</v>
      </c>
      <c r="J24" s="59"/>
      <c r="K24" s="80"/>
      <c r="L24" s="81"/>
      <c r="M24" s="70"/>
      <c r="N24" s="242"/>
      <c r="O24" s="242"/>
    </row>
    <row r="25" spans="1:23" s="40" customFormat="1" ht="15.75">
      <c r="A25" s="72">
        <f t="shared" si="22"/>
        <v>202207</v>
      </c>
      <c r="B25" s="77"/>
      <c r="C25" s="57"/>
      <c r="D25" s="60">
        <v>0</v>
      </c>
      <c r="E25" s="79">
        <f t="shared" si="19"/>
        <v>6050182.3323659934</v>
      </c>
      <c r="F25" s="78"/>
      <c r="G25" s="78"/>
      <c r="H25" s="58">
        <f t="shared" si="23"/>
        <v>0</v>
      </c>
      <c r="I25" s="98">
        <f>SUM(E25:H25)</f>
        <v>6050182.3323659934</v>
      </c>
      <c r="J25" s="59"/>
      <c r="K25" s="80"/>
      <c r="L25" s="81"/>
      <c r="M25" s="70"/>
      <c r="N25" s="242"/>
    </row>
    <row r="26" spans="1:23" s="40" customFormat="1" ht="15.75">
      <c r="A26" s="72">
        <f t="shared" si="22"/>
        <v>202208</v>
      </c>
      <c r="B26" s="77"/>
      <c r="C26" s="57"/>
      <c r="D26" s="60">
        <v>0</v>
      </c>
      <c r="E26" s="79">
        <f t="shared" si="19"/>
        <v>6050182.3323659934</v>
      </c>
      <c r="F26" s="78"/>
      <c r="G26" s="78"/>
      <c r="H26" s="58">
        <f t="shared" si="23"/>
        <v>0</v>
      </c>
      <c r="I26" s="98">
        <f>SUM(E26:H26)</f>
        <v>6050182.3323659934</v>
      </c>
      <c r="J26" s="59"/>
      <c r="K26" s="80"/>
      <c r="L26" s="81"/>
      <c r="M26" s="70"/>
    </row>
    <row r="27" spans="1:23" s="40" customFormat="1" ht="15.75">
      <c r="A27" s="72">
        <f t="shared" si="22"/>
        <v>202209</v>
      </c>
      <c r="B27" s="77"/>
      <c r="C27" s="57"/>
      <c r="D27" s="60">
        <v>0</v>
      </c>
      <c r="E27" s="79">
        <f t="shared" si="19"/>
        <v>6050182.3323659934</v>
      </c>
      <c r="F27" s="78"/>
      <c r="G27" s="78"/>
      <c r="H27" s="58">
        <f t="shared" si="23"/>
        <v>0</v>
      </c>
      <c r="I27" s="98">
        <f t="shared" ref="I27:I28" si="24">SUM(E27:H27)</f>
        <v>6050182.3323659934</v>
      </c>
      <c r="J27" s="59"/>
      <c r="K27" s="80"/>
      <c r="L27" s="81"/>
      <c r="M27" s="70"/>
    </row>
    <row r="28" spans="1:23" s="40" customFormat="1" ht="15.75">
      <c r="A28" s="72">
        <f t="shared" si="22"/>
        <v>202210</v>
      </c>
      <c r="B28" s="77"/>
      <c r="C28" s="57"/>
      <c r="D28" s="60">
        <v>0</v>
      </c>
      <c r="E28" s="79">
        <f t="shared" si="19"/>
        <v>6050182.3323659934</v>
      </c>
      <c r="F28" s="78"/>
      <c r="G28" s="78"/>
      <c r="H28" s="58">
        <f t="shared" si="23"/>
        <v>0</v>
      </c>
      <c r="I28" s="98">
        <f t="shared" si="24"/>
        <v>6050182.3323659934</v>
      </c>
      <c r="J28" s="59"/>
      <c r="K28" s="80"/>
      <c r="L28" s="81"/>
      <c r="M28" s="70"/>
    </row>
    <row r="29" spans="1:23" s="40" customFormat="1" ht="15.75">
      <c r="A29" s="72">
        <f t="shared" si="22"/>
        <v>202211</v>
      </c>
      <c r="B29" s="77"/>
      <c r="C29" s="57"/>
      <c r="D29" s="60"/>
      <c r="E29" s="79">
        <f t="shared" si="19"/>
        <v>6050182.3323659934</v>
      </c>
      <c r="F29" s="78"/>
      <c r="G29" s="78"/>
      <c r="H29" s="58">
        <f t="shared" si="23"/>
        <v>0</v>
      </c>
      <c r="I29" s="98">
        <f>SUM(E29:H29)</f>
        <v>6050182.3323659934</v>
      </c>
      <c r="J29" s="59"/>
      <c r="K29" s="80"/>
      <c r="L29" s="81"/>
      <c r="M29" s="46"/>
    </row>
    <row r="30" spans="1:23" s="40" customFormat="1" ht="16.5" thickBot="1">
      <c r="A30" s="73">
        <f t="shared" si="22"/>
        <v>202212</v>
      </c>
      <c r="B30" s="61"/>
      <c r="C30" s="74"/>
      <c r="D30" s="62">
        <v>0</v>
      </c>
      <c r="E30" s="63">
        <f t="shared" si="19"/>
        <v>6050182.3323659934</v>
      </c>
      <c r="F30" s="62"/>
      <c r="G30" s="62"/>
      <c r="H30" s="63">
        <f t="shared" si="23"/>
        <v>0</v>
      </c>
      <c r="I30" s="107">
        <f t="shared" ref="I30" si="25">SUM(E30:H30)</f>
        <v>6050182.3323659934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4404617.2834499981</v>
      </c>
      <c r="G31" s="64">
        <f>SUMIF($A$7:$A$30,$D34,G$7:G$30)</f>
        <v>-1414618.3369779997</v>
      </c>
      <c r="H31" s="64">
        <f>SUMIF($A$7:$A$30,$D34,H$7:H$30)</f>
        <v>12303.63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202201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12303.63</v>
      </c>
      <c r="G36" s="68" t="s">
        <v>62</v>
      </c>
      <c r="H36" s="55"/>
      <c r="I36" s="55"/>
      <c r="J36" s="56"/>
      <c r="K36" s="55"/>
      <c r="L36" s="55"/>
      <c r="M36" s="69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55"/>
      <c r="J37" s="56"/>
      <c r="K37" s="55"/>
      <c r="L37" s="55"/>
      <c r="M37" s="69"/>
    </row>
    <row r="38" spans="1:23">
      <c r="A38" s="55"/>
      <c r="B38" s="55"/>
      <c r="C38" s="66" t="s">
        <v>83</v>
      </c>
      <c r="D38" s="52" t="s">
        <v>56</v>
      </c>
      <c r="E38" s="54">
        <f>IF($F$31+$G$31+H31&gt;0,ABS($F$31+$G$31+H31),"")</f>
        <v>3002302.5764719984</v>
      </c>
      <c r="F38" s="54" t="str">
        <f>IF($F$31+$G$31+H31&lt;0,ABS($F$31+$G$31+H31),"")</f>
        <v/>
      </c>
      <c r="G38" s="68" t="s">
        <v>63</v>
      </c>
      <c r="H38" s="55"/>
      <c r="I38" s="55"/>
      <c r="J38" s="56"/>
      <c r="K38" s="55"/>
      <c r="L38" s="55"/>
      <c r="M38" s="69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2989998.9464719985</v>
      </c>
      <c r="G39" s="68" t="s">
        <v>64</v>
      </c>
      <c r="H39" s="55"/>
      <c r="I39" s="55"/>
      <c r="J39" s="56"/>
      <c r="K39" s="55"/>
      <c r="L39" s="55"/>
      <c r="M39" s="69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49"/>
      <c r="F43" s="250"/>
      <c r="G43" s="114"/>
    </row>
    <row r="44" spans="1:23">
      <c r="D44" s="52" t="s">
        <v>56</v>
      </c>
      <c r="E44" s="54" t="str">
        <f>IF($D$31&gt;0,ABS($D$31),"")</f>
        <v/>
      </c>
      <c r="F44" s="84"/>
      <c r="G44" s="68" t="s">
        <v>67</v>
      </c>
    </row>
    <row r="45" spans="1:23">
      <c r="D45" s="83" t="s">
        <v>68</v>
      </c>
      <c r="E45" s="84">
        <f>F44</f>
        <v>0</v>
      </c>
      <c r="F45" s="54" t="str">
        <f>E44</f>
        <v/>
      </c>
      <c r="G45" s="85"/>
    </row>
  </sheetData>
  <printOptions horizontalCentered="1"/>
  <pageMargins left="0.25" right="0.25" top="0.5" bottom="0.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B48" sqref="B48"/>
      <selection pane="bottomLeft" activeCell="I25" sqref="I25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8371608.96</v>
      </c>
      <c r="S19" s="81">
        <f>R19-P19</f>
        <v>720953.35321300104</v>
      </c>
    </row>
    <row r="20" spans="1:23">
      <c r="A20" s="135" t="s">
        <v>130</v>
      </c>
      <c r="B20" s="89"/>
      <c r="C20" s="60">
        <v>0</v>
      </c>
      <c r="D20" s="60">
        <v>0</v>
      </c>
      <c r="E20" s="91">
        <f t="shared" ref="E20:E30" si="20">P19+C20+D20</f>
        <v>7650655.6067869989</v>
      </c>
      <c r="F20" s="257"/>
      <c r="G20" s="90"/>
      <c r="H20" s="101">
        <f t="shared" ref="H20:H28" si="21">F20*G20</f>
        <v>0</v>
      </c>
      <c r="I20" s="257"/>
      <c r="J20" s="90"/>
      <c r="K20" s="101">
        <f t="shared" ref="K20:K28" si="22">I20*J20</f>
        <v>0</v>
      </c>
      <c r="L20" s="99"/>
      <c r="M20" s="90"/>
      <c r="N20" s="101">
        <f t="shared" ref="N20:N28" si="23">L20*M20</f>
        <v>0</v>
      </c>
      <c r="O20" s="98">
        <f t="shared" si="12"/>
        <v>0</v>
      </c>
      <c r="P20" s="58">
        <f t="shared" si="18"/>
        <v>7650655.6067869989</v>
      </c>
      <c r="Q20" s="46"/>
      <c r="R20" s="80"/>
      <c r="S20" s="81"/>
    </row>
    <row r="21" spans="1:23">
      <c r="A21" s="135" t="s">
        <v>131</v>
      </c>
      <c r="B21" s="89"/>
      <c r="C21" s="60">
        <v>0</v>
      </c>
      <c r="D21" s="60">
        <v>0</v>
      </c>
      <c r="E21" s="91">
        <f t="shared" si="20"/>
        <v>7650655.6067869989</v>
      </c>
      <c r="F21" s="257"/>
      <c r="G21" s="90"/>
      <c r="H21" s="101">
        <f t="shared" si="21"/>
        <v>0</v>
      </c>
      <c r="I21" s="257"/>
      <c r="J21" s="90"/>
      <c r="K21" s="101">
        <f t="shared" si="22"/>
        <v>0</v>
      </c>
      <c r="L21" s="99"/>
      <c r="M21" s="90"/>
      <c r="N21" s="101">
        <f t="shared" si="23"/>
        <v>0</v>
      </c>
      <c r="O21" s="98">
        <f t="shared" si="12"/>
        <v>0</v>
      </c>
      <c r="P21" s="58">
        <f t="shared" si="18"/>
        <v>7650655.6067869989</v>
      </c>
      <c r="Q21" s="46"/>
      <c r="R21" s="80"/>
      <c r="S21" s="81"/>
    </row>
    <row r="22" spans="1:23">
      <c r="A22" s="135" t="s">
        <v>132</v>
      </c>
      <c r="B22" s="89"/>
      <c r="C22" s="60">
        <v>0</v>
      </c>
      <c r="D22" s="60">
        <v>0</v>
      </c>
      <c r="E22" s="91">
        <f t="shared" si="20"/>
        <v>7650655.6067869989</v>
      </c>
      <c r="F22" s="257"/>
      <c r="G22" s="90"/>
      <c r="H22" s="101">
        <f t="shared" si="21"/>
        <v>0</v>
      </c>
      <c r="I22" s="257"/>
      <c r="J22" s="90"/>
      <c r="K22" s="101">
        <f t="shared" si="22"/>
        <v>0</v>
      </c>
      <c r="L22" s="99"/>
      <c r="M22" s="90"/>
      <c r="N22" s="101">
        <f t="shared" si="23"/>
        <v>0</v>
      </c>
      <c r="O22" s="98">
        <f t="shared" si="12"/>
        <v>0</v>
      </c>
      <c r="P22" s="58">
        <f t="shared" si="18"/>
        <v>7650655.6067869989</v>
      </c>
      <c r="Q22" s="46"/>
      <c r="R22" s="80"/>
      <c r="S22" s="81"/>
    </row>
    <row r="23" spans="1:23">
      <c r="A23" s="135" t="s">
        <v>133</v>
      </c>
      <c r="B23" s="89"/>
      <c r="C23" s="60">
        <v>0</v>
      </c>
      <c r="D23" s="60">
        <v>0</v>
      </c>
      <c r="E23" s="91">
        <f t="shared" si="20"/>
        <v>7650655.6067869989</v>
      </c>
      <c r="F23" s="257"/>
      <c r="G23" s="90"/>
      <c r="H23" s="101">
        <f t="shared" si="21"/>
        <v>0</v>
      </c>
      <c r="I23" s="257"/>
      <c r="J23" s="90"/>
      <c r="K23" s="101">
        <f t="shared" si="22"/>
        <v>0</v>
      </c>
      <c r="L23" s="99"/>
      <c r="M23" s="90"/>
      <c r="N23" s="101">
        <f t="shared" si="23"/>
        <v>0</v>
      </c>
      <c r="O23" s="98">
        <f t="shared" si="12"/>
        <v>0</v>
      </c>
      <c r="P23" s="58">
        <f t="shared" si="18"/>
        <v>7650655.6067869989</v>
      </c>
      <c r="Q23" s="46"/>
      <c r="R23" s="80"/>
      <c r="S23" s="81"/>
    </row>
    <row r="24" spans="1:23">
      <c r="A24" s="135" t="s">
        <v>134</v>
      </c>
      <c r="B24" s="89"/>
      <c r="C24" s="60">
        <v>0</v>
      </c>
      <c r="D24" s="60">
        <v>0</v>
      </c>
      <c r="E24" s="91">
        <f t="shared" si="20"/>
        <v>7650655.6067869989</v>
      </c>
      <c r="F24" s="257"/>
      <c r="G24" s="90"/>
      <c r="H24" s="101">
        <f t="shared" si="21"/>
        <v>0</v>
      </c>
      <c r="I24" s="257"/>
      <c r="J24" s="90"/>
      <c r="K24" s="101">
        <f t="shared" si="22"/>
        <v>0</v>
      </c>
      <c r="L24" s="99"/>
      <c r="M24" s="90"/>
      <c r="N24" s="101">
        <f t="shared" si="23"/>
        <v>0</v>
      </c>
      <c r="O24" s="98">
        <f>ROUND(((E24*(B24/12))+(H24+K24+N24)/2*(B24/12)),2)</f>
        <v>0</v>
      </c>
      <c r="P24" s="58">
        <f t="shared" si="18"/>
        <v>7650655.6067869989</v>
      </c>
      <c r="Q24" s="46"/>
      <c r="R24" s="80"/>
      <c r="S24" s="81"/>
    </row>
    <row r="25" spans="1:23">
      <c r="A25" s="135" t="s">
        <v>135</v>
      </c>
      <c r="B25" s="89"/>
      <c r="C25" s="60">
        <v>0</v>
      </c>
      <c r="D25" s="60">
        <v>0</v>
      </c>
      <c r="E25" s="91">
        <f t="shared" si="20"/>
        <v>7650655.6067869989</v>
      </c>
      <c r="F25" s="257"/>
      <c r="G25" s="90"/>
      <c r="H25" s="101">
        <f t="shared" si="21"/>
        <v>0</v>
      </c>
      <c r="I25" s="257"/>
      <c r="J25" s="90"/>
      <c r="K25" s="101">
        <f t="shared" si="22"/>
        <v>0</v>
      </c>
      <c r="L25" s="99"/>
      <c r="M25" s="90"/>
      <c r="N25" s="101">
        <f t="shared" si="23"/>
        <v>0</v>
      </c>
      <c r="O25" s="98">
        <f t="shared" ref="O25:O30" si="24">ROUND(((E25*(B25/12))+(H25+K25+N25)/2*(B25/12)),2)</f>
        <v>0</v>
      </c>
      <c r="P25" s="58">
        <f t="shared" si="18"/>
        <v>7650655.6067869989</v>
      </c>
      <c r="Q25" s="46"/>
      <c r="R25" s="80"/>
      <c r="S25" s="81"/>
    </row>
    <row r="26" spans="1:23">
      <c r="A26" s="135" t="s">
        <v>136</v>
      </c>
      <c r="B26" s="89"/>
      <c r="C26" s="60">
        <v>0</v>
      </c>
      <c r="D26" s="60">
        <v>0</v>
      </c>
      <c r="E26" s="91">
        <f t="shared" si="20"/>
        <v>7650655.6067869989</v>
      </c>
      <c r="F26" s="257"/>
      <c r="G26" s="90"/>
      <c r="H26" s="101">
        <f t="shared" si="21"/>
        <v>0</v>
      </c>
      <c r="I26" s="257"/>
      <c r="J26" s="90"/>
      <c r="K26" s="101">
        <f t="shared" si="22"/>
        <v>0</v>
      </c>
      <c r="L26" s="99"/>
      <c r="M26" s="90"/>
      <c r="N26" s="101">
        <f t="shared" si="23"/>
        <v>0</v>
      </c>
      <c r="O26" s="98">
        <f t="shared" si="24"/>
        <v>0</v>
      </c>
      <c r="P26" s="58">
        <f t="shared" si="18"/>
        <v>7650655.6067869989</v>
      </c>
      <c r="Q26" s="46"/>
      <c r="R26" s="80"/>
      <c r="S26" s="81"/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0"/>
        <v>7650655.6067869989</v>
      </c>
      <c r="F27" s="257"/>
      <c r="G27" s="90"/>
      <c r="H27" s="101">
        <f t="shared" si="21"/>
        <v>0</v>
      </c>
      <c r="I27" s="257"/>
      <c r="J27" s="90"/>
      <c r="K27" s="101">
        <f t="shared" si="22"/>
        <v>0</v>
      </c>
      <c r="L27" s="99"/>
      <c r="M27" s="90"/>
      <c r="N27" s="101">
        <f t="shared" si="23"/>
        <v>0</v>
      </c>
      <c r="O27" s="98">
        <f t="shared" si="24"/>
        <v>0</v>
      </c>
      <c r="P27" s="58">
        <f t="shared" si="18"/>
        <v>7650655.6067869989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0"/>
        <v>7650655.6067869989</v>
      </c>
      <c r="F28" s="257"/>
      <c r="G28" s="90"/>
      <c r="H28" s="101">
        <f t="shared" si="21"/>
        <v>0</v>
      </c>
      <c r="I28" s="257"/>
      <c r="J28" s="90"/>
      <c r="K28" s="101">
        <f t="shared" si="22"/>
        <v>0</v>
      </c>
      <c r="L28" s="99"/>
      <c r="M28" s="90"/>
      <c r="N28" s="101">
        <f t="shared" si="23"/>
        <v>0</v>
      </c>
      <c r="O28" s="98">
        <f t="shared" si="24"/>
        <v>0</v>
      </c>
      <c r="P28" s="58">
        <f t="shared" si="18"/>
        <v>7650655.6067869989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0"/>
        <v>7650655.6067869989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4"/>
        <v>0</v>
      </c>
      <c r="P29" s="58">
        <f>E29+H29+K29+N29+O29</f>
        <v>7650655.6067869989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0"/>
        <v>7650655.6067869989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4"/>
        <v>0</v>
      </c>
      <c r="P30" s="63">
        <f t="shared" ref="P30" si="25">E30+H30+K30+N30+O30</f>
        <v>7650655.6067869989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-484282.86308000004</v>
      </c>
      <c r="I31" s="65"/>
      <c r="J31" s="109"/>
      <c r="K31" s="64">
        <f>SUMIF($A$7:$A$30,$G34,K$7:N$30)</f>
        <v>-258337.98434</v>
      </c>
      <c r="L31" s="68"/>
      <c r="M31" s="111"/>
      <c r="N31" s="64">
        <f>SUMIF($A$7:$A$18,$G34,N$7:N$18)</f>
        <v>0</v>
      </c>
      <c r="O31" s="64">
        <f>SUMIF($A$7:$A$30,$G34,O$7:O$30)</f>
        <v>21667.48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202201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21667.48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720953.36742000002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</f>
        <v>742620.84742000001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 t="str">
        <f>IF($D$31&gt;0,ABS($D$31),"")</f>
        <v/>
      </c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 t="str">
        <f>H44</f>
        <v/>
      </c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8C3EF8-47DF-4356-B7F8-4AB4F9F608DE}"/>
</file>

<file path=customXml/itemProps2.xml><?xml version="1.0" encoding="utf-8"?>
<ds:datastoreItem xmlns:ds="http://schemas.openxmlformats.org/officeDocument/2006/customXml" ds:itemID="{058A0220-FB42-4195-8D1E-DBE594CF8448}"/>
</file>

<file path=customXml/itemProps3.xml><?xml version="1.0" encoding="utf-8"?>
<ds:datastoreItem xmlns:ds="http://schemas.openxmlformats.org/officeDocument/2006/customXml" ds:itemID="{F6DC531E-AAA5-4730-91F7-5B3BCDF069DD}"/>
</file>

<file path=customXml/itemProps4.xml><?xml version="1.0" encoding="utf-8"?>
<ds:datastoreItem xmlns:ds="http://schemas.openxmlformats.org/officeDocument/2006/customXml" ds:itemID="{6CE169C9-7960-436D-8887-847D8DB69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Jan 22</vt:lpstr>
      <vt:lpstr>191010 WA DEF</vt:lpstr>
      <vt:lpstr>191000 WA Amort</vt:lpstr>
      <vt:lpstr>'191000 WA Amort'!Print_Area</vt:lpstr>
      <vt:lpstr>'191010 WA DEF'!Print_Area</vt:lpstr>
      <vt:lpstr>'Jan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2022-02-04T15:53:10Z</cp:lastPrinted>
  <dcterms:created xsi:type="dcterms:W3CDTF">2003-05-01T14:02:57Z</dcterms:created>
  <dcterms:modified xsi:type="dcterms:W3CDTF">2022-02-17T20:16:54Z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