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BE8488E4-F078-4B62-A285-E78A4241E157}" xr6:coauthVersionLast="31" xr6:coauthVersionMax="31" xr10:uidLastSave="{00000000-0000-0000-0000-000000000000}"/>
  <bookViews>
    <workbookView xWindow="480" yWindow="120" windowWidth="27795" windowHeight="14370" xr2:uid="{00000000-000D-0000-FFFF-FFFF00000000}"/>
  </bookViews>
  <sheets>
    <sheet name="Exh. JAP-11 Page 1" sheetId="1" r:id="rId1"/>
    <sheet name="Exh. JAP-11 Page 2" sheetId="2" r:id="rId2"/>
    <sheet name="Exh. JAP-11 Page 3" sheetId="3" r:id="rId3"/>
    <sheet name="Exh. JAP-11 Page 4" sheetId="4" r:id="rId4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79017"/>
</workbook>
</file>

<file path=xl/calcChain.xml><?xml version="1.0" encoding="utf-8"?>
<calcChain xmlns="http://schemas.openxmlformats.org/spreadsheetml/2006/main">
  <c r="D31" i="4" l="1"/>
  <c r="D27" i="4"/>
  <c r="C18" i="4"/>
  <c r="C14" i="4"/>
  <c r="A10" i="4"/>
  <c r="A11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12" i="2"/>
  <c r="A13" i="2" s="1"/>
  <c r="O15" i="1"/>
  <c r="M15" i="1"/>
  <c r="K15" i="1"/>
  <c r="K17" i="1" s="1"/>
  <c r="I15" i="1"/>
  <c r="F14" i="1"/>
  <c r="E14" i="1"/>
  <c r="D14" i="1"/>
  <c r="N15" i="1"/>
  <c r="H15" i="1"/>
  <c r="D13" i="1"/>
  <c r="O17" i="1"/>
  <c r="E11" i="1"/>
  <c r="A11" i="1"/>
  <c r="D15" i="1" l="1"/>
  <c r="J15" i="1"/>
  <c r="E13" i="1"/>
  <c r="E15" i="1" s="1"/>
  <c r="E17" i="1" s="1"/>
  <c r="E11" i="2" s="1"/>
  <c r="E15" i="2" s="1"/>
  <c r="Q27" i="4" s="1"/>
  <c r="I17" i="1"/>
  <c r="F11" i="1"/>
  <c r="M17" i="1"/>
  <c r="C15" i="2"/>
  <c r="A14" i="2"/>
  <c r="A15" i="2" s="1"/>
  <c r="D11" i="1"/>
  <c r="D17" i="1" s="1"/>
  <c r="D11" i="2" s="1"/>
  <c r="D15" i="2" s="1"/>
  <c r="Q23" i="4" s="1"/>
  <c r="A12" i="4"/>
  <c r="A13" i="4" s="1"/>
  <c r="A14" i="4" s="1"/>
  <c r="A15" i="4" s="1"/>
  <c r="M19" i="4"/>
  <c r="J17" i="1"/>
  <c r="N17" i="1"/>
  <c r="Q10" i="4"/>
  <c r="F19" i="4"/>
  <c r="L15" i="1"/>
  <c r="L17" i="1" s="1"/>
  <c r="F13" i="1"/>
  <c r="F15" i="1" s="1"/>
  <c r="E15" i="4"/>
  <c r="Q14" i="4"/>
  <c r="H17" i="1"/>
  <c r="O11" i="4"/>
  <c r="N15" i="4"/>
  <c r="A12" i="1"/>
  <c r="A13" i="1" s="1"/>
  <c r="Q18" i="4"/>
  <c r="J19" i="4" s="1"/>
  <c r="I19" i="4" l="1"/>
  <c r="G19" i="4"/>
  <c r="F17" i="1"/>
  <c r="F11" i="2" s="1"/>
  <c r="F15" i="2" s="1"/>
  <c r="Q31" i="4" s="1"/>
  <c r="M32" i="4" s="1"/>
  <c r="E28" i="4"/>
  <c r="N28" i="4"/>
  <c r="P28" i="4"/>
  <c r="A14" i="1"/>
  <c r="A15" i="1" s="1"/>
  <c r="N11" i="4"/>
  <c r="N24" i="4" s="1"/>
  <c r="J11" i="4"/>
  <c r="F11" i="4"/>
  <c r="L11" i="4"/>
  <c r="L24" i="4" s="1"/>
  <c r="O24" i="4"/>
  <c r="J24" i="4"/>
  <c r="F24" i="4"/>
  <c r="P24" i="4"/>
  <c r="O32" i="4"/>
  <c r="G32" i="4"/>
  <c r="L32" i="4"/>
  <c r="H32" i="4"/>
  <c r="K11" i="4"/>
  <c r="K24" i="4" s="1"/>
  <c r="P15" i="4"/>
  <c r="L15" i="4"/>
  <c r="L28" i="4" s="1"/>
  <c r="H15" i="4"/>
  <c r="H28" i="4" s="1"/>
  <c r="G15" i="4"/>
  <c r="G28" i="4" s="1"/>
  <c r="O15" i="4"/>
  <c r="O28" i="4" s="1"/>
  <c r="K15" i="4"/>
  <c r="K28" i="4" s="1"/>
  <c r="H11" i="4"/>
  <c r="H24" i="4" s="1"/>
  <c r="P19" i="4"/>
  <c r="L19" i="4"/>
  <c r="H19" i="4"/>
  <c r="J15" i="4"/>
  <c r="J28" i="4" s="1"/>
  <c r="G11" i="4"/>
  <c r="G24" i="4" s="1"/>
  <c r="O19" i="4"/>
  <c r="M15" i="4"/>
  <c r="M28" i="4" s="1"/>
  <c r="M11" i="4"/>
  <c r="M24" i="4" s="1"/>
  <c r="E19" i="4"/>
  <c r="A16" i="4"/>
  <c r="A17" i="4" s="1"/>
  <c r="A18" i="4" s="1"/>
  <c r="A19" i="4" s="1"/>
  <c r="E11" i="4"/>
  <c r="F15" i="4"/>
  <c r="F28" i="4" s="1"/>
  <c r="K19" i="4"/>
  <c r="K32" i="4" s="1"/>
  <c r="I15" i="4"/>
  <c r="I28" i="4" s="1"/>
  <c r="N19" i="4"/>
  <c r="N32" i="4" s="1"/>
  <c r="I11" i="4"/>
  <c r="I24" i="4" s="1"/>
  <c r="P11" i="4"/>
  <c r="F32" i="4" l="1"/>
  <c r="I32" i="4"/>
  <c r="Q19" i="4"/>
  <c r="P32" i="4"/>
  <c r="J32" i="4"/>
  <c r="Q11" i="4"/>
  <c r="Q15" i="4"/>
  <c r="Q28" i="4"/>
  <c r="E32" i="4"/>
  <c r="E24" i="4"/>
  <c r="Q24" i="4" s="1"/>
  <c r="A16" i="1"/>
  <c r="A17" i="1" s="1"/>
  <c r="C17" i="1"/>
  <c r="A20" i="4"/>
  <c r="A21" i="4" s="1"/>
  <c r="A22" i="4" s="1"/>
  <c r="A23" i="4" s="1"/>
  <c r="C15" i="1"/>
  <c r="Q32" i="4" l="1"/>
  <c r="A24" i="4"/>
  <c r="A25" i="4" s="1"/>
  <c r="A26" i="4" s="1"/>
  <c r="A27" i="4" s="1"/>
  <c r="D24" i="4"/>
  <c r="A28" i="4" l="1"/>
  <c r="A29" i="4" s="1"/>
  <c r="A30" i="4" s="1"/>
  <c r="A31" i="4" s="1"/>
  <c r="D28" i="4"/>
  <c r="A32" i="4" l="1"/>
  <c r="D32" i="4"/>
</calcChain>
</file>

<file path=xl/sharedStrings.xml><?xml version="1.0" encoding="utf-8"?>
<sst xmlns="http://schemas.openxmlformats.org/spreadsheetml/2006/main" count="207" uniqueCount="98">
  <si>
    <t>Puget Sound Energy</t>
  </si>
  <si>
    <t>2018 Gas Expedited Rate Filing (ERF)</t>
  </si>
  <si>
    <t>Gas Decoupling Mechanism (Schedule 142)</t>
  </si>
  <si>
    <t>Development of Decoupled Delivery Revenue by Decoupling Group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</si>
  <si>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</si>
  <si>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</si>
  <si>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</si>
  <si>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</si>
  <si>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</si>
  <si>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</si>
  <si>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</si>
  <si>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</si>
  <si>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</si>
  <si>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</si>
  <si>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</si>
  <si>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</si>
  <si>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</si>
  <si>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</si>
  <si>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</si>
  <si>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(a)</t>
  </si>
  <si>
    <t>(b)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</si>
  <si>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</si>
  <si>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</si>
  <si>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</si>
  <si>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</si>
  <si>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</si>
  <si>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</si>
  <si>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</si>
  <si>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</si>
  <si>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</si>
  <si>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</si>
  <si>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</si>
  <si>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Total Revenue</t>
  </si>
  <si>
    <t>Exhibit JAP-6 Page 2-6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</si>
  <si>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</si>
  <si>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</si>
  <si>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</si>
  <si>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</si>
  <si>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Development of Allowed Delivery Revenue Per Customer</t>
  </si>
  <si>
    <t>(c)</t>
  </si>
  <si>
    <t>(d)</t>
  </si>
  <si>
    <t>(e)</t>
  </si>
  <si>
    <t>Test Year Delivery Revenue</t>
  </si>
  <si>
    <t>JAP-11 Page 1</t>
  </si>
  <si>
    <t>Test Year Customers</t>
  </si>
  <si>
    <t>Work Paper</t>
  </si>
  <si>
    <t>Annual Allowed Delivery Revenue Per Customer</t>
  </si>
  <si>
    <t>Summary of Delivery Revenue Per Unit Rates ($/therm)</t>
  </si>
  <si>
    <t>Delivery Revenue</t>
  </si>
  <si>
    <t>Units</t>
  </si>
  <si>
    <t>Per Unit Rates</t>
  </si>
  <si>
    <t>Schedule 23 Residential</t>
  </si>
  <si>
    <t>Delivery Charge</t>
  </si>
  <si>
    <t>$/Therm</t>
  </si>
  <si>
    <t>Schedule 53 Residential Propane</t>
  </si>
  <si>
    <t>Schedule 31 Commercial &amp; Industrial - Sales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</si>
  <si>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</si>
  <si>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</si>
  <si>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</si>
  <si>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</si>
  <si>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</si>
  <si>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901 to 5,000 therms</t>
  </si>
  <si>
    <t>All over 5,000 therms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</si>
  <si>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</si>
  <si>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</si>
  <si>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</si>
  <si>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</si>
  <si>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</si>
  <si>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</si>
  <si>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</si>
  <si>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</si>
  <si>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</si>
  <si>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</si>
  <si>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</si>
  <si>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</si>
  <si>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</si>
  <si>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</si>
  <si>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</si>
  <si>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</si>
  <si>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</si>
  <si>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</si>
  <si>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</si>
  <si>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</si>
  <si>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</si>
  <si>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</si>
  <si>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</si>
  <si>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Schedules 23 &amp; 53</t>
  </si>
  <si>
    <t xml:space="preserve">Weather-Normalized Therm Sales </t>
  </si>
  <si>
    <t>Exhibit JAP-3 Work Paper</t>
  </si>
  <si>
    <t>% of Annual Total</t>
  </si>
  <si>
    <t>% of (C(o):R(2))</t>
  </si>
  <si>
    <t>Schedules 31 &amp; 31T</t>
  </si>
  <si>
    <t>% of (C(o):R(6))</t>
  </si>
  <si>
    <t>Schedules 41, 41T, 86 &amp; 86T</t>
  </si>
  <si>
    <t>% of (C(o):R(10))</t>
  </si>
  <si>
    <t>Monthly Allowed Delivery Revenue Per Customer</t>
  </si>
  <si>
    <t>Allowed Delivery Revenue Per Customer</t>
  </si>
  <si>
    <t>JAP-11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</si>
</sst>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00_);\(&quot;$&quot;#,##0.00000\)"/>
    <numFmt numFmtId="167" formatCode="[$-409]mmm\-yy;@"/>
    <numFmt numFmtId="168" formatCode="&quot;$&quot;#,##0\ ;\(&quot;$&quot;#,##0\)"/>
    <numFmt numFmtId="169" formatCode="00000"/>
    <numFmt numFmtId="170" formatCode="#,##0.00000000000;[Red]\-#,##0.00000000000"/>
    <numFmt numFmtId="171" formatCode="_(&quot;$&quot;* #,##0.0000_);_(&quot;$&quot;* \(#,##0.0000\);_(&quot;$&quot;* &quot;-&quot;????_);_(@_)"/>
    <numFmt numFmtId="172" formatCode="0.000000"/>
    <numFmt numFmtId="173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41" fontId="5" fillId="2" borderId="0"/>
    <xf numFmtId="41" fontId="5" fillId="2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/>
    <xf numFmtId="169" fontId="5" fillId="0" borderId="0"/>
    <xf numFmtId="2" fontId="10" fillId="0" borderId="0" applyFont="0" applyFill="0" applyBorder="0" applyAlignment="0" applyProtection="0"/>
    <xf numFmtId="38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15" fillId="0" borderId="0"/>
    <xf numFmtId="40" fontId="15" fillId="0" borderId="0"/>
    <xf numFmtId="10" fontId="12" fillId="2" borderId="4" applyNumberFormat="0" applyBorder="0" applyAlignment="0" applyProtection="0"/>
    <xf numFmtId="44" fontId="1" fillId="0" borderId="5" applyNumberFormat="0" applyFont="0" applyAlignment="0">
      <alignment horizontal="center"/>
    </xf>
    <xf numFmtId="44" fontId="1" fillId="0" borderId="6" applyNumberFormat="0" applyFont="0" applyAlignment="0">
      <alignment horizontal="center"/>
    </xf>
    <xf numFmtId="170" fontId="5" fillId="0" borderId="0"/>
    <xf numFmtId="17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2" fontId="5" fillId="2" borderId="0"/>
    <xf numFmtId="0" fontId="11" fillId="4" borderId="0"/>
    <xf numFmtId="0" fontId="16" fillId="4" borderId="7"/>
    <xf numFmtId="0" fontId="17" fillId="5" borderId="8"/>
    <xf numFmtId="0" fontId="18" fillId="4" borderId="9"/>
    <xf numFmtId="42" fontId="19" fillId="6" borderId="2">
      <alignment vertical="center"/>
    </xf>
    <xf numFmtId="0" fontId="1" fillId="2" borderId="1" applyNumberFormat="0">
      <alignment horizontal="center" vertical="center" wrapText="1"/>
    </xf>
    <xf numFmtId="171" fontId="5" fillId="2" borderId="0"/>
    <xf numFmtId="171" fontId="5" fillId="2" borderId="0"/>
    <xf numFmtId="42" fontId="20" fillId="2" borderId="10">
      <alignment horizontal="left"/>
    </xf>
    <xf numFmtId="38" fontId="12" fillId="0" borderId="11"/>
    <xf numFmtId="38" fontId="15" fillId="0" borderId="1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 applyNumberFormat="0" applyBorder="0" applyAlignment="0"/>
    <xf numFmtId="0" fontId="11" fillId="0" borderId="0"/>
    <xf numFmtId="0" fontId="16" fillId="4" borderId="0"/>
    <xf numFmtId="173" fontId="21" fillId="0" borderId="0">
      <alignment horizontal="left" vertical="center"/>
    </xf>
    <xf numFmtId="0" fontId="1" fillId="2" borderId="0">
      <alignment horizontal="left" wrapText="1"/>
    </xf>
    <xf numFmtId="0" fontId="22" fillId="0" borderId="0">
      <alignment horizontal="left" vertical="center"/>
    </xf>
    <xf numFmtId="0" fontId="5" fillId="0" borderId="12" applyNumberFormat="0" applyFont="0" applyFill="0" applyAlignment="0" applyProtection="0"/>
    <xf numFmtId="0" fontId="5" fillId="0" borderId="12" applyNumberFormat="0" applyFont="0" applyFill="0" applyAlignment="0" applyProtection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1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Border="1"/>
    <xf numFmtId="44" fontId="3" fillId="0" borderId="3" xfId="0" applyNumberFormat="1" applyFont="1" applyFill="1" applyBorder="1"/>
    <xf numFmtId="44" fontId="2" fillId="0" borderId="0" xfId="0" applyNumberFormat="1" applyFont="1" applyFill="1"/>
    <xf numFmtId="43" fontId="2" fillId="0" borderId="0" xfId="0" applyNumberFormat="1" applyFont="1" applyFill="1"/>
    <xf numFmtId="0" fontId="3" fillId="0" borderId="0" xfId="0" applyFont="1"/>
    <xf numFmtId="0" fontId="7" fillId="0" borderId="0" xfId="0" applyFont="1" applyFill="1"/>
    <xf numFmtId="0" fontId="8" fillId="0" borderId="0" xfId="0" applyFont="1" applyFill="1"/>
    <xf numFmtId="3" fontId="3" fillId="0" borderId="0" xfId="0" applyNumberFormat="1" applyFont="1" applyFill="1"/>
    <xf numFmtId="10" fontId="3" fillId="0" borderId="0" xfId="0" applyNumberFormat="1" applyFont="1" applyFill="1"/>
    <xf numFmtId="44" fontId="3" fillId="0" borderId="0" xfId="0" applyNumberFormat="1" applyFont="1" applyFill="1"/>
    <xf numFmtId="4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6" fillId="0" borderId="0" xfId="0" applyFont="1" applyFill="1"/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Border="1" applyProtection="1">
      <protection locked="0"/>
    </xf>
    <xf numFmtId="0" fontId="3" fillId="0" borderId="0" xfId="0" applyFont="1" applyBorder="1"/>
    <xf numFmtId="166" fontId="3" fillId="0" borderId="0" xfId="0" applyNumberFormat="1" applyFont="1" applyFill="1" applyAlignment="1"/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7" fontId="3" fillId="0" borderId="0" xfId="0" applyNumberFormat="1" applyFont="1" applyFill="1" applyAlignment="1"/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64">
    <cellStyle name="Calculation 2" xfId="1" xr:uid="{00000000-0005-0000-0000-000000000000}"/>
    <cellStyle name="Calculation 3" xfId="2" xr:uid="{00000000-0005-0000-0000-000001000000}"/>
    <cellStyle name="Comma 10" xfId="3" xr:uid="{00000000-0005-0000-0000-000002000000}"/>
    <cellStyle name="Comma 2" xfId="4" xr:uid="{00000000-0005-0000-0000-000003000000}"/>
    <cellStyle name="Comma0" xfId="5" xr:uid="{00000000-0005-0000-0000-000004000000}"/>
    <cellStyle name="Comma0 - Style4" xfId="6" xr:uid="{00000000-0005-0000-0000-000005000000}"/>
    <cellStyle name="Comma1 - Style1" xfId="7" xr:uid="{00000000-0005-0000-0000-000006000000}"/>
    <cellStyle name="Curren - Style2" xfId="8" xr:uid="{00000000-0005-0000-0000-000007000000}"/>
    <cellStyle name="Currency 10 2" xfId="9" xr:uid="{00000000-0005-0000-0000-000008000000}"/>
    <cellStyle name="Currency 2" xfId="10" xr:uid="{00000000-0005-0000-0000-000009000000}"/>
    <cellStyle name="Currency 3" xfId="11" xr:uid="{00000000-0005-0000-0000-00000A000000}"/>
    <cellStyle name="Currency0" xfId="12" xr:uid="{00000000-0005-0000-0000-00000B000000}"/>
    <cellStyle name="Date" xfId="13" xr:uid="{00000000-0005-0000-0000-00000C000000}"/>
    <cellStyle name="Date 2" xfId="14" xr:uid="{00000000-0005-0000-0000-00000D000000}"/>
    <cellStyle name="Entered" xfId="15" xr:uid="{00000000-0005-0000-0000-00000E000000}"/>
    <cellStyle name="Entered 2" xfId="16" xr:uid="{00000000-0005-0000-0000-00000F000000}"/>
    <cellStyle name="Fixed" xfId="17" xr:uid="{00000000-0005-0000-0000-000010000000}"/>
    <cellStyle name="Grey" xfId="18" xr:uid="{00000000-0005-0000-0000-000011000000}"/>
    <cellStyle name="Heading 1 2" xfId="19" xr:uid="{00000000-0005-0000-0000-000012000000}"/>
    <cellStyle name="Heading 1 3" xfId="20" xr:uid="{00000000-0005-0000-0000-000013000000}"/>
    <cellStyle name="Heading 2 2" xfId="21" xr:uid="{00000000-0005-0000-0000-000014000000}"/>
    <cellStyle name="Heading 2 3" xfId="22" xr:uid="{00000000-0005-0000-0000-000015000000}"/>
    <cellStyle name="Heading1" xfId="23" xr:uid="{00000000-0005-0000-0000-000016000000}"/>
    <cellStyle name="Heading2" xfId="24" xr:uid="{00000000-0005-0000-0000-000017000000}"/>
    <cellStyle name="Input [yellow]" xfId="25" xr:uid="{00000000-0005-0000-0000-000018000000}"/>
    <cellStyle name="modified border" xfId="26" xr:uid="{00000000-0005-0000-0000-000019000000}"/>
    <cellStyle name="modified border1" xfId="27" xr:uid="{00000000-0005-0000-0000-00001A000000}"/>
    <cellStyle name="Normal" xfId="0" builtinId="0"/>
    <cellStyle name="Normal - Style1" xfId="28" xr:uid="{00000000-0005-0000-0000-00001C000000}"/>
    <cellStyle name="Normal - Style1 2" xfId="29" xr:uid="{00000000-0005-0000-0000-00001D000000}"/>
    <cellStyle name="Normal - Style1 2 2 3 4" xfId="30" xr:uid="{00000000-0005-0000-0000-00001E000000}"/>
    <cellStyle name="Normal 2" xfId="31" xr:uid="{00000000-0005-0000-0000-00001F000000}"/>
    <cellStyle name="Normal 2 2" xfId="32" xr:uid="{00000000-0005-0000-0000-000020000000}"/>
    <cellStyle name="Normal 3" xfId="33" xr:uid="{00000000-0005-0000-0000-000021000000}"/>
    <cellStyle name="Normal 5" xfId="34" xr:uid="{00000000-0005-0000-0000-000022000000}"/>
    <cellStyle name="Percen - Style2" xfId="35" xr:uid="{00000000-0005-0000-0000-000023000000}"/>
    <cellStyle name="Percen - Style3" xfId="36" xr:uid="{00000000-0005-0000-0000-000024000000}"/>
    <cellStyle name="Percent [2]" xfId="37" xr:uid="{00000000-0005-0000-0000-000025000000}"/>
    <cellStyle name="Percent [2] 2" xfId="38" xr:uid="{00000000-0005-0000-0000-000026000000}"/>
    <cellStyle name="Percent 10" xfId="39" xr:uid="{00000000-0005-0000-0000-000027000000}"/>
    <cellStyle name="Percent 2" xfId="40" xr:uid="{00000000-0005-0000-0000-000028000000}"/>
    <cellStyle name="Percent 3" xfId="41" xr:uid="{00000000-0005-0000-0000-000029000000}"/>
    <cellStyle name="Report" xfId="42" xr:uid="{00000000-0005-0000-0000-00002A000000}"/>
    <cellStyle name="Report - Style5" xfId="43" xr:uid="{00000000-0005-0000-0000-00002B000000}"/>
    <cellStyle name="Report - Style6" xfId="44" xr:uid="{00000000-0005-0000-0000-00002C000000}"/>
    <cellStyle name="Report - Style7" xfId="45" xr:uid="{00000000-0005-0000-0000-00002D000000}"/>
    <cellStyle name="Report - Style8" xfId="46" xr:uid="{00000000-0005-0000-0000-00002E000000}"/>
    <cellStyle name="Report Bar" xfId="47" xr:uid="{00000000-0005-0000-0000-00002F000000}"/>
    <cellStyle name="Report Heading" xfId="48" xr:uid="{00000000-0005-0000-0000-000030000000}"/>
    <cellStyle name="Report Unit Cost" xfId="49" xr:uid="{00000000-0005-0000-0000-000031000000}"/>
    <cellStyle name="Report Unit Cost 2" xfId="50" xr:uid="{00000000-0005-0000-0000-000032000000}"/>
    <cellStyle name="Reports Total" xfId="51" xr:uid="{00000000-0005-0000-0000-000033000000}"/>
    <cellStyle name="StmtTtl1" xfId="52" xr:uid="{00000000-0005-0000-0000-000034000000}"/>
    <cellStyle name="StmtTtl2" xfId="53" xr:uid="{00000000-0005-0000-0000-000035000000}"/>
    <cellStyle name="Style 1" xfId="54" xr:uid="{00000000-0005-0000-0000-000036000000}"/>
    <cellStyle name="Style 1 2" xfId="55" xr:uid="{00000000-0005-0000-0000-000037000000}"/>
    <cellStyle name="Test" xfId="56" xr:uid="{00000000-0005-0000-0000-000038000000}"/>
    <cellStyle name="Title: - Style3" xfId="57" xr:uid="{00000000-0005-0000-0000-000039000000}"/>
    <cellStyle name="Title: - Style4" xfId="58" xr:uid="{00000000-0005-0000-0000-00003A000000}"/>
    <cellStyle name="Title: Major" xfId="59" xr:uid="{00000000-0005-0000-0000-00003B000000}"/>
    <cellStyle name="Title: Minor" xfId="60" xr:uid="{00000000-0005-0000-0000-00003C000000}"/>
    <cellStyle name="Title: Worksheet" xfId="61" xr:uid="{00000000-0005-0000-0000-00003D000000}"/>
    <cellStyle name="Total 2" xfId="62" xr:uid="{00000000-0005-0000-0000-00003E000000}"/>
    <cellStyle name="Total 3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zoomScaleNormal="100" workbookViewId="0">
      <selection activeCell="C24" sqref="C24"/>
    </sheetView>
  </sheetViews>
  <sheetFormatPr defaultColWidth="9.140625" defaultRowHeight="12.75" x14ac:dyDescent="0.2"/>
  <cols>
    <col min="1" max="1" width="5.28515625" style="2" customWidth="1"/>
    <col min="2" max="2" width="34.28515625" style="2" bestFit="1" customWidth="1"/>
    <col min="3" max="3" width="20.28515625" style="2" bestFit="1" customWidth="1"/>
    <col min="4" max="4" width="13.5703125" style="2" bestFit="1" customWidth="1"/>
    <col min="5" max="5" width="12.42578125" style="2" bestFit="1" customWidth="1"/>
    <col min="6" max="6" width="16" style="2" customWidth="1"/>
    <col min="7" max="7" width="0.7109375" style="2" customWidth="1"/>
    <col min="8" max="8" width="13.5703125" style="2" bestFit="1" customWidth="1"/>
    <col min="9" max="9" width="11.5703125" style="2" bestFit="1" customWidth="1"/>
    <col min="10" max="10" width="12.42578125" style="2" bestFit="1" customWidth="1"/>
    <col min="11" max="11" width="12.7109375" style="2" bestFit="1" customWidth="1"/>
    <col min="12" max="12" width="12.42578125" style="2" bestFit="1" customWidth="1"/>
    <col min="13" max="13" width="12.7109375" style="2" bestFit="1" customWidth="1"/>
    <col min="14" max="14" width="11.5703125" style="2" bestFit="1" customWidth="1"/>
    <col min="15" max="15" width="12.7109375" style="2" bestFit="1" customWidth="1"/>
    <col min="16" max="18" width="14" style="2" customWidth="1"/>
    <col min="19" max="16384" width="9.140625" style="2"/>
  </cols>
  <sheetData>
    <row r="1" spans="1:17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</row>
    <row r="2" spans="1:17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</row>
    <row r="3" spans="1:17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"/>
    </row>
    <row r="4" spans="1:17" x14ac:dyDescent="0.2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"/>
    </row>
    <row r="5" spans="1:17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</row>
    <row r="6" spans="1:17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x14ac:dyDescent="0.2">
      <c r="A7" s="29" t="s">
        <v>4</v>
      </c>
      <c r="B7" s="30"/>
      <c r="C7" s="30"/>
      <c r="D7" s="29" t="s">
        <v>5</v>
      </c>
      <c r="E7" s="29" t="s">
        <v>5</v>
      </c>
      <c r="F7" s="29" t="s">
        <v>5</v>
      </c>
      <c r="G7" s="30"/>
      <c r="H7" s="30"/>
      <c r="I7" s="30"/>
      <c r="J7" s="30"/>
      <c r="K7" s="30"/>
      <c r="L7" s="30"/>
      <c r="M7" s="30"/>
      <c r="N7" s="30"/>
      <c r="O7" s="30"/>
      <c r="P7" s="27"/>
      <c r="Q7" s="28"/>
    </row>
    <row r="8" spans="1:17" x14ac:dyDescent="0.2">
      <c r="A8" s="31" t="s">
        <v>6</v>
      </c>
      <c r="B8" s="3"/>
      <c r="C8" s="31" t="s">
        <v>7</v>
      </c>
      <c r="D8" s="31" t="s">
        <v>8</v>
      </c>
      <c r="E8" s="31" t="s">
        <v>9</v>
      </c>
      <c r="F8" s="31" t="s">
        <v>10</v>
      </c>
      <c r="G8" s="31"/>
      <c r="H8" s="31" t="s">
        <v>11</v>
      </c>
      <c r="I8" s="31" t="s">
        <v>12</v>
      </c>
      <c r="J8" s="31" t="s">
        <v>13</v>
      </c>
      <c r="K8" s="31" t="s">
        <v>14</v>
      </c>
      <c r="L8" s="31" t="s">
        <v>15</v>
      </c>
      <c r="M8" s="31" t="s">
        <v>16</v>
      </c>
      <c r="N8" s="31" t="s">
        <v>17</v>
      </c>
      <c r="O8" s="31" t="s">
        <v>18</v>
      </c>
      <c r="P8" s="1"/>
    </row>
    <row r="9" spans="1:17" x14ac:dyDescent="0.2">
      <c r="A9" s="4"/>
      <c r="B9" s="5" t="s">
        <v>19</v>
      </c>
      <c r="C9" s="5" t="s">
        <v>20</v>
      </c>
      <c r="D9" s="5" t="s">
        <v>21</v>
      </c>
      <c r="E9" s="5" t="s">
        <v>22</v>
      </c>
      <c r="F9" s="5" t="s">
        <v>23</v>
      </c>
      <c r="G9" s="5"/>
      <c r="H9" s="5" t="s">
        <v>24</v>
      </c>
      <c r="I9" s="5" t="s">
        <v>25</v>
      </c>
      <c r="J9" s="5" t="s">
        <v>26</v>
      </c>
      <c r="K9" s="5" t="s">
        <v>27</v>
      </c>
      <c r="L9" s="5" t="s">
        <v>28</v>
      </c>
      <c r="M9" s="5" t="s">
        <v>29</v>
      </c>
      <c r="N9" s="5" t="s">
        <v>30</v>
      </c>
      <c r="O9" s="5" t="s">
        <v>31</v>
      </c>
      <c r="P9" s="1"/>
    </row>
    <row r="10" spans="1:17" x14ac:dyDescent="0.2">
      <c r="A10" s="5">
        <v>1</v>
      </c>
      <c r="B10" s="6"/>
      <c r="C10" s="5"/>
      <c r="D10" s="5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1"/>
    </row>
    <row r="11" spans="1:17" x14ac:dyDescent="0.2">
      <c r="A11" s="5">
        <f>A10+1</f>
        <v>2</v>
      </c>
      <c r="B11" s="4" t="s">
        <v>32</v>
      </c>
      <c r="C11" s="5" t="s">
        <v>33</v>
      </c>
      <c r="D11" s="7">
        <f>SUM(H11:I11)</f>
        <v>326085731.25058764</v>
      </c>
      <c r="E11" s="7">
        <f>SUM(J11:K11)</f>
        <v>96380712.859999999</v>
      </c>
      <c r="F11" s="7">
        <f>SUM(L11:O11)</f>
        <v>21690573.82</v>
      </c>
      <c r="G11" s="7"/>
      <c r="H11" s="7">
        <v>326085537.45019507</v>
      </c>
      <c r="I11" s="7">
        <v>193.80039257884971</v>
      </c>
      <c r="J11" s="7">
        <v>96353478.040000007</v>
      </c>
      <c r="K11" s="7">
        <v>27234.82</v>
      </c>
      <c r="L11" s="7">
        <v>15303462.290000001</v>
      </c>
      <c r="M11" s="7">
        <v>4225707.0199999996</v>
      </c>
      <c r="N11" s="7">
        <v>2071963.04</v>
      </c>
      <c r="O11" s="7">
        <v>89441.47</v>
      </c>
      <c r="P11" s="1"/>
    </row>
    <row r="12" spans="1:17" x14ac:dyDescent="0.2">
      <c r="A12" s="5">
        <f t="shared" ref="A12:A17" si="0">A11+1</f>
        <v>3</v>
      </c>
      <c r="B12" s="4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"/>
    </row>
    <row r="13" spans="1:17" x14ac:dyDescent="0.2">
      <c r="A13" s="5">
        <f t="shared" si="0"/>
        <v>4</v>
      </c>
      <c r="B13" s="4" t="s">
        <v>34</v>
      </c>
      <c r="C13" s="5" t="s">
        <v>33</v>
      </c>
      <c r="D13" s="7">
        <f t="shared" ref="D13:D14" si="1">SUM(H13:I13)</f>
        <v>107477954.45058765</v>
      </c>
      <c r="E13" s="7">
        <f t="shared" ref="E13:E14" si="2">SUM(J13:K13)</f>
        <v>23353184.310000002</v>
      </c>
      <c r="F13" s="7">
        <f t="shared" ref="F13:F14" si="3">SUM(L13:O13)</f>
        <v>2710656.95</v>
      </c>
      <c r="G13" s="7"/>
      <c r="H13" s="9">
        <v>107477867.68019506</v>
      </c>
      <c r="I13" s="9">
        <v>86.770392578849723</v>
      </c>
      <c r="J13" s="9">
        <v>23339412.530000001</v>
      </c>
      <c r="K13" s="9">
        <v>13771.78</v>
      </c>
      <c r="L13" s="9">
        <v>1770155.84</v>
      </c>
      <c r="M13" s="9">
        <v>527380.30000000005</v>
      </c>
      <c r="N13" s="9">
        <v>397987.38</v>
      </c>
      <c r="O13" s="9">
        <v>15133.43</v>
      </c>
      <c r="P13" s="1"/>
    </row>
    <row r="14" spans="1:17" x14ac:dyDescent="0.2">
      <c r="A14" s="5">
        <f t="shared" si="0"/>
        <v>5</v>
      </c>
      <c r="B14" s="4" t="s">
        <v>35</v>
      </c>
      <c r="C14" s="5" t="s">
        <v>33</v>
      </c>
      <c r="D14" s="7">
        <f t="shared" si="1"/>
        <v>0</v>
      </c>
      <c r="E14" s="7">
        <f t="shared" si="2"/>
        <v>0</v>
      </c>
      <c r="F14" s="7">
        <f t="shared" si="3"/>
        <v>2113521.1999999997</v>
      </c>
      <c r="G14" s="7"/>
      <c r="H14" s="9">
        <v>0</v>
      </c>
      <c r="I14" s="9">
        <v>0</v>
      </c>
      <c r="J14" s="9">
        <v>0</v>
      </c>
      <c r="K14" s="9">
        <v>0</v>
      </c>
      <c r="L14" s="9">
        <v>1927411.98</v>
      </c>
      <c r="M14" s="9">
        <v>148871.87</v>
      </c>
      <c r="N14" s="9">
        <v>28713.760000000002</v>
      </c>
      <c r="O14" s="9">
        <v>8523.59</v>
      </c>
      <c r="P14" s="1"/>
    </row>
    <row r="15" spans="1:17" x14ac:dyDescent="0.2">
      <c r="A15" s="5">
        <f t="shared" si="0"/>
        <v>6</v>
      </c>
      <c r="B15" s="4" t="s">
        <v>36</v>
      </c>
      <c r="C15" s="5" t="str">
        <f>"("&amp;A$13&amp;") + ("&amp;A$14&amp;")"</f>
        <v>(4) + (5)</v>
      </c>
      <c r="D15" s="8">
        <f>SUM(D13:D14)</f>
        <v>107477954.45058765</v>
      </c>
      <c r="E15" s="8">
        <f>SUM(E13:E14)</f>
        <v>23353184.310000002</v>
      </c>
      <c r="F15" s="8">
        <f>SUM(F13:F14)</f>
        <v>4824178.1500000004</v>
      </c>
      <c r="G15" s="7"/>
      <c r="H15" s="8">
        <f t="shared" ref="H15:O15" si="4">SUM(H13:H14)</f>
        <v>107477867.68019506</v>
      </c>
      <c r="I15" s="8">
        <f t="shared" si="4"/>
        <v>86.770392578849723</v>
      </c>
      <c r="J15" s="8">
        <f t="shared" si="4"/>
        <v>23339412.530000001</v>
      </c>
      <c r="K15" s="8">
        <f>SUM(K13:K14)</f>
        <v>13771.78</v>
      </c>
      <c r="L15" s="8">
        <f t="shared" si="4"/>
        <v>3697567.8200000003</v>
      </c>
      <c r="M15" s="8">
        <f t="shared" si="4"/>
        <v>676252.17</v>
      </c>
      <c r="N15" s="8">
        <f t="shared" si="4"/>
        <v>426701.14</v>
      </c>
      <c r="O15" s="8">
        <f t="shared" si="4"/>
        <v>23657.02</v>
      </c>
      <c r="P15" s="1"/>
    </row>
    <row r="16" spans="1:17" x14ac:dyDescent="0.2">
      <c r="A16" s="5">
        <f t="shared" si="0"/>
        <v>7</v>
      </c>
      <c r="B16" s="4"/>
      <c r="C16" s="5"/>
      <c r="D16" s="7"/>
      <c r="E16" s="7"/>
      <c r="F16" s="7"/>
      <c r="G16" s="9"/>
      <c r="H16" s="9"/>
      <c r="I16" s="9"/>
      <c r="J16" s="9"/>
      <c r="K16" s="9"/>
      <c r="L16" s="9"/>
      <c r="M16" s="9"/>
      <c r="N16" s="9"/>
      <c r="O16" s="9"/>
      <c r="P16" s="1"/>
    </row>
    <row r="17" spans="1:16" ht="13.5" thickBot="1" x14ac:dyDescent="0.25">
      <c r="A17" s="5">
        <f t="shared" si="0"/>
        <v>8</v>
      </c>
      <c r="B17" s="4" t="s">
        <v>37</v>
      </c>
      <c r="C17" s="5" t="str">
        <f>"("&amp;A11&amp;") - ("&amp;A$15&amp;")"</f>
        <v>(2) - (6)</v>
      </c>
      <c r="D17" s="10">
        <f>D11-D15</f>
        <v>218607776.80000001</v>
      </c>
      <c r="E17" s="10">
        <f>E11-E15</f>
        <v>73027528.549999997</v>
      </c>
      <c r="F17" s="10">
        <f>F11-F15</f>
        <v>16866395.670000002</v>
      </c>
      <c r="G17" s="9"/>
      <c r="H17" s="10">
        <f t="shared" ref="H17:O17" si="5">H11-H15</f>
        <v>218607669.77000001</v>
      </c>
      <c r="I17" s="10">
        <f t="shared" si="5"/>
        <v>107.02999999999999</v>
      </c>
      <c r="J17" s="10">
        <f t="shared" si="5"/>
        <v>73014065.510000005</v>
      </c>
      <c r="K17" s="10">
        <f t="shared" si="5"/>
        <v>13463.039999999999</v>
      </c>
      <c r="L17" s="10">
        <f t="shared" si="5"/>
        <v>11605894.470000001</v>
      </c>
      <c r="M17" s="10">
        <f t="shared" si="5"/>
        <v>3549454.8499999996</v>
      </c>
      <c r="N17" s="10">
        <f t="shared" si="5"/>
        <v>1645261.9</v>
      </c>
      <c r="O17" s="10">
        <f t="shared" si="5"/>
        <v>65784.45</v>
      </c>
      <c r="P17" s="1"/>
    </row>
    <row r="18" spans="1:16" ht="13.5" thickTop="1" x14ac:dyDescent="0.2">
      <c r="A18" s="1"/>
      <c r="B18" s="1"/>
      <c r="C18" s="1"/>
      <c r="D18" s="1"/>
      <c r="E18" s="1"/>
      <c r="F18" s="1"/>
      <c r="G18" s="1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"/>
  <sheetViews>
    <sheetView zoomScaleNormal="100" workbookViewId="0">
      <selection activeCell="C25" sqref="C25"/>
    </sheetView>
  </sheetViews>
  <sheetFormatPr defaultColWidth="9.140625" defaultRowHeight="12.75" x14ac:dyDescent="0.2"/>
  <cols>
    <col min="1" max="1" width="5.28515625" style="2" customWidth="1"/>
    <col min="2" max="2" width="40.42578125" style="2" bestFit="1" customWidth="1"/>
    <col min="3" max="4" width="13.5703125" style="2" bestFit="1" customWidth="1"/>
    <col min="5" max="5" width="12.42578125" style="2" bestFit="1" customWidth="1"/>
    <col min="6" max="6" width="16" style="2" bestFit="1" customWidth="1"/>
    <col min="7" max="7" width="14.5703125" style="2" bestFit="1" customWidth="1"/>
    <col min="8" max="8" width="9.140625" style="2"/>
    <col min="9" max="9" width="10.28515625" style="2" bestFit="1" customWidth="1"/>
    <col min="10" max="16384" width="9.140625" style="2"/>
  </cols>
  <sheetData>
    <row r="1" spans="1:16" x14ac:dyDescent="0.2">
      <c r="A1" s="51" t="s">
        <v>0</v>
      </c>
      <c r="B1" s="51"/>
      <c r="C1" s="51"/>
      <c r="D1" s="51"/>
      <c r="E1" s="51"/>
      <c r="F1" s="51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">
      <c r="A2" s="51" t="s">
        <v>1</v>
      </c>
      <c r="B2" s="51"/>
      <c r="C2" s="51"/>
      <c r="D2" s="51"/>
      <c r="E2" s="51"/>
      <c r="F2" s="51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">
      <c r="A3" s="51" t="s">
        <v>2</v>
      </c>
      <c r="B3" s="51"/>
      <c r="C3" s="51"/>
      <c r="D3" s="51"/>
      <c r="E3" s="51"/>
      <c r="F3" s="51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">
      <c r="A4" s="51" t="s">
        <v>38</v>
      </c>
      <c r="B4" s="51"/>
      <c r="C4" s="51"/>
      <c r="D4" s="51"/>
      <c r="E4" s="51"/>
      <c r="F4" s="51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">
      <c r="A5" s="33"/>
      <c r="B5" s="33"/>
      <c r="C5" s="33"/>
      <c r="D5" s="33"/>
      <c r="E5" s="33"/>
      <c r="F5" s="27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">
      <c r="A6" s="1"/>
      <c r="B6" s="1"/>
      <c r="C6" s="1"/>
      <c r="D6" s="1"/>
      <c r="E6" s="1"/>
      <c r="F6" s="1"/>
    </row>
    <row r="7" spans="1:16" x14ac:dyDescent="0.2">
      <c r="A7" s="29" t="s">
        <v>4</v>
      </c>
      <c r="B7" s="1"/>
      <c r="C7" s="1"/>
      <c r="D7" s="29" t="s">
        <v>5</v>
      </c>
      <c r="E7" s="29" t="s">
        <v>5</v>
      </c>
      <c r="F7" s="29" t="s">
        <v>5</v>
      </c>
    </row>
    <row r="8" spans="1:16" x14ac:dyDescent="0.2">
      <c r="A8" s="31" t="s">
        <v>6</v>
      </c>
      <c r="B8" s="12"/>
      <c r="C8" s="31" t="s">
        <v>7</v>
      </c>
      <c r="D8" s="31" t="s">
        <v>8</v>
      </c>
      <c r="E8" s="31" t="s">
        <v>9</v>
      </c>
      <c r="F8" s="31" t="s">
        <v>10</v>
      </c>
    </row>
    <row r="9" spans="1:16" x14ac:dyDescent="0.2">
      <c r="A9" s="4"/>
      <c r="B9" s="5" t="s">
        <v>19</v>
      </c>
      <c r="C9" s="5" t="s">
        <v>20</v>
      </c>
      <c r="D9" s="5" t="s">
        <v>39</v>
      </c>
      <c r="E9" s="5" t="s">
        <v>40</v>
      </c>
      <c r="F9" s="5" t="s">
        <v>41</v>
      </c>
    </row>
    <row r="10" spans="1:16" x14ac:dyDescent="0.2">
      <c r="A10" s="5"/>
      <c r="B10" s="6"/>
      <c r="C10" s="5"/>
      <c r="D10" s="5"/>
      <c r="E10" s="5"/>
      <c r="F10" s="5"/>
    </row>
    <row r="11" spans="1:16" x14ac:dyDescent="0.2">
      <c r="A11" s="5">
        <v>1</v>
      </c>
      <c r="B11" s="4" t="s">
        <v>42</v>
      </c>
      <c r="C11" s="13" t="s">
        <v>43</v>
      </c>
      <c r="D11" s="7">
        <f>'Exh. JAP-11 Page 1'!D17</f>
        <v>218607776.80000001</v>
      </c>
      <c r="E11" s="7">
        <f>'Exh. JAP-11 Page 1'!E17</f>
        <v>73027528.549999997</v>
      </c>
      <c r="F11" s="7">
        <f>'Exh. JAP-11 Page 1'!F17</f>
        <v>16866395.670000002</v>
      </c>
    </row>
    <row r="12" spans="1:16" x14ac:dyDescent="0.2">
      <c r="A12" s="5">
        <f>A11+1</f>
        <v>2</v>
      </c>
      <c r="B12" s="4"/>
      <c r="C12" s="4"/>
      <c r="D12" s="4"/>
      <c r="E12" s="4"/>
      <c r="F12" s="4"/>
    </row>
    <row r="13" spans="1:16" x14ac:dyDescent="0.2">
      <c r="A13" s="5">
        <f t="shared" ref="A13:A15" si="0">A12+1</f>
        <v>3</v>
      </c>
      <c r="B13" s="4" t="s">
        <v>44</v>
      </c>
      <c r="C13" s="13" t="s">
        <v>45</v>
      </c>
      <c r="D13" s="14">
        <v>766531</v>
      </c>
      <c r="E13" s="14">
        <v>56491</v>
      </c>
      <c r="F13" s="14">
        <v>1693</v>
      </c>
    </row>
    <row r="14" spans="1:16" x14ac:dyDescent="0.2">
      <c r="A14" s="5">
        <f t="shared" si="0"/>
        <v>4</v>
      </c>
      <c r="B14" s="4"/>
      <c r="C14" s="4"/>
      <c r="D14" s="14"/>
      <c r="E14" s="14"/>
      <c r="F14" s="14"/>
    </row>
    <row r="15" spans="1:16" ht="13.5" thickBot="1" x14ac:dyDescent="0.25">
      <c r="A15" s="5">
        <f t="shared" si="0"/>
        <v>5</v>
      </c>
      <c r="B15" s="4" t="s">
        <v>46</v>
      </c>
      <c r="C15" s="5" t="str">
        <f>"("&amp;A11&amp;") / ("&amp;A13&amp;")"</f>
        <v>(1) / (3)</v>
      </c>
      <c r="D15" s="15">
        <f>ROUND(D11/D13,2)</f>
        <v>285.19</v>
      </c>
      <c r="E15" s="15">
        <f>ROUND(E11/E13,2)</f>
        <v>1292.73</v>
      </c>
      <c r="F15" s="15">
        <f>ROUND(F11/F13,2)</f>
        <v>9962.43</v>
      </c>
    </row>
    <row r="16" spans="1:16" ht="13.5" thickTop="1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6"/>
      <c r="E17" s="16"/>
      <c r="F17" s="16"/>
      <c r="G17" s="1"/>
    </row>
    <row r="18" spans="1:7" x14ac:dyDescent="0.2">
      <c r="A18" s="1"/>
      <c r="B18" s="1"/>
      <c r="C18" s="1"/>
      <c r="D18" s="17"/>
      <c r="E18" s="17"/>
      <c r="F18" s="17"/>
      <c r="G18" s="1"/>
    </row>
    <row r="19" spans="1:7" x14ac:dyDescent="0.2">
      <c r="A19" s="1"/>
      <c r="B19" s="1"/>
      <c r="C19" s="1"/>
      <c r="D19" s="1"/>
      <c r="E19" s="1"/>
      <c r="F19" s="1"/>
      <c r="G19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Normal="100" workbookViewId="0">
      <selection activeCell="H5" sqref="H5"/>
    </sheetView>
  </sheetViews>
  <sheetFormatPr defaultColWidth="9.140625" defaultRowHeight="15" customHeight="1" x14ac:dyDescent="0.2"/>
  <cols>
    <col min="1" max="1" width="5.5703125" style="4" bestFit="1" customWidth="1"/>
    <col min="2" max="2" width="3.28515625" style="4" customWidth="1"/>
    <col min="3" max="3" width="51.140625" style="43" customWidth="1"/>
    <col min="4" max="4" width="9.85546875" style="43" bestFit="1" customWidth="1"/>
    <col min="5" max="5" width="20.28515625" style="43" bestFit="1" customWidth="1"/>
    <col min="6" max="6" width="15.28515625" style="43" bestFit="1" customWidth="1"/>
    <col min="7" max="16384" width="9.140625" style="4"/>
  </cols>
  <sheetData>
    <row r="1" spans="1:14" ht="15" customHeight="1" x14ac:dyDescent="0.2">
      <c r="A1" s="51" t="s">
        <v>0</v>
      </c>
      <c r="B1" s="51"/>
      <c r="C1" s="51"/>
      <c r="D1" s="51"/>
      <c r="E1" s="51"/>
      <c r="F1" s="51"/>
      <c r="G1" s="34"/>
      <c r="H1" s="34"/>
      <c r="I1" s="34"/>
      <c r="J1" s="34"/>
      <c r="K1" s="34"/>
    </row>
    <row r="2" spans="1:14" ht="15" customHeight="1" x14ac:dyDescent="0.2">
      <c r="A2" s="51" t="s">
        <v>1</v>
      </c>
      <c r="B2" s="51"/>
      <c r="C2" s="51"/>
      <c r="D2" s="51"/>
      <c r="E2" s="51"/>
      <c r="F2" s="51"/>
      <c r="G2" s="34"/>
      <c r="H2" s="34"/>
      <c r="I2" s="34"/>
      <c r="J2" s="34"/>
      <c r="K2" s="34"/>
    </row>
    <row r="3" spans="1:14" ht="15" customHeight="1" x14ac:dyDescent="0.2">
      <c r="A3" s="51" t="s">
        <v>2</v>
      </c>
      <c r="B3" s="51"/>
      <c r="C3" s="51"/>
      <c r="D3" s="51"/>
      <c r="E3" s="51"/>
      <c r="F3" s="51"/>
      <c r="G3" s="34"/>
      <c r="H3" s="34"/>
      <c r="I3" s="34"/>
      <c r="J3" s="34"/>
      <c r="K3" s="34"/>
    </row>
    <row r="4" spans="1:14" ht="15" customHeight="1" x14ac:dyDescent="0.2">
      <c r="A4" s="51" t="s">
        <v>47</v>
      </c>
      <c r="B4" s="51"/>
      <c r="C4" s="51"/>
      <c r="D4" s="51"/>
      <c r="E4" s="51"/>
      <c r="F4" s="51"/>
      <c r="G4" s="33"/>
      <c r="H4" s="33"/>
      <c r="I4" s="33"/>
      <c r="J4" s="33"/>
      <c r="K4" s="33"/>
      <c r="L4" s="35"/>
      <c r="M4" s="35"/>
      <c r="N4" s="35"/>
    </row>
    <row r="5" spans="1:14" ht="15" customHeight="1" x14ac:dyDescent="0.2">
      <c r="B5" s="27"/>
      <c r="C5" s="27"/>
      <c r="D5" s="27"/>
      <c r="E5" s="27"/>
      <c r="F5" s="27"/>
      <c r="G5" s="33"/>
      <c r="H5" s="33"/>
      <c r="I5" s="33"/>
      <c r="J5" s="33"/>
      <c r="K5" s="33"/>
      <c r="L5" s="35"/>
      <c r="M5" s="35"/>
      <c r="N5" s="35"/>
    </row>
    <row r="6" spans="1:14" ht="15" customHeight="1" x14ac:dyDescent="0.2">
      <c r="B6" s="36"/>
      <c r="C6" s="36"/>
      <c r="D6" s="36"/>
      <c r="E6" s="36"/>
      <c r="F6" s="37"/>
      <c r="G6" s="33"/>
      <c r="H6" s="33"/>
      <c r="I6" s="33"/>
      <c r="J6" s="33"/>
      <c r="K6" s="33"/>
      <c r="L6" s="35"/>
      <c r="M6" s="35"/>
      <c r="N6" s="35"/>
    </row>
    <row r="7" spans="1:14" s="35" customFormat="1" ht="15" customHeight="1" x14ac:dyDescent="0.2">
      <c r="A7" s="27" t="s">
        <v>4</v>
      </c>
      <c r="C7" s="38"/>
      <c r="D7" s="38"/>
      <c r="E7" s="38"/>
      <c r="F7" s="38" t="s">
        <v>48</v>
      </c>
      <c r="G7" s="33"/>
      <c r="H7" s="33"/>
      <c r="I7" s="33"/>
      <c r="J7" s="33"/>
      <c r="K7" s="33"/>
    </row>
    <row r="8" spans="1:14" s="35" customFormat="1" ht="15" customHeight="1" x14ac:dyDescent="0.2">
      <c r="A8" s="39" t="s">
        <v>6</v>
      </c>
      <c r="B8" s="40"/>
      <c r="C8" s="41"/>
      <c r="D8" s="41" t="s">
        <v>49</v>
      </c>
      <c r="E8" s="41" t="s">
        <v>7</v>
      </c>
      <c r="F8" s="41" t="s">
        <v>50</v>
      </c>
      <c r="G8" s="33"/>
      <c r="H8" s="33"/>
      <c r="I8" s="33"/>
      <c r="J8" s="33"/>
      <c r="K8" s="33"/>
    </row>
    <row r="9" spans="1:14" ht="15" customHeight="1" x14ac:dyDescent="0.2">
      <c r="A9" s="42"/>
      <c r="B9" s="43"/>
      <c r="C9" s="37" t="s">
        <v>19</v>
      </c>
      <c r="D9" s="37" t="s">
        <v>20</v>
      </c>
      <c r="E9" s="5" t="s">
        <v>39</v>
      </c>
      <c r="F9" s="5" t="s">
        <v>40</v>
      </c>
      <c r="G9" s="34"/>
      <c r="H9" s="34"/>
      <c r="I9" s="34"/>
      <c r="J9" s="34"/>
      <c r="K9" s="34"/>
    </row>
    <row r="10" spans="1:14" ht="12.75" customHeight="1" x14ac:dyDescent="0.2">
      <c r="A10" s="5">
        <v>1</v>
      </c>
      <c r="B10" s="44" t="s">
        <v>51</v>
      </c>
      <c r="C10" s="18"/>
      <c r="D10" s="37"/>
      <c r="E10" s="37"/>
      <c r="F10" s="5"/>
      <c r="G10" s="34"/>
      <c r="H10" s="34"/>
      <c r="I10" s="34"/>
      <c r="J10" s="34"/>
      <c r="K10" s="34"/>
    </row>
    <row r="11" spans="1:14" ht="12.75" customHeight="1" x14ac:dyDescent="0.2">
      <c r="A11" s="5">
        <f>A10+1</f>
        <v>2</v>
      </c>
      <c r="B11" s="18"/>
      <c r="C11" s="45" t="s">
        <v>52</v>
      </c>
      <c r="D11" s="43" t="s">
        <v>53</v>
      </c>
      <c r="E11" s="5" t="s">
        <v>33</v>
      </c>
      <c r="F11" s="46">
        <v>0.36247000000000001</v>
      </c>
      <c r="G11" s="34"/>
      <c r="H11" s="34"/>
      <c r="I11" s="34"/>
      <c r="J11" s="34"/>
      <c r="K11" s="34"/>
    </row>
    <row r="12" spans="1:14" ht="12.75" customHeight="1" x14ac:dyDescent="0.2">
      <c r="A12" s="5">
        <f t="shared" ref="A12:A54" si="0">A11+1</f>
        <v>3</v>
      </c>
      <c r="B12" s="18"/>
      <c r="C12" s="4"/>
      <c r="F12" s="46"/>
      <c r="G12" s="34"/>
      <c r="H12" s="34"/>
      <c r="I12" s="34"/>
      <c r="J12" s="34"/>
      <c r="K12" s="34"/>
    </row>
    <row r="13" spans="1:14" ht="12.75" customHeight="1" x14ac:dyDescent="0.2">
      <c r="A13" s="5">
        <f t="shared" si="0"/>
        <v>4</v>
      </c>
      <c r="B13" s="47" t="s">
        <v>54</v>
      </c>
      <c r="C13" s="18"/>
      <c r="F13" s="46"/>
      <c r="G13" s="34"/>
      <c r="H13" s="34"/>
      <c r="I13" s="34"/>
      <c r="J13" s="34"/>
      <c r="K13" s="34"/>
    </row>
    <row r="14" spans="1:14" ht="12.75" customHeight="1" x14ac:dyDescent="0.2">
      <c r="A14" s="5">
        <f t="shared" si="0"/>
        <v>5</v>
      </c>
      <c r="C14" s="45" t="s">
        <v>52</v>
      </c>
      <c r="D14" s="43" t="s">
        <v>53</v>
      </c>
      <c r="E14" s="5" t="s">
        <v>33</v>
      </c>
      <c r="F14" s="46">
        <v>0.36247000000000001</v>
      </c>
      <c r="G14" s="34"/>
      <c r="H14" s="34"/>
      <c r="I14" s="34"/>
      <c r="J14" s="34"/>
      <c r="K14" s="34"/>
    </row>
    <row r="15" spans="1:14" ht="12.75" customHeight="1" x14ac:dyDescent="0.2">
      <c r="A15" s="5">
        <f t="shared" si="0"/>
        <v>6</v>
      </c>
      <c r="C15" s="4"/>
      <c r="D15" s="37"/>
      <c r="E15" s="37"/>
      <c r="F15" s="46"/>
      <c r="G15" s="34"/>
      <c r="H15" s="34"/>
      <c r="I15" s="34"/>
      <c r="J15" s="34"/>
      <c r="K15" s="34"/>
    </row>
    <row r="16" spans="1:14" ht="12.75" customHeight="1" x14ac:dyDescent="0.2">
      <c r="A16" s="5">
        <f t="shared" si="0"/>
        <v>7</v>
      </c>
      <c r="B16" s="47" t="s">
        <v>55</v>
      </c>
      <c r="C16" s="4"/>
      <c r="D16" s="48"/>
      <c r="E16" s="48"/>
      <c r="F16" s="46"/>
    </row>
    <row r="17" spans="1:6" ht="12.75" customHeight="1" x14ac:dyDescent="0.2">
      <c r="A17" s="5">
        <f t="shared" si="0"/>
        <v>8</v>
      </c>
      <c r="C17" s="43" t="s">
        <v>52</v>
      </c>
      <c r="D17" s="43" t="s">
        <v>53</v>
      </c>
      <c r="E17" s="5" t="s">
        <v>33</v>
      </c>
      <c r="F17" s="46">
        <v>0.31011</v>
      </c>
    </row>
    <row r="18" spans="1:6" ht="12.75" customHeight="1" x14ac:dyDescent="0.2">
      <c r="A18" s="5">
        <f t="shared" si="0"/>
        <v>9</v>
      </c>
      <c r="F18" s="46"/>
    </row>
    <row r="19" spans="1:6" ht="12.75" customHeight="1" x14ac:dyDescent="0.2">
      <c r="A19" s="5">
        <f t="shared" si="0"/>
        <v>10</v>
      </c>
      <c r="C19" s="43" t="s">
        <v>56</v>
      </c>
      <c r="D19" s="43" t="s">
        <v>53</v>
      </c>
      <c r="E19" s="5" t="s">
        <v>33</v>
      </c>
      <c r="F19" s="46">
        <v>9.2800000000000001E-3</v>
      </c>
    </row>
    <row r="20" spans="1:6" ht="12.75" customHeight="1" x14ac:dyDescent="0.2">
      <c r="A20" s="5">
        <f t="shared" si="0"/>
        <v>11</v>
      </c>
      <c r="F20" s="46"/>
    </row>
    <row r="21" spans="1:6" ht="12.75" customHeight="1" x14ac:dyDescent="0.2">
      <c r="A21" s="5">
        <f t="shared" si="0"/>
        <v>12</v>
      </c>
      <c r="B21" s="47" t="s">
        <v>57</v>
      </c>
      <c r="C21" s="4"/>
      <c r="D21" s="48"/>
      <c r="E21" s="48"/>
      <c r="F21" s="46"/>
    </row>
    <row r="22" spans="1:6" ht="12.75" customHeight="1" x14ac:dyDescent="0.2">
      <c r="A22" s="5">
        <f t="shared" si="0"/>
        <v>13</v>
      </c>
      <c r="B22" s="43"/>
      <c r="C22" s="43" t="s">
        <v>52</v>
      </c>
      <c r="D22" s="43" t="s">
        <v>53</v>
      </c>
      <c r="E22" s="5" t="s">
        <v>33</v>
      </c>
      <c r="F22" s="46">
        <v>0.31011</v>
      </c>
    </row>
    <row r="23" spans="1:6" ht="12.75" customHeight="1" x14ac:dyDescent="0.2">
      <c r="A23" s="5">
        <f t="shared" si="0"/>
        <v>14</v>
      </c>
      <c r="B23" s="43"/>
      <c r="F23" s="46"/>
    </row>
    <row r="24" spans="1:6" ht="12.75" customHeight="1" x14ac:dyDescent="0.2">
      <c r="A24" s="5">
        <f t="shared" si="0"/>
        <v>15</v>
      </c>
      <c r="B24" s="47" t="s">
        <v>58</v>
      </c>
      <c r="C24" s="4"/>
      <c r="D24" s="48"/>
      <c r="E24" s="48"/>
      <c r="F24" s="46"/>
    </row>
    <row r="25" spans="1:6" ht="12.75" customHeight="1" x14ac:dyDescent="0.2">
      <c r="A25" s="5">
        <f t="shared" si="0"/>
        <v>16</v>
      </c>
      <c r="C25" s="43" t="s">
        <v>59</v>
      </c>
      <c r="D25" s="43" t="s">
        <v>53</v>
      </c>
      <c r="E25" s="5" t="s">
        <v>33</v>
      </c>
      <c r="F25" s="49">
        <v>1.25</v>
      </c>
    </row>
    <row r="26" spans="1:6" ht="12.75" customHeight="1" x14ac:dyDescent="0.2">
      <c r="A26" s="5">
        <f t="shared" si="0"/>
        <v>17</v>
      </c>
      <c r="F26" s="46"/>
    </row>
    <row r="27" spans="1:6" ht="12.75" customHeight="1" x14ac:dyDescent="0.2">
      <c r="A27" s="5">
        <f t="shared" si="0"/>
        <v>18</v>
      </c>
      <c r="C27" s="43" t="s">
        <v>60</v>
      </c>
      <c r="F27" s="46"/>
    </row>
    <row r="28" spans="1:6" ht="12.75" customHeight="1" x14ac:dyDescent="0.2">
      <c r="A28" s="5">
        <f t="shared" si="0"/>
        <v>19</v>
      </c>
      <c r="C28" s="43" t="s">
        <v>61</v>
      </c>
      <c r="D28" s="43" t="s">
        <v>53</v>
      </c>
      <c r="E28" s="5" t="s">
        <v>33</v>
      </c>
      <c r="F28" s="46">
        <v>0.13591</v>
      </c>
    </row>
    <row r="29" spans="1:6" ht="12.75" customHeight="1" x14ac:dyDescent="0.2">
      <c r="A29" s="5">
        <f t="shared" si="0"/>
        <v>20</v>
      </c>
      <c r="C29" s="43" t="s">
        <v>62</v>
      </c>
      <c r="D29" s="43" t="s">
        <v>53</v>
      </c>
      <c r="E29" s="5" t="s">
        <v>33</v>
      </c>
      <c r="F29" s="46">
        <v>0.10872999999999999</v>
      </c>
    </row>
    <row r="30" spans="1:6" ht="12.75" customHeight="1" x14ac:dyDescent="0.2">
      <c r="A30" s="5">
        <f t="shared" si="0"/>
        <v>21</v>
      </c>
      <c r="F30" s="46"/>
    </row>
    <row r="31" spans="1:6" ht="12.75" customHeight="1" x14ac:dyDescent="0.2">
      <c r="A31" s="5">
        <f t="shared" si="0"/>
        <v>22</v>
      </c>
      <c r="C31" s="43" t="s">
        <v>56</v>
      </c>
      <c r="D31" s="43" t="s">
        <v>53</v>
      </c>
      <c r="E31" s="5" t="s">
        <v>33</v>
      </c>
      <c r="F31" s="46">
        <v>6.43E-3</v>
      </c>
    </row>
    <row r="32" spans="1:6" ht="12.75" customHeight="1" x14ac:dyDescent="0.2">
      <c r="A32" s="5">
        <f t="shared" si="0"/>
        <v>23</v>
      </c>
      <c r="C32" s="48"/>
      <c r="D32" s="48"/>
      <c r="E32" s="48"/>
      <c r="F32" s="46"/>
    </row>
    <row r="33" spans="1:6" ht="12.75" customHeight="1" x14ac:dyDescent="0.2">
      <c r="A33" s="5">
        <f t="shared" si="0"/>
        <v>24</v>
      </c>
      <c r="B33" s="47" t="s">
        <v>63</v>
      </c>
      <c r="C33" s="4"/>
      <c r="D33" s="48"/>
      <c r="E33" s="48"/>
      <c r="F33" s="46"/>
    </row>
    <row r="34" spans="1:6" ht="12.75" customHeight="1" x14ac:dyDescent="0.2">
      <c r="A34" s="5">
        <f t="shared" si="0"/>
        <v>25</v>
      </c>
      <c r="B34" s="43"/>
      <c r="C34" s="43" t="s">
        <v>59</v>
      </c>
      <c r="D34" s="43" t="s">
        <v>53</v>
      </c>
      <c r="E34" s="5" t="s">
        <v>33</v>
      </c>
      <c r="F34" s="49">
        <v>1.25</v>
      </c>
    </row>
    <row r="35" spans="1:6" ht="12.75" customHeight="1" x14ac:dyDescent="0.2">
      <c r="A35" s="5">
        <f t="shared" si="0"/>
        <v>26</v>
      </c>
      <c r="B35" s="43"/>
      <c r="F35" s="46"/>
    </row>
    <row r="36" spans="1:6" ht="12.75" customHeight="1" x14ac:dyDescent="0.2">
      <c r="A36" s="5">
        <f t="shared" si="0"/>
        <v>27</v>
      </c>
      <c r="B36" s="43"/>
      <c r="C36" s="43" t="s">
        <v>60</v>
      </c>
      <c r="F36" s="46"/>
    </row>
    <row r="37" spans="1:6" ht="12.75" customHeight="1" x14ac:dyDescent="0.2">
      <c r="A37" s="5">
        <f t="shared" si="0"/>
        <v>28</v>
      </c>
      <c r="B37" s="43"/>
      <c r="C37" s="43" t="s">
        <v>61</v>
      </c>
      <c r="D37" s="43" t="s">
        <v>53</v>
      </c>
      <c r="E37" s="5" t="s">
        <v>33</v>
      </c>
      <c r="F37" s="46">
        <v>0.13591</v>
      </c>
    </row>
    <row r="38" spans="1:6" ht="12.75" customHeight="1" x14ac:dyDescent="0.2">
      <c r="A38" s="5">
        <f t="shared" si="0"/>
        <v>29</v>
      </c>
      <c r="B38" s="43"/>
      <c r="C38" s="43" t="s">
        <v>62</v>
      </c>
      <c r="D38" s="43" t="s">
        <v>53</v>
      </c>
      <c r="E38" s="5" t="s">
        <v>33</v>
      </c>
      <c r="F38" s="46">
        <v>0.10872999999999999</v>
      </c>
    </row>
    <row r="39" spans="1:6" ht="12.75" customHeight="1" x14ac:dyDescent="0.2">
      <c r="A39" s="5">
        <f t="shared" si="0"/>
        <v>30</v>
      </c>
      <c r="B39" s="43"/>
      <c r="F39" s="46"/>
    </row>
    <row r="40" spans="1:6" ht="12.75" customHeight="1" x14ac:dyDescent="0.2">
      <c r="A40" s="5">
        <f t="shared" si="0"/>
        <v>31</v>
      </c>
      <c r="B40" s="47" t="s">
        <v>64</v>
      </c>
      <c r="C40" s="4"/>
      <c r="D40" s="48"/>
      <c r="E40" s="48"/>
      <c r="F40" s="46"/>
    </row>
    <row r="41" spans="1:6" ht="12.75" customHeight="1" x14ac:dyDescent="0.2">
      <c r="A41" s="5">
        <f t="shared" si="0"/>
        <v>32</v>
      </c>
      <c r="C41" s="43" t="s">
        <v>59</v>
      </c>
      <c r="D41" s="43" t="s">
        <v>53</v>
      </c>
      <c r="E41" s="5" t="s">
        <v>33</v>
      </c>
      <c r="F41" s="49">
        <v>1.3</v>
      </c>
    </row>
    <row r="42" spans="1:6" ht="12.75" customHeight="1" x14ac:dyDescent="0.2">
      <c r="A42" s="5">
        <f t="shared" si="0"/>
        <v>33</v>
      </c>
      <c r="F42" s="46"/>
    </row>
    <row r="43" spans="1:6" ht="12.75" customHeight="1" x14ac:dyDescent="0.2">
      <c r="A43" s="5">
        <f t="shared" si="0"/>
        <v>34</v>
      </c>
      <c r="C43" s="43" t="s">
        <v>60</v>
      </c>
      <c r="F43" s="46"/>
    </row>
    <row r="44" spans="1:6" ht="12.75" customHeight="1" x14ac:dyDescent="0.2">
      <c r="A44" s="5">
        <f t="shared" si="0"/>
        <v>35</v>
      </c>
      <c r="C44" s="43" t="s">
        <v>65</v>
      </c>
      <c r="D44" s="43" t="s">
        <v>53</v>
      </c>
      <c r="E44" s="5" t="s">
        <v>33</v>
      </c>
      <c r="F44" s="46">
        <v>0.20555000000000001</v>
      </c>
    </row>
    <row r="45" spans="1:6" ht="12.75" customHeight="1" x14ac:dyDescent="0.2">
      <c r="A45" s="5">
        <f t="shared" si="0"/>
        <v>36</v>
      </c>
      <c r="C45" s="43" t="s">
        <v>66</v>
      </c>
      <c r="D45" s="43" t="s">
        <v>53</v>
      </c>
      <c r="E45" s="5" t="s">
        <v>33</v>
      </c>
      <c r="F45" s="46">
        <v>0.14571999999999999</v>
      </c>
    </row>
    <row r="46" spans="1:6" ht="12.75" customHeight="1" x14ac:dyDescent="0.2">
      <c r="A46" s="5">
        <f t="shared" si="0"/>
        <v>37</v>
      </c>
      <c r="F46" s="46"/>
    </row>
    <row r="47" spans="1:6" ht="12.75" customHeight="1" x14ac:dyDescent="0.2">
      <c r="A47" s="5">
        <f t="shared" si="0"/>
        <v>38</v>
      </c>
      <c r="C47" s="43" t="s">
        <v>56</v>
      </c>
      <c r="D47" s="43" t="s">
        <v>53</v>
      </c>
      <c r="E47" s="5" t="s">
        <v>33</v>
      </c>
      <c r="F47" s="46">
        <v>9.6699999999999998E-3</v>
      </c>
    </row>
    <row r="48" spans="1:6" ht="12.75" customHeight="1" x14ac:dyDescent="0.2">
      <c r="A48" s="5">
        <f t="shared" si="0"/>
        <v>39</v>
      </c>
      <c r="C48" s="48"/>
      <c r="D48" s="48"/>
      <c r="E48" s="48"/>
      <c r="F48" s="46"/>
    </row>
    <row r="49" spans="1:6" ht="12.75" customHeight="1" x14ac:dyDescent="0.2">
      <c r="A49" s="5">
        <f t="shared" si="0"/>
        <v>40</v>
      </c>
      <c r="B49" s="47" t="s">
        <v>67</v>
      </c>
      <c r="C49" s="4"/>
      <c r="D49" s="48"/>
      <c r="E49" s="48"/>
      <c r="F49" s="46"/>
    </row>
    <row r="50" spans="1:6" ht="12.75" customHeight="1" x14ac:dyDescent="0.2">
      <c r="A50" s="5">
        <f t="shared" si="0"/>
        <v>41</v>
      </c>
      <c r="B50" s="43"/>
      <c r="C50" s="43" t="s">
        <v>59</v>
      </c>
      <c r="D50" s="43" t="s">
        <v>53</v>
      </c>
      <c r="E50" s="5" t="s">
        <v>33</v>
      </c>
      <c r="F50" s="49">
        <v>1.3</v>
      </c>
    </row>
    <row r="51" spans="1:6" ht="12.75" customHeight="1" x14ac:dyDescent="0.2">
      <c r="A51" s="5">
        <f t="shared" si="0"/>
        <v>42</v>
      </c>
      <c r="B51" s="43"/>
      <c r="F51" s="46"/>
    </row>
    <row r="52" spans="1:6" ht="12.75" customHeight="1" x14ac:dyDescent="0.2">
      <c r="A52" s="5">
        <f t="shared" si="0"/>
        <v>43</v>
      </c>
      <c r="B52" s="43"/>
      <c r="C52" s="43" t="s">
        <v>60</v>
      </c>
      <c r="F52" s="46"/>
    </row>
    <row r="53" spans="1:6" ht="12.75" customHeight="1" x14ac:dyDescent="0.2">
      <c r="A53" s="5">
        <f t="shared" si="0"/>
        <v>44</v>
      </c>
      <c r="B53" s="43"/>
      <c r="C53" s="43" t="s">
        <v>65</v>
      </c>
      <c r="D53" s="43" t="s">
        <v>53</v>
      </c>
      <c r="E53" s="5" t="s">
        <v>33</v>
      </c>
      <c r="F53" s="46">
        <v>0.20555000000000001</v>
      </c>
    </row>
    <row r="54" spans="1:6" ht="12.75" customHeight="1" x14ac:dyDescent="0.2">
      <c r="A54" s="5">
        <f t="shared" si="0"/>
        <v>45</v>
      </c>
      <c r="B54" s="43"/>
      <c r="C54" s="43" t="s">
        <v>66</v>
      </c>
      <c r="D54" s="43" t="s">
        <v>53</v>
      </c>
      <c r="E54" s="5" t="s">
        <v>33</v>
      </c>
      <c r="F54" s="46">
        <v>0.14571999999999999</v>
      </c>
    </row>
    <row r="55" spans="1:6" ht="12.75" customHeight="1" x14ac:dyDescent="0.2">
      <c r="A55" s="5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4"/>
  <sheetViews>
    <sheetView zoomScaleNormal="100" workbookViewId="0">
      <selection activeCell="F22" sqref="F22"/>
    </sheetView>
  </sheetViews>
  <sheetFormatPr defaultColWidth="9.140625" defaultRowHeight="12.75" x14ac:dyDescent="0.2"/>
  <cols>
    <col min="1" max="1" width="5.28515625" style="18" customWidth="1"/>
    <col min="2" max="2" width="2.7109375" style="18" customWidth="1"/>
    <col min="3" max="3" width="43.140625" style="18" customWidth="1"/>
    <col min="4" max="4" width="22.7109375" style="26" bestFit="1" customWidth="1"/>
    <col min="5" max="8" width="11.42578125" style="26" bestFit="1" customWidth="1"/>
    <col min="9" max="16" width="11.42578125" style="18" bestFit="1" customWidth="1"/>
    <col min="17" max="17" width="11.140625" style="18" bestFit="1" customWidth="1"/>
    <col min="18" max="16384" width="9.140625" style="18"/>
  </cols>
  <sheetData>
    <row r="1" spans="1:17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1" t="s">
        <v>68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4"/>
      <c r="B5" s="4"/>
      <c r="C5" s="4"/>
      <c r="D5" s="5"/>
      <c r="E5" s="5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</row>
    <row r="6" spans="1:17" ht="38.25" x14ac:dyDescent="0.2">
      <c r="A6" s="39" t="s">
        <v>69</v>
      </c>
      <c r="B6" s="39"/>
      <c r="C6" s="12"/>
      <c r="D6" s="39" t="s">
        <v>7</v>
      </c>
      <c r="E6" s="50" t="s">
        <v>70</v>
      </c>
      <c r="F6" s="50" t="s">
        <v>71</v>
      </c>
      <c r="G6" s="50" t="s">
        <v>72</v>
      </c>
      <c r="H6" s="50" t="s">
        <v>73</v>
      </c>
      <c r="I6" s="50" t="s">
        <v>74</v>
      </c>
      <c r="J6" s="50" t="s">
        <v>75</v>
      </c>
      <c r="K6" s="50" t="s">
        <v>76</v>
      </c>
      <c r="L6" s="50" t="s">
        <v>77</v>
      </c>
      <c r="M6" s="50" t="s">
        <v>78</v>
      </c>
      <c r="N6" s="50" t="s">
        <v>79</v>
      </c>
      <c r="O6" s="50" t="s">
        <v>80</v>
      </c>
      <c r="P6" s="50" t="s">
        <v>81</v>
      </c>
      <c r="Q6" s="39" t="s">
        <v>82</v>
      </c>
    </row>
    <row r="7" spans="1:17" x14ac:dyDescent="0.2">
      <c r="A7" s="4"/>
      <c r="B7" s="4"/>
      <c r="C7" s="5" t="s">
        <v>19</v>
      </c>
      <c r="D7" s="5" t="s">
        <v>20</v>
      </c>
      <c r="E7" s="5" t="s">
        <v>39</v>
      </c>
      <c r="F7" s="5" t="s">
        <v>40</v>
      </c>
      <c r="G7" s="5" t="s">
        <v>41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83</v>
      </c>
      <c r="Q7" s="5" t="s">
        <v>84</v>
      </c>
    </row>
    <row r="8" spans="1:17" x14ac:dyDescent="0.2">
      <c r="A8" s="5"/>
      <c r="B8" s="19" t="s">
        <v>85</v>
      </c>
      <c r="C8" s="6"/>
      <c r="D8" s="5"/>
      <c r="E8" s="5"/>
      <c r="F8" s="5"/>
      <c r="G8" s="5"/>
      <c r="H8" s="5"/>
      <c r="I8" s="5"/>
      <c r="J8" s="5"/>
      <c r="K8" s="4"/>
      <c r="L8" s="4"/>
      <c r="M8" s="4"/>
      <c r="N8" s="4"/>
      <c r="O8" s="4"/>
      <c r="P8" s="4"/>
      <c r="Q8" s="4"/>
    </row>
    <row r="9" spans="1:17" x14ac:dyDescent="0.2">
      <c r="A9" s="5">
        <v>1</v>
      </c>
      <c r="B9" s="20" t="s">
        <v>86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1"/>
    </row>
    <row r="10" spans="1:17" x14ac:dyDescent="0.2">
      <c r="A10" s="5">
        <f t="shared" ref="A10:A32" si="0">A9+1</f>
        <v>2</v>
      </c>
      <c r="B10" s="5"/>
      <c r="C10" s="4" t="s">
        <v>87</v>
      </c>
      <c r="D10" s="5" t="s">
        <v>88</v>
      </c>
      <c r="E10" s="14">
        <v>97226749.259000003</v>
      </c>
      <c r="F10" s="14">
        <v>73367933.715999991</v>
      </c>
      <c r="G10" s="14">
        <v>75843560.385000005</v>
      </c>
      <c r="H10" s="14">
        <v>50269722.055</v>
      </c>
      <c r="I10" s="14">
        <v>30887232.546</v>
      </c>
      <c r="J10" s="14">
        <v>19275348.866999999</v>
      </c>
      <c r="K10" s="14">
        <v>13443855.640999999</v>
      </c>
      <c r="L10" s="14">
        <v>12736019.268999999</v>
      </c>
      <c r="M10" s="14">
        <v>21647743.550999999</v>
      </c>
      <c r="N10" s="14">
        <v>46156027.060000002</v>
      </c>
      <c r="O10" s="14">
        <v>73741965.106999993</v>
      </c>
      <c r="P10" s="14">
        <v>88509690.754000008</v>
      </c>
      <c r="Q10" s="21">
        <f>SUM(E10:P10)</f>
        <v>603105848.21000004</v>
      </c>
    </row>
    <row r="11" spans="1:17" x14ac:dyDescent="0.2">
      <c r="A11" s="5">
        <f t="shared" si="0"/>
        <v>3</v>
      </c>
      <c r="B11" s="5"/>
      <c r="C11" s="4" t="s">
        <v>89</v>
      </c>
      <c r="D11" s="13" t="s">
        <v>90</v>
      </c>
      <c r="E11" s="22">
        <f t="shared" ref="E11:P11" si="1">E10/$Q10</f>
        <v>0.1612100919723562</v>
      </c>
      <c r="F11" s="22">
        <f t="shared" si="1"/>
        <v>0.12165017788130193</v>
      </c>
      <c r="G11" s="22">
        <f t="shared" si="1"/>
        <v>0.125754974205774</v>
      </c>
      <c r="H11" s="22">
        <f t="shared" si="1"/>
        <v>8.3351408719048267E-2</v>
      </c>
      <c r="I11" s="22">
        <f t="shared" si="1"/>
        <v>5.1213618036821187E-2</v>
      </c>
      <c r="J11" s="22">
        <f t="shared" si="1"/>
        <v>3.1960142525907606E-2</v>
      </c>
      <c r="K11" s="22">
        <f t="shared" si="1"/>
        <v>2.2291038431978327E-2</v>
      </c>
      <c r="L11" s="22">
        <f t="shared" si="1"/>
        <v>2.1117386453472671E-2</v>
      </c>
      <c r="M11" s="22">
        <f t="shared" si="1"/>
        <v>3.589377157467441E-2</v>
      </c>
      <c r="N11" s="22">
        <f t="shared" si="1"/>
        <v>7.6530557939356245E-2</v>
      </c>
      <c r="O11" s="22">
        <f t="shared" si="1"/>
        <v>0.12227035324871069</v>
      </c>
      <c r="P11" s="22">
        <f t="shared" si="1"/>
        <v>0.14675647901059838</v>
      </c>
      <c r="Q11" s="22">
        <f>SUM(E11:P11)</f>
        <v>1</v>
      </c>
    </row>
    <row r="12" spans="1:17" x14ac:dyDescent="0.2">
      <c r="A12" s="5">
        <f t="shared" si="0"/>
        <v>4</v>
      </c>
      <c r="B12" s="5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5">
        <f t="shared" si="0"/>
        <v>5</v>
      </c>
      <c r="B13" s="20" t="s">
        <v>91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">
      <c r="A14" s="5">
        <f t="shared" si="0"/>
        <v>6</v>
      </c>
      <c r="B14" s="5"/>
      <c r="C14" s="4" t="str">
        <f>C10</f>
        <v xml:space="preserve">Weather-Normalized Therm Sales </v>
      </c>
      <c r="D14" s="5" t="s">
        <v>88</v>
      </c>
      <c r="E14" s="14">
        <v>33826769.204999998</v>
      </c>
      <c r="F14" s="14">
        <v>26743914.158</v>
      </c>
      <c r="G14" s="14">
        <v>27365865.426000003</v>
      </c>
      <c r="H14" s="14">
        <v>19206537.565000001</v>
      </c>
      <c r="I14" s="14">
        <v>12803970.117000001</v>
      </c>
      <c r="J14" s="14">
        <v>9349519.8729999997</v>
      </c>
      <c r="K14" s="14">
        <v>8024123.108</v>
      </c>
      <c r="L14" s="14">
        <v>7869583.4130000006</v>
      </c>
      <c r="M14" s="14">
        <v>9579559.4290000014</v>
      </c>
      <c r="N14" s="14">
        <v>16938701.967</v>
      </c>
      <c r="O14" s="14">
        <v>25553458.327</v>
      </c>
      <c r="P14" s="14">
        <v>31386143.652000003</v>
      </c>
      <c r="Q14" s="21">
        <f>SUM(E14:P14)</f>
        <v>228648146.23999998</v>
      </c>
    </row>
    <row r="15" spans="1:17" x14ac:dyDescent="0.2">
      <c r="A15" s="5">
        <f t="shared" si="0"/>
        <v>7</v>
      </c>
      <c r="B15" s="5"/>
      <c r="C15" s="4" t="s">
        <v>89</v>
      </c>
      <c r="D15" s="13" t="s">
        <v>92</v>
      </c>
      <c r="E15" s="22">
        <f t="shared" ref="E15:P15" si="2">E14/$Q14</f>
        <v>0.14794245989422461</v>
      </c>
      <c r="F15" s="22">
        <f t="shared" si="2"/>
        <v>0.11696536620912865</v>
      </c>
      <c r="G15" s="22">
        <f t="shared" si="2"/>
        <v>0.1196854900248152</v>
      </c>
      <c r="H15" s="22">
        <f t="shared" si="2"/>
        <v>8.4000407966745141E-2</v>
      </c>
      <c r="I15" s="22">
        <f t="shared" si="2"/>
        <v>5.5998573911726988E-2</v>
      </c>
      <c r="J15" s="22">
        <f t="shared" si="2"/>
        <v>4.0890424990309343E-2</v>
      </c>
      <c r="K15" s="22">
        <f t="shared" si="2"/>
        <v>3.5093759735001298E-2</v>
      </c>
      <c r="L15" s="22">
        <f t="shared" si="2"/>
        <v>3.4417875423051587E-2</v>
      </c>
      <c r="M15" s="22">
        <f t="shared" si="2"/>
        <v>4.1896510365515227E-2</v>
      </c>
      <c r="N15" s="22">
        <f t="shared" si="2"/>
        <v>7.4081956252644757E-2</v>
      </c>
      <c r="O15" s="22">
        <f t="shared" si="2"/>
        <v>0.11175886945603256</v>
      </c>
      <c r="P15" s="22">
        <f t="shared" si="2"/>
        <v>0.13726830577080476</v>
      </c>
      <c r="Q15" s="22">
        <f>SUM(E15:P15)</f>
        <v>1.0000000000000002</v>
      </c>
    </row>
    <row r="16" spans="1:17" x14ac:dyDescent="0.2">
      <c r="A16" s="5">
        <f t="shared" si="0"/>
        <v>8</v>
      </c>
      <c r="B16" s="5"/>
      <c r="C16" s="4"/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2">
      <c r="A17" s="5">
        <f t="shared" si="0"/>
        <v>9</v>
      </c>
      <c r="B17" s="20" t="s">
        <v>93</v>
      </c>
      <c r="D17" s="18"/>
      <c r="E17" s="18"/>
      <c r="F17" s="18"/>
      <c r="G17" s="18"/>
      <c r="H17" s="18"/>
    </row>
    <row r="18" spans="1:17" x14ac:dyDescent="0.2">
      <c r="A18" s="5">
        <f t="shared" si="0"/>
        <v>10</v>
      </c>
      <c r="B18" s="5"/>
      <c r="C18" s="4" t="str">
        <f>C10</f>
        <v xml:space="preserve">Weather-Normalized Therm Sales </v>
      </c>
      <c r="D18" s="5" t="s">
        <v>88</v>
      </c>
      <c r="E18" s="14">
        <v>11422000.573000001</v>
      </c>
      <c r="F18" s="14">
        <v>9743095.415000001</v>
      </c>
      <c r="G18" s="14">
        <v>10255093.139</v>
      </c>
      <c r="H18" s="14">
        <v>8334942.6260000011</v>
      </c>
      <c r="I18" s="14">
        <v>6477023.5309999995</v>
      </c>
      <c r="J18" s="14">
        <v>3504669.7829999998</v>
      </c>
      <c r="K18" s="14">
        <v>4802206.7649999997</v>
      </c>
      <c r="L18" s="14">
        <v>4703352.1009999998</v>
      </c>
      <c r="M18" s="14">
        <v>5360513.3379999995</v>
      </c>
      <c r="N18" s="14">
        <v>7772793.5540000005</v>
      </c>
      <c r="O18" s="14">
        <v>9465281.9619999994</v>
      </c>
      <c r="P18" s="14">
        <v>10842049.991</v>
      </c>
      <c r="Q18" s="21">
        <f>SUM(E18:P18)</f>
        <v>92683022.778000012</v>
      </c>
    </row>
    <row r="19" spans="1:17" x14ac:dyDescent="0.2">
      <c r="A19" s="5">
        <f t="shared" si="0"/>
        <v>11</v>
      </c>
      <c r="B19" s="5"/>
      <c r="C19" s="4" t="s">
        <v>89</v>
      </c>
      <c r="D19" s="13" t="s">
        <v>94</v>
      </c>
      <c r="E19" s="22">
        <f t="shared" ref="E19:P19" si="3">E18/$Q18</f>
        <v>0.12323724702374747</v>
      </c>
      <c r="F19" s="22">
        <f t="shared" si="3"/>
        <v>0.10512276275599311</v>
      </c>
      <c r="G19" s="22">
        <f t="shared" si="3"/>
        <v>0.11064694300663477</v>
      </c>
      <c r="H19" s="22">
        <f t="shared" si="3"/>
        <v>8.9929551024294493E-2</v>
      </c>
      <c r="I19" s="22">
        <f t="shared" si="3"/>
        <v>6.9883602593693542E-2</v>
      </c>
      <c r="J19" s="22">
        <f t="shared" si="3"/>
        <v>3.7813503249614515E-2</v>
      </c>
      <c r="K19" s="22">
        <f t="shared" si="3"/>
        <v>5.1813229878168048E-2</v>
      </c>
      <c r="L19" s="22">
        <f t="shared" si="3"/>
        <v>5.0746641186549923E-2</v>
      </c>
      <c r="M19" s="22">
        <f t="shared" si="3"/>
        <v>5.7837057719187963E-2</v>
      </c>
      <c r="N19" s="22">
        <f t="shared" si="3"/>
        <v>8.3864264684351805E-2</v>
      </c>
      <c r="O19" s="22">
        <f t="shared" si="3"/>
        <v>0.10212530491880714</v>
      </c>
      <c r="P19" s="22">
        <f t="shared" si="3"/>
        <v>0.11697989195895708</v>
      </c>
      <c r="Q19" s="22">
        <f>SUM(E19:P19)</f>
        <v>0.99999999999999989</v>
      </c>
    </row>
    <row r="20" spans="1:17" x14ac:dyDescent="0.2">
      <c r="A20" s="5">
        <f t="shared" si="0"/>
        <v>12</v>
      </c>
      <c r="B20" s="5"/>
      <c r="C20" s="4"/>
      <c r="D20" s="1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x14ac:dyDescent="0.2">
      <c r="A21" s="5">
        <f t="shared" si="0"/>
        <v>13</v>
      </c>
      <c r="B21" s="19" t="s">
        <v>95</v>
      </c>
      <c r="D21" s="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5">
        <f t="shared" si="0"/>
        <v>14</v>
      </c>
      <c r="B22" s="20" t="s">
        <v>86</v>
      </c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A23" s="5">
        <f t="shared" si="0"/>
        <v>15</v>
      </c>
      <c r="B23" s="5"/>
      <c r="C23" s="4" t="s">
        <v>96</v>
      </c>
      <c r="D23" s="5" t="s">
        <v>97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4">
        <f>'Exh. JAP-11 Page 2'!D15</f>
        <v>285.19</v>
      </c>
    </row>
    <row r="24" spans="1:17" x14ac:dyDescent="0.2">
      <c r="A24" s="5">
        <f t="shared" si="0"/>
        <v>16</v>
      </c>
      <c r="B24" s="5"/>
      <c r="C24" s="4" t="s">
        <v>95</v>
      </c>
      <c r="D24" s="5" t="str">
        <f>"("&amp;A$11&amp;") x ("&amp;A23&amp;")"</f>
        <v>(3) x (15)</v>
      </c>
      <c r="E24" s="23">
        <f>$Q23*E$11</f>
        <v>45.975506129596262</v>
      </c>
      <c r="F24" s="23">
        <f t="shared" ref="F24:P24" si="4">$Q23*F$11</f>
        <v>34.693414229968496</v>
      </c>
      <c r="G24" s="23">
        <f t="shared" si="4"/>
        <v>35.864061093744688</v>
      </c>
      <c r="H24" s="23">
        <f t="shared" si="4"/>
        <v>23.770988252585376</v>
      </c>
      <c r="I24" s="23">
        <f t="shared" si="4"/>
        <v>14.605611727921035</v>
      </c>
      <c r="J24" s="23">
        <f t="shared" si="4"/>
        <v>9.1147130469635904</v>
      </c>
      <c r="K24" s="23">
        <f t="shared" si="4"/>
        <v>6.3571812504158993</v>
      </c>
      <c r="L24" s="23">
        <f t="shared" si="4"/>
        <v>6.0224674426658709</v>
      </c>
      <c r="M24" s="23">
        <f t="shared" si="4"/>
        <v>10.236544715381395</v>
      </c>
      <c r="N24" s="23">
        <f t="shared" si="4"/>
        <v>21.825749818725008</v>
      </c>
      <c r="O24" s="23">
        <f t="shared" si="4"/>
        <v>34.870282042999804</v>
      </c>
      <c r="P24" s="23">
        <f t="shared" si="4"/>
        <v>41.85348024903255</v>
      </c>
      <c r="Q24" s="24">
        <f>SUM(E24:P24)</f>
        <v>285.18999999999994</v>
      </c>
    </row>
    <row r="25" spans="1:17" x14ac:dyDescent="0.2">
      <c r="A25" s="5">
        <f t="shared" si="0"/>
        <v>17</v>
      </c>
      <c r="B25" s="5"/>
      <c r="C25" s="4"/>
      <c r="D25" s="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4"/>
    </row>
    <row r="26" spans="1:17" x14ac:dyDescent="0.2">
      <c r="A26" s="5">
        <f t="shared" si="0"/>
        <v>18</v>
      </c>
      <c r="B26" s="20" t="s">
        <v>91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/>
    </row>
    <row r="27" spans="1:17" x14ac:dyDescent="0.2">
      <c r="A27" s="5">
        <f t="shared" si="0"/>
        <v>19</v>
      </c>
      <c r="B27" s="5"/>
      <c r="C27" s="4" t="s">
        <v>96</v>
      </c>
      <c r="D27" s="5" t="str">
        <f>$D$23</f>
        <v>JAP-11 Page 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4">
        <f>'Exh. JAP-11 Page 2'!E15</f>
        <v>1292.73</v>
      </c>
    </row>
    <row r="28" spans="1:17" x14ac:dyDescent="0.2">
      <c r="A28" s="5">
        <f t="shared" si="0"/>
        <v>20</v>
      </c>
      <c r="B28" s="5"/>
      <c r="C28" s="4" t="s">
        <v>95</v>
      </c>
      <c r="D28" s="5" t="str">
        <f>"("&amp;A$15&amp;") x ("&amp;A27&amp;")"</f>
        <v>(7) x (19)</v>
      </c>
      <c r="E28" s="23">
        <f>$Q27*E$15</f>
        <v>191.24965617906099</v>
      </c>
      <c r="F28" s="23">
        <f t="shared" ref="F28:P28" si="5">$Q27*F$15</f>
        <v>151.20463785952688</v>
      </c>
      <c r="G28" s="23">
        <f t="shared" si="5"/>
        <v>154.72102351977935</v>
      </c>
      <c r="H28" s="23">
        <f t="shared" si="5"/>
        <v>108.58984739085045</v>
      </c>
      <c r="I28" s="23">
        <f t="shared" si="5"/>
        <v>72.391036452906832</v>
      </c>
      <c r="J28" s="23">
        <f t="shared" si="5"/>
        <v>52.860279097722596</v>
      </c>
      <c r="K28" s="23">
        <f t="shared" si="5"/>
        <v>45.36675602222823</v>
      </c>
      <c r="L28" s="23">
        <f t="shared" si="5"/>
        <v>44.493020095641477</v>
      </c>
      <c r="M28" s="23">
        <f t="shared" si="5"/>
        <v>54.160875844812502</v>
      </c>
      <c r="N28" s="23">
        <f t="shared" si="5"/>
        <v>95.767967306481452</v>
      </c>
      <c r="O28" s="23">
        <f t="shared" si="5"/>
        <v>144.47404331189696</v>
      </c>
      <c r="P28" s="23">
        <f t="shared" si="5"/>
        <v>177.45085691909244</v>
      </c>
      <c r="Q28" s="24">
        <f>SUM(E28:P28)</f>
        <v>1292.7300000000002</v>
      </c>
    </row>
    <row r="29" spans="1:17" x14ac:dyDescent="0.2">
      <c r="A29" s="5">
        <f t="shared" si="0"/>
        <v>21</v>
      </c>
      <c r="B29" s="5"/>
      <c r="C29" s="4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5">
        <f t="shared" si="0"/>
        <v>22</v>
      </c>
      <c r="B30" s="20" t="s">
        <v>93</v>
      </c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4"/>
    </row>
    <row r="31" spans="1:17" x14ac:dyDescent="0.2">
      <c r="A31" s="5">
        <f t="shared" si="0"/>
        <v>23</v>
      </c>
      <c r="B31" s="5"/>
      <c r="C31" s="4" t="s">
        <v>96</v>
      </c>
      <c r="D31" s="5" t="str">
        <f>$D$23</f>
        <v>JAP-11 Page 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4">
        <f>'Exh. JAP-11 Page 2'!F15</f>
        <v>9962.43</v>
      </c>
    </row>
    <row r="32" spans="1:17" x14ac:dyDescent="0.2">
      <c r="A32" s="5">
        <f t="shared" si="0"/>
        <v>24</v>
      </c>
      <c r="B32" s="5"/>
      <c r="C32" s="4" t="s">
        <v>95</v>
      </c>
      <c r="D32" s="5" t="str">
        <f>"("&amp;A$19&amp;") x ("&amp;A31&amp;")"</f>
        <v>(11) x (23)</v>
      </c>
      <c r="E32" s="23">
        <f>$Q31*E$19</f>
        <v>1227.7424468667925</v>
      </c>
      <c r="F32" s="23">
        <f t="shared" ref="F32:P32" si="6">$Q31*F$19</f>
        <v>1047.2781653631885</v>
      </c>
      <c r="G32" s="23">
        <f t="shared" si="6"/>
        <v>1102.3124244175885</v>
      </c>
      <c r="H32" s="23">
        <f t="shared" si="6"/>
        <v>895.91685701096219</v>
      </c>
      <c r="I32" s="23">
        <f t="shared" si="6"/>
        <v>696.21049898749038</v>
      </c>
      <c r="J32" s="23">
        <f t="shared" si="6"/>
        <v>376.71437917905712</v>
      </c>
      <c r="K32" s="23">
        <f t="shared" si="6"/>
        <v>516.1856757351577</v>
      </c>
      <c r="L32" s="23">
        <f t="shared" si="6"/>
        <v>505.55986055612055</v>
      </c>
      <c r="M32" s="23">
        <f t="shared" si="6"/>
        <v>576.19763893336972</v>
      </c>
      <c r="N32" s="23">
        <f t="shared" si="6"/>
        <v>835.49186641932693</v>
      </c>
      <c r="O32" s="23">
        <f t="shared" si="6"/>
        <v>1017.4162014822718</v>
      </c>
      <c r="P32" s="23">
        <f t="shared" si="6"/>
        <v>1165.4039850486729</v>
      </c>
      <c r="Q32" s="24">
        <f>SUM(E32:P32)</f>
        <v>9962.43</v>
      </c>
    </row>
    <row r="33" spans="4:15" x14ac:dyDescent="0.2">
      <c r="D33" s="18"/>
      <c r="E33" s="18"/>
      <c r="F33" s="18"/>
      <c r="G33" s="18"/>
      <c r="H33" s="18"/>
      <c r="J33" s="2"/>
      <c r="K33" s="2"/>
      <c r="L33" s="2"/>
      <c r="M33" s="2"/>
      <c r="N33" s="2"/>
      <c r="O33" s="2"/>
    </row>
    <row r="34" spans="4:15" x14ac:dyDescent="0.2">
      <c r="D34" s="18"/>
      <c r="E34" s="18"/>
      <c r="F34" s="18"/>
      <c r="G34" s="18"/>
      <c r="H34" s="18"/>
      <c r="J34" s="2"/>
      <c r="K34" s="2"/>
      <c r="L34" s="2"/>
      <c r="M34" s="2"/>
      <c r="N34" s="2"/>
      <c r="O34" s="2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A6111C-723B-4D87-8902-0480FCC927DD}"/>
</file>

<file path=customXml/itemProps2.xml><?xml version="1.0" encoding="utf-8"?>
<ds:datastoreItem xmlns:ds="http://schemas.openxmlformats.org/officeDocument/2006/customXml" ds:itemID="{6EB8E3F9-8BE4-44F7-AAE5-457027173F17}"/>
</file>

<file path=customXml/itemProps3.xml><?xml version="1.0" encoding="utf-8"?>
<ds:datastoreItem xmlns:ds="http://schemas.openxmlformats.org/officeDocument/2006/customXml" ds:itemID="{CA50CD2D-3734-4ED5-AB89-95CA22834654}"/>
</file>

<file path=customXml/itemProps4.xml><?xml version="1.0" encoding="utf-8"?>
<ds:datastoreItem xmlns:ds="http://schemas.openxmlformats.org/officeDocument/2006/customXml" ds:itemID="{5888E4F2-F749-4645-BC71-C50DE0EED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Exh. JAP-11 Page 1</vt:lpstr>
      <vt:lpstr>Exh. JAP-11 Page 2</vt:lpstr>
      <vt:lpstr>Exh. JAP-11 Page 3</vt:lpstr>
      <vt:lpstr>Exh. JAP-11 Page 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dcterms:created xsi:type="dcterms:W3CDTF">2018-10-29T21:04:34Z</dcterms:created>
  <dcterms:modified xsi:type="dcterms:W3CDTF">2018-11-07T23:17:55Z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