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385" windowHeight="6285" activeTab="0"/>
  </bookViews>
  <sheets>
    <sheet name="Bills" sheetId="1" r:id="rId1"/>
  </sheets>
  <definedNames>
    <definedName name="_xlnm.Print_Area" localSheetId="0">'Bills'!$B$3:$T$35</definedName>
  </definedNames>
  <calcPr fullCalcOnLoad="1"/>
</workbook>
</file>

<file path=xl/sharedStrings.xml><?xml version="1.0" encoding="utf-8"?>
<sst xmlns="http://schemas.openxmlformats.org/spreadsheetml/2006/main" count="43" uniqueCount="34">
  <si>
    <t>UW-051061</t>
  </si>
  <si>
    <t>H&amp;R</t>
  </si>
  <si>
    <t>MWS</t>
  </si>
  <si>
    <t>QRW</t>
  </si>
  <si>
    <t>TTW</t>
  </si>
  <si>
    <t>WCW</t>
  </si>
  <si>
    <t>TVW</t>
  </si>
  <si>
    <t>TRI/EVG</t>
  </si>
  <si>
    <t>TRA</t>
  </si>
  <si>
    <t>Current billing</t>
  </si>
  <si>
    <t>Base</t>
  </si>
  <si>
    <t>Usage</t>
  </si>
  <si>
    <t>Total</t>
  </si>
  <si>
    <t>Proposed billing</t>
  </si>
  <si>
    <t>Revised billing</t>
  </si>
  <si>
    <t>AVG</t>
  </si>
  <si>
    <t>Page 1</t>
  </si>
  <si>
    <t xml:space="preserve"> to Revised Rates</t>
  </si>
  <si>
    <t>Average Usage (cubic feet)</t>
  </si>
  <si>
    <t>Current rate break point</t>
  </si>
  <si>
    <t>Proposed rate break point</t>
  </si>
  <si>
    <t>Average Change - Current</t>
  </si>
  <si>
    <t>Last Rate Change</t>
  </si>
  <si>
    <t>Reduction</t>
  </si>
  <si>
    <t>Initial Filing</t>
  </si>
  <si>
    <t>Repair Surcharge</t>
  </si>
  <si>
    <t>Treatment Surcharge</t>
  </si>
  <si>
    <t>Attachment 3.1</t>
  </si>
  <si>
    <t>H &amp; R Waterworks, Inc</t>
  </si>
  <si>
    <t>Average</t>
  </si>
  <si>
    <t>Customer Count</t>
  </si>
  <si>
    <t>Average Metered Customer Billing</t>
  </si>
  <si>
    <t>Shaded areas are changes since</t>
  </si>
  <si>
    <t>August 31, 2005 Open Meeting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</si>
</sst>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0.0%"/>
    <numFmt numFmtId="167" formatCode="mm/dd/yy;@"/>
  </numFmts>
  <fonts count="5">
    <font>
      <sz val="12"/>
      <name val="Palatino Linotype"/>
      <family val="0"/>
    </font>
    <font>
      <sz val="8"/>
      <name val="Palatino Linotype"/>
      <family val="0"/>
    </font>
    <font>
      <b/>
      <sz val="12"/>
      <name val="Palatino Linotype"/>
      <family val="1"/>
    </font>
    <font>
      <u val="single"/>
      <sz val="12"/>
      <color indexed="12"/>
      <name val="Palatino Linotype"/>
      <family val="0"/>
    </font>
    <font>
      <u val="single"/>
      <sz val="12"/>
      <color indexed="36"/>
      <name val="Palatino Linotype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7" fontId="0" fillId="0" borderId="0" xfId="0" applyNumberFormat="1" applyAlignment="1">
      <alignment/>
    </xf>
    <xf numFmtId="39" fontId="0" fillId="0" borderId="0" xfId="0" applyNumberFormat="1" applyAlignment="1">
      <alignment/>
    </xf>
    <xf numFmtId="7" fontId="0" fillId="0" borderId="2" xfId="0" applyNumberFormat="1" applyBorder="1" applyAlignment="1">
      <alignment/>
    </xf>
    <xf numFmtId="37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7" fontId="0" fillId="0" borderId="0" xfId="0" applyNumberFormat="1" applyAlignment="1">
      <alignment/>
    </xf>
    <xf numFmtId="7" fontId="0" fillId="0" borderId="0" xfId="0" applyNumberFormat="1" applyBorder="1" applyAlignment="1">
      <alignment/>
    </xf>
    <xf numFmtId="10" fontId="0" fillId="0" borderId="0" xfId="0" applyNumberFormat="1" applyAlignment="1">
      <alignment/>
    </xf>
    <xf numFmtId="165" fontId="0" fillId="0" borderId="0" xfId="0" applyNumberFormat="1" applyAlignment="1">
      <alignment/>
    </xf>
    <xf numFmtId="10" fontId="0" fillId="0" borderId="0" xfId="21" applyNumberFormat="1" applyAlignment="1">
      <alignment/>
    </xf>
    <xf numFmtId="0" fontId="2" fillId="2" borderId="0" xfId="0" applyFont="1" applyFill="1" applyAlignment="1">
      <alignment/>
    </xf>
    <xf numFmtId="37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5" fontId="2" fillId="2" borderId="0" xfId="0" applyNumberFormat="1" applyFont="1" applyFill="1" applyAlignment="1">
      <alignment/>
    </xf>
    <xf numFmtId="165" fontId="2" fillId="2" borderId="0" xfId="0" applyNumberFormat="1" applyFont="1" applyFill="1" applyAlignment="1">
      <alignment horizontal="center"/>
    </xf>
    <xf numFmtId="10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67" fontId="2" fillId="2" borderId="0" xfId="0" applyNumberFormat="1" applyFont="1" applyFill="1" applyBorder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U35"/>
  <sheetViews>
    <sheetView tabSelected="1" view="pageBreakPreview" zoomScale="60" zoomScaleNormal="75" workbookViewId="0" topLeftCell="B7">
      <selection activeCell="D13" sqref="D13"/>
    </sheetView>
  </sheetViews>
  <sheetFormatPr defaultColWidth="9.00390625" defaultRowHeight="18"/>
  <cols>
    <col min="1" max="1" width="3.25390625" style="0" customWidth="1"/>
    <col min="2" max="2" width="18.125" style="0" customWidth="1"/>
    <col min="3" max="3" width="8.125" style="0" customWidth="1"/>
    <col min="5" max="5" width="3.625" style="0" customWidth="1"/>
    <col min="7" max="7" width="3.625" style="0" customWidth="1"/>
    <col min="9" max="9" width="3.625" style="0" customWidth="1"/>
    <col min="11" max="11" width="3.00390625" style="0" customWidth="1"/>
    <col min="12" max="12" width="10.00390625" style="0" customWidth="1"/>
    <col min="13" max="13" width="3.625" style="0" customWidth="1"/>
    <col min="15" max="15" width="3.00390625" style="0" customWidth="1"/>
    <col min="17" max="17" width="3.625" style="0" customWidth="1"/>
    <col min="19" max="19" width="4.625" style="0" customWidth="1"/>
  </cols>
  <sheetData>
    <row r="3" ht="18">
      <c r="B3" t="s">
        <v>0</v>
      </c>
    </row>
    <row r="4" spans="2:10" ht="18">
      <c r="B4" t="s">
        <v>27</v>
      </c>
      <c r="J4" s="7" t="s">
        <v>28</v>
      </c>
    </row>
    <row r="5" spans="2:20" ht="18">
      <c r="B5" t="s">
        <v>16</v>
      </c>
      <c r="J5" s="7" t="s">
        <v>31</v>
      </c>
      <c r="O5" s="20" t="s">
        <v>32</v>
      </c>
      <c r="P5" s="21"/>
      <c r="Q5" s="21"/>
      <c r="R5" s="21"/>
      <c r="S5" s="21"/>
      <c r="T5" s="21"/>
    </row>
    <row r="6" spans="15:20" ht="18">
      <c r="O6" s="20" t="s">
        <v>33</v>
      </c>
      <c r="P6" s="21"/>
      <c r="Q6" s="21"/>
      <c r="R6" s="21"/>
      <c r="S6" s="21"/>
      <c r="T6" s="21"/>
    </row>
    <row r="7" spans="4:20" ht="18.75" thickBot="1">
      <c r="D7" s="1" t="s">
        <v>1</v>
      </c>
      <c r="E7" s="2"/>
      <c r="F7" s="1" t="s">
        <v>2</v>
      </c>
      <c r="G7" s="2"/>
      <c r="H7" s="1" t="s">
        <v>3</v>
      </c>
      <c r="I7" s="2"/>
      <c r="J7" s="1" t="s">
        <v>4</v>
      </c>
      <c r="K7" s="1"/>
      <c r="L7" s="2" t="s">
        <v>6</v>
      </c>
      <c r="M7" s="2"/>
      <c r="N7" s="1" t="s">
        <v>5</v>
      </c>
      <c r="O7" s="2"/>
      <c r="P7" s="1" t="s">
        <v>8</v>
      </c>
      <c r="Q7" s="1"/>
      <c r="R7" s="2" t="s">
        <v>7</v>
      </c>
      <c r="S7" s="1"/>
      <c r="T7" s="1" t="s">
        <v>15</v>
      </c>
    </row>
    <row r="9" spans="2:20" s="3" customFormat="1" ht="18">
      <c r="B9" s="3" t="s">
        <v>18</v>
      </c>
      <c r="D9" s="3">
        <v>984.8933978916217</v>
      </c>
      <c r="F9" s="3">
        <v>1025</v>
      </c>
      <c r="H9" s="3">
        <v>1327</v>
      </c>
      <c r="J9" s="3">
        <v>933.4854764635345</v>
      </c>
      <c r="L9" s="3">
        <v>575</v>
      </c>
      <c r="N9" s="3">
        <v>1312.6560474420894</v>
      </c>
      <c r="P9" s="3">
        <v>1185.7979568671963</v>
      </c>
      <c r="R9" s="3">
        <v>1049</v>
      </c>
      <c r="T9" s="3">
        <f>+AVERAGE(D9:R9)</f>
        <v>1049.1041098330552</v>
      </c>
    </row>
    <row r="10" spans="3:18" s="3" customFormat="1" ht="18">
      <c r="C10" s="6" t="s">
        <v>19</v>
      </c>
      <c r="D10" s="3">
        <v>800</v>
      </c>
      <c r="F10" s="3">
        <v>1000</v>
      </c>
      <c r="H10" s="3">
        <v>1000</v>
      </c>
      <c r="J10" s="3">
        <v>766</v>
      </c>
      <c r="L10" s="3">
        <v>400</v>
      </c>
      <c r="N10" s="3">
        <v>1000</v>
      </c>
      <c r="P10" s="3">
        <v>925</v>
      </c>
      <c r="R10" s="3">
        <v>1000</v>
      </c>
    </row>
    <row r="11" spans="3:18" s="3" customFormat="1" ht="18">
      <c r="C11" s="6" t="s">
        <v>20</v>
      </c>
      <c r="D11" s="3">
        <v>1000</v>
      </c>
      <c r="F11" s="3">
        <f>+D11</f>
        <v>1000</v>
      </c>
      <c r="H11" s="3">
        <f>+F11</f>
        <v>1000</v>
      </c>
      <c r="J11" s="3">
        <f>+H11</f>
        <v>1000</v>
      </c>
      <c r="L11" s="3">
        <f>+N11</f>
        <v>1000</v>
      </c>
      <c r="N11" s="3">
        <f>+J11</f>
        <v>1000</v>
      </c>
      <c r="P11" s="3">
        <f>+R11</f>
        <v>1000</v>
      </c>
      <c r="R11" s="3">
        <f>+L11</f>
        <v>1000</v>
      </c>
    </row>
    <row r="12" s="3" customFormat="1" ht="18">
      <c r="C12" s="6"/>
    </row>
    <row r="13" spans="2:3" s="3" customFormat="1" ht="18">
      <c r="B13" s="3" t="s">
        <v>29</v>
      </c>
      <c r="C13" s="6"/>
    </row>
    <row r="14" ht="18">
      <c r="B14" t="s">
        <v>9</v>
      </c>
    </row>
    <row r="15" spans="3:20" ht="18">
      <c r="C15" t="s">
        <v>10</v>
      </c>
      <c r="D15" s="4">
        <v>21.4</v>
      </c>
      <c r="F15" s="4">
        <v>19.05</v>
      </c>
      <c r="H15" s="4">
        <v>18</v>
      </c>
      <c r="J15" s="4">
        <v>26</v>
      </c>
      <c r="K15" s="4"/>
      <c r="L15" s="4">
        <v>21.4</v>
      </c>
      <c r="M15" s="4"/>
      <c r="N15" s="4">
        <v>27</v>
      </c>
      <c r="P15" s="4">
        <v>21.4</v>
      </c>
      <c r="Q15" s="4"/>
      <c r="R15" s="4">
        <v>22.5</v>
      </c>
      <c r="T15" s="4">
        <f>AVERAGE(D15:R15)</f>
        <v>22.09375</v>
      </c>
    </row>
    <row r="16" spans="3:20" ht="18">
      <c r="C16" t="s">
        <v>11</v>
      </c>
      <c r="D16" s="4">
        <f>(+D9-D10)/100*1.44+8.8</f>
        <v>11.462464929639353</v>
      </c>
      <c r="F16" s="4">
        <f>(+F9-F10)/100*1.35+10</f>
        <v>10.3375</v>
      </c>
      <c r="H16" s="4">
        <f>(+H9-H10)/100*1.15+8.6</f>
        <v>12.360499999999998</v>
      </c>
      <c r="J16" s="4">
        <f>(+J9-J10)/100*1.65+7.66</f>
        <v>10.423510361648319</v>
      </c>
      <c r="K16" s="4"/>
      <c r="L16" s="4">
        <f>(+L9-L10)/100*1.75+4.8</f>
        <v>7.8625</v>
      </c>
      <c r="M16" s="4"/>
      <c r="N16" s="4">
        <f>(+N9-N10)/100*1.5+11.2</f>
        <v>15.88984071163134</v>
      </c>
      <c r="P16" s="4">
        <f>(+P9-P10)/100*1.5+9.25</f>
        <v>13.161969353007944</v>
      </c>
      <c r="Q16" s="4"/>
      <c r="R16" s="4">
        <f>(+R9-R10)/100*1.75+11</f>
        <v>11.8575</v>
      </c>
      <c r="T16" s="4">
        <f>AVERAGE(D16:S16)</f>
        <v>11.66947316949087</v>
      </c>
    </row>
    <row r="17" spans="3:20" ht="18">
      <c r="C17" t="s">
        <v>12</v>
      </c>
      <c r="D17" s="5">
        <f>SUM(D15:D16)</f>
        <v>32.86246492963935</v>
      </c>
      <c r="F17" s="5">
        <f>SUM(F15:F16)</f>
        <v>29.387500000000003</v>
      </c>
      <c r="H17" s="5">
        <f>SUM(H15:H16)</f>
        <v>30.3605</v>
      </c>
      <c r="J17" s="5">
        <f>SUM(J15:J16)</f>
        <v>36.42351036164832</v>
      </c>
      <c r="K17" s="5"/>
      <c r="L17" s="5">
        <f>SUM(L15:L16)</f>
        <v>29.2625</v>
      </c>
      <c r="M17" s="5"/>
      <c r="N17" s="5">
        <f>SUM(N15:N16)</f>
        <v>42.88984071163134</v>
      </c>
      <c r="P17" s="5">
        <f>SUM(P15:P16)</f>
        <v>34.56196935300794</v>
      </c>
      <c r="Q17" s="9"/>
      <c r="R17" s="5">
        <f>SUM(R15:R16)</f>
        <v>34.3575</v>
      </c>
      <c r="T17" s="5">
        <f>AVERAGE(D17:S17)</f>
        <v>33.76322316949087</v>
      </c>
    </row>
    <row r="18" ht="18">
      <c r="B18" s="3" t="s">
        <v>29</v>
      </c>
    </row>
    <row r="19" ht="18">
      <c r="B19" t="s">
        <v>13</v>
      </c>
    </row>
    <row r="20" spans="3:21" ht="18">
      <c r="C20" t="s">
        <v>10</v>
      </c>
      <c r="D20" s="4">
        <v>27.3</v>
      </c>
      <c r="F20" s="4">
        <f>+D20</f>
        <v>27.3</v>
      </c>
      <c r="H20" s="4">
        <f>+F20</f>
        <v>27.3</v>
      </c>
      <c r="J20" s="4">
        <f>+H20</f>
        <v>27.3</v>
      </c>
      <c r="K20" s="4"/>
      <c r="L20" s="4">
        <f>+N20</f>
        <v>27.3</v>
      </c>
      <c r="M20" s="4"/>
      <c r="N20" s="4">
        <f>+J20</f>
        <v>27.3</v>
      </c>
      <c r="P20" s="4">
        <f>+R20</f>
        <v>27.3</v>
      </c>
      <c r="Q20" s="4"/>
      <c r="R20" s="4">
        <f>+L20</f>
        <v>27.3</v>
      </c>
      <c r="T20" s="4">
        <f>AVERAGE(D20:S20)</f>
        <v>27.300000000000004</v>
      </c>
      <c r="U20" s="12">
        <f>+T20/T15-1</f>
        <v>0.23564356435643585</v>
      </c>
    </row>
    <row r="21" spans="3:21" ht="18">
      <c r="C21" t="s">
        <v>11</v>
      </c>
      <c r="D21" s="4">
        <f>9.85*1.25</f>
        <v>12.3125</v>
      </c>
      <c r="F21" s="4">
        <f>12.5+(0.25*1.65)</f>
        <v>12.9125</v>
      </c>
      <c r="H21" s="4">
        <f>12.5+(3.27*1.65)</f>
        <v>17.8955</v>
      </c>
      <c r="J21" s="4">
        <v>11.66</v>
      </c>
      <c r="K21" s="4"/>
      <c r="L21" s="4">
        <v>7.19</v>
      </c>
      <c r="M21" s="4"/>
      <c r="N21" s="4">
        <f>12.5+(3.13*1.65)</f>
        <v>17.6645</v>
      </c>
      <c r="P21" s="4">
        <f>12.5+(1.86*1.65)</f>
        <v>15.568999999999999</v>
      </c>
      <c r="Q21" s="4"/>
      <c r="R21" s="4">
        <f>12.5+(0.49*1.65)</f>
        <v>13.3085</v>
      </c>
      <c r="T21" s="4">
        <f>AVERAGE(D21:S21)</f>
        <v>13.5640625</v>
      </c>
      <c r="U21" s="12">
        <f>+T21/T16-1</f>
        <v>0.16235431565689007</v>
      </c>
    </row>
    <row r="22" spans="3:21" ht="18">
      <c r="C22" t="s">
        <v>12</v>
      </c>
      <c r="D22" s="5">
        <f>SUM(D20:D21)</f>
        <v>39.6125</v>
      </c>
      <c r="F22" s="5">
        <f>SUM(F20:F21)</f>
        <v>40.2125</v>
      </c>
      <c r="H22" s="5">
        <f>SUM(H20:H21)</f>
        <v>45.195499999999996</v>
      </c>
      <c r="J22" s="5">
        <f>SUM(J20:J21)</f>
        <v>38.96</v>
      </c>
      <c r="K22" s="5"/>
      <c r="L22" s="5">
        <f>SUM(L20:L21)</f>
        <v>34.49</v>
      </c>
      <c r="M22" s="5"/>
      <c r="N22" s="5">
        <f>SUM(N20:N21)</f>
        <v>44.9645</v>
      </c>
      <c r="P22" s="5">
        <f>SUM(P20:P21)</f>
        <v>42.869</v>
      </c>
      <c r="Q22" s="9"/>
      <c r="R22" s="5">
        <f>SUM(R20:R21)</f>
        <v>40.6085</v>
      </c>
      <c r="T22" s="5">
        <f>AVERAGE(D22:S22)</f>
        <v>40.864062499999996</v>
      </c>
      <c r="U22" s="12">
        <f>+T22/T17-1</f>
        <v>0.2103128393537257</v>
      </c>
    </row>
    <row r="23" ht="18">
      <c r="B23" s="3" t="s">
        <v>29</v>
      </c>
    </row>
    <row r="24" ht="18">
      <c r="B24" t="s">
        <v>14</v>
      </c>
    </row>
    <row r="25" spans="3:21" ht="18">
      <c r="C25" t="s">
        <v>10</v>
      </c>
      <c r="D25" s="4">
        <v>23.55</v>
      </c>
      <c r="F25" s="4">
        <f>+D25</f>
        <v>23.55</v>
      </c>
      <c r="H25" s="4">
        <f>+F25</f>
        <v>23.55</v>
      </c>
      <c r="J25" s="4">
        <f>+H25</f>
        <v>23.55</v>
      </c>
      <c r="K25" s="4"/>
      <c r="L25" s="4">
        <f>+N25</f>
        <v>23.55</v>
      </c>
      <c r="M25" s="4"/>
      <c r="N25" s="4">
        <f>+J25</f>
        <v>23.55</v>
      </c>
      <c r="P25" s="4">
        <f>+R25</f>
        <v>23.55</v>
      </c>
      <c r="Q25" s="4"/>
      <c r="R25" s="4">
        <f>+L25</f>
        <v>23.55</v>
      </c>
      <c r="T25" s="4">
        <f>AVERAGE(D25:S25)</f>
        <v>23.550000000000004</v>
      </c>
      <c r="U25" s="12">
        <f>+T25/T15-1</f>
        <v>0.06591230551626603</v>
      </c>
    </row>
    <row r="26" spans="3:21" ht="18">
      <c r="C26" t="s">
        <v>11</v>
      </c>
      <c r="D26" s="4">
        <f>9.85*1.25</f>
        <v>12.3125</v>
      </c>
      <c r="F26" s="4">
        <f>12.5+(0.25*1.65)</f>
        <v>12.9125</v>
      </c>
      <c r="H26" s="4">
        <f>12.5+(3.27*1.65)</f>
        <v>17.8955</v>
      </c>
      <c r="J26" s="4">
        <v>11.66</v>
      </c>
      <c r="K26" s="4"/>
      <c r="L26" s="4">
        <v>7.19</v>
      </c>
      <c r="M26" s="4"/>
      <c r="N26" s="4">
        <f>12.5+(3.13*1.65)</f>
        <v>17.6645</v>
      </c>
      <c r="P26" s="4">
        <f>12.5+(1.86*1.65)</f>
        <v>15.568999999999999</v>
      </c>
      <c r="Q26" s="4"/>
      <c r="R26" s="4">
        <f>12.5+(0.49*1.65)</f>
        <v>13.3085</v>
      </c>
      <c r="T26" s="4">
        <f>AVERAGE(D26:S26)</f>
        <v>13.5640625</v>
      </c>
      <c r="U26" s="12">
        <f>+T26/T16-1</f>
        <v>0.16235431565689007</v>
      </c>
    </row>
    <row r="27" spans="3:21" ht="18">
      <c r="C27" t="s">
        <v>12</v>
      </c>
      <c r="D27" s="5">
        <f>SUM(D25:D26)</f>
        <v>35.8625</v>
      </c>
      <c r="F27" s="5">
        <f>SUM(F25:F26)</f>
        <v>36.4625</v>
      </c>
      <c r="H27" s="5">
        <f>SUM(H25:H26)</f>
        <v>41.445499999999996</v>
      </c>
      <c r="J27" s="5">
        <f>SUM(J25:J26)</f>
        <v>35.21</v>
      </c>
      <c r="K27" s="5"/>
      <c r="L27" s="5">
        <f>SUM(L25:L26)</f>
        <v>30.740000000000002</v>
      </c>
      <c r="M27" s="5"/>
      <c r="N27" s="5">
        <f>SUM(N25:N26)</f>
        <v>41.2145</v>
      </c>
      <c r="P27" s="5">
        <f>SUM(P25:P26)</f>
        <v>39.119</v>
      </c>
      <c r="Q27" s="9"/>
      <c r="R27" s="5">
        <f>SUM(R25:R26)</f>
        <v>36.8585</v>
      </c>
      <c r="T27" s="5">
        <f>AVERAGE(D27:S27)</f>
        <v>37.114062499999996</v>
      </c>
      <c r="U27" s="12">
        <f>+T27/T17-1</f>
        <v>0.09924524426142489</v>
      </c>
    </row>
    <row r="29" spans="2:20" ht="18">
      <c r="B29" t="s">
        <v>21</v>
      </c>
      <c r="D29" s="8">
        <f>+D27-D17</f>
        <v>3.0000350703606458</v>
      </c>
      <c r="F29" s="8">
        <f>+F27-F17</f>
        <v>7.074999999999996</v>
      </c>
      <c r="H29" s="8">
        <f>+H27-H17</f>
        <v>11.084999999999997</v>
      </c>
      <c r="J29" s="8">
        <f>+J27-J17</f>
        <v>-1.2135103616483178</v>
      </c>
      <c r="K29" s="8"/>
      <c r="L29" s="8">
        <f>+L27-L17</f>
        <v>1.4775000000000027</v>
      </c>
      <c r="M29" s="8"/>
      <c r="N29" s="8">
        <f>+N27-N17</f>
        <v>-1.6753407116313355</v>
      </c>
      <c r="P29" s="8">
        <f>+P27-P17</f>
        <v>4.557030646992061</v>
      </c>
      <c r="Q29" s="8"/>
      <c r="R29" s="8">
        <f>+R27-R17</f>
        <v>2.5009999999999977</v>
      </c>
      <c r="T29" s="8">
        <f>+T27-T17</f>
        <v>3.3508393305091246</v>
      </c>
    </row>
    <row r="30" spans="2:20" ht="18">
      <c r="B30" t="s">
        <v>17</v>
      </c>
      <c r="D30" s="10">
        <f>+D29/D17</f>
        <v>0.09129062828317698</v>
      </c>
      <c r="F30" s="10">
        <f>+F29/F17</f>
        <v>0.2407486176095277</v>
      </c>
      <c r="H30" s="10">
        <f>+H29/H17</f>
        <v>0.36511256402233155</v>
      </c>
      <c r="J30" s="10">
        <f>+J29/J17</f>
        <v>-0.03331667787095196</v>
      </c>
      <c r="L30" s="10">
        <f>+L29/L17</f>
        <v>0.050491243058522095</v>
      </c>
      <c r="N30" s="10">
        <f>+N29/N17</f>
        <v>-0.039061481316646586</v>
      </c>
      <c r="P30" s="10">
        <f>+P29/P17</f>
        <v>0.13185101232072766</v>
      </c>
      <c r="R30" s="10">
        <f>+R29/R17</f>
        <v>0.07279342210579924</v>
      </c>
      <c r="T30" s="10">
        <f>+T29/T17</f>
        <v>0.09924524426142498</v>
      </c>
    </row>
    <row r="31" spans="4:20" ht="18">
      <c r="D31" s="10"/>
      <c r="F31" s="10"/>
      <c r="H31" s="10"/>
      <c r="J31" s="10"/>
      <c r="L31" s="10"/>
      <c r="N31" s="10"/>
      <c r="P31" s="10"/>
      <c r="R31" s="10"/>
      <c r="T31" s="10"/>
    </row>
    <row r="32" spans="2:20" ht="18">
      <c r="B32" s="13" t="s">
        <v>30</v>
      </c>
      <c r="C32" s="13"/>
      <c r="D32" s="14">
        <v>404</v>
      </c>
      <c r="E32" s="15"/>
      <c r="F32" s="14">
        <v>800</v>
      </c>
      <c r="G32" s="15"/>
      <c r="H32" s="14">
        <v>198</v>
      </c>
      <c r="I32" s="15"/>
      <c r="J32" s="14">
        <v>754</v>
      </c>
      <c r="K32" s="14"/>
      <c r="L32" s="15">
        <v>237</v>
      </c>
      <c r="M32" s="15"/>
      <c r="N32" s="14">
        <v>280</v>
      </c>
      <c r="O32" s="15"/>
      <c r="P32" s="14">
        <v>74</v>
      </c>
      <c r="Q32" s="14"/>
      <c r="R32" s="15">
        <v>141</v>
      </c>
      <c r="S32" s="13"/>
      <c r="T32" s="14">
        <f>SUM(D32:R32)</f>
        <v>2888</v>
      </c>
    </row>
    <row r="33" spans="2:20" s="11" customFormat="1" ht="18">
      <c r="B33" s="16" t="s">
        <v>22</v>
      </c>
      <c r="C33" s="16"/>
      <c r="D33" s="17">
        <v>38018</v>
      </c>
      <c r="E33" s="17"/>
      <c r="F33" s="17">
        <v>37987</v>
      </c>
      <c r="G33" s="17"/>
      <c r="H33" s="17">
        <v>37043</v>
      </c>
      <c r="I33" s="17"/>
      <c r="J33" s="17">
        <v>37895</v>
      </c>
      <c r="K33" s="17"/>
      <c r="L33" s="17">
        <v>38200</v>
      </c>
      <c r="M33" s="17"/>
      <c r="N33" s="17">
        <v>37377</v>
      </c>
      <c r="O33" s="17"/>
      <c r="P33" s="17">
        <v>38139</v>
      </c>
      <c r="Q33" s="17"/>
      <c r="R33" s="17">
        <v>37561</v>
      </c>
      <c r="S33" s="17"/>
      <c r="T33" s="17"/>
    </row>
    <row r="34" spans="2:20" ht="18">
      <c r="B34" s="13"/>
      <c r="C34" s="13"/>
      <c r="D34" s="18"/>
      <c r="E34" s="19"/>
      <c r="F34" s="18" t="s">
        <v>23</v>
      </c>
      <c r="G34" s="19"/>
      <c r="H34" s="18"/>
      <c r="I34" s="19"/>
      <c r="J34" s="17">
        <v>36892</v>
      </c>
      <c r="K34" s="19"/>
      <c r="L34" s="18"/>
      <c r="M34" s="19"/>
      <c r="N34" s="18" t="s">
        <v>24</v>
      </c>
      <c r="O34" s="19"/>
      <c r="P34" s="17">
        <v>38412</v>
      </c>
      <c r="Q34" s="19"/>
      <c r="R34" s="18" t="s">
        <v>24</v>
      </c>
      <c r="S34" s="19"/>
      <c r="T34" s="18"/>
    </row>
    <row r="35" spans="2:20" ht="18">
      <c r="B35" s="13"/>
      <c r="C35" s="13"/>
      <c r="D35" s="19"/>
      <c r="E35" s="19"/>
      <c r="F35" s="19"/>
      <c r="G35" s="19"/>
      <c r="H35" s="19"/>
      <c r="I35" s="19"/>
      <c r="J35" s="18" t="s">
        <v>26</v>
      </c>
      <c r="K35" s="19"/>
      <c r="L35" s="19"/>
      <c r="M35" s="19"/>
      <c r="N35" s="19"/>
      <c r="O35" s="19"/>
      <c r="P35" s="18" t="s">
        <v>25</v>
      </c>
      <c r="Q35" s="19"/>
      <c r="R35" s="19"/>
      <c r="S35" s="19"/>
      <c r="T35" s="19"/>
    </row>
  </sheetData>
  <printOptions/>
  <pageMargins left="0.75" right="0.75" top="1" bottom="1" header="0.5" footer="0.5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 Section</dc:creator>
  <cp:keywords/>
  <dc:description/>
  <cp:lastModifiedBy>Water Section</cp:lastModifiedBy>
  <cp:lastPrinted>2005-09-15T18:49:28Z</cp:lastPrinted>
  <dcterms:created xsi:type="dcterms:W3CDTF">2005-08-26T18:54:23Z</dcterms:created>
  <dcterms:modified xsi:type="dcterms:W3CDTF">2005-09-15T18:51:53Z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Open Meeting Memo</vt:lpwstr>
  </property>
  <property fmtid="{D5CDD505-2E9C-101B-9397-08002B2CF9AE}" pid="4" name="IsHighlyConfidenti">
    <vt:lpwstr>0</vt:lpwstr>
  </property>
  <property fmtid="{D5CDD505-2E9C-101B-9397-08002B2CF9AE}" pid="5" name="DocketNumb">
    <vt:lpwstr>051062</vt:lpwstr>
  </property>
  <property fmtid="{D5CDD505-2E9C-101B-9397-08002B2CF9AE}" pid="6" name="IsConfidenti">
    <vt:lpwstr>0</vt:lpwstr>
  </property>
  <property fmtid="{D5CDD505-2E9C-101B-9397-08002B2CF9AE}" pid="7" name="Dat">
    <vt:lpwstr>2005-09-28T00:00:00Z</vt:lpwstr>
  </property>
  <property fmtid="{D5CDD505-2E9C-101B-9397-08002B2CF9AE}" pid="8" name="CaseTy">
    <vt:lpwstr>Tariff Revision</vt:lpwstr>
  </property>
  <property fmtid="{D5CDD505-2E9C-101B-9397-08002B2CF9AE}" pid="9" name="OpenedDa">
    <vt:lpwstr>2005-07-11T00:00:00Z</vt:lpwstr>
  </property>
  <property fmtid="{D5CDD505-2E9C-101B-9397-08002B2CF9AE}" pid="10" name="Pref">
    <vt:lpwstr>UW</vt:lpwstr>
  </property>
  <property fmtid="{D5CDD505-2E9C-101B-9397-08002B2CF9AE}" pid="11" name="CaseCompanyNam">
    <vt:lpwstr>H &amp; R Waterworks, Inc.</vt:lpwstr>
  </property>
  <property fmtid="{D5CDD505-2E9C-101B-9397-08002B2CF9AE}" pid="12" name="IndustryCo">
    <vt:lpwstr>160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