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MYRPs\MYRP Measurement Reporting\2024\Support\"/>
    </mc:Choice>
  </mc:AlternateContent>
  <bookViews>
    <workbookView xWindow="0" yWindow="0" windowWidth="28800" windowHeight="12300" firstSheet="1" activeTab="1"/>
  </bookViews>
  <sheets>
    <sheet name="_com.sap.ip.bi.xl.hiddensheet" sheetId="5" state="veryHidden" r:id="rId1"/>
    <sheet name="to File" sheetId="3" r:id="rId2"/>
    <sheet name="Current Assets" sheetId="10" r:id="rId3"/>
    <sheet name="Current Liabilities" sheetId="11" r:id="rId4"/>
  </sheets>
  <definedNames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SAPCrosstab1" localSheetId="3">#REF!</definedName>
    <definedName name="SAPCrosstab1">#REF!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1" l="1"/>
  <c r="Y11" i="11"/>
  <c r="Y15" i="11"/>
  <c r="O18" i="11"/>
  <c r="O19" i="11"/>
  <c r="K6" i="11"/>
  <c r="L7" i="11"/>
  <c r="K10" i="11"/>
  <c r="K14" i="11"/>
  <c r="L14" i="11"/>
  <c r="L15" i="11"/>
  <c r="B18" i="11"/>
  <c r="B19" i="11"/>
  <c r="X45" i="10"/>
  <c r="Y43" i="10"/>
  <c r="X39" i="10"/>
  <c r="X35" i="10"/>
  <c r="Y34" i="10"/>
  <c r="Y32" i="10"/>
  <c r="X32" i="10"/>
  <c r="X30" i="10"/>
  <c r="X29" i="10"/>
  <c r="Y25" i="10"/>
  <c r="X25" i="10"/>
  <c r="Y20" i="10"/>
  <c r="Y18" i="10"/>
  <c r="X18" i="10"/>
  <c r="Y16" i="10"/>
  <c r="X15" i="10"/>
  <c r="X14" i="10"/>
  <c r="U52" i="10"/>
  <c r="X5" i="10"/>
  <c r="S52" i="10"/>
  <c r="X4" i="10"/>
  <c r="Q52" i="10"/>
  <c r="Q53" i="10"/>
  <c r="O50" i="10"/>
  <c r="O41" i="10"/>
  <c r="O36" i="10"/>
  <c r="O26" i="10"/>
  <c r="O22" i="10"/>
  <c r="O11" i="10"/>
  <c r="O8" i="10"/>
  <c r="O47" i="10"/>
  <c r="Y8" i="10"/>
  <c r="X11" i="10"/>
  <c r="L9" i="10"/>
  <c r="K12" i="10"/>
  <c r="K34" i="10"/>
  <c r="L33" i="10"/>
  <c r="L20" i="10"/>
  <c r="L6" i="10"/>
  <c r="L5" i="10"/>
  <c r="K4" i="10"/>
  <c r="L43" i="10"/>
  <c r="L35" i="10"/>
  <c r="K32" i="10"/>
  <c r="L30" i="10"/>
  <c r="K29" i="10"/>
  <c r="K21" i="10"/>
  <c r="L19" i="10"/>
  <c r="K17" i="10"/>
  <c r="L16" i="10"/>
  <c r="L14" i="10"/>
  <c r="K14" i="10"/>
  <c r="F52" i="10"/>
  <c r="B11" i="10"/>
  <c r="X8" i="11"/>
  <c r="X13" i="11"/>
  <c r="X9" i="11"/>
  <c r="B22" i="10"/>
  <c r="B26" i="10"/>
  <c r="B50" i="10"/>
  <c r="B41" i="10"/>
  <c r="B36" i="10"/>
  <c r="B8" i="10"/>
  <c r="B47" i="10"/>
  <c r="B52" i="10"/>
  <c r="B53" i="10"/>
  <c r="C21" i="3"/>
  <c r="C39" i="3"/>
  <c r="E32" i="3"/>
  <c r="D30" i="3"/>
  <c r="D31" i="3" s="1"/>
  <c r="D33" i="3" s="1"/>
  <c r="C26" i="3"/>
  <c r="D11" i="3"/>
  <c r="D13" i="3" s="1"/>
  <c r="D8" i="3"/>
  <c r="D9" i="3" s="1"/>
  <c r="E30" i="3"/>
  <c r="E31" i="3" s="1"/>
  <c r="E33" i="3" s="1"/>
  <c r="D15" i="3"/>
  <c r="E5" i="3"/>
  <c r="D5" i="3"/>
  <c r="E15" i="3"/>
  <c r="E8" i="3"/>
  <c r="E9" i="3"/>
  <c r="E11" i="3"/>
  <c r="E13" i="3" s="1"/>
  <c r="K31" i="10"/>
  <c r="K45" i="10"/>
  <c r="Y21" i="10"/>
  <c r="X6" i="11"/>
  <c r="Y13" i="11"/>
  <c r="W13" i="11"/>
  <c r="K49" i="10"/>
  <c r="K43" i="10"/>
  <c r="J43" i="10"/>
  <c r="K15" i="10"/>
  <c r="K30" i="10"/>
  <c r="K44" i="10"/>
  <c r="K25" i="10"/>
  <c r="K39" i="10"/>
  <c r="X7" i="10"/>
  <c r="X17" i="10"/>
  <c r="Y31" i="10"/>
  <c r="X44" i="10"/>
  <c r="L39" i="10"/>
  <c r="Y7" i="10"/>
  <c r="Y17" i="10"/>
  <c r="X20" i="10"/>
  <c r="W20" i="10"/>
  <c r="Y44" i="10"/>
  <c r="K16" i="10"/>
  <c r="Y6" i="10"/>
  <c r="X33" i="10"/>
  <c r="L17" i="10"/>
  <c r="L49" i="10"/>
  <c r="X49" i="10"/>
  <c r="K33" i="10"/>
  <c r="L44" i="10"/>
  <c r="Y4" i="10"/>
  <c r="Y14" i="10"/>
  <c r="X21" i="10"/>
  <c r="X31" i="10"/>
  <c r="Y45" i="10"/>
  <c r="V52" i="10"/>
  <c r="G52" i="10"/>
  <c r="K35" i="10"/>
  <c r="Y35" i="10"/>
  <c r="K5" i="10"/>
  <c r="K6" i="10"/>
  <c r="J6" i="10"/>
  <c r="K47" i="10"/>
  <c r="K42" i="10"/>
  <c r="K38" i="10"/>
  <c r="K24" i="10"/>
  <c r="K10" i="10"/>
  <c r="L48" i="10"/>
  <c r="L40" i="10"/>
  <c r="L24" i="10"/>
  <c r="J24" i="10"/>
  <c r="L8" i="10"/>
  <c r="X51" i="10"/>
  <c r="X42" i="10"/>
  <c r="X26" i="10"/>
  <c r="X9" i="10"/>
  <c r="Y48" i="10"/>
  <c r="Y40" i="10"/>
  <c r="Y24" i="10"/>
  <c r="K13" i="11"/>
  <c r="X10" i="11"/>
  <c r="X10" i="10"/>
  <c r="K28" i="10"/>
  <c r="K23" i="10"/>
  <c r="L47" i="10"/>
  <c r="L23" i="10"/>
  <c r="X41" i="10"/>
  <c r="X8" i="10"/>
  <c r="Y47" i="10"/>
  <c r="Y23" i="10"/>
  <c r="Y10" i="10"/>
  <c r="K51" i="10"/>
  <c r="K46" i="10"/>
  <c r="K37" i="10"/>
  <c r="K27" i="10"/>
  <c r="L46" i="10"/>
  <c r="J46" i="10"/>
  <c r="L38" i="10"/>
  <c r="L22" i="10"/>
  <c r="X48" i="10"/>
  <c r="W48" i="10"/>
  <c r="X40" i="10"/>
  <c r="X24" i="10"/>
  <c r="Y46" i="10"/>
  <c r="Y38" i="10"/>
  <c r="Y22" i="10"/>
  <c r="Y12" i="11"/>
  <c r="K50" i="10"/>
  <c r="K41" i="10"/>
  <c r="K26" i="10"/>
  <c r="K22" i="10"/>
  <c r="K9" i="10"/>
  <c r="J9" i="10"/>
  <c r="L37" i="10"/>
  <c r="L13" i="10"/>
  <c r="X47" i="10"/>
  <c r="W47" i="10"/>
  <c r="X23" i="10"/>
  <c r="W23" i="10"/>
  <c r="Y37" i="10"/>
  <c r="Y13" i="10"/>
  <c r="K36" i="10"/>
  <c r="K13" i="10"/>
  <c r="L36" i="10"/>
  <c r="L28" i="10"/>
  <c r="L12" i="10"/>
  <c r="X46" i="10"/>
  <c r="X38" i="10"/>
  <c r="X22" i="10"/>
  <c r="Y36" i="10"/>
  <c r="Y28" i="10"/>
  <c r="Y12" i="10"/>
  <c r="K12" i="11"/>
  <c r="J12" i="11"/>
  <c r="K40" i="10"/>
  <c r="K8" i="10"/>
  <c r="L51" i="10"/>
  <c r="L27" i="10"/>
  <c r="L11" i="10"/>
  <c r="X37" i="10"/>
  <c r="X13" i="10"/>
  <c r="Y27" i="10"/>
  <c r="Y11" i="10"/>
  <c r="L12" i="11"/>
  <c r="Y50" i="10"/>
  <c r="L50" i="10"/>
  <c r="L42" i="10"/>
  <c r="J42" i="10"/>
  <c r="L26" i="10"/>
  <c r="L10" i="10"/>
  <c r="X36" i="10"/>
  <c r="W36" i="10"/>
  <c r="X28" i="10"/>
  <c r="X12" i="10"/>
  <c r="Y51" i="10"/>
  <c r="Y42" i="10"/>
  <c r="Y26" i="10"/>
  <c r="W26" i="10"/>
  <c r="Y9" i="10"/>
  <c r="X50" i="10"/>
  <c r="W50" i="10"/>
  <c r="L41" i="10"/>
  <c r="J41" i="10"/>
  <c r="L25" i="10"/>
  <c r="X27" i="10"/>
  <c r="Y41" i="10"/>
  <c r="Y33" i="10"/>
  <c r="X12" i="11"/>
  <c r="K5" i="11"/>
  <c r="X11" i="11"/>
  <c r="W11" i="11"/>
  <c r="X15" i="11"/>
  <c r="W15" i="11"/>
  <c r="L17" i="11"/>
  <c r="L8" i="11"/>
  <c r="K8" i="11"/>
  <c r="J8" i="11"/>
  <c r="Y6" i="11"/>
  <c r="L9" i="11"/>
  <c r="Y8" i="11"/>
  <c r="L16" i="11"/>
  <c r="K9" i="11"/>
  <c r="L5" i="11"/>
  <c r="Y10" i="11"/>
  <c r="X14" i="11"/>
  <c r="L10" i="11"/>
  <c r="L6" i="11"/>
  <c r="Y9" i="11"/>
  <c r="K17" i="11"/>
  <c r="J17" i="11"/>
  <c r="K16" i="11"/>
  <c r="L13" i="11"/>
  <c r="X7" i="11"/>
  <c r="Y14" i="11"/>
  <c r="X17" i="11"/>
  <c r="X5" i="11"/>
  <c r="X16" i="11"/>
  <c r="Y17" i="11"/>
  <c r="Y5" i="11"/>
  <c r="I18" i="11"/>
  <c r="D18" i="11"/>
  <c r="D19" i="11"/>
  <c r="Q18" i="11"/>
  <c r="Q19" i="11"/>
  <c r="T18" i="11"/>
  <c r="G18" i="11"/>
  <c r="U18" i="11"/>
  <c r="H18" i="11"/>
  <c r="R18" i="11"/>
  <c r="S18" i="11"/>
  <c r="V18" i="11"/>
  <c r="W7" i="10"/>
  <c r="W51" i="10"/>
  <c r="Y16" i="11"/>
  <c r="X4" i="11"/>
  <c r="W5" i="11"/>
  <c r="W6" i="11"/>
  <c r="J38" i="10"/>
  <c r="W37" i="10"/>
  <c r="J50" i="10"/>
  <c r="W22" i="10"/>
  <c r="W38" i="10"/>
  <c r="W14" i="11"/>
  <c r="J10" i="11"/>
  <c r="J6" i="11"/>
  <c r="W17" i="11"/>
  <c r="W9" i="11"/>
  <c r="W35" i="10"/>
  <c r="W49" i="10"/>
  <c r="J39" i="10"/>
  <c r="J17" i="10"/>
  <c r="J37" i="10"/>
  <c r="W9" i="10"/>
  <c r="O52" i="10"/>
  <c r="O53" i="10"/>
  <c r="W16" i="11"/>
  <c r="K7" i="11"/>
  <c r="J7" i="11"/>
  <c r="W41" i="10"/>
  <c r="J23" i="10"/>
  <c r="W40" i="10"/>
  <c r="J40" i="10"/>
  <c r="W31" i="10"/>
  <c r="K20" i="10"/>
  <c r="J20" i="10"/>
  <c r="J30" i="10"/>
  <c r="J35" i="10"/>
  <c r="L29" i="10"/>
  <c r="J29" i="10"/>
  <c r="L4" i="11"/>
  <c r="L15" i="10"/>
  <c r="J15" i="10"/>
  <c r="J5" i="11"/>
  <c r="J10" i="10"/>
  <c r="W27" i="10"/>
  <c r="Y5" i="10"/>
  <c r="W5" i="10"/>
  <c r="W10" i="11"/>
  <c r="J16" i="11"/>
  <c r="J27" i="10"/>
  <c r="L34" i="10"/>
  <c r="L45" i="10"/>
  <c r="K19" i="10"/>
  <c r="J19" i="10"/>
  <c r="L4" i="10"/>
  <c r="L32" i="10"/>
  <c r="Y15" i="10"/>
  <c r="T52" i="10"/>
  <c r="Y39" i="10"/>
  <c r="W39" i="10"/>
  <c r="Y49" i="10"/>
  <c r="K4" i="11"/>
  <c r="K15" i="11"/>
  <c r="J15" i="11"/>
  <c r="J14" i="11"/>
  <c r="L11" i="11"/>
  <c r="W46" i="10"/>
  <c r="W11" i="10"/>
  <c r="W10" i="10"/>
  <c r="W42" i="10"/>
  <c r="W13" i="10"/>
  <c r="W14" i="10"/>
  <c r="W33" i="10"/>
  <c r="W24" i="10"/>
  <c r="W18" i="10"/>
  <c r="W25" i="10"/>
  <c r="W32" i="10"/>
  <c r="W28" i="10"/>
  <c r="W21" i="10"/>
  <c r="W12" i="10"/>
  <c r="J51" i="10"/>
  <c r="J8" i="10"/>
  <c r="J28" i="10"/>
  <c r="J12" i="10"/>
  <c r="J13" i="10"/>
  <c r="J47" i="10"/>
  <c r="J22" i="10"/>
  <c r="J26" i="10"/>
  <c r="J36" i="10"/>
  <c r="J44" i="10"/>
  <c r="J25" i="10"/>
  <c r="J4" i="10"/>
  <c r="J14" i="10"/>
  <c r="K11" i="11"/>
  <c r="J11" i="11"/>
  <c r="J33" i="10"/>
  <c r="J16" i="10"/>
  <c r="J5" i="10"/>
  <c r="W17" i="10"/>
  <c r="J49" i="10"/>
  <c r="L31" i="10"/>
  <c r="J31" i="10"/>
  <c r="R52" i="10"/>
  <c r="J13" i="11"/>
  <c r="Y30" i="10"/>
  <c r="W30" i="10"/>
  <c r="E18" i="11"/>
  <c r="J9" i="11"/>
  <c r="X34" i="10"/>
  <c r="W34" i="10"/>
  <c r="D52" i="10"/>
  <c r="D53" i="10"/>
  <c r="J45" i="10"/>
  <c r="X19" i="10"/>
  <c r="X16" i="10"/>
  <c r="W16" i="10"/>
  <c r="W4" i="10"/>
  <c r="Y29" i="10"/>
  <c r="X18" i="11"/>
  <c r="D20" i="3"/>
  <c r="H52" i="10"/>
  <c r="J34" i="10"/>
  <c r="X6" i="10"/>
  <c r="Y19" i="10"/>
  <c r="W8" i="11"/>
  <c r="L21" i="10"/>
  <c r="J21" i="10"/>
  <c r="W45" i="10"/>
  <c r="W44" i="10"/>
  <c r="W15" i="10"/>
  <c r="F18" i="11"/>
  <c r="W7" i="11"/>
  <c r="W12" i="11"/>
  <c r="X43" i="10"/>
  <c r="W43" i="10"/>
  <c r="J32" i="10"/>
  <c r="K7" i="10"/>
  <c r="E52" i="10"/>
  <c r="K18" i="10"/>
  <c r="W8" i="10"/>
  <c r="L7" i="10"/>
  <c r="L18" i="10"/>
  <c r="K48" i="10"/>
  <c r="J48" i="10"/>
  <c r="I52" i="10"/>
  <c r="K11" i="10"/>
  <c r="J11" i="10"/>
  <c r="Y4" i="11"/>
  <c r="Y18" i="11"/>
  <c r="E20" i="3"/>
  <c r="E21" i="3" s="1"/>
  <c r="J4" i="11"/>
  <c r="L18" i="11"/>
  <c r="E25" i="3"/>
  <c r="X52" i="10"/>
  <c r="D19" i="3"/>
  <c r="Y52" i="10"/>
  <c r="E19" i="3"/>
  <c r="L52" i="10"/>
  <c r="E24" i="3"/>
  <c r="E26" i="3" s="1"/>
  <c r="K18" i="11"/>
  <c r="J7" i="10"/>
  <c r="W29" i="10"/>
  <c r="W6" i="10"/>
  <c r="J18" i="10"/>
  <c r="W19" i="10"/>
  <c r="W18" i="11"/>
  <c r="W4" i="11"/>
  <c r="K52" i="10"/>
  <c r="W52" i="10"/>
  <c r="D25" i="3"/>
  <c r="J18" i="11"/>
  <c r="D24" i="3"/>
  <c r="D26" i="3"/>
  <c r="J52" i="10"/>
  <c r="E17" i="3"/>
  <c r="D17" i="3"/>
  <c r="D21" i="3" l="1"/>
</calcChain>
</file>

<file path=xl/sharedStrings.xml><?xml version="1.0" encoding="utf-8"?>
<sst xmlns="http://schemas.openxmlformats.org/spreadsheetml/2006/main" count="300" uniqueCount="140">
  <si>
    <t>Retained Earnings/Equity</t>
  </si>
  <si>
    <t>Current Ratio</t>
  </si>
  <si>
    <t>Authorized Rate of Return (ROR)</t>
  </si>
  <si>
    <t>Total Rate Base EOP</t>
  </si>
  <si>
    <t>1a) Operational Efficiency</t>
  </si>
  <si>
    <t>1b) Operational Efficiency</t>
  </si>
  <si>
    <t>2) Operational Efficiency</t>
  </si>
  <si>
    <t>3) Operational Efficiency</t>
  </si>
  <si>
    <t>4a) Operational Efficiency</t>
  </si>
  <si>
    <t>4b) Operational Efficiency</t>
  </si>
  <si>
    <t>5) Earnings</t>
  </si>
  <si>
    <t>6) Earnings</t>
  </si>
  <si>
    <t>Total</t>
  </si>
  <si>
    <t>EOP</t>
  </si>
  <si>
    <t>AMA</t>
  </si>
  <si>
    <t>4Factor:</t>
  </si>
  <si>
    <t>O&amp;M Total Expense (normalized CBR results)</t>
  </si>
  <si>
    <t>Operating Revenue (normalized CBR results)</t>
  </si>
  <si>
    <t>Total Operating Expense excluding FIT/DFIT (normalized CBR results)</t>
  </si>
  <si>
    <t>Total Rate Base AMA (normalized CBR results)</t>
  </si>
  <si>
    <t>(AMA is authorized)</t>
  </si>
  <si>
    <t>Current Assets AMA (per CBR balance sheet)</t>
  </si>
  <si>
    <t>Current Liabilities AMA (per CBR balance sheet)</t>
  </si>
  <si>
    <t>Current Assets EOP (per CBR balance sheet)</t>
  </si>
  <si>
    <t>Current Liabilities EOP (per CBR balance sheet)</t>
  </si>
  <si>
    <t>Net Income (CBR actuals)</t>
  </si>
  <si>
    <t>Retained Earnings AMA (CBR actuals)</t>
  </si>
  <si>
    <t>Total Equity AMA (CBR actuals)</t>
  </si>
  <si>
    <t>131*</t>
  </si>
  <si>
    <t>1650*</t>
  </si>
  <si>
    <t>1658*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</si>
  <si>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</si>
  <si>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</si>
  <si>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</si>
  <si>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</si>
  <si>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</si>
  <si>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</si>
  <si>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</si>
  <si>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</si>
  <si>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</si>
  <si>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</si>
  <si>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</si>
  <si>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</si>
  <si>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</si>
  <si>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</si>
  <si>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</si>
  <si>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</si>
  <si>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</si>
  <si>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</si>
  <si>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</si>
  <si>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</si>
  <si>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</si>
  <si>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</si>
  <si>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</si>
  <si>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</si>
  <si>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</si>
  <si>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</si>
  <si>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</si>
  <si>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</si>
  <si>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</si>
  <si>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</si>
  <si>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</si>
  <si>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</si>
  <si>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</si>
  <si>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</si>
  <si>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</si>
  <si>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</si>
  <si>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</si>
  <si>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</si>
  <si>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</si>
  <si>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</si>
  <si>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</si>
  <si>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</si>
  <si>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</si>
  <si>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134*</t>
  </si>
  <si>
    <t>135*</t>
  </si>
  <si>
    <t>136*</t>
  </si>
  <si>
    <t>141*</t>
  </si>
  <si>
    <t>142*</t>
  </si>
  <si>
    <t>143*</t>
  </si>
  <si>
    <t>144*</t>
  </si>
  <si>
    <t>146*</t>
  </si>
  <si>
    <t>151*</t>
  </si>
  <si>
    <t>154*</t>
  </si>
  <si>
    <t>156*</t>
  </si>
  <si>
    <t>158*</t>
  </si>
  <si>
    <t>163*</t>
  </si>
  <si>
    <t>173*</t>
  </si>
  <si>
    <t>174*</t>
  </si>
  <si>
    <t>185*</t>
  </si>
  <si>
    <t>190*</t>
  </si>
  <si>
    <t>191*</t>
  </si>
  <si>
    <t>1750000*</t>
  </si>
  <si>
    <t>165*</t>
  </si>
  <si>
    <t>*3</t>
  </si>
  <si>
    <t>*1</t>
  </si>
  <si>
    <t>*2</t>
  </si>
  <si>
    <t>*4</t>
  </si>
  <si>
    <t>*0</t>
  </si>
  <si>
    <t>ELECTRIC</t>
  </si>
  <si>
    <t>GAS</t>
  </si>
  <si>
    <t>COMMON</t>
  </si>
  <si>
    <t>CHECK</t>
  </si>
  <si>
    <t>TOTAL ELECTRIC</t>
  </si>
  <si>
    <t>TOTAL GAS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</si>
  <si>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</si>
  <si>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</si>
  <si>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</si>
  <si>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</si>
  <si>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</si>
  <si>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</si>
  <si>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</si>
  <si>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</si>
  <si>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</si>
  <si>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</si>
  <si>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</si>
  <si>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</si>
  <si>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</si>
  <si>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</si>
  <si>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</si>
  <si>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</si>
  <si>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232*</t>
  </si>
  <si>
    <t>233*</t>
  </si>
  <si>
    <t>234*</t>
  </si>
  <si>
    <t>235*</t>
  </si>
  <si>
    <t>236*</t>
  </si>
  <si>
    <t>237*</t>
  </si>
  <si>
    <t>245*</t>
  </si>
  <si>
    <t>231*</t>
  </si>
  <si>
    <t>238*</t>
  </si>
  <si>
    <t>241*</t>
  </si>
  <si>
    <t>242*</t>
  </si>
  <si>
    <t>243*</t>
  </si>
  <si>
    <t>2440000*</t>
  </si>
  <si>
    <t>2300209*</t>
  </si>
  <si>
    <t>check</t>
  </si>
  <si>
    <t>1642*</t>
  </si>
  <si>
    <t>1641*</t>
  </si>
  <si>
    <t>Electric - 240219</t>
  </si>
  <si>
    <t>Gas - 240220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</si>
</sst>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,000"/>
    <numFmt numFmtId="167" formatCode="#,##0_);[Red]\(#,##0\);&quot; 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3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2" applyNumberFormat="0" applyAlignment="0" applyProtection="0">
      <alignment horizontal="left" vertical="center" indent="1"/>
    </xf>
    <xf numFmtId="166" fontId="5" fillId="0" borderId="3" applyNumberFormat="0" applyProtection="0">
      <alignment horizontal="right" vertical="center"/>
    </xf>
    <xf numFmtId="166" fontId="4" fillId="0" borderId="4" applyNumberFormat="0" applyProtection="0">
      <alignment horizontal="right" vertical="center"/>
    </xf>
    <xf numFmtId="166" fontId="5" fillId="3" borderId="2" applyNumberFormat="0" applyAlignment="0" applyProtection="0">
      <alignment horizontal="left" vertical="center" indent="1"/>
    </xf>
    <xf numFmtId="0" fontId="6" fillId="4" borderId="4" applyNumberFormat="0" applyAlignment="0">
      <alignment horizontal="left" vertical="center" indent="1"/>
      <protection locked="0"/>
    </xf>
    <xf numFmtId="0" fontId="6" fillId="5" borderId="4" applyNumberFormat="0" applyAlignment="0" applyProtection="0">
      <alignment horizontal="left" vertical="center" indent="1"/>
    </xf>
    <xf numFmtId="166" fontId="5" fillId="6" borderId="3" applyNumberFormat="0" applyBorder="0">
      <alignment horizontal="right" vertical="center"/>
      <protection locked="0"/>
    </xf>
    <xf numFmtId="0" fontId="6" fillId="4" borderId="4" applyNumberFormat="0" applyAlignment="0">
      <alignment horizontal="left" vertical="center" indent="1"/>
      <protection locked="0"/>
    </xf>
    <xf numFmtId="166" fontId="4" fillId="5" borderId="4" applyNumberFormat="0" applyProtection="0">
      <alignment horizontal="right" vertical="center"/>
    </xf>
    <xf numFmtId="166" fontId="4" fillId="6" borderId="4" applyNumberFormat="0" applyBorder="0">
      <alignment horizontal="right" vertical="center"/>
      <protection locked="0"/>
    </xf>
    <xf numFmtId="166" fontId="7" fillId="7" borderId="5" applyNumberFormat="0" applyBorder="0" applyAlignment="0" applyProtection="0">
      <alignment horizontal="right" vertical="center" indent="1"/>
    </xf>
    <xf numFmtId="166" fontId="8" fillId="8" borderId="5" applyNumberFormat="0" applyBorder="0" applyAlignment="0" applyProtection="0">
      <alignment horizontal="right" vertical="center" indent="1"/>
    </xf>
    <xf numFmtId="166" fontId="8" fillId="9" borderId="5" applyNumberFormat="0" applyBorder="0" applyAlignment="0" applyProtection="0">
      <alignment horizontal="right" vertical="center" indent="1"/>
    </xf>
    <xf numFmtId="166" fontId="9" fillId="10" borderId="5" applyNumberFormat="0" applyBorder="0" applyAlignment="0" applyProtection="0">
      <alignment horizontal="right" vertical="center" indent="1"/>
    </xf>
    <xf numFmtId="166" fontId="9" fillId="11" borderId="5" applyNumberFormat="0" applyBorder="0" applyAlignment="0" applyProtection="0">
      <alignment horizontal="right" vertical="center" indent="1"/>
    </xf>
    <xf numFmtId="166" fontId="9" fillId="12" borderId="5" applyNumberFormat="0" applyBorder="0" applyAlignment="0" applyProtection="0">
      <alignment horizontal="right" vertical="center" indent="1"/>
    </xf>
    <xf numFmtId="166" fontId="10" fillId="13" borderId="5" applyNumberFormat="0" applyBorder="0" applyAlignment="0" applyProtection="0">
      <alignment horizontal="right" vertical="center" indent="1"/>
    </xf>
    <xf numFmtId="166" fontId="10" fillId="14" borderId="5" applyNumberFormat="0" applyBorder="0" applyAlignment="0" applyProtection="0">
      <alignment horizontal="right" vertical="center" indent="1"/>
    </xf>
    <xf numFmtId="166" fontId="10" fillId="15" borderId="5" applyNumberFormat="0" applyBorder="0" applyAlignment="0" applyProtection="0">
      <alignment horizontal="right" vertical="center" indent="1"/>
    </xf>
    <xf numFmtId="0" fontId="11" fillId="0" borderId="2" applyNumberFormat="0" applyFont="0" applyFill="0" applyAlignment="0" applyProtection="0"/>
    <xf numFmtId="166" fontId="12" fillId="3" borderId="0" applyNumberFormat="0" applyAlignment="0" applyProtection="0">
      <alignment horizontal="left" vertical="center" indent="1"/>
    </xf>
    <xf numFmtId="0" fontId="11" fillId="0" borderId="6" applyNumberFormat="0" applyFont="0" applyFill="0" applyAlignment="0" applyProtection="0"/>
    <xf numFmtId="166" fontId="5" fillId="0" borderId="3" applyNumberFormat="0" applyFill="0" applyBorder="0" applyAlignment="0" applyProtection="0">
      <alignment horizontal="right" vertical="center"/>
    </xf>
    <xf numFmtId="166" fontId="5" fillId="3" borderId="2" applyNumberFormat="0" applyAlignment="0" applyProtection="0">
      <alignment horizontal="left" vertical="center" indent="1"/>
    </xf>
    <xf numFmtId="0" fontId="4" fillId="2" borderId="4" applyNumberFormat="0" applyAlignment="0" applyProtection="0">
      <alignment horizontal="left" vertical="center" indent="1"/>
    </xf>
    <xf numFmtId="0" fontId="6" fillId="16" borderId="2" applyNumberFormat="0" applyAlignment="0" applyProtection="0">
      <alignment horizontal="left" vertical="center" indent="1"/>
    </xf>
    <xf numFmtId="0" fontId="6" fillId="17" borderId="2" applyNumberFormat="0" applyAlignment="0" applyProtection="0">
      <alignment horizontal="left" vertical="center" indent="1"/>
    </xf>
    <xf numFmtId="0" fontId="6" fillId="18" borderId="2" applyNumberFormat="0" applyAlignment="0" applyProtection="0">
      <alignment horizontal="left" vertical="center" indent="1"/>
    </xf>
    <xf numFmtId="0" fontId="6" fillId="6" borderId="2" applyNumberFormat="0" applyAlignment="0" applyProtection="0">
      <alignment horizontal="left" vertical="center" indent="1"/>
    </xf>
    <xf numFmtId="0" fontId="6" fillId="5" borderId="4" applyNumberFormat="0" applyAlignment="0" applyProtection="0">
      <alignment horizontal="left" vertical="center" indent="1"/>
    </xf>
    <xf numFmtId="0" fontId="13" fillId="0" borderId="7" applyNumberFormat="0" applyFill="0" applyBorder="0" applyAlignment="0" applyProtection="0"/>
    <xf numFmtId="0" fontId="14" fillId="0" borderId="7" applyNumberFormat="0" applyBorder="0" applyAlignment="0" applyProtection="0"/>
    <xf numFmtId="0" fontId="13" fillId="4" borderId="4" applyNumberFormat="0" applyAlignment="0">
      <alignment horizontal="left" vertical="center" indent="1"/>
      <protection locked="0"/>
    </xf>
    <xf numFmtId="0" fontId="13" fillId="4" borderId="4" applyNumberFormat="0" applyAlignment="0">
      <alignment horizontal="left" vertical="center" indent="1"/>
      <protection locked="0"/>
    </xf>
    <xf numFmtId="0" fontId="13" fillId="5" borderId="4" applyNumberFormat="0" applyAlignment="0" applyProtection="0">
      <alignment horizontal="left" vertical="center" indent="1"/>
    </xf>
    <xf numFmtId="166" fontId="15" fillId="5" borderId="4" applyNumberFormat="0" applyProtection="0">
      <alignment horizontal="right" vertical="center"/>
    </xf>
    <xf numFmtId="166" fontId="16" fillId="6" borderId="3" applyNumberFormat="0" applyBorder="0">
      <alignment horizontal="right" vertical="center"/>
      <protection locked="0"/>
    </xf>
    <xf numFmtId="166" fontId="15" fillId="6" borderId="4" applyNumberFormat="0" applyBorder="0">
      <alignment horizontal="right" vertical="center"/>
      <protection locked="0"/>
    </xf>
    <xf numFmtId="166" fontId="5" fillId="0" borderId="3" applyNumberFormat="0" applyFill="0" applyBorder="0" applyAlignment="0" applyProtection="0">
      <alignment horizontal="right"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2" fillId="33" borderId="9" applyNumberFormat="0" applyAlignment="0" applyProtection="0"/>
    <xf numFmtId="0" fontId="22" fillId="33" borderId="9" applyNumberFormat="0" applyAlignment="0" applyProtection="0"/>
    <xf numFmtId="0" fontId="22" fillId="33" borderId="9" applyNumberFormat="0" applyAlignment="0" applyProtection="0"/>
    <xf numFmtId="0" fontId="22" fillId="33" borderId="9" applyNumberFormat="0" applyAlignment="0" applyProtection="0"/>
    <xf numFmtId="0" fontId="22" fillId="33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8" applyNumberFormat="0" applyAlignment="0" applyProtection="0"/>
    <xf numFmtId="0" fontId="28" fillId="21" borderId="8" applyNumberFormat="0" applyAlignment="0" applyProtection="0"/>
    <xf numFmtId="0" fontId="28" fillId="21" borderId="8" applyNumberFormat="0" applyAlignment="0" applyProtection="0"/>
    <xf numFmtId="0" fontId="28" fillId="21" borderId="8" applyNumberFormat="0" applyAlignment="0" applyProtection="0"/>
    <xf numFmtId="0" fontId="28" fillId="21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23" borderId="14" applyNumberFormat="0" applyFont="0" applyAlignment="0" applyProtection="0"/>
    <xf numFmtId="0" fontId="17" fillId="23" borderId="14" applyNumberFormat="0" applyFont="0" applyAlignment="0" applyProtection="0"/>
    <xf numFmtId="0" fontId="17" fillId="23" borderId="14" applyNumberFormat="0" applyFont="0" applyAlignment="0" applyProtection="0"/>
    <xf numFmtId="0" fontId="17" fillId="23" borderId="14" applyNumberFormat="0" applyFont="0" applyAlignment="0" applyProtection="0"/>
    <xf numFmtId="0" fontId="17" fillId="23" borderId="14" applyNumberFormat="0" applyFont="0" applyAlignment="0" applyProtection="0"/>
    <xf numFmtId="0" fontId="31" fillId="19" borderId="15" applyNumberFormat="0" applyAlignment="0" applyProtection="0"/>
    <xf numFmtId="0" fontId="31" fillId="19" borderId="15" applyNumberFormat="0" applyAlignment="0" applyProtection="0"/>
    <xf numFmtId="0" fontId="31" fillId="19" borderId="15" applyNumberFormat="0" applyAlignment="0" applyProtection="0"/>
    <xf numFmtId="0" fontId="31" fillId="19" borderId="15" applyNumberFormat="0" applyAlignment="0" applyProtection="0"/>
    <xf numFmtId="0" fontId="31" fillId="19" borderId="1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10" fontId="3" fillId="0" borderId="0" xfId="2" applyNumberFormat="1" applyFont="1" applyFill="1" applyAlignment="1">
      <alignment horizontal="center"/>
    </xf>
    <xf numFmtId="0" fontId="3" fillId="0" borderId="0" xfId="0" applyFont="1"/>
    <xf numFmtId="0" fontId="0" fillId="0" borderId="0" xfId="0"/>
    <xf numFmtId="164" fontId="0" fillId="0" borderId="0" xfId="1" applyNumberFormat="1" applyFont="1"/>
    <xf numFmtId="41" fontId="35" fillId="0" borderId="0" xfId="0" applyNumberFormat="1" applyFont="1"/>
    <xf numFmtId="41" fontId="2" fillId="0" borderId="0" xfId="0" applyNumberFormat="1" applyFont="1" applyFill="1"/>
    <xf numFmtId="164" fontId="0" fillId="0" borderId="0" xfId="1" applyNumberFormat="1" applyFont="1" applyFill="1"/>
    <xf numFmtId="41" fontId="35" fillId="0" borderId="0" xfId="0" applyNumberFormat="1" applyFont="1" applyFill="1"/>
    <xf numFmtId="164" fontId="0" fillId="0" borderId="1" xfId="1" applyNumberFormat="1" applyFont="1" applyFill="1" applyBorder="1"/>
    <xf numFmtId="0" fontId="3" fillId="0" borderId="0" xfId="0" applyFont="1" applyFill="1"/>
    <xf numFmtId="41" fontId="0" fillId="0" borderId="0" xfId="0" applyNumberForma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2" fontId="35" fillId="0" borderId="0" xfId="0" applyNumberFormat="1" applyFont="1" applyFill="1"/>
    <xf numFmtId="165" fontId="3" fillId="0" borderId="0" xfId="3" applyNumberFormat="1" applyFont="1" applyFill="1"/>
    <xf numFmtId="10" fontId="3" fillId="0" borderId="17" xfId="2" applyNumberFormat="1" applyFont="1" applyFill="1" applyBorder="1" applyAlignment="1">
      <alignment horizontal="center"/>
    </xf>
    <xf numFmtId="43" fontId="17" fillId="0" borderId="0" xfId="0" applyNumberFormat="1" applyFont="1" applyFill="1"/>
    <xf numFmtId="164" fontId="0" fillId="0" borderId="0" xfId="0" applyNumberFormat="1"/>
    <xf numFmtId="10" fontId="3" fillId="0" borderId="0" xfId="2" applyNumberFormat="1" applyFont="1" applyFill="1" applyBorder="1" applyAlignment="1">
      <alignment horizontal="center"/>
    </xf>
    <xf numFmtId="164" fontId="0" fillId="0" borderId="0" xfId="0" applyNumberFormat="1" applyFill="1"/>
    <xf numFmtId="164" fontId="3" fillId="0" borderId="0" xfId="1" applyNumberFormat="1" applyFont="1"/>
    <xf numFmtId="167" fontId="17" fillId="0" borderId="0" xfId="0" applyNumberFormat="1" applyFont="1" applyAlignment="1">
      <alignment horizontal="left"/>
    </xf>
    <xf numFmtId="43" fontId="17" fillId="0" borderId="0" xfId="0" applyNumberFormat="1" applyFont="1"/>
    <xf numFmtId="164" fontId="17" fillId="0" borderId="0" xfId="0" applyNumberFormat="1" applyFont="1"/>
    <xf numFmtId="164" fontId="17" fillId="0" borderId="1" xfId="0" applyNumberFormat="1" applyFont="1" applyBorder="1"/>
    <xf numFmtId="43" fontId="17" fillId="0" borderId="1" xfId="0" applyNumberFormat="1" applyFont="1" applyBorder="1"/>
    <xf numFmtId="164" fontId="37" fillId="0" borderId="0" xfId="0" applyNumberFormat="1" applyFont="1"/>
    <xf numFmtId="167" fontId="3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7" fontId="17" fillId="0" borderId="1" xfId="0" applyNumberFormat="1" applyFont="1" applyBorder="1" applyAlignment="1">
      <alignment horizontal="left"/>
    </xf>
    <xf numFmtId="167" fontId="40" fillId="0" borderId="0" xfId="0" applyNumberFormat="1" applyFont="1" applyAlignment="1">
      <alignment horizontal="right"/>
    </xf>
    <xf numFmtId="167" fontId="37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/>
    </xf>
    <xf numFmtId="167" fontId="17" fillId="0" borderId="0" xfId="0" applyNumberFormat="1" applyFont="1" applyFill="1" applyAlignment="1">
      <alignment horizontal="left"/>
    </xf>
    <xf numFmtId="0" fontId="2" fillId="0" borderId="0" xfId="0" applyFont="1" applyFill="1"/>
    <xf numFmtId="164" fontId="17" fillId="0" borderId="0" xfId="0" applyNumberFormat="1" applyFont="1" applyFill="1"/>
    <xf numFmtId="164" fontId="2" fillId="0" borderId="0" xfId="0" applyNumberFormat="1" applyFont="1" applyFill="1"/>
    <xf numFmtId="167" fontId="17" fillId="0" borderId="1" xfId="0" applyNumberFormat="1" applyFont="1" applyFill="1" applyBorder="1" applyAlignment="1">
      <alignment horizontal="left"/>
    </xf>
    <xf numFmtId="164" fontId="17" fillId="0" borderId="1" xfId="0" applyNumberFormat="1" applyFont="1" applyFill="1" applyBorder="1"/>
    <xf numFmtId="0" fontId="0" fillId="0" borderId="1" xfId="0" applyFill="1" applyBorder="1"/>
    <xf numFmtId="164" fontId="2" fillId="0" borderId="1" xfId="0" applyNumberFormat="1" applyFont="1" applyFill="1" applyBorder="1"/>
    <xf numFmtId="164" fontId="37" fillId="0" borderId="0" xfId="0" applyNumberFormat="1" applyFont="1" applyFill="1"/>
    <xf numFmtId="164" fontId="3" fillId="0" borderId="0" xfId="1" applyNumberFormat="1" applyFont="1" applyFill="1"/>
    <xf numFmtId="167" fontId="40" fillId="0" borderId="0" xfId="0" applyNumberFormat="1" applyFont="1" applyFill="1" applyAlignment="1">
      <alignment horizontal="right"/>
    </xf>
    <xf numFmtId="0" fontId="41" fillId="0" borderId="0" xfId="0" applyFont="1" applyFill="1"/>
    <xf numFmtId="0" fontId="36" fillId="0" borderId="0" xfId="0" applyFont="1" applyFill="1" applyAlignment="1">
      <alignment horizontal="center"/>
    </xf>
    <xf numFmtId="164" fontId="41" fillId="0" borderId="0" xfId="1" applyNumberFormat="1" applyFont="1" applyFill="1"/>
    <xf numFmtId="164" fontId="41" fillId="0" borderId="1" xfId="1" applyNumberFormat="1" applyFont="1" applyFill="1" applyBorder="1"/>
    <xf numFmtId="164" fontId="36" fillId="0" borderId="0" xfId="1" applyNumberFormat="1" applyFont="1" applyFill="1"/>
    <xf numFmtId="10" fontId="36" fillId="0" borderId="0" xfId="0" applyNumberFormat="1" applyFont="1" applyFill="1"/>
    <xf numFmtId="0" fontId="41" fillId="0" borderId="0" xfId="0" applyFont="1"/>
    <xf numFmtId="0" fontId="36" fillId="0" borderId="0" xfId="0" applyFont="1" applyAlignment="1">
      <alignment horizontal="center"/>
    </xf>
    <xf numFmtId="164" fontId="41" fillId="0" borderId="0" xfId="1" applyNumberFormat="1" applyFont="1"/>
    <xf numFmtId="0" fontId="41" fillId="0" borderId="1" xfId="0" applyFont="1" applyBorder="1"/>
    <xf numFmtId="164" fontId="36" fillId="0" borderId="0" xfId="1" applyNumberFormat="1" applyFont="1"/>
    <xf numFmtId="164" fontId="41" fillId="0" borderId="1" xfId="1" applyNumberFormat="1" applyFont="1" applyBorder="1"/>
    <xf numFmtId="0" fontId="41" fillId="0" borderId="1" xfId="0" applyFont="1" applyFill="1" applyBorder="1"/>
    <xf numFmtId="0" fontId="36" fillId="0" borderId="0" xfId="0" applyFont="1"/>
    <xf numFmtId="0" fontId="36" fillId="0" borderId="1" xfId="0" applyFont="1" applyFill="1" applyBorder="1" applyAlignment="1">
      <alignment horizontal="center"/>
    </xf>
    <xf numFmtId="164" fontId="38" fillId="0" borderId="0" xfId="1" applyNumberFormat="1" applyFont="1" applyFill="1"/>
    <xf numFmtId="0" fontId="3" fillId="0" borderId="0" xfId="0" applyFont="1" applyFill="1" applyAlignment="1">
      <alignment horizontal="left" indent="1"/>
    </xf>
  </cellXfs>
  <cellStyles count="271">
    <cellStyle name="20% - Accent1 2" xfId="43"/>
    <cellStyle name="20% - Accent1 3" xfId="44"/>
    <cellStyle name="20% - Accent1 4" xfId="45"/>
    <cellStyle name="20% - Accent1 5" xfId="46"/>
    <cellStyle name="20% - Accent1 6" xfId="47"/>
    <cellStyle name="20% - Accent2 2" xfId="48"/>
    <cellStyle name="20% - Accent2 3" xfId="49"/>
    <cellStyle name="20% - Accent2 4" xfId="50"/>
    <cellStyle name="20% - Accent2 5" xfId="51"/>
    <cellStyle name="20% - Accent2 6" xfId="52"/>
    <cellStyle name="20% - Accent3 2" xfId="53"/>
    <cellStyle name="20% - Accent3 3" xfId="54"/>
    <cellStyle name="20% - Accent3 4" xfId="55"/>
    <cellStyle name="20% - Accent3 5" xfId="56"/>
    <cellStyle name="20% - Accent3 6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5 2" xfId="63"/>
    <cellStyle name="20% - Accent5 3" xfId="64"/>
    <cellStyle name="20% - Accent5 4" xfId="65"/>
    <cellStyle name="20% - Accent5 5" xfId="66"/>
    <cellStyle name="20% - Accent5 6" xfId="67"/>
    <cellStyle name="20% - Accent6 2" xfId="68"/>
    <cellStyle name="20% - Accent6 3" xfId="69"/>
    <cellStyle name="20% - Accent6 4" xfId="70"/>
    <cellStyle name="20% - Accent6 5" xfId="71"/>
    <cellStyle name="20% - Accent6 6" xfId="72"/>
    <cellStyle name="40% - Accent1 2" xfId="73"/>
    <cellStyle name="40% - Accent1 3" xfId="74"/>
    <cellStyle name="40% - Accent1 4" xfId="75"/>
    <cellStyle name="40% - Accent1 5" xfId="76"/>
    <cellStyle name="40% - Accent1 6" xfId="77"/>
    <cellStyle name="40% - Accent2 2" xfId="78"/>
    <cellStyle name="40% - Accent2 3" xfId="79"/>
    <cellStyle name="40% - Accent2 4" xfId="80"/>
    <cellStyle name="40% - Accent2 5" xfId="81"/>
    <cellStyle name="40% - Accent2 6" xfId="82"/>
    <cellStyle name="40% - Accent3 2" xfId="83"/>
    <cellStyle name="40% - Accent3 3" xfId="84"/>
    <cellStyle name="40% - Accent3 4" xfId="85"/>
    <cellStyle name="40% - Accent3 5" xfId="86"/>
    <cellStyle name="40% - Accent3 6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5 2" xfId="93"/>
    <cellStyle name="40% - Accent5 3" xfId="94"/>
    <cellStyle name="40% - Accent5 4" xfId="95"/>
    <cellStyle name="40% - Accent5 5" xfId="96"/>
    <cellStyle name="40% - Accent5 6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60% - Accent1 2" xfId="103"/>
    <cellStyle name="60% - Accent1 3" xfId="104"/>
    <cellStyle name="60% - Accent1 4" xfId="105"/>
    <cellStyle name="60% - Accent1 5" xfId="106"/>
    <cellStyle name="60% - Accent1 6" xfId="107"/>
    <cellStyle name="60% - Accent2 2" xfId="108"/>
    <cellStyle name="60% - Accent2 3" xfId="109"/>
    <cellStyle name="60% - Accent2 4" xfId="110"/>
    <cellStyle name="60% - Accent2 5" xfId="111"/>
    <cellStyle name="60% - Accent2 6" xfId="112"/>
    <cellStyle name="60% - Accent3 2" xfId="113"/>
    <cellStyle name="60% - Accent3 3" xfId="114"/>
    <cellStyle name="60% - Accent3 4" xfId="115"/>
    <cellStyle name="60% - Accent3 5" xfId="116"/>
    <cellStyle name="60% - Accent3 6" xfId="117"/>
    <cellStyle name="60% - Accent4 2" xfId="118"/>
    <cellStyle name="60% - Accent4 3" xfId="119"/>
    <cellStyle name="60% - Accent4 4" xfId="120"/>
    <cellStyle name="60% - Accent4 5" xfId="121"/>
    <cellStyle name="60% - Accent4 6" xfId="122"/>
    <cellStyle name="60% - Accent5 2" xfId="123"/>
    <cellStyle name="60% - Accent5 3" xfId="124"/>
    <cellStyle name="60% - Accent5 4" xfId="125"/>
    <cellStyle name="60% - Accent5 5" xfId="126"/>
    <cellStyle name="60% - Accent5 6" xfId="127"/>
    <cellStyle name="60% - Accent6 2" xfId="128"/>
    <cellStyle name="60% - Accent6 3" xfId="129"/>
    <cellStyle name="60% - Accent6 4" xfId="130"/>
    <cellStyle name="60% - Accent6 5" xfId="131"/>
    <cellStyle name="60% - Accent6 6" xfId="132"/>
    <cellStyle name="Accent1 2" xfId="133"/>
    <cellStyle name="Accent1 3" xfId="134"/>
    <cellStyle name="Accent1 4" xfId="135"/>
    <cellStyle name="Accent1 5" xfId="136"/>
    <cellStyle name="Accent1 6" xfId="137"/>
    <cellStyle name="Accent2 2" xfId="138"/>
    <cellStyle name="Accent2 3" xfId="139"/>
    <cellStyle name="Accent2 4" xfId="140"/>
    <cellStyle name="Accent2 5" xfId="141"/>
    <cellStyle name="Accent2 6" xfId="142"/>
    <cellStyle name="Accent3 2" xfId="143"/>
    <cellStyle name="Accent3 3" xfId="144"/>
    <cellStyle name="Accent3 4" xfId="145"/>
    <cellStyle name="Accent3 5" xfId="146"/>
    <cellStyle name="Accent3 6" xfId="147"/>
    <cellStyle name="Accent4 2" xfId="148"/>
    <cellStyle name="Accent4 3" xfId="149"/>
    <cellStyle name="Accent4 4" xfId="150"/>
    <cellStyle name="Accent4 5" xfId="151"/>
    <cellStyle name="Accent4 6" xfId="152"/>
    <cellStyle name="Accent5 2" xfId="153"/>
    <cellStyle name="Accent5 3" xfId="154"/>
    <cellStyle name="Accent5 4" xfId="155"/>
    <cellStyle name="Accent5 5" xfId="156"/>
    <cellStyle name="Accent5 6" xfId="157"/>
    <cellStyle name="Accent6 2" xfId="158"/>
    <cellStyle name="Accent6 3" xfId="159"/>
    <cellStyle name="Accent6 4" xfId="160"/>
    <cellStyle name="Accent6 5" xfId="161"/>
    <cellStyle name="Accent6 6" xfId="162"/>
    <cellStyle name="Bad 2" xfId="163"/>
    <cellStyle name="Bad 3" xfId="164"/>
    <cellStyle name="Bad 4" xfId="165"/>
    <cellStyle name="Bad 5" xfId="166"/>
    <cellStyle name="Bad 6" xfId="167"/>
    <cellStyle name="Calculation 2" xfId="168"/>
    <cellStyle name="Calculation 3" xfId="169"/>
    <cellStyle name="Calculation 4" xfId="170"/>
    <cellStyle name="Calculation 5" xfId="171"/>
    <cellStyle name="Calculation 6" xfId="172"/>
    <cellStyle name="Check Cell 2" xfId="173"/>
    <cellStyle name="Check Cell 3" xfId="174"/>
    <cellStyle name="Check Cell 4" xfId="175"/>
    <cellStyle name="Check Cell 5" xfId="176"/>
    <cellStyle name="Check Cell 6" xfId="177"/>
    <cellStyle name="Comma" xfId="1" builtinId="3"/>
    <cellStyle name="Currency" xfId="3" builtinId="4"/>
    <cellStyle name="Explanatory Text 2" xfId="178"/>
    <cellStyle name="Explanatory Text 3" xfId="179"/>
    <cellStyle name="Explanatory Text 4" xfId="180"/>
    <cellStyle name="Explanatory Text 5" xfId="181"/>
    <cellStyle name="Explanatory Text 6" xfId="182"/>
    <cellStyle name="Good 2" xfId="183"/>
    <cellStyle name="Good 3" xfId="184"/>
    <cellStyle name="Good 4" xfId="185"/>
    <cellStyle name="Good 5" xfId="186"/>
    <cellStyle name="Good 6" xfId="187"/>
    <cellStyle name="Heading 1 2" xfId="188"/>
    <cellStyle name="Heading 1 3" xfId="189"/>
    <cellStyle name="Heading 1 4" xfId="190"/>
    <cellStyle name="Heading 1 5" xfId="191"/>
    <cellStyle name="Heading 1 6" xfId="192"/>
    <cellStyle name="Heading 2 2" xfId="193"/>
    <cellStyle name="Heading 2 3" xfId="194"/>
    <cellStyle name="Heading 2 4" xfId="195"/>
    <cellStyle name="Heading 2 5" xfId="196"/>
    <cellStyle name="Heading 2 6" xfId="197"/>
    <cellStyle name="Heading 3 2" xfId="198"/>
    <cellStyle name="Heading 3 3" xfId="199"/>
    <cellStyle name="Heading 3 4" xfId="200"/>
    <cellStyle name="Heading 3 5" xfId="201"/>
    <cellStyle name="Heading 3 6" xfId="202"/>
    <cellStyle name="Heading 4 2" xfId="203"/>
    <cellStyle name="Heading 4 3" xfId="204"/>
    <cellStyle name="Heading 4 4" xfId="205"/>
    <cellStyle name="Heading 4 5" xfId="206"/>
    <cellStyle name="Heading 4 6" xfId="207"/>
    <cellStyle name="Input 2" xfId="208"/>
    <cellStyle name="Input 3" xfId="209"/>
    <cellStyle name="Input 4" xfId="210"/>
    <cellStyle name="Input 5" xfId="211"/>
    <cellStyle name="Input 6" xfId="212"/>
    <cellStyle name="Linked Cell 2" xfId="213"/>
    <cellStyle name="Linked Cell 3" xfId="214"/>
    <cellStyle name="Linked Cell 4" xfId="215"/>
    <cellStyle name="Linked Cell 5" xfId="216"/>
    <cellStyle name="Linked Cell 6" xfId="217"/>
    <cellStyle name="Neutral 2" xfId="218"/>
    <cellStyle name="Neutral 3" xfId="219"/>
    <cellStyle name="Neutral 4" xfId="220"/>
    <cellStyle name="Neutral 5" xfId="221"/>
    <cellStyle name="Neutral 6" xfId="222"/>
    <cellStyle name="Normal" xfId="0" builtinId="0"/>
    <cellStyle name="Normal 2 2" xfId="266"/>
    <cellStyle name="Normal 31" xfId="268"/>
    <cellStyle name="Normal 33" xfId="263"/>
    <cellStyle name="Normal 34" xfId="264"/>
    <cellStyle name="Normal 42" xfId="254"/>
    <cellStyle name="Normal 48" xfId="265"/>
    <cellStyle name="Normal 5" xfId="223"/>
    <cellStyle name="Normal 50" xfId="262"/>
    <cellStyle name="Normal 56" xfId="259"/>
    <cellStyle name="Normal 57" xfId="261"/>
    <cellStyle name="Normal 6" xfId="224"/>
    <cellStyle name="Normal 6 2" xfId="225"/>
    <cellStyle name="Normal 69" xfId="253"/>
    <cellStyle name="Normal 70" xfId="260"/>
    <cellStyle name="Normal 71" xfId="255"/>
    <cellStyle name="Normal 71 2" xfId="269"/>
    <cellStyle name="Normal 73" xfId="251"/>
    <cellStyle name="Normal 73 2 2" xfId="256"/>
    <cellStyle name="Normal 76" xfId="257"/>
    <cellStyle name="Normal 77 2" xfId="252"/>
    <cellStyle name="Normal 77 2 2" xfId="258"/>
    <cellStyle name="Normal 8" xfId="267"/>
    <cellStyle name="Normal 92" xfId="270"/>
    <cellStyle name="Note 2" xfId="226"/>
    <cellStyle name="Note 3" xfId="227"/>
    <cellStyle name="Note 4" xfId="228"/>
    <cellStyle name="Note 5" xfId="229"/>
    <cellStyle name="Note 6" xfId="230"/>
    <cellStyle name="Output 2" xfId="231"/>
    <cellStyle name="Output 3" xfId="232"/>
    <cellStyle name="Output 4" xfId="233"/>
    <cellStyle name="Output 5" xfId="234"/>
    <cellStyle name="Output 6" xfId="235"/>
    <cellStyle name="Percent" xfId="2" builtinId="5"/>
    <cellStyle name="SAPBorder" xfId="23"/>
    <cellStyle name="SAPDataCell" xfId="5"/>
    <cellStyle name="SAPDataRemoved" xfId="24"/>
    <cellStyle name="SAPDataTotalCell" xfId="6"/>
    <cellStyle name="SAPDimensionCell" xfId="4"/>
    <cellStyle name="SAPEditableDataCell" xfId="8"/>
    <cellStyle name="SAPEditableDataTotalCell" xfId="11"/>
    <cellStyle name="SAPEmphasized" xfId="34"/>
    <cellStyle name="SAPEmphasizedEditableDataCell" xfId="36"/>
    <cellStyle name="SAPEmphasizedEditableDataTotalCell" xfId="37"/>
    <cellStyle name="SAPEmphasizedLockedDataCell" xfId="40"/>
    <cellStyle name="SAPEmphasizedLockedDataTotalCell" xfId="41"/>
    <cellStyle name="SAPEmphasizedReadonlyDataCell" xfId="38"/>
    <cellStyle name="SAPEmphasizedReadonlyDataTotalCell" xfId="39"/>
    <cellStyle name="SAPEmphasizedTotal" xfId="35"/>
    <cellStyle name="SAPError" xfId="25"/>
    <cellStyle name="SAPExceptionLevel1" xfId="14"/>
    <cellStyle name="SAPExceptionLevel2" xfId="15"/>
    <cellStyle name="SAPExceptionLevel3" xfId="16"/>
    <cellStyle name="SAPExceptionLevel4" xfId="17"/>
    <cellStyle name="SAPExceptionLevel5" xfId="18"/>
    <cellStyle name="SAPExceptionLevel6" xfId="19"/>
    <cellStyle name="SAPExceptionLevel7" xfId="20"/>
    <cellStyle name="SAPExceptionLevel8" xfId="21"/>
    <cellStyle name="SAPExceptionLevel9" xfId="22"/>
    <cellStyle name="SAPFormula" xfId="42"/>
    <cellStyle name="SAPGroupingFillCell" xfId="7"/>
    <cellStyle name="SAPHierarchyCell0" xfId="29"/>
    <cellStyle name="SAPHierarchyCell1" xfId="30"/>
    <cellStyle name="SAPHierarchyCell2" xfId="31"/>
    <cellStyle name="SAPHierarchyCell3" xfId="32"/>
    <cellStyle name="SAPHierarchyCell4" xfId="33"/>
    <cellStyle name="SAPLockedDataCell" xfId="10"/>
    <cellStyle name="SAPLockedDataTotalCell" xfId="13"/>
    <cellStyle name="SAPMemberCell" xfId="27"/>
    <cellStyle name="SAPMemberTotalCell" xfId="28"/>
    <cellStyle name="SAPMessageText" xfId="26"/>
    <cellStyle name="SAPReadonlyDataCell" xfId="9"/>
    <cellStyle name="SAPReadonlyDataTotalCell" xfId="12"/>
    <cellStyle name="Title 2" xfId="236"/>
    <cellStyle name="Title 3" xfId="237"/>
    <cellStyle name="Title 4" xfId="238"/>
    <cellStyle name="Title 5" xfId="239"/>
    <cellStyle name="Title 6" xfId="240"/>
    <cellStyle name="Total 2" xfId="241"/>
    <cellStyle name="Total 3" xfId="242"/>
    <cellStyle name="Total 4" xfId="243"/>
    <cellStyle name="Total 5" xfId="244"/>
    <cellStyle name="Total 6" xfId="245"/>
    <cellStyle name="Warning Text 2" xfId="246"/>
    <cellStyle name="Warning Text 3" xfId="247"/>
    <cellStyle name="Warning Text 4" xfId="248"/>
    <cellStyle name="Warning Text 5" xfId="249"/>
    <cellStyle name="Warning Text 6" xfId="25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0"/>
  <sheetViews>
    <sheetView tabSelected="1" workbookViewId="0">
      <pane ySplit="2" topLeftCell="A3" activePane="bottomLeft" state="frozen"/>
      <selection pane="bottomLeft" activeCell="D39" sqref="D39"/>
    </sheetView>
  </sheetViews>
  <sheetFormatPr defaultRowHeight="15" x14ac:dyDescent="0.25"/>
  <cols>
    <col min="1" max="1" width="24.140625" style="2" bestFit="1" customWidth="1"/>
    <col min="2" max="2" width="42.140625" style="2" bestFit="1" customWidth="1"/>
    <col min="3" max="3" width="16" style="2" customWidth="1"/>
    <col min="4" max="4" width="16.85546875" style="2" bestFit="1" customWidth="1"/>
    <col min="5" max="5" width="16" style="2" bestFit="1" customWidth="1"/>
  </cols>
  <sheetData>
    <row r="1" spans="1:5" x14ac:dyDescent="0.25">
      <c r="C1" s="15">
        <v>2023</v>
      </c>
      <c r="D1" s="15">
        <v>2023</v>
      </c>
      <c r="E1" s="15">
        <v>2023</v>
      </c>
    </row>
    <row r="2" spans="1:5" x14ac:dyDescent="0.25">
      <c r="C2" s="15" t="s">
        <v>12</v>
      </c>
      <c r="D2" s="63" t="s">
        <v>138</v>
      </c>
      <c r="E2" s="63" t="s">
        <v>139</v>
      </c>
    </row>
    <row r="3" spans="1:5" x14ac:dyDescent="0.25">
      <c r="A3" s="2" t="s">
        <v>4</v>
      </c>
      <c r="B3" s="2" t="s">
        <v>16</v>
      </c>
      <c r="C3" s="8"/>
      <c r="D3" s="9">
        <v>490037571.62984037</v>
      </c>
      <c r="E3" s="9">
        <v>182194170.88531715</v>
      </c>
    </row>
    <row r="4" spans="1:5" x14ac:dyDescent="0.25">
      <c r="B4" s="2" t="s">
        <v>17</v>
      </c>
      <c r="C4" s="10"/>
      <c r="D4" s="11">
        <v>3211025328.7042284</v>
      </c>
      <c r="E4" s="11">
        <v>1405807410.8982344</v>
      </c>
    </row>
    <row r="5" spans="1:5" x14ac:dyDescent="0.25">
      <c r="D5" s="3">
        <f>D3/D4</f>
        <v>0.15261093310266391</v>
      </c>
      <c r="E5" s="3">
        <f>E3/E4</f>
        <v>0.12960108865047523</v>
      </c>
    </row>
    <row r="7" spans="1:5" s="5" customFormat="1" x14ac:dyDescent="0.25">
      <c r="A7" s="2" t="s">
        <v>5</v>
      </c>
      <c r="B7" s="2" t="s">
        <v>18</v>
      </c>
      <c r="C7" s="8"/>
      <c r="D7" s="9">
        <v>2782787166.3823066</v>
      </c>
      <c r="E7" s="9">
        <v>1189194460.7076817</v>
      </c>
    </row>
    <row r="8" spans="1:5" s="5" customFormat="1" x14ac:dyDescent="0.25">
      <c r="A8" s="2"/>
      <c r="B8" s="2" t="s">
        <v>17</v>
      </c>
      <c r="C8" s="10"/>
      <c r="D8" s="11">
        <f>D$4</f>
        <v>3211025328.7042284</v>
      </c>
      <c r="E8" s="11">
        <f>E$4</f>
        <v>1405807410.8982344</v>
      </c>
    </row>
    <row r="9" spans="1:5" s="5" customFormat="1" x14ac:dyDescent="0.25">
      <c r="A9" s="2"/>
      <c r="B9" s="2"/>
      <c r="C9" s="2"/>
      <c r="D9" s="3">
        <f>D7/D8</f>
        <v>0.86663507182774779</v>
      </c>
      <c r="E9" s="3">
        <f>E7/E8</f>
        <v>0.84591562933065712</v>
      </c>
    </row>
    <row r="10" spans="1:5" s="5" customFormat="1" x14ac:dyDescent="0.25">
      <c r="A10" s="2"/>
      <c r="B10" s="2"/>
      <c r="C10" s="2"/>
      <c r="D10" s="3"/>
      <c r="E10" s="3"/>
    </row>
    <row r="11" spans="1:5" x14ac:dyDescent="0.25">
      <c r="A11" s="2" t="s">
        <v>6</v>
      </c>
      <c r="B11" s="2" t="s">
        <v>17</v>
      </c>
      <c r="D11" s="9">
        <f>D$4</f>
        <v>3211025328.7042284</v>
      </c>
      <c r="E11" s="9">
        <f>E$4</f>
        <v>1405807410.8982344</v>
      </c>
    </row>
    <row r="12" spans="1:5" x14ac:dyDescent="0.25">
      <c r="B12" s="2" t="s">
        <v>19</v>
      </c>
      <c r="D12" s="11">
        <v>5596248498.1012793</v>
      </c>
      <c r="E12" s="11">
        <v>2920839628.2527175</v>
      </c>
    </row>
    <row r="13" spans="1:5" x14ac:dyDescent="0.25">
      <c r="B13" s="2" t="s">
        <v>20</v>
      </c>
      <c r="D13" s="3">
        <f>D11/D12</f>
        <v>0.57378176287090887</v>
      </c>
      <c r="E13" s="3">
        <f>E11/E12</f>
        <v>0.48130249853505508</v>
      </c>
    </row>
    <row r="15" spans="1:5" x14ac:dyDescent="0.25">
      <c r="A15" s="2" t="s">
        <v>7</v>
      </c>
      <c r="B15" s="2" t="s">
        <v>17</v>
      </c>
      <c r="D15" s="9">
        <f>D$4</f>
        <v>3211025328.7042284</v>
      </c>
      <c r="E15" s="9">
        <f>E$4</f>
        <v>1405807410.8982344</v>
      </c>
    </row>
    <row r="16" spans="1:5" x14ac:dyDescent="0.25">
      <c r="B16" s="2" t="s">
        <v>3</v>
      </c>
      <c r="D16" s="11">
        <v>6180509401.6934748</v>
      </c>
      <c r="E16" s="11">
        <v>3109966816.8551769</v>
      </c>
    </row>
    <row r="17" spans="1:5" x14ac:dyDescent="0.25">
      <c r="D17" s="3">
        <f>D15/D16</f>
        <v>0.51954056211360178</v>
      </c>
      <c r="E17" s="3">
        <f>E15/E16</f>
        <v>0.45203292950880997</v>
      </c>
    </row>
    <row r="18" spans="1:5" s="5" customFormat="1" x14ac:dyDescent="0.25">
      <c r="A18" s="2"/>
      <c r="B18" s="2"/>
      <c r="C18" s="12"/>
      <c r="D18" s="2"/>
      <c r="E18" s="2"/>
    </row>
    <row r="19" spans="1:5" s="5" customFormat="1" x14ac:dyDescent="0.25">
      <c r="A19" s="2" t="s">
        <v>8</v>
      </c>
      <c r="B19" s="2" t="s">
        <v>21</v>
      </c>
      <c r="C19" s="13">
        <v>2177288972.7129169</v>
      </c>
      <c r="D19" s="64">
        <f>'Current Assets'!X52</f>
        <v>1575889159.0447497</v>
      </c>
      <c r="E19" s="64">
        <f>'Current Assets'!Y52</f>
        <v>601399201.06233335</v>
      </c>
    </row>
    <row r="20" spans="1:5" s="5" customFormat="1" x14ac:dyDescent="0.25">
      <c r="A20" s="2"/>
      <c r="B20" s="2" t="s">
        <v>22</v>
      </c>
      <c r="C20" s="13">
        <v>949736820.75375009</v>
      </c>
      <c r="D20" s="64">
        <f>-'Current Liabilities'!X18</f>
        <v>624787654.86467934</v>
      </c>
      <c r="E20" s="64">
        <f>-'Current Liabilities'!Y18</f>
        <v>324949165.88907069</v>
      </c>
    </row>
    <row r="21" spans="1:5" s="5" customFormat="1" x14ac:dyDescent="0.25">
      <c r="A21" s="2"/>
      <c r="B21" s="65" t="s">
        <v>1</v>
      </c>
      <c r="C21" s="18">
        <f>C19/C20</f>
        <v>2.2925182272968327</v>
      </c>
      <c r="D21" s="18">
        <f t="shared" ref="D21:E21" si="0">D19/D20</f>
        <v>2.5222796045579137</v>
      </c>
      <c r="E21" s="18">
        <f t="shared" si="0"/>
        <v>1.8507485606768279</v>
      </c>
    </row>
    <row r="22" spans="1:5" s="5" customFormat="1" x14ac:dyDescent="0.25">
      <c r="A22" s="2"/>
      <c r="B22" s="2" t="s">
        <v>20</v>
      </c>
      <c r="C22" s="21"/>
      <c r="D22" s="21"/>
      <c r="E22" s="21"/>
    </row>
    <row r="23" spans="1:5" s="5" customFormat="1" x14ac:dyDescent="0.25">
      <c r="A23" s="2"/>
      <c r="B23" s="2"/>
      <c r="C23" s="2"/>
      <c r="D23" s="2"/>
      <c r="E23" s="2"/>
    </row>
    <row r="24" spans="1:5" s="5" customFormat="1" x14ac:dyDescent="0.25">
      <c r="A24" s="2" t="s">
        <v>9</v>
      </c>
      <c r="B24" s="2" t="s">
        <v>23</v>
      </c>
      <c r="C24" s="13">
        <v>2091951604.8899999</v>
      </c>
      <c r="D24" s="64">
        <f>'Current Assets'!K52</f>
        <v>1570259822.8220158</v>
      </c>
      <c r="E24" s="64">
        <f>'Current Assets'!L52</f>
        <v>521691782.06798398</v>
      </c>
    </row>
    <row r="25" spans="1:5" s="5" customFormat="1" x14ac:dyDescent="0.25">
      <c r="A25" s="2"/>
      <c r="B25" s="2" t="s">
        <v>24</v>
      </c>
      <c r="C25" s="13">
        <v>1271797958.48</v>
      </c>
      <c r="D25" s="64">
        <f>-'Current Liabilities'!K18</f>
        <v>827924188.86352801</v>
      </c>
      <c r="E25" s="64">
        <f>-'Current Liabilities'!L18</f>
        <v>443873769.61647201</v>
      </c>
    </row>
    <row r="26" spans="1:5" s="5" customFormat="1" x14ac:dyDescent="0.25">
      <c r="A26" s="2"/>
      <c r="B26" s="65" t="s">
        <v>1</v>
      </c>
      <c r="C26" s="18">
        <f>C24/C25</f>
        <v>1.6448773100644172</v>
      </c>
      <c r="D26" s="18">
        <f t="shared" ref="D26:E26" si="1">D24/D25</f>
        <v>1.8966227149100141</v>
      </c>
      <c r="E26" s="18">
        <f t="shared" si="1"/>
        <v>1.1753156365124942</v>
      </c>
    </row>
    <row r="27" spans="1:5" s="5" customFormat="1" x14ac:dyDescent="0.25">
      <c r="A27" s="2"/>
      <c r="B27" s="2"/>
      <c r="C27" s="2"/>
      <c r="D27" s="14"/>
      <c r="E27" s="3"/>
    </row>
    <row r="28" spans="1:5" x14ac:dyDescent="0.25">
      <c r="D28" s="3"/>
      <c r="E28" s="3"/>
    </row>
    <row r="29" spans="1:5" s="5" customFormat="1" x14ac:dyDescent="0.25">
      <c r="A29" s="2" t="s">
        <v>10</v>
      </c>
      <c r="B29" s="2" t="s">
        <v>25</v>
      </c>
      <c r="C29" s="16"/>
      <c r="D29" s="9">
        <v>12690591.625478148</v>
      </c>
      <c r="E29" s="9">
        <v>118368577.39490587</v>
      </c>
    </row>
    <row r="30" spans="1:5" s="5" customFormat="1" x14ac:dyDescent="0.25">
      <c r="A30" s="2"/>
      <c r="B30" s="2" t="s">
        <v>17</v>
      </c>
      <c r="C30" s="2"/>
      <c r="D30" s="11">
        <f>D$4</f>
        <v>3211025328.7042284</v>
      </c>
      <c r="E30" s="11">
        <f>E$4</f>
        <v>1405807410.8982344</v>
      </c>
    </row>
    <row r="31" spans="1:5" s="5" customFormat="1" x14ac:dyDescent="0.25">
      <c r="A31" s="2"/>
      <c r="B31" s="2"/>
      <c r="C31" s="2"/>
      <c r="D31" s="3">
        <f>D29/D30</f>
        <v>3.952192937263216E-3</v>
      </c>
      <c r="E31" s="3">
        <f>E29/E30</f>
        <v>8.4199710769254504E-2</v>
      </c>
    </row>
    <row r="32" spans="1:5" s="5" customFormat="1" x14ac:dyDescent="0.25">
      <c r="A32" s="2"/>
      <c r="B32" s="2" t="s">
        <v>2</v>
      </c>
      <c r="C32" s="2"/>
      <c r="D32" s="3">
        <v>7.1599999999999997E-2</v>
      </c>
      <c r="E32" s="3">
        <f>D32</f>
        <v>7.1599999999999997E-2</v>
      </c>
    </row>
    <row r="33" spans="1:5" s="5" customFormat="1" x14ac:dyDescent="0.25">
      <c r="A33" s="2"/>
      <c r="B33" s="2"/>
      <c r="C33" s="2"/>
      <c r="D33" s="3">
        <f>D31-D32</f>
        <v>-6.7647807062736778E-2</v>
      </c>
      <c r="E33" s="3">
        <f>E31-E32</f>
        <v>1.2599710769254507E-2</v>
      </c>
    </row>
    <row r="35" spans="1:5" x14ac:dyDescent="0.25">
      <c r="D35" s="14"/>
      <c r="E35" s="3"/>
    </row>
    <row r="36" spans="1:5" x14ac:dyDescent="0.25">
      <c r="D36" s="3"/>
      <c r="E36" s="3"/>
    </row>
    <row r="37" spans="1:5" s="5" customFormat="1" x14ac:dyDescent="0.25">
      <c r="A37" s="2" t="s">
        <v>11</v>
      </c>
      <c r="B37" s="2" t="s">
        <v>26</v>
      </c>
      <c r="C37" s="17">
        <v>1432079662.095417</v>
      </c>
      <c r="D37" s="2"/>
      <c r="E37" s="2"/>
    </row>
    <row r="38" spans="1:5" s="5" customFormat="1" x14ac:dyDescent="0.25">
      <c r="A38" s="2"/>
      <c r="B38" s="2" t="s">
        <v>27</v>
      </c>
      <c r="C38" s="17">
        <v>4894976684.2825012</v>
      </c>
      <c r="D38" s="2"/>
      <c r="E38" s="2"/>
    </row>
    <row r="39" spans="1:5" s="5" customFormat="1" x14ac:dyDescent="0.25">
      <c r="A39" s="2"/>
      <c r="B39" s="65" t="s">
        <v>0</v>
      </c>
      <c r="C39" s="18">
        <f>C37/C38</f>
        <v>0.29256107933950848</v>
      </c>
      <c r="D39" s="2"/>
      <c r="E39" s="2"/>
    </row>
    <row r="40" spans="1:5" x14ac:dyDescent="0.25">
      <c r="B40" s="65"/>
    </row>
  </sheetData>
  <printOptions horizontalCentered="1"/>
  <pageMargins left="0.2" right="0.2" top="0.75" bottom="0.75" header="0.3" footer="0.3"/>
  <pageSetup scale="59" orientation="landscape" horizontalDpi="90" verticalDpi="90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I1" workbookViewId="0">
      <pane ySplit="3" topLeftCell="A34" activePane="bottomLeft" state="frozen"/>
      <selection pane="bottomLeft" activeCell="W43" sqref="W43"/>
    </sheetView>
  </sheetViews>
  <sheetFormatPr defaultRowHeight="15" x14ac:dyDescent="0.25"/>
  <cols>
    <col min="1" max="1" width="51.42578125" bestFit="1" customWidth="1"/>
    <col min="2" max="2" width="14.28515625" bestFit="1" customWidth="1"/>
    <col min="4" max="4" width="14.28515625" bestFit="1" customWidth="1"/>
    <col min="5" max="5" width="14.28515625" style="49" bestFit="1" customWidth="1"/>
    <col min="6" max="6" width="13.42578125" style="49" bestFit="1" customWidth="1"/>
    <col min="7" max="9" width="12.5703125" style="49" bestFit="1" customWidth="1"/>
    <col min="10" max="10" width="12.5703125" bestFit="1" customWidth="1"/>
    <col min="11" max="11" width="15" style="49" bestFit="1" customWidth="1"/>
    <col min="12" max="12" width="14.28515625" style="49" bestFit="1" customWidth="1"/>
    <col min="14" max="14" width="51.42578125" style="5" bestFit="1" customWidth="1"/>
    <col min="15" max="15" width="14.28515625" style="5" bestFit="1" customWidth="1"/>
    <col min="16" max="16" width="9.140625" style="55"/>
    <col min="17" max="17" width="14.28515625" style="5" bestFit="1" customWidth="1"/>
    <col min="18" max="18" width="14.28515625" style="55" bestFit="1" customWidth="1"/>
    <col min="19" max="19" width="13.42578125" style="55" bestFit="1" customWidth="1"/>
    <col min="20" max="22" width="12.5703125" style="55" bestFit="1" customWidth="1"/>
    <col min="23" max="23" width="13.42578125" style="5" bestFit="1" customWidth="1"/>
    <col min="24" max="24" width="15" style="55" bestFit="1" customWidth="1"/>
    <col min="25" max="25" width="14.28515625" style="55" bestFit="1" customWidth="1"/>
  </cols>
  <sheetData>
    <row r="1" spans="1:25" s="5" customFormat="1" x14ac:dyDescent="0.25">
      <c r="E1" s="49"/>
      <c r="F1" s="49"/>
      <c r="G1" s="49"/>
      <c r="H1" s="49"/>
      <c r="I1" s="49"/>
      <c r="J1" s="2" t="s">
        <v>15</v>
      </c>
      <c r="K1" s="54">
        <v>0.65559999999999996</v>
      </c>
      <c r="L1" s="54">
        <v>0.34439999999999998</v>
      </c>
      <c r="P1" s="55"/>
      <c r="R1" s="55"/>
      <c r="S1" s="55"/>
      <c r="T1" s="55"/>
      <c r="U1" s="55"/>
      <c r="V1" s="55"/>
      <c r="W1" s="2" t="s">
        <v>15</v>
      </c>
      <c r="X1" s="54">
        <v>0.65559999999999996</v>
      </c>
      <c r="Y1" s="54">
        <v>0.34439999999999998</v>
      </c>
    </row>
    <row r="2" spans="1:25" x14ac:dyDescent="0.25">
      <c r="A2" s="30" t="s">
        <v>65</v>
      </c>
      <c r="B2" s="25"/>
      <c r="E2" s="50" t="s">
        <v>99</v>
      </c>
      <c r="F2" s="50" t="s">
        <v>100</v>
      </c>
      <c r="G2" s="50" t="s">
        <v>101</v>
      </c>
      <c r="H2" s="50" t="s">
        <v>101</v>
      </c>
      <c r="I2" s="50" t="s">
        <v>101</v>
      </c>
      <c r="J2" s="31" t="s">
        <v>102</v>
      </c>
      <c r="K2" s="50" t="s">
        <v>103</v>
      </c>
      <c r="L2" s="50" t="s">
        <v>104</v>
      </c>
      <c r="N2" s="30" t="s">
        <v>65</v>
      </c>
      <c r="O2" s="25"/>
      <c r="R2" s="56" t="s">
        <v>99</v>
      </c>
      <c r="S2" s="56" t="s">
        <v>100</v>
      </c>
      <c r="T2" s="56" t="s">
        <v>101</v>
      </c>
      <c r="U2" s="56" t="s">
        <v>101</v>
      </c>
      <c r="V2" s="56" t="s">
        <v>101</v>
      </c>
      <c r="W2" s="31" t="s">
        <v>102</v>
      </c>
      <c r="X2" s="50" t="s">
        <v>103</v>
      </c>
      <c r="Y2" s="50" t="s">
        <v>104</v>
      </c>
    </row>
    <row r="3" spans="1:25" x14ac:dyDescent="0.25">
      <c r="A3" s="24" t="s">
        <v>66</v>
      </c>
      <c r="B3" s="25"/>
      <c r="C3" s="4"/>
      <c r="D3" s="1" t="s">
        <v>13</v>
      </c>
      <c r="E3" s="49" t="s">
        <v>95</v>
      </c>
      <c r="F3" s="49" t="s">
        <v>96</v>
      </c>
      <c r="G3" s="49" t="s">
        <v>94</v>
      </c>
      <c r="H3" s="49" t="s">
        <v>97</v>
      </c>
      <c r="I3" s="49" t="s">
        <v>98</v>
      </c>
      <c r="K3" s="50" t="s">
        <v>13</v>
      </c>
      <c r="L3" s="50" t="s">
        <v>13</v>
      </c>
      <c r="N3" s="24" t="s">
        <v>66</v>
      </c>
      <c r="O3" s="25"/>
      <c r="P3" s="62"/>
      <c r="Q3" s="15" t="s">
        <v>14</v>
      </c>
      <c r="R3" s="55" t="s">
        <v>95</v>
      </c>
      <c r="S3" s="55" t="s">
        <v>96</v>
      </c>
      <c r="T3" s="55" t="s">
        <v>94</v>
      </c>
      <c r="U3" s="55" t="s">
        <v>97</v>
      </c>
      <c r="V3" s="55" t="s">
        <v>98</v>
      </c>
      <c r="X3" s="50" t="s">
        <v>14</v>
      </c>
      <c r="Y3" s="50" t="s">
        <v>14</v>
      </c>
    </row>
    <row r="4" spans="1:25" x14ac:dyDescent="0.25">
      <c r="A4" s="24" t="s">
        <v>67</v>
      </c>
      <c r="B4" s="26">
        <v>37804877.759999998</v>
      </c>
      <c r="C4" t="s">
        <v>28</v>
      </c>
      <c r="D4" s="6">
        <v>37804877.759999998</v>
      </c>
      <c r="E4" s="51">
        <v>0</v>
      </c>
      <c r="F4" s="51">
        <v>0</v>
      </c>
      <c r="G4" s="51">
        <v>37804877.759999998</v>
      </c>
      <c r="H4" s="51">
        <v>0</v>
      </c>
      <c r="I4" s="51">
        <v>0</v>
      </c>
      <c r="J4" s="20">
        <f>SUM(K4:L4)-D4</f>
        <v>0</v>
      </c>
      <c r="K4" s="51">
        <f>SUM($E4)+SUM($G4:$I4)*K$1</f>
        <v>24784877.859455999</v>
      </c>
      <c r="L4" s="51">
        <f>SUM($F4)+SUM($G4:$I4)*L$1</f>
        <v>13019999.900543999</v>
      </c>
      <c r="N4" s="24" t="s">
        <v>67</v>
      </c>
      <c r="O4" s="26">
        <v>29772850.259583339</v>
      </c>
      <c r="P4" s="55" t="s">
        <v>28</v>
      </c>
      <c r="Q4" s="6">
        <v>29772850.259583332</v>
      </c>
      <c r="R4" s="57">
        <v>0</v>
      </c>
      <c r="S4" s="57">
        <v>0</v>
      </c>
      <c r="T4" s="57">
        <v>29772850.259583332</v>
      </c>
      <c r="U4" s="57">
        <v>0</v>
      </c>
      <c r="V4" s="57">
        <v>0</v>
      </c>
      <c r="W4" s="20">
        <f>SUM(X4:Y4)-Q4</f>
        <v>0</v>
      </c>
      <c r="X4" s="57">
        <f>SUM($R4)+SUM($T4:$V4)*X$1</f>
        <v>19519080.630182832</v>
      </c>
      <c r="Y4" s="57">
        <f>SUM($S4)+SUM($T4:$V4)*Y$1</f>
        <v>10253769.629400499</v>
      </c>
    </row>
    <row r="5" spans="1:25" x14ac:dyDescent="0.25">
      <c r="A5" s="24" t="s">
        <v>68</v>
      </c>
      <c r="B5" s="26">
        <v>60363961.450000003</v>
      </c>
      <c r="C5" s="5" t="s">
        <v>74</v>
      </c>
      <c r="D5" s="6">
        <v>60363961.45000001</v>
      </c>
      <c r="E5" s="51">
        <v>19477585.109999999</v>
      </c>
      <c r="F5" s="51">
        <v>2980031.6</v>
      </c>
      <c r="G5" s="51">
        <v>37906344.740000002</v>
      </c>
      <c r="H5" s="51">
        <v>0</v>
      </c>
      <c r="I5" s="51">
        <v>0</v>
      </c>
      <c r="J5" s="20">
        <f t="shared" ref="J5:J52" si="0">SUM(K5:L5)-D5</f>
        <v>0</v>
      </c>
      <c r="K5" s="51">
        <f t="shared" ref="K5:K51" si="1">SUM($E5)+SUM($G5:$I5)*K$1</f>
        <v>44328984.721543998</v>
      </c>
      <c r="L5" s="51">
        <f t="shared" ref="L5:L51" si="2">SUM($F5)+SUM($G5:$I5)*L$1</f>
        <v>16034976.728456</v>
      </c>
      <c r="N5" s="24" t="s">
        <v>68</v>
      </c>
      <c r="O5" s="26">
        <v>46449736.966666669</v>
      </c>
      <c r="P5" s="55" t="s">
        <v>74</v>
      </c>
      <c r="Q5" s="6">
        <v>46449736.966666669</v>
      </c>
      <c r="R5" s="57">
        <v>19569619.182083335</v>
      </c>
      <c r="S5" s="57">
        <v>8046100.4275000002</v>
      </c>
      <c r="T5" s="57">
        <v>18834017.357083332</v>
      </c>
      <c r="U5" s="57">
        <v>0</v>
      </c>
      <c r="V5" s="57">
        <v>0</v>
      </c>
      <c r="W5" s="20">
        <f t="shared" ref="W5:W52" si="3">SUM(X5:Y5)-Q5</f>
        <v>0</v>
      </c>
      <c r="X5" s="57">
        <f t="shared" ref="X5:X51" si="4">SUM($R5)+SUM($T5:$V5)*X$1</f>
        <v>31917200.961387165</v>
      </c>
      <c r="Y5" s="57">
        <f t="shared" ref="Y5:Y51" si="5">SUM($S5)+SUM($T5:$V5)*Y$1</f>
        <v>14532536.0052795</v>
      </c>
    </row>
    <row r="6" spans="1:25" x14ac:dyDescent="0.25">
      <c r="A6" s="24" t="s">
        <v>69</v>
      </c>
      <c r="B6" s="26">
        <v>5664228.29</v>
      </c>
      <c r="C6" s="5" t="s">
        <v>75</v>
      </c>
      <c r="D6" s="6">
        <v>5664228.29</v>
      </c>
      <c r="E6" s="51">
        <v>4704743.7</v>
      </c>
      <c r="F6" s="51">
        <v>788984.59</v>
      </c>
      <c r="G6" s="51">
        <v>170500</v>
      </c>
      <c r="H6" s="51">
        <v>0</v>
      </c>
      <c r="I6" s="51">
        <v>0</v>
      </c>
      <c r="J6" s="20">
        <f t="shared" si="0"/>
        <v>0</v>
      </c>
      <c r="K6" s="51">
        <f t="shared" si="1"/>
        <v>4816523.5</v>
      </c>
      <c r="L6" s="51">
        <f t="shared" si="2"/>
        <v>847704.78999999992</v>
      </c>
      <c r="N6" s="24" t="s">
        <v>69</v>
      </c>
      <c r="O6" s="26">
        <v>6367881.3845833344</v>
      </c>
      <c r="P6" s="55" t="s">
        <v>75</v>
      </c>
      <c r="Q6" s="6">
        <v>6367881.3845833335</v>
      </c>
      <c r="R6" s="57">
        <v>5278649.1620833334</v>
      </c>
      <c r="S6" s="57">
        <v>918732.22250000003</v>
      </c>
      <c r="T6" s="57">
        <v>170500</v>
      </c>
      <c r="U6" s="57">
        <v>0</v>
      </c>
      <c r="V6" s="57">
        <v>0</v>
      </c>
      <c r="W6" s="20">
        <f t="shared" si="3"/>
        <v>0</v>
      </c>
      <c r="X6" s="57">
        <f t="shared" si="4"/>
        <v>5390428.9620833332</v>
      </c>
      <c r="Y6" s="57">
        <f t="shared" si="5"/>
        <v>977452.42249999999</v>
      </c>
    </row>
    <row r="7" spans="1:25" x14ac:dyDescent="0.25">
      <c r="A7" s="24" t="s">
        <v>70</v>
      </c>
      <c r="B7" s="27">
        <v>92000000</v>
      </c>
      <c r="C7" s="5" t="s">
        <v>76</v>
      </c>
      <c r="D7" s="6">
        <v>92000000</v>
      </c>
      <c r="E7" s="51">
        <v>0</v>
      </c>
      <c r="F7" s="51">
        <v>0</v>
      </c>
      <c r="G7" s="51">
        <v>92000000</v>
      </c>
      <c r="H7" s="51">
        <v>0</v>
      </c>
      <c r="I7" s="51">
        <v>0</v>
      </c>
      <c r="J7" s="20">
        <f t="shared" si="0"/>
        <v>0</v>
      </c>
      <c r="K7" s="51">
        <f t="shared" si="1"/>
        <v>60315200</v>
      </c>
      <c r="L7" s="51">
        <f t="shared" si="2"/>
        <v>31684800</v>
      </c>
      <c r="N7" s="24" t="s">
        <v>70</v>
      </c>
      <c r="O7" s="27">
        <v>141114748.92083332</v>
      </c>
      <c r="P7" s="55" t="s">
        <v>76</v>
      </c>
      <c r="Q7" s="6">
        <v>141114748.92083332</v>
      </c>
      <c r="R7" s="57">
        <v>0</v>
      </c>
      <c r="S7" s="57">
        <v>0</v>
      </c>
      <c r="T7" s="57">
        <v>141114748.92083332</v>
      </c>
      <c r="U7" s="57">
        <v>0</v>
      </c>
      <c r="V7" s="57">
        <v>0</v>
      </c>
      <c r="W7" s="20">
        <f t="shared" si="3"/>
        <v>0</v>
      </c>
      <c r="X7" s="57">
        <f t="shared" si="4"/>
        <v>92514829.392498314</v>
      </c>
      <c r="Y7" s="57">
        <f t="shared" si="5"/>
        <v>48599919.52833499</v>
      </c>
    </row>
    <row r="8" spans="1:25" x14ac:dyDescent="0.25">
      <c r="A8" s="24" t="s">
        <v>71</v>
      </c>
      <c r="B8" s="26">
        <f t="shared" ref="B8" si="6">SUM(B4:B7)</f>
        <v>195833067.5</v>
      </c>
      <c r="J8" s="20">
        <f t="shared" si="0"/>
        <v>0</v>
      </c>
      <c r="K8" s="51">
        <f t="shared" si="1"/>
        <v>0</v>
      </c>
      <c r="L8" s="51">
        <f t="shared" si="2"/>
        <v>0</v>
      </c>
      <c r="N8" s="24" t="s">
        <v>71</v>
      </c>
      <c r="O8" s="26">
        <f t="shared" ref="O8" si="7">SUM(O4:O7)</f>
        <v>223705217.53166667</v>
      </c>
      <c r="W8" s="20">
        <f t="shared" si="3"/>
        <v>0</v>
      </c>
      <c r="X8" s="57">
        <f t="shared" si="4"/>
        <v>0</v>
      </c>
      <c r="Y8" s="57">
        <f t="shared" si="5"/>
        <v>0</v>
      </c>
    </row>
    <row r="9" spans="1:25" x14ac:dyDescent="0.25">
      <c r="A9" s="24"/>
      <c r="B9" s="25"/>
      <c r="J9" s="20">
        <f t="shared" si="0"/>
        <v>0</v>
      </c>
      <c r="K9" s="51">
        <f t="shared" si="1"/>
        <v>0</v>
      </c>
      <c r="L9" s="51">
        <f t="shared" si="2"/>
        <v>0</v>
      </c>
      <c r="N9" s="24"/>
      <c r="O9" s="25"/>
      <c r="W9" s="20">
        <f t="shared" si="3"/>
        <v>0</v>
      </c>
      <c r="X9" s="57">
        <f t="shared" si="4"/>
        <v>0</v>
      </c>
      <c r="Y9" s="57">
        <f t="shared" si="5"/>
        <v>0</v>
      </c>
    </row>
    <row r="10" spans="1:25" x14ac:dyDescent="0.25">
      <c r="A10" s="24" t="s">
        <v>72</v>
      </c>
      <c r="B10" s="28">
        <v>0</v>
      </c>
      <c r="J10" s="20">
        <f t="shared" si="0"/>
        <v>0</v>
      </c>
      <c r="K10" s="51">
        <f t="shared" si="1"/>
        <v>0</v>
      </c>
      <c r="L10" s="51">
        <f t="shared" si="2"/>
        <v>0</v>
      </c>
      <c r="N10" s="24" t="s">
        <v>72</v>
      </c>
      <c r="O10" s="28">
        <v>0</v>
      </c>
      <c r="Q10" s="6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20">
        <f t="shared" ref="W10" si="8">SUM(X10:Y10)-Q10</f>
        <v>0</v>
      </c>
      <c r="X10" s="57">
        <f t="shared" si="4"/>
        <v>0</v>
      </c>
      <c r="Y10" s="57">
        <f t="shared" si="5"/>
        <v>0</v>
      </c>
    </row>
    <row r="11" spans="1:25" x14ac:dyDescent="0.25">
      <c r="A11" s="24" t="s">
        <v>73</v>
      </c>
      <c r="B11" s="25">
        <f t="shared" ref="B11" si="9">SUM(B10)</f>
        <v>0</v>
      </c>
      <c r="J11" s="20">
        <f t="shared" si="0"/>
        <v>0</v>
      </c>
      <c r="K11" s="51">
        <f t="shared" si="1"/>
        <v>0</v>
      </c>
      <c r="L11" s="51">
        <f t="shared" si="2"/>
        <v>0</v>
      </c>
      <c r="N11" s="24" t="s">
        <v>73</v>
      </c>
      <c r="O11" s="25">
        <f t="shared" ref="O11" si="10">SUM(O10)</f>
        <v>0</v>
      </c>
      <c r="W11" s="20">
        <f t="shared" si="3"/>
        <v>0</v>
      </c>
      <c r="X11" s="57">
        <f t="shared" si="4"/>
        <v>0</v>
      </c>
      <c r="Y11" s="57">
        <f t="shared" si="5"/>
        <v>0</v>
      </c>
    </row>
    <row r="12" spans="1:25" x14ac:dyDescent="0.25">
      <c r="A12" s="24"/>
      <c r="B12" s="25"/>
      <c r="J12" s="20">
        <f t="shared" si="0"/>
        <v>0</v>
      </c>
      <c r="K12" s="51">
        <f t="shared" si="1"/>
        <v>0</v>
      </c>
      <c r="L12" s="51">
        <f t="shared" si="2"/>
        <v>0</v>
      </c>
      <c r="N12" s="24"/>
      <c r="O12" s="25"/>
      <c r="W12" s="20">
        <f t="shared" si="3"/>
        <v>0</v>
      </c>
      <c r="X12" s="57">
        <f t="shared" si="4"/>
        <v>0</v>
      </c>
      <c r="Y12" s="57">
        <f t="shared" si="5"/>
        <v>0</v>
      </c>
    </row>
    <row r="13" spans="1:25" x14ac:dyDescent="0.25">
      <c r="A13" s="24" t="s">
        <v>31</v>
      </c>
      <c r="B13" s="25"/>
      <c r="J13" s="20">
        <f t="shared" si="0"/>
        <v>0</v>
      </c>
      <c r="K13" s="51">
        <f t="shared" si="1"/>
        <v>0</v>
      </c>
      <c r="L13" s="51">
        <f t="shared" si="2"/>
        <v>0</v>
      </c>
      <c r="N13" s="24" t="s">
        <v>31</v>
      </c>
      <c r="O13" s="25"/>
      <c r="W13" s="20">
        <f t="shared" si="3"/>
        <v>0</v>
      </c>
      <c r="X13" s="57">
        <f t="shared" si="4"/>
        <v>0</v>
      </c>
      <c r="Y13" s="57">
        <f t="shared" si="5"/>
        <v>0</v>
      </c>
    </row>
    <row r="14" spans="1:25" x14ac:dyDescent="0.25">
      <c r="A14" s="24" t="s">
        <v>32</v>
      </c>
      <c r="B14" s="26">
        <v>0</v>
      </c>
      <c r="C14" s="5" t="s">
        <v>77</v>
      </c>
      <c r="D14" s="6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20">
        <f t="shared" si="0"/>
        <v>0</v>
      </c>
      <c r="K14" s="51">
        <f t="shared" si="1"/>
        <v>0</v>
      </c>
      <c r="L14" s="51">
        <f t="shared" si="2"/>
        <v>0</v>
      </c>
      <c r="N14" s="24" t="s">
        <v>32</v>
      </c>
      <c r="O14" s="26">
        <v>0</v>
      </c>
      <c r="P14" s="55" t="s">
        <v>77</v>
      </c>
      <c r="Q14" s="6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20">
        <f t="shared" si="3"/>
        <v>0</v>
      </c>
      <c r="X14" s="57">
        <f t="shared" si="4"/>
        <v>0</v>
      </c>
      <c r="Y14" s="57">
        <f t="shared" si="5"/>
        <v>0</v>
      </c>
    </row>
    <row r="15" spans="1:25" x14ac:dyDescent="0.25">
      <c r="A15" s="24" t="s">
        <v>33</v>
      </c>
      <c r="B15" s="26">
        <v>384748485.05000001</v>
      </c>
      <c r="C15" s="5" t="s">
        <v>78</v>
      </c>
      <c r="D15" s="6">
        <v>384748485.04999995</v>
      </c>
      <c r="E15" s="51">
        <v>269323604.00999999</v>
      </c>
      <c r="F15" s="51">
        <v>115704775.22</v>
      </c>
      <c r="G15" s="51">
        <v>-279894.18</v>
      </c>
      <c r="H15" s="51">
        <v>0</v>
      </c>
      <c r="I15" s="51">
        <v>0</v>
      </c>
      <c r="J15" s="20">
        <f t="shared" si="0"/>
        <v>0</v>
      </c>
      <c r="K15" s="51">
        <f t="shared" si="1"/>
        <v>269140105.38559198</v>
      </c>
      <c r="L15" s="51">
        <f t="shared" si="2"/>
        <v>115608379.664408</v>
      </c>
      <c r="N15" s="24" t="s">
        <v>33</v>
      </c>
      <c r="O15" s="26">
        <v>342430271.85208338</v>
      </c>
      <c r="P15" s="55" t="s">
        <v>78</v>
      </c>
      <c r="Q15" s="6">
        <v>342430271.85208338</v>
      </c>
      <c r="R15" s="57">
        <v>237610141.40833333</v>
      </c>
      <c r="S15" s="57">
        <v>104944937.42291667</v>
      </c>
      <c r="T15" s="57">
        <v>-124806.9791666666</v>
      </c>
      <c r="U15" s="57">
        <v>0</v>
      </c>
      <c r="V15" s="57">
        <v>0</v>
      </c>
      <c r="W15" s="20">
        <f t="shared" si="3"/>
        <v>0</v>
      </c>
      <c r="X15" s="57">
        <f t="shared" si="4"/>
        <v>237528317.95279166</v>
      </c>
      <c r="Y15" s="57">
        <f t="shared" si="5"/>
        <v>104901953.89929166</v>
      </c>
    </row>
    <row r="16" spans="1:25" x14ac:dyDescent="0.25">
      <c r="A16" s="24" t="s">
        <v>34</v>
      </c>
      <c r="B16" s="26">
        <v>176090164.41999999</v>
      </c>
      <c r="C16" s="5" t="s">
        <v>79</v>
      </c>
      <c r="D16" s="6">
        <v>176090164.42000002</v>
      </c>
      <c r="E16" s="51">
        <v>81383078.840000004</v>
      </c>
      <c r="F16" s="51">
        <v>17717210.27</v>
      </c>
      <c r="G16" s="51">
        <v>76986268.609999985</v>
      </c>
      <c r="H16" s="51">
        <v>3606.7</v>
      </c>
      <c r="I16" s="51">
        <v>0</v>
      </c>
      <c r="J16" s="20">
        <f t="shared" si="0"/>
        <v>0</v>
      </c>
      <c r="K16" s="51">
        <f t="shared" si="1"/>
        <v>131857641.093236</v>
      </c>
      <c r="L16" s="51">
        <f t="shared" si="2"/>
        <v>44232523.326763995</v>
      </c>
      <c r="N16" s="24" t="s">
        <v>34</v>
      </c>
      <c r="O16" s="26">
        <v>178998629.53791669</v>
      </c>
      <c r="P16" s="55" t="s">
        <v>79</v>
      </c>
      <c r="Q16" s="6">
        <v>178998629.53791666</v>
      </c>
      <c r="R16" s="57">
        <v>77323541.939166665</v>
      </c>
      <c r="S16" s="57">
        <v>35717627.21208334</v>
      </c>
      <c r="T16" s="57">
        <v>65954026.784166656</v>
      </c>
      <c r="U16" s="57">
        <v>3433.6025000000004</v>
      </c>
      <c r="V16" s="57">
        <v>0</v>
      </c>
      <c r="W16" s="20">
        <f t="shared" si="3"/>
        <v>0</v>
      </c>
      <c r="X16" s="57">
        <f t="shared" si="4"/>
        <v>120565252.96866533</v>
      </c>
      <c r="Y16" s="57">
        <f t="shared" si="5"/>
        <v>58433376.569251336</v>
      </c>
    </row>
    <row r="17" spans="1:25" x14ac:dyDescent="0.25">
      <c r="A17" s="24" t="s">
        <v>35</v>
      </c>
      <c r="B17" s="26">
        <v>5199297.51</v>
      </c>
      <c r="C17" s="5" t="s">
        <v>81</v>
      </c>
      <c r="D17" s="6">
        <v>5199297.51</v>
      </c>
      <c r="E17" s="51">
        <v>0</v>
      </c>
      <c r="F17" s="51">
        <v>3034289.89</v>
      </c>
      <c r="G17" s="51">
        <v>0</v>
      </c>
      <c r="H17" s="51">
        <v>20591.599999999999</v>
      </c>
      <c r="I17" s="51">
        <v>2144416.02</v>
      </c>
      <c r="J17" s="20">
        <f t="shared" si="0"/>
        <v>0</v>
      </c>
      <c r="K17" s="51">
        <f t="shared" si="1"/>
        <v>1419378.9956719999</v>
      </c>
      <c r="L17" s="51">
        <f t="shared" si="2"/>
        <v>3779918.5143280001</v>
      </c>
      <c r="N17" s="24" t="s">
        <v>35</v>
      </c>
      <c r="O17" s="26">
        <v>3998466.3212500005</v>
      </c>
      <c r="P17" s="55" t="s">
        <v>81</v>
      </c>
      <c r="Q17" s="6">
        <v>3998466.32125</v>
      </c>
      <c r="R17" s="57">
        <v>0</v>
      </c>
      <c r="S17" s="57">
        <v>2593330.5070833336</v>
      </c>
      <c r="T17" s="57">
        <v>0</v>
      </c>
      <c r="U17" s="57">
        <v>17816.210833333334</v>
      </c>
      <c r="V17" s="57">
        <v>1387319.6033333333</v>
      </c>
      <c r="W17" s="20">
        <f t="shared" si="3"/>
        <v>0</v>
      </c>
      <c r="X17" s="57">
        <f t="shared" si="4"/>
        <v>921207.0397676666</v>
      </c>
      <c r="Y17" s="57">
        <f t="shared" si="5"/>
        <v>3077259.2814823333</v>
      </c>
    </row>
    <row r="18" spans="1:25" x14ac:dyDescent="0.25">
      <c r="A18" s="24" t="s">
        <v>36</v>
      </c>
      <c r="B18" s="26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20">
        <f t="shared" si="0"/>
        <v>0</v>
      </c>
      <c r="K18" s="51">
        <f t="shared" si="1"/>
        <v>0</v>
      </c>
      <c r="L18" s="51">
        <f t="shared" si="2"/>
        <v>0</v>
      </c>
      <c r="N18" s="24" t="s">
        <v>36</v>
      </c>
      <c r="O18" s="26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20">
        <f t="shared" si="3"/>
        <v>0</v>
      </c>
      <c r="X18" s="57">
        <f t="shared" si="4"/>
        <v>0</v>
      </c>
      <c r="Y18" s="57">
        <f t="shared" si="5"/>
        <v>0</v>
      </c>
    </row>
    <row r="19" spans="1:25" s="5" customFormat="1" x14ac:dyDescent="0.25">
      <c r="A19" s="24" t="s">
        <v>37</v>
      </c>
      <c r="B19" s="26">
        <v>243342662.05999997</v>
      </c>
      <c r="C19" s="5" t="s">
        <v>87</v>
      </c>
      <c r="D19" s="6">
        <v>243342662.06</v>
      </c>
      <c r="E19" s="51">
        <v>174853424.91999999</v>
      </c>
      <c r="F19" s="51">
        <v>68489237.140000015</v>
      </c>
      <c r="G19" s="51">
        <v>0</v>
      </c>
      <c r="H19" s="51">
        <v>0</v>
      </c>
      <c r="I19" s="51">
        <v>0</v>
      </c>
      <c r="J19" s="20">
        <f t="shared" si="0"/>
        <v>0</v>
      </c>
      <c r="K19" s="51">
        <f t="shared" si="1"/>
        <v>174853424.91999999</v>
      </c>
      <c r="L19" s="51">
        <f t="shared" si="2"/>
        <v>68489237.140000015</v>
      </c>
      <c r="N19" s="24" t="s">
        <v>37</v>
      </c>
      <c r="O19" s="26">
        <v>226898789.18999997</v>
      </c>
      <c r="P19" s="55" t="s">
        <v>87</v>
      </c>
      <c r="Q19" s="6">
        <v>226898789.19000003</v>
      </c>
      <c r="R19" s="57">
        <v>161726775.60666668</v>
      </c>
      <c r="S19" s="57">
        <v>65172013.583333343</v>
      </c>
      <c r="T19" s="57">
        <v>0</v>
      </c>
      <c r="U19" s="57">
        <v>0</v>
      </c>
      <c r="V19" s="57">
        <v>0</v>
      </c>
      <c r="W19" s="20">
        <f t="shared" si="3"/>
        <v>0</v>
      </c>
      <c r="X19" s="57">
        <f t="shared" si="4"/>
        <v>161726775.60666668</v>
      </c>
      <c r="Y19" s="57">
        <f t="shared" si="5"/>
        <v>65172013.583333343</v>
      </c>
    </row>
    <row r="20" spans="1:25" x14ac:dyDescent="0.25">
      <c r="A20" s="24" t="s">
        <v>38</v>
      </c>
      <c r="B20" s="26">
        <v>184264.58</v>
      </c>
      <c r="C20" s="5" t="s">
        <v>89</v>
      </c>
      <c r="D20" s="6">
        <v>184264.58</v>
      </c>
      <c r="E20" s="51">
        <v>0</v>
      </c>
      <c r="F20" s="51">
        <v>0</v>
      </c>
      <c r="G20" s="51">
        <v>184264.58</v>
      </c>
      <c r="H20" s="51">
        <v>0</v>
      </c>
      <c r="I20" s="51">
        <v>0</v>
      </c>
      <c r="J20" s="20">
        <f t="shared" si="0"/>
        <v>0</v>
      </c>
      <c r="K20" s="51">
        <f t="shared" si="1"/>
        <v>120803.85864799998</v>
      </c>
      <c r="L20" s="51">
        <f t="shared" si="2"/>
        <v>63460.721351999993</v>
      </c>
      <c r="N20" s="24" t="s">
        <v>38</v>
      </c>
      <c r="O20" s="26">
        <v>230733.31000000003</v>
      </c>
      <c r="P20" s="55" t="s">
        <v>89</v>
      </c>
      <c r="Q20" s="6">
        <v>230733.31000000003</v>
      </c>
      <c r="R20" s="57">
        <v>0</v>
      </c>
      <c r="S20" s="57">
        <v>0</v>
      </c>
      <c r="T20" s="57">
        <v>230733.31000000003</v>
      </c>
      <c r="U20" s="57">
        <v>0</v>
      </c>
      <c r="V20" s="57">
        <v>0</v>
      </c>
      <c r="W20" s="20">
        <f t="shared" si="3"/>
        <v>0</v>
      </c>
      <c r="X20" s="57">
        <f t="shared" si="4"/>
        <v>151268.75803600001</v>
      </c>
      <c r="Y20" s="57">
        <f t="shared" si="5"/>
        <v>79464.551963999998</v>
      </c>
    </row>
    <row r="21" spans="1:25" x14ac:dyDescent="0.25">
      <c r="A21" s="24" t="s">
        <v>39</v>
      </c>
      <c r="B21" s="27">
        <v>-132082169.55</v>
      </c>
      <c r="C21" s="5" t="s">
        <v>91</v>
      </c>
      <c r="D21" s="6">
        <v>-132082169.55</v>
      </c>
      <c r="E21" s="51">
        <v>0</v>
      </c>
      <c r="F21" s="51">
        <v>-132082169.55</v>
      </c>
      <c r="G21" s="51">
        <v>0</v>
      </c>
      <c r="H21" s="51">
        <v>0</v>
      </c>
      <c r="I21" s="51">
        <v>0</v>
      </c>
      <c r="J21" s="20">
        <f t="shared" si="0"/>
        <v>0</v>
      </c>
      <c r="K21" s="51">
        <f t="shared" si="1"/>
        <v>0</v>
      </c>
      <c r="L21" s="51">
        <f t="shared" si="2"/>
        <v>-132082169.55</v>
      </c>
      <c r="N21" s="24" t="s">
        <v>39</v>
      </c>
      <c r="O21" s="27">
        <v>-122124918.58416666</v>
      </c>
      <c r="P21" s="55" t="s">
        <v>91</v>
      </c>
      <c r="Q21" s="6">
        <v>-122124918.58416668</v>
      </c>
      <c r="R21" s="57">
        <v>0</v>
      </c>
      <c r="S21" s="57">
        <v>-122124918.58416668</v>
      </c>
      <c r="T21" s="57">
        <v>0</v>
      </c>
      <c r="U21" s="57">
        <v>0</v>
      </c>
      <c r="V21" s="57">
        <v>0</v>
      </c>
      <c r="W21" s="20">
        <f t="shared" si="3"/>
        <v>0</v>
      </c>
      <c r="X21" s="57">
        <f t="shared" si="4"/>
        <v>0</v>
      </c>
      <c r="Y21" s="57">
        <f t="shared" si="5"/>
        <v>-122124918.58416668</v>
      </c>
    </row>
    <row r="22" spans="1:25" x14ac:dyDescent="0.25">
      <c r="A22" s="24" t="s">
        <v>40</v>
      </c>
      <c r="B22" s="26">
        <f t="shared" ref="B22" si="11">SUM(B14:B21)</f>
        <v>677482704.07000005</v>
      </c>
      <c r="J22" s="20">
        <f t="shared" si="0"/>
        <v>0</v>
      </c>
      <c r="K22" s="51">
        <f t="shared" si="1"/>
        <v>0</v>
      </c>
      <c r="L22" s="51">
        <f t="shared" si="2"/>
        <v>0</v>
      </c>
      <c r="N22" s="24" t="s">
        <v>40</v>
      </c>
      <c r="O22" s="26">
        <f t="shared" ref="O22" si="12">SUM(O14:O21)</f>
        <v>630431971.62708342</v>
      </c>
      <c r="W22" s="20">
        <f t="shared" si="3"/>
        <v>0</v>
      </c>
      <c r="X22" s="57">
        <f t="shared" si="4"/>
        <v>0</v>
      </c>
      <c r="Y22" s="57">
        <f t="shared" si="5"/>
        <v>0</v>
      </c>
    </row>
    <row r="23" spans="1:25" x14ac:dyDescent="0.25">
      <c r="A23" s="24"/>
      <c r="B23" s="25"/>
      <c r="J23" s="20">
        <f t="shared" si="0"/>
        <v>0</v>
      </c>
      <c r="K23" s="51">
        <f t="shared" si="1"/>
        <v>0</v>
      </c>
      <c r="L23" s="51">
        <f t="shared" si="2"/>
        <v>0</v>
      </c>
      <c r="N23" s="24"/>
      <c r="O23" s="25"/>
      <c r="W23" s="20">
        <f t="shared" si="3"/>
        <v>0</v>
      </c>
      <c r="X23" s="57">
        <f t="shared" si="4"/>
        <v>0</v>
      </c>
      <c r="Y23" s="57">
        <f t="shared" si="5"/>
        <v>0</v>
      </c>
    </row>
    <row r="24" spans="1:25" x14ac:dyDescent="0.25">
      <c r="A24" s="24" t="s">
        <v>41</v>
      </c>
      <c r="B24" s="25"/>
      <c r="J24" s="20">
        <f t="shared" si="0"/>
        <v>0</v>
      </c>
      <c r="K24" s="51">
        <f t="shared" si="1"/>
        <v>0</v>
      </c>
      <c r="L24" s="51">
        <f t="shared" si="2"/>
        <v>0</v>
      </c>
      <c r="N24" s="24" t="s">
        <v>41</v>
      </c>
      <c r="O24" s="25"/>
      <c r="W24" s="20">
        <f t="shared" si="3"/>
        <v>0</v>
      </c>
      <c r="X24" s="57">
        <f t="shared" si="4"/>
        <v>0</v>
      </c>
      <c r="Y24" s="57">
        <f t="shared" si="5"/>
        <v>0</v>
      </c>
    </row>
    <row r="25" spans="1:25" x14ac:dyDescent="0.25">
      <c r="A25" s="24" t="s">
        <v>42</v>
      </c>
      <c r="B25" s="27">
        <v>-38211009.909999996</v>
      </c>
      <c r="C25" s="5" t="s">
        <v>80</v>
      </c>
      <c r="D25" s="6">
        <v>-38211009.910000004</v>
      </c>
      <c r="E25" s="51">
        <v>-21020027.969999999</v>
      </c>
      <c r="F25" s="51">
        <v>-5877246.2599999998</v>
      </c>
      <c r="G25" s="51">
        <v>-11313735.68</v>
      </c>
      <c r="H25" s="51">
        <v>0</v>
      </c>
      <c r="I25" s="51">
        <v>0</v>
      </c>
      <c r="J25" s="20">
        <f t="shared" si="0"/>
        <v>0</v>
      </c>
      <c r="K25" s="51">
        <f t="shared" si="1"/>
        <v>-28437313.081807997</v>
      </c>
      <c r="L25" s="51">
        <f t="shared" si="2"/>
        <v>-9773696.8281919993</v>
      </c>
      <c r="N25" s="24" t="s">
        <v>42</v>
      </c>
      <c r="O25" s="27">
        <v>-36637625.820416674</v>
      </c>
      <c r="P25" s="55" t="s">
        <v>80</v>
      </c>
      <c r="Q25" s="6">
        <v>-36637625.820416667</v>
      </c>
      <c r="R25" s="57">
        <v>-24676381.068333331</v>
      </c>
      <c r="S25" s="57">
        <v>-7268331.0812500007</v>
      </c>
      <c r="T25" s="57">
        <v>-4692913.6708333334</v>
      </c>
      <c r="U25" s="57">
        <v>0</v>
      </c>
      <c r="V25" s="57">
        <v>0</v>
      </c>
      <c r="W25" s="20">
        <f t="shared" si="3"/>
        <v>0</v>
      </c>
      <c r="X25" s="57">
        <f t="shared" si="4"/>
        <v>-27753055.270931665</v>
      </c>
      <c r="Y25" s="57">
        <f t="shared" si="5"/>
        <v>-8884570.5494850017</v>
      </c>
    </row>
    <row r="26" spans="1:25" x14ac:dyDescent="0.25">
      <c r="A26" s="24" t="s">
        <v>43</v>
      </c>
      <c r="B26" s="26">
        <f t="shared" ref="B26" si="13">SUM(B25)</f>
        <v>-38211009.909999996</v>
      </c>
      <c r="J26" s="20">
        <f t="shared" si="0"/>
        <v>0</v>
      </c>
      <c r="K26" s="51">
        <f t="shared" si="1"/>
        <v>0</v>
      </c>
      <c r="L26" s="51">
        <f t="shared" si="2"/>
        <v>0</v>
      </c>
      <c r="N26" s="24" t="s">
        <v>43</v>
      </c>
      <c r="O26" s="26">
        <f t="shared" ref="O26" si="14">SUM(O25)</f>
        <v>-36637625.820416674</v>
      </c>
      <c r="W26" s="20">
        <f t="shared" si="3"/>
        <v>0</v>
      </c>
      <c r="X26" s="57">
        <f t="shared" si="4"/>
        <v>0</v>
      </c>
      <c r="Y26" s="57">
        <f t="shared" si="5"/>
        <v>0</v>
      </c>
    </row>
    <row r="27" spans="1:25" x14ac:dyDescent="0.25">
      <c r="A27" s="24"/>
      <c r="B27" s="25"/>
      <c r="J27" s="20">
        <f t="shared" si="0"/>
        <v>0</v>
      </c>
      <c r="K27" s="51">
        <f t="shared" si="1"/>
        <v>0</v>
      </c>
      <c r="L27" s="51">
        <f t="shared" si="2"/>
        <v>0</v>
      </c>
      <c r="N27" s="24"/>
      <c r="O27" s="25"/>
      <c r="W27" s="20">
        <f t="shared" si="3"/>
        <v>0</v>
      </c>
      <c r="X27" s="57">
        <f t="shared" si="4"/>
        <v>0</v>
      </c>
      <c r="Y27" s="57">
        <f t="shared" si="5"/>
        <v>0</v>
      </c>
    </row>
    <row r="28" spans="1:25" x14ac:dyDescent="0.25">
      <c r="A28" s="24" t="s">
        <v>44</v>
      </c>
      <c r="B28" s="25"/>
      <c r="J28" s="20">
        <f t="shared" si="0"/>
        <v>0</v>
      </c>
      <c r="K28" s="51">
        <f t="shared" si="1"/>
        <v>0</v>
      </c>
      <c r="L28" s="51">
        <f t="shared" si="2"/>
        <v>0</v>
      </c>
      <c r="N28" s="24" t="s">
        <v>44</v>
      </c>
      <c r="O28" s="25"/>
      <c r="W28" s="20">
        <f t="shared" si="3"/>
        <v>0</v>
      </c>
      <c r="X28" s="57">
        <f t="shared" si="4"/>
        <v>0</v>
      </c>
      <c r="Y28" s="57">
        <f t="shared" si="5"/>
        <v>0</v>
      </c>
    </row>
    <row r="29" spans="1:25" x14ac:dyDescent="0.25">
      <c r="A29" s="24" t="s">
        <v>45</v>
      </c>
      <c r="B29" s="26">
        <v>32347790.91</v>
      </c>
      <c r="C29" s="5" t="s">
        <v>82</v>
      </c>
      <c r="D29" s="6">
        <v>32347790.909999996</v>
      </c>
      <c r="E29" s="51">
        <v>32051446.329999998</v>
      </c>
      <c r="F29" s="51">
        <v>296344.58</v>
      </c>
      <c r="G29" s="51">
        <v>0</v>
      </c>
      <c r="H29" s="51">
        <v>0</v>
      </c>
      <c r="I29" s="51">
        <v>0</v>
      </c>
      <c r="J29" s="20">
        <f t="shared" si="0"/>
        <v>0</v>
      </c>
      <c r="K29" s="51">
        <f t="shared" si="1"/>
        <v>32051446.329999998</v>
      </c>
      <c r="L29" s="51">
        <f t="shared" si="2"/>
        <v>296344.58</v>
      </c>
      <c r="N29" s="24" t="s">
        <v>45</v>
      </c>
      <c r="O29" s="26">
        <v>30614719.175833333</v>
      </c>
      <c r="P29" s="55" t="s">
        <v>82</v>
      </c>
      <c r="Q29" s="6">
        <v>30614719.17583333</v>
      </c>
      <c r="R29" s="57">
        <v>30318374.595833331</v>
      </c>
      <c r="S29" s="57">
        <v>296344.58</v>
      </c>
      <c r="T29" s="57">
        <v>0</v>
      </c>
      <c r="U29" s="57">
        <v>0</v>
      </c>
      <c r="V29" s="57">
        <v>0</v>
      </c>
      <c r="W29" s="20">
        <f t="shared" si="3"/>
        <v>0</v>
      </c>
      <c r="X29" s="57">
        <f t="shared" si="4"/>
        <v>30318374.595833331</v>
      </c>
      <c r="Y29" s="57">
        <f t="shared" si="5"/>
        <v>296344.58</v>
      </c>
    </row>
    <row r="30" spans="1:25" x14ac:dyDescent="0.25">
      <c r="A30" s="24" t="s">
        <v>46</v>
      </c>
      <c r="B30" s="26">
        <v>173859027.44</v>
      </c>
      <c r="C30" s="5" t="s">
        <v>83</v>
      </c>
      <c r="D30" s="6">
        <v>173859027.44</v>
      </c>
      <c r="E30" s="51">
        <v>139053974.90000001</v>
      </c>
      <c r="F30" s="51">
        <v>21540906.440000001</v>
      </c>
      <c r="G30" s="51">
        <v>13264146.1</v>
      </c>
      <c r="H30" s="51">
        <v>0</v>
      </c>
      <c r="I30" s="51">
        <v>0</v>
      </c>
      <c r="J30" s="20">
        <f t="shared" si="0"/>
        <v>0</v>
      </c>
      <c r="K30" s="51">
        <f t="shared" si="1"/>
        <v>147749949.08316001</v>
      </c>
      <c r="L30" s="51">
        <f t="shared" si="2"/>
        <v>26109078.35684</v>
      </c>
      <c r="N30" s="24" t="s">
        <v>46</v>
      </c>
      <c r="O30" s="26">
        <v>145311716.52583334</v>
      </c>
      <c r="P30" s="55" t="s">
        <v>83</v>
      </c>
      <c r="Q30" s="9">
        <v>145311103.90916666</v>
      </c>
      <c r="R30" s="57">
        <v>113518548.98208332</v>
      </c>
      <c r="S30" s="57">
        <v>18541560.114166666</v>
      </c>
      <c r="T30" s="57">
        <v>13250994.812916651</v>
      </c>
      <c r="U30" s="57">
        <v>0</v>
      </c>
      <c r="V30" s="57">
        <v>0</v>
      </c>
      <c r="W30" s="20">
        <f t="shared" si="3"/>
        <v>0</v>
      </c>
      <c r="X30" s="57">
        <f t="shared" si="4"/>
        <v>122205901.18143147</v>
      </c>
      <c r="Y30" s="57">
        <f t="shared" si="5"/>
        <v>23105202.727735162</v>
      </c>
    </row>
    <row r="31" spans="1:25" x14ac:dyDescent="0.25">
      <c r="A31" s="24" t="s">
        <v>47</v>
      </c>
      <c r="B31" s="26">
        <v>0</v>
      </c>
      <c r="C31" s="5" t="s">
        <v>84</v>
      </c>
      <c r="D31" s="6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20">
        <f t="shared" si="0"/>
        <v>0</v>
      </c>
      <c r="K31" s="51">
        <f t="shared" si="1"/>
        <v>0</v>
      </c>
      <c r="L31" s="51">
        <f t="shared" si="2"/>
        <v>0</v>
      </c>
      <c r="N31" s="24" t="s">
        <v>47</v>
      </c>
      <c r="O31" s="26">
        <v>152942.94416666665</v>
      </c>
      <c r="P31" s="55" t="s">
        <v>84</v>
      </c>
      <c r="Q31" s="6">
        <v>152942.94416666665</v>
      </c>
      <c r="R31" s="57">
        <v>0</v>
      </c>
      <c r="S31" s="57">
        <v>0</v>
      </c>
      <c r="T31" s="57">
        <v>152942.94416666665</v>
      </c>
      <c r="U31" s="57">
        <v>0</v>
      </c>
      <c r="V31" s="57">
        <v>0</v>
      </c>
      <c r="W31" s="20">
        <f t="shared" si="3"/>
        <v>0</v>
      </c>
      <c r="X31" s="57">
        <f t="shared" si="4"/>
        <v>100269.39419566665</v>
      </c>
      <c r="Y31" s="57">
        <f t="shared" si="5"/>
        <v>52673.549970999993</v>
      </c>
    </row>
    <row r="32" spans="1:25" x14ac:dyDescent="0.25">
      <c r="A32" s="24" t="s">
        <v>48</v>
      </c>
      <c r="B32" s="26">
        <v>-167982039.77000001</v>
      </c>
      <c r="C32" s="5" t="s">
        <v>85</v>
      </c>
      <c r="D32" s="6">
        <v>-167982039.76999998</v>
      </c>
      <c r="E32" s="51">
        <v>-93977950.769999996</v>
      </c>
      <c r="F32" s="51">
        <v>-74004089</v>
      </c>
      <c r="G32" s="51">
        <v>0</v>
      </c>
      <c r="H32" s="51">
        <v>0</v>
      </c>
      <c r="I32" s="51">
        <v>0</v>
      </c>
      <c r="J32" s="20">
        <f t="shared" si="0"/>
        <v>0</v>
      </c>
      <c r="K32" s="51">
        <f t="shared" si="1"/>
        <v>-93977950.769999996</v>
      </c>
      <c r="L32" s="51">
        <f t="shared" si="2"/>
        <v>-74004089</v>
      </c>
      <c r="N32" s="24" t="s">
        <v>48</v>
      </c>
      <c r="O32" s="26">
        <v>-86342179.787083343</v>
      </c>
      <c r="P32" s="55" t="s">
        <v>85</v>
      </c>
      <c r="Q32" s="6">
        <v>-86342179.776250005</v>
      </c>
      <c r="R32" s="57">
        <v>-40780772.067916669</v>
      </c>
      <c r="S32" s="57">
        <v>-45561407.708333336</v>
      </c>
      <c r="T32" s="57">
        <v>0</v>
      </c>
      <c r="U32" s="57">
        <v>0</v>
      </c>
      <c r="V32" s="57">
        <v>0</v>
      </c>
      <c r="W32" s="20">
        <f t="shared" si="3"/>
        <v>0</v>
      </c>
      <c r="X32" s="57">
        <f t="shared" si="4"/>
        <v>-40780772.067916669</v>
      </c>
      <c r="Y32" s="57">
        <f t="shared" si="5"/>
        <v>-45561407.708333336</v>
      </c>
    </row>
    <row r="33" spans="1:25" x14ac:dyDescent="0.25">
      <c r="A33" s="24" t="s">
        <v>49</v>
      </c>
      <c r="B33" s="26">
        <v>-1312552.75</v>
      </c>
      <c r="C33" s="5" t="s">
        <v>86</v>
      </c>
      <c r="D33" s="6">
        <v>-1312552.75</v>
      </c>
      <c r="E33" s="51">
        <v>0</v>
      </c>
      <c r="F33" s="51">
        <v>0</v>
      </c>
      <c r="G33" s="51">
        <v>-1312552.75</v>
      </c>
      <c r="H33" s="51">
        <v>0</v>
      </c>
      <c r="I33" s="51">
        <v>0</v>
      </c>
      <c r="J33" s="20">
        <f t="shared" si="0"/>
        <v>0</v>
      </c>
      <c r="K33" s="51">
        <f t="shared" si="1"/>
        <v>-860509.58289999992</v>
      </c>
      <c r="L33" s="51">
        <f t="shared" si="2"/>
        <v>-452043.16709999996</v>
      </c>
      <c r="N33" s="24" t="s">
        <v>49</v>
      </c>
      <c r="O33" s="26">
        <v>-45327.747083333343</v>
      </c>
      <c r="P33" s="55" t="s">
        <v>86</v>
      </c>
      <c r="Q33" s="6">
        <v>-45327.747083333321</v>
      </c>
      <c r="R33" s="57">
        <v>0</v>
      </c>
      <c r="S33" s="57">
        <v>0</v>
      </c>
      <c r="T33" s="57">
        <v>-45327.747083333321</v>
      </c>
      <c r="U33" s="57">
        <v>0</v>
      </c>
      <c r="V33" s="57">
        <v>0</v>
      </c>
      <c r="W33" s="20">
        <f t="shared" si="3"/>
        <v>0</v>
      </c>
      <c r="X33" s="57">
        <f t="shared" si="4"/>
        <v>-29716.870987833325</v>
      </c>
      <c r="Y33" s="57">
        <f t="shared" si="5"/>
        <v>-15610.876095499994</v>
      </c>
    </row>
    <row r="34" spans="1:25" x14ac:dyDescent="0.25">
      <c r="A34" s="24" t="s">
        <v>50</v>
      </c>
      <c r="B34" s="26">
        <v>49613010.740000002</v>
      </c>
      <c r="C34" s="5" t="s">
        <v>137</v>
      </c>
      <c r="D34" s="6">
        <v>49613010.739999995</v>
      </c>
      <c r="E34" s="51">
        <v>0</v>
      </c>
      <c r="F34" s="51">
        <v>49613010.739999995</v>
      </c>
      <c r="G34" s="51">
        <v>0</v>
      </c>
      <c r="H34" s="51">
        <v>0</v>
      </c>
      <c r="I34" s="51">
        <v>0</v>
      </c>
      <c r="J34" s="20">
        <f t="shared" si="0"/>
        <v>0</v>
      </c>
      <c r="K34" s="51">
        <f t="shared" si="1"/>
        <v>0</v>
      </c>
      <c r="L34" s="51">
        <f t="shared" si="2"/>
        <v>49613010.739999995</v>
      </c>
      <c r="N34" s="24" t="s">
        <v>50</v>
      </c>
      <c r="O34" s="26">
        <v>46264484.201249994</v>
      </c>
      <c r="P34" s="55" t="s">
        <v>137</v>
      </c>
      <c r="Q34" s="6">
        <v>46264484.201249994</v>
      </c>
      <c r="R34" s="57">
        <v>0</v>
      </c>
      <c r="S34" s="57">
        <v>46264484.201249994</v>
      </c>
      <c r="T34" s="57">
        <v>0</v>
      </c>
      <c r="U34" s="57">
        <v>0</v>
      </c>
      <c r="V34" s="57">
        <v>0</v>
      </c>
      <c r="W34" s="20">
        <f t="shared" si="3"/>
        <v>0</v>
      </c>
      <c r="X34" s="57">
        <f t="shared" si="4"/>
        <v>0</v>
      </c>
      <c r="Y34" s="57">
        <f t="shared" si="5"/>
        <v>46264484.201249994</v>
      </c>
    </row>
    <row r="35" spans="1:25" x14ac:dyDescent="0.25">
      <c r="A35" s="24" t="s">
        <v>51</v>
      </c>
      <c r="B35" s="27">
        <v>1471548.04</v>
      </c>
      <c r="C35" s="5" t="s">
        <v>136</v>
      </c>
      <c r="D35" s="6">
        <v>1471548.04</v>
      </c>
      <c r="E35" s="51">
        <v>0</v>
      </c>
      <c r="F35" s="51">
        <v>1471548.04</v>
      </c>
      <c r="G35" s="51">
        <v>0</v>
      </c>
      <c r="H35" s="51">
        <v>0</v>
      </c>
      <c r="I35" s="51">
        <v>0</v>
      </c>
      <c r="J35" s="20">
        <f t="shared" si="0"/>
        <v>0</v>
      </c>
      <c r="K35" s="51">
        <f t="shared" si="1"/>
        <v>0</v>
      </c>
      <c r="L35" s="51">
        <f t="shared" si="2"/>
        <v>1471548.04</v>
      </c>
      <c r="N35" s="24" t="s">
        <v>51</v>
      </c>
      <c r="O35" s="27">
        <v>1075483.0083333331</v>
      </c>
      <c r="P35" s="55" t="s">
        <v>136</v>
      </c>
      <c r="Q35" s="6">
        <v>1075483.0083333333</v>
      </c>
      <c r="R35" s="57">
        <v>0</v>
      </c>
      <c r="S35" s="57">
        <v>1075483.0083333333</v>
      </c>
      <c r="T35" s="57">
        <v>0</v>
      </c>
      <c r="U35" s="57">
        <v>0</v>
      </c>
      <c r="V35" s="57">
        <v>0</v>
      </c>
      <c r="W35" s="20">
        <f t="shared" si="3"/>
        <v>0</v>
      </c>
      <c r="X35" s="57">
        <f t="shared" si="4"/>
        <v>0</v>
      </c>
      <c r="Y35" s="57">
        <f t="shared" si="5"/>
        <v>1075483.0083333333</v>
      </c>
    </row>
    <row r="36" spans="1:25" x14ac:dyDescent="0.25">
      <c r="A36" s="24" t="s">
        <v>52</v>
      </c>
      <c r="B36" s="26">
        <f t="shared" ref="B36" si="15">SUM(B29:B35)</f>
        <v>87996784.609999999</v>
      </c>
      <c r="J36" s="20">
        <f t="shared" si="0"/>
        <v>0</v>
      </c>
      <c r="K36" s="51">
        <f t="shared" si="1"/>
        <v>0</v>
      </c>
      <c r="L36" s="51">
        <f t="shared" si="2"/>
        <v>0</v>
      </c>
      <c r="N36" s="24" t="s">
        <v>52</v>
      </c>
      <c r="O36" s="26">
        <f t="shared" ref="O36" si="16">SUM(O29:O35)</f>
        <v>137031838.32124999</v>
      </c>
      <c r="W36" s="20">
        <f t="shared" si="3"/>
        <v>0</v>
      </c>
      <c r="X36" s="57">
        <f t="shared" si="4"/>
        <v>0</v>
      </c>
      <c r="Y36" s="57">
        <f t="shared" si="5"/>
        <v>0</v>
      </c>
    </row>
    <row r="37" spans="1:25" x14ac:dyDescent="0.25">
      <c r="A37" s="24"/>
      <c r="B37" s="25"/>
      <c r="J37" s="20">
        <f t="shared" si="0"/>
        <v>0</v>
      </c>
      <c r="K37" s="51">
        <f t="shared" si="1"/>
        <v>0</v>
      </c>
      <c r="L37" s="51">
        <f t="shared" si="2"/>
        <v>0</v>
      </c>
      <c r="N37" s="24"/>
      <c r="O37" s="25"/>
      <c r="W37" s="20">
        <f t="shared" si="3"/>
        <v>0</v>
      </c>
      <c r="X37" s="57">
        <f t="shared" si="4"/>
        <v>0</v>
      </c>
      <c r="Y37" s="57">
        <f t="shared" si="5"/>
        <v>0</v>
      </c>
    </row>
    <row r="38" spans="1:25" x14ac:dyDescent="0.25">
      <c r="A38" s="24" t="s">
        <v>53</v>
      </c>
      <c r="B38" s="25"/>
      <c r="J38" s="20">
        <f t="shared" si="0"/>
        <v>0</v>
      </c>
      <c r="K38" s="51">
        <f t="shared" si="1"/>
        <v>0</v>
      </c>
      <c r="L38" s="51">
        <f t="shared" si="2"/>
        <v>0</v>
      </c>
      <c r="N38" s="24" t="s">
        <v>53</v>
      </c>
      <c r="O38" s="25"/>
      <c r="W38" s="20">
        <f t="shared" si="3"/>
        <v>0</v>
      </c>
      <c r="X38" s="57">
        <f t="shared" si="4"/>
        <v>0</v>
      </c>
      <c r="Y38" s="57">
        <f t="shared" si="5"/>
        <v>0</v>
      </c>
    </row>
    <row r="39" spans="1:25" x14ac:dyDescent="0.25">
      <c r="A39" s="24" t="s">
        <v>54</v>
      </c>
      <c r="B39" s="26">
        <v>74224670.659999996</v>
      </c>
      <c r="C39" s="55" t="s">
        <v>92</v>
      </c>
      <c r="D39" s="6">
        <v>74224670.659999996</v>
      </c>
      <c r="E39" s="51">
        <v>62928711.119999997</v>
      </c>
      <c r="F39" s="51">
        <v>11295959.539999999</v>
      </c>
      <c r="G39" s="51">
        <v>0</v>
      </c>
      <c r="H39" s="51">
        <v>0</v>
      </c>
      <c r="I39" s="51">
        <v>0</v>
      </c>
      <c r="J39" s="20">
        <f t="shared" si="0"/>
        <v>0</v>
      </c>
      <c r="K39" s="51">
        <f t="shared" si="1"/>
        <v>62928711.119999997</v>
      </c>
      <c r="L39" s="51">
        <f t="shared" si="2"/>
        <v>11295959.539999999</v>
      </c>
      <c r="N39" s="24" t="s">
        <v>54</v>
      </c>
      <c r="O39" s="26">
        <v>129099620.37916666</v>
      </c>
      <c r="P39" s="55" t="s">
        <v>92</v>
      </c>
      <c r="Q39" s="6">
        <v>129099620.37916668</v>
      </c>
      <c r="R39" s="57">
        <v>79758633.979583338</v>
      </c>
      <c r="S39" s="57">
        <v>49340986.39958334</v>
      </c>
      <c r="T39" s="57">
        <v>0</v>
      </c>
      <c r="U39" s="57">
        <v>0</v>
      </c>
      <c r="V39" s="57">
        <v>0</v>
      </c>
      <c r="W39" s="20">
        <f t="shared" si="3"/>
        <v>0</v>
      </c>
      <c r="X39" s="57">
        <f t="shared" si="4"/>
        <v>79758633.979583338</v>
      </c>
      <c r="Y39" s="57">
        <f t="shared" si="5"/>
        <v>49340986.39958334</v>
      </c>
    </row>
    <row r="40" spans="1:25" x14ac:dyDescent="0.25">
      <c r="A40" s="24" t="s">
        <v>55</v>
      </c>
      <c r="B40" s="27">
        <v>0</v>
      </c>
      <c r="C40" s="55"/>
      <c r="J40" s="20">
        <f t="shared" si="0"/>
        <v>0</v>
      </c>
      <c r="K40" s="51">
        <f t="shared" si="1"/>
        <v>0</v>
      </c>
      <c r="L40" s="51">
        <f t="shared" si="2"/>
        <v>0</v>
      </c>
      <c r="N40" s="24" t="s">
        <v>55</v>
      </c>
      <c r="O40" s="27">
        <v>0</v>
      </c>
      <c r="W40" s="20">
        <f t="shared" si="3"/>
        <v>0</v>
      </c>
      <c r="X40" s="57">
        <f t="shared" si="4"/>
        <v>0</v>
      </c>
      <c r="Y40" s="57">
        <f t="shared" si="5"/>
        <v>0</v>
      </c>
    </row>
    <row r="41" spans="1:25" x14ac:dyDescent="0.25">
      <c r="A41" s="24" t="s">
        <v>56</v>
      </c>
      <c r="B41" s="26">
        <f t="shared" ref="B41" si="17">SUM(B39:B40)</f>
        <v>74224670.659999996</v>
      </c>
      <c r="C41" s="55"/>
      <c r="J41" s="20">
        <f t="shared" si="0"/>
        <v>0</v>
      </c>
      <c r="K41" s="51">
        <f t="shared" si="1"/>
        <v>0</v>
      </c>
      <c r="L41" s="51">
        <f t="shared" si="2"/>
        <v>0</v>
      </c>
      <c r="N41" s="24" t="s">
        <v>56</v>
      </c>
      <c r="O41" s="26">
        <f t="shared" ref="O41" si="18">SUM(O39:O40)</f>
        <v>129099620.37916666</v>
      </c>
      <c r="W41" s="20">
        <f t="shared" si="3"/>
        <v>0</v>
      </c>
      <c r="X41" s="57">
        <f t="shared" si="4"/>
        <v>0</v>
      </c>
      <c r="Y41" s="57">
        <f t="shared" si="5"/>
        <v>0</v>
      </c>
    </row>
    <row r="42" spans="1:25" x14ac:dyDescent="0.25">
      <c r="A42" s="24"/>
      <c r="B42" s="25"/>
      <c r="C42" s="55"/>
      <c r="J42" s="20">
        <f t="shared" si="0"/>
        <v>0</v>
      </c>
      <c r="K42" s="51">
        <f t="shared" si="1"/>
        <v>0</v>
      </c>
      <c r="L42" s="51">
        <f t="shared" si="2"/>
        <v>0</v>
      </c>
      <c r="N42" s="24"/>
      <c r="O42" s="25"/>
      <c r="W42" s="20">
        <f t="shared" si="3"/>
        <v>0</v>
      </c>
      <c r="X42" s="57">
        <f t="shared" si="4"/>
        <v>0</v>
      </c>
      <c r="Y42" s="57">
        <f t="shared" si="5"/>
        <v>0</v>
      </c>
    </row>
    <row r="43" spans="1:25" x14ac:dyDescent="0.25">
      <c r="A43" s="24" t="s">
        <v>57</v>
      </c>
      <c r="B43" s="25"/>
      <c r="C43" s="55" t="s">
        <v>29</v>
      </c>
      <c r="D43" s="6">
        <v>87769351.880000025</v>
      </c>
      <c r="E43" s="51">
        <v>38666602.469999999</v>
      </c>
      <c r="F43" s="51">
        <v>0</v>
      </c>
      <c r="G43" s="51">
        <v>49102749.409999996</v>
      </c>
      <c r="H43" s="51">
        <v>0</v>
      </c>
      <c r="I43" s="51">
        <v>0</v>
      </c>
      <c r="J43" s="20">
        <f t="shared" si="0"/>
        <v>0</v>
      </c>
      <c r="K43" s="51">
        <f t="shared" si="1"/>
        <v>70858364.98319599</v>
      </c>
      <c r="L43" s="51">
        <f t="shared" si="2"/>
        <v>16910986.896803997</v>
      </c>
      <c r="N43" s="24" t="s">
        <v>57</v>
      </c>
      <c r="O43" s="25"/>
      <c r="P43" s="55" t="s">
        <v>93</v>
      </c>
      <c r="Q43" s="6">
        <v>63097686.811250009</v>
      </c>
      <c r="R43" s="57">
        <v>18522170.353333335</v>
      </c>
      <c r="S43" s="57">
        <v>5662.5</v>
      </c>
      <c r="T43" s="57">
        <v>44569853.95791667</v>
      </c>
      <c r="U43" s="57">
        <v>0</v>
      </c>
      <c r="V43" s="57">
        <v>0</v>
      </c>
      <c r="W43" s="20">
        <f t="shared" si="3"/>
        <v>0</v>
      </c>
      <c r="X43" s="57">
        <f t="shared" si="4"/>
        <v>47742166.608143501</v>
      </c>
      <c r="Y43" s="57">
        <f t="shared" si="5"/>
        <v>15355520.2031065</v>
      </c>
    </row>
    <row r="44" spans="1:25" x14ac:dyDescent="0.25">
      <c r="A44" s="24" t="s">
        <v>58</v>
      </c>
      <c r="B44" s="26">
        <v>78767362.229999989</v>
      </c>
      <c r="C44" s="55" t="s">
        <v>30</v>
      </c>
      <c r="D44" s="6">
        <v>-9001989.6500000004</v>
      </c>
      <c r="E44" s="51">
        <v>-9001989.6500000004</v>
      </c>
      <c r="F44" s="51">
        <v>0</v>
      </c>
      <c r="G44" s="51">
        <v>0</v>
      </c>
      <c r="H44" s="51">
        <v>0</v>
      </c>
      <c r="I44" s="51">
        <v>0</v>
      </c>
      <c r="J44" s="20">
        <f t="shared" si="0"/>
        <v>0</v>
      </c>
      <c r="K44" s="51">
        <f t="shared" si="1"/>
        <v>-9001989.6500000004</v>
      </c>
      <c r="L44" s="51">
        <f t="shared" si="2"/>
        <v>0</v>
      </c>
      <c r="N44" s="24" t="s">
        <v>58</v>
      </c>
      <c r="O44" s="26">
        <v>57148086.631666668</v>
      </c>
      <c r="P44" s="55" t="s">
        <v>30</v>
      </c>
      <c r="Q44" s="6">
        <v>-5949600.1795833325</v>
      </c>
      <c r="R44" s="57">
        <v>-5949600.1795833325</v>
      </c>
      <c r="S44" s="57">
        <v>0</v>
      </c>
      <c r="T44" s="57">
        <v>0</v>
      </c>
      <c r="U44" s="57">
        <v>0</v>
      </c>
      <c r="V44" s="57">
        <v>0</v>
      </c>
      <c r="W44" s="20">
        <f t="shared" si="3"/>
        <v>0</v>
      </c>
      <c r="X44" s="57">
        <f t="shared" si="4"/>
        <v>-5949600.1795833325</v>
      </c>
      <c r="Y44" s="57">
        <f t="shared" si="5"/>
        <v>0</v>
      </c>
    </row>
    <row r="45" spans="1:25" x14ac:dyDescent="0.25">
      <c r="A45" s="24" t="s">
        <v>59</v>
      </c>
      <c r="B45" s="26">
        <v>3021644.13</v>
      </c>
      <c r="C45" s="5" t="s">
        <v>88</v>
      </c>
      <c r="D45" s="6">
        <v>3021644.13</v>
      </c>
      <c r="E45" s="51">
        <v>3021644.13</v>
      </c>
      <c r="F45" s="51">
        <v>0</v>
      </c>
      <c r="G45" s="51">
        <v>0</v>
      </c>
      <c r="H45" s="51">
        <v>0</v>
      </c>
      <c r="I45" s="51">
        <v>0</v>
      </c>
      <c r="J45" s="20">
        <f t="shared" si="0"/>
        <v>0</v>
      </c>
      <c r="K45" s="51">
        <f t="shared" si="1"/>
        <v>3021644.13</v>
      </c>
      <c r="L45" s="51">
        <f t="shared" si="2"/>
        <v>0</v>
      </c>
      <c r="N45" s="24" t="s">
        <v>59</v>
      </c>
      <c r="O45" s="26">
        <v>6891013.7091666674</v>
      </c>
      <c r="P45" s="55" t="s">
        <v>88</v>
      </c>
      <c r="Q45" s="6">
        <v>6891013.7091666665</v>
      </c>
      <c r="R45" s="57">
        <v>6891013.7091666665</v>
      </c>
      <c r="S45" s="57">
        <v>0</v>
      </c>
      <c r="T45" s="57">
        <v>0</v>
      </c>
      <c r="U45" s="57">
        <v>0</v>
      </c>
      <c r="V45" s="57">
        <v>0</v>
      </c>
      <c r="W45" s="20">
        <f t="shared" si="3"/>
        <v>0</v>
      </c>
      <c r="X45" s="57">
        <f t="shared" si="4"/>
        <v>6891013.7091666665</v>
      </c>
      <c r="Y45" s="57">
        <f t="shared" si="5"/>
        <v>0</v>
      </c>
    </row>
    <row r="46" spans="1:25" x14ac:dyDescent="0.25">
      <c r="A46" s="24" t="s">
        <v>60</v>
      </c>
      <c r="B46" s="27">
        <v>0</v>
      </c>
      <c r="J46" s="20">
        <f t="shared" si="0"/>
        <v>0</v>
      </c>
      <c r="K46" s="51">
        <f t="shared" si="1"/>
        <v>0</v>
      </c>
      <c r="L46" s="51">
        <f t="shared" si="2"/>
        <v>0</v>
      </c>
      <c r="N46" s="24" t="s">
        <v>60</v>
      </c>
      <c r="O46" s="27">
        <v>0</v>
      </c>
      <c r="W46" s="20">
        <f t="shared" si="3"/>
        <v>0</v>
      </c>
      <c r="X46" s="57">
        <f t="shared" si="4"/>
        <v>0</v>
      </c>
      <c r="Y46" s="57">
        <f t="shared" si="5"/>
        <v>0</v>
      </c>
    </row>
    <row r="47" spans="1:25" x14ac:dyDescent="0.25">
      <c r="A47" s="24" t="s">
        <v>61</v>
      </c>
      <c r="B47" s="26">
        <f t="shared" ref="B47" si="19">SUM(B44:B46)</f>
        <v>81789006.359999985</v>
      </c>
      <c r="J47" s="20">
        <f t="shared" si="0"/>
        <v>0</v>
      </c>
      <c r="K47" s="51">
        <f t="shared" si="1"/>
        <v>0</v>
      </c>
      <c r="L47" s="51">
        <f t="shared" si="2"/>
        <v>0</v>
      </c>
      <c r="N47" s="24" t="s">
        <v>61</v>
      </c>
      <c r="O47" s="26">
        <f t="shared" ref="O47" si="20">SUM(O44:O46)</f>
        <v>64039100.340833336</v>
      </c>
      <c r="W47" s="20">
        <f t="shared" si="3"/>
        <v>0</v>
      </c>
      <c r="X47" s="57">
        <f t="shared" si="4"/>
        <v>0</v>
      </c>
      <c r="Y47" s="57">
        <f t="shared" si="5"/>
        <v>0</v>
      </c>
    </row>
    <row r="48" spans="1:25" x14ac:dyDescent="0.25">
      <c r="A48" s="24"/>
      <c r="B48" s="25"/>
      <c r="J48" s="20">
        <f t="shared" si="0"/>
        <v>0</v>
      </c>
      <c r="K48" s="51">
        <f t="shared" si="1"/>
        <v>0</v>
      </c>
      <c r="L48" s="51">
        <f t="shared" si="2"/>
        <v>0</v>
      </c>
      <c r="N48" s="24"/>
      <c r="O48" s="25"/>
      <c r="W48" s="20">
        <f t="shared" si="3"/>
        <v>0</v>
      </c>
      <c r="X48" s="57">
        <f t="shared" si="4"/>
        <v>0</v>
      </c>
      <c r="Y48" s="57">
        <f t="shared" si="5"/>
        <v>0</v>
      </c>
    </row>
    <row r="49" spans="1:25" x14ac:dyDescent="0.25">
      <c r="A49" s="24" t="s">
        <v>62</v>
      </c>
      <c r="B49" s="27">
        <v>1012836381.6</v>
      </c>
      <c r="C49" s="5" t="s">
        <v>90</v>
      </c>
      <c r="D49" s="6">
        <v>1012836381.6000001</v>
      </c>
      <c r="E49" s="51">
        <v>650377010.2299999</v>
      </c>
      <c r="F49" s="51">
        <v>325983593.92000002</v>
      </c>
      <c r="G49" s="51">
        <v>36475777.449999996</v>
      </c>
      <c r="H49" s="51">
        <v>0</v>
      </c>
      <c r="I49" s="51">
        <v>0</v>
      </c>
      <c r="J49" s="20">
        <f t="shared" si="0"/>
        <v>0</v>
      </c>
      <c r="K49" s="51">
        <f t="shared" si="1"/>
        <v>674290529.92621994</v>
      </c>
      <c r="L49" s="51">
        <f t="shared" si="2"/>
        <v>338545851.67378002</v>
      </c>
      <c r="N49" s="24" t="s">
        <v>62</v>
      </c>
      <c r="O49" s="27">
        <v>1029618850.3333335</v>
      </c>
      <c r="P49" s="55" t="s">
        <v>90</v>
      </c>
      <c r="Q49" s="6">
        <v>1029618850.3333334</v>
      </c>
      <c r="R49" s="57">
        <v>662631569.49333322</v>
      </c>
      <c r="S49" s="57">
        <v>320434486.14749992</v>
      </c>
      <c r="T49" s="57">
        <v>46552794.692499995</v>
      </c>
      <c r="U49" s="57">
        <v>0</v>
      </c>
      <c r="V49" s="57">
        <v>0</v>
      </c>
      <c r="W49" s="20">
        <f t="shared" si="3"/>
        <v>0</v>
      </c>
      <c r="X49" s="57">
        <f t="shared" si="4"/>
        <v>693151581.6937362</v>
      </c>
      <c r="Y49" s="57">
        <f t="shared" si="5"/>
        <v>336467268.63959694</v>
      </c>
    </row>
    <row r="50" spans="1:25" x14ac:dyDescent="0.25">
      <c r="A50" s="24" t="s">
        <v>63</v>
      </c>
      <c r="B50" s="26">
        <f t="shared" ref="B50" si="21">SUM(B49)</f>
        <v>1012836381.6</v>
      </c>
      <c r="J50" s="20">
        <f t="shared" si="0"/>
        <v>0</v>
      </c>
      <c r="K50" s="51">
        <f t="shared" si="1"/>
        <v>0</v>
      </c>
      <c r="L50" s="51">
        <f t="shared" si="2"/>
        <v>0</v>
      </c>
      <c r="N50" s="24" t="s">
        <v>63</v>
      </c>
      <c r="O50" s="26">
        <f t="shared" ref="O50" si="22">SUM(O49)</f>
        <v>1029618850.3333335</v>
      </c>
      <c r="W50" s="20">
        <f t="shared" si="3"/>
        <v>0</v>
      </c>
      <c r="X50" s="57">
        <f t="shared" si="4"/>
        <v>0</v>
      </c>
      <c r="Y50" s="57">
        <f t="shared" si="5"/>
        <v>0</v>
      </c>
    </row>
    <row r="51" spans="1:25" x14ac:dyDescent="0.25">
      <c r="A51" s="24"/>
      <c r="B51" s="27"/>
      <c r="C51" s="32"/>
      <c r="D51" s="32"/>
      <c r="E51" s="61"/>
      <c r="F51" s="61"/>
      <c r="G51" s="61"/>
      <c r="H51" s="61"/>
      <c r="I51" s="61"/>
      <c r="J51" s="33">
        <f t="shared" si="0"/>
        <v>0</v>
      </c>
      <c r="K51" s="52">
        <f t="shared" si="1"/>
        <v>0</v>
      </c>
      <c r="L51" s="52">
        <f t="shared" si="2"/>
        <v>0</v>
      </c>
      <c r="M51" s="32"/>
      <c r="N51" s="34"/>
      <c r="O51" s="27"/>
      <c r="P51" s="58"/>
      <c r="Q51" s="32"/>
      <c r="R51" s="58"/>
      <c r="S51" s="58"/>
      <c r="T51" s="58"/>
      <c r="U51" s="58"/>
      <c r="V51" s="58"/>
      <c r="W51" s="33">
        <f t="shared" si="3"/>
        <v>0</v>
      </c>
      <c r="X51" s="60">
        <f t="shared" si="4"/>
        <v>0</v>
      </c>
      <c r="Y51" s="60">
        <f t="shared" si="5"/>
        <v>0</v>
      </c>
    </row>
    <row r="52" spans="1:25" x14ac:dyDescent="0.25">
      <c r="A52" s="24" t="s">
        <v>64</v>
      </c>
      <c r="B52" s="29">
        <f t="shared" ref="B52" si="23">SUM(B50,B47,B41,B36,B26,B22,B11,B8)</f>
        <v>2091951604.8899999</v>
      </c>
      <c r="D52" s="23">
        <f>SUM(D4:D51)</f>
        <v>2091951604.8900001</v>
      </c>
      <c r="E52" s="53">
        <f t="shared" ref="E52:I52" si="24">SUM(E4:E51)</f>
        <v>1351841857.3699999</v>
      </c>
      <c r="F52" s="53">
        <f t="shared" si="24"/>
        <v>406952387.16000003</v>
      </c>
      <c r="G52" s="53">
        <f t="shared" si="24"/>
        <v>330988746.03999996</v>
      </c>
      <c r="H52" s="53">
        <f t="shared" si="24"/>
        <v>24198.3</v>
      </c>
      <c r="I52" s="53">
        <f t="shared" si="24"/>
        <v>2144416.02</v>
      </c>
      <c r="J52" s="20">
        <f t="shared" si="0"/>
        <v>0</v>
      </c>
      <c r="K52" s="53">
        <f t="shared" ref="K52" si="25">SUM(K4:K51)</f>
        <v>1570259822.8220158</v>
      </c>
      <c r="L52" s="53">
        <f t="shared" ref="L52" si="26">SUM(L4:L51)</f>
        <v>521691782.06798398</v>
      </c>
      <c r="N52" s="24" t="s">
        <v>64</v>
      </c>
      <c r="O52" s="29">
        <f t="shared" ref="O52" si="27">SUM(O50,O47,O41,O36,O26,O22,O11,O8)</f>
        <v>2177288972.7129169</v>
      </c>
      <c r="Q52" s="23">
        <f>SUM(Q4:Q51)</f>
        <v>2177288360.1070833</v>
      </c>
      <c r="R52" s="59">
        <f t="shared" ref="R52" si="28">SUM(R4:R51)</f>
        <v>1341742285.0958333</v>
      </c>
      <c r="S52" s="59">
        <f t="shared" ref="S52" si="29">SUM(S4:S51)</f>
        <v>478397090.95249993</v>
      </c>
      <c r="T52" s="59">
        <f t="shared" ref="T52" si="30">SUM(T4:T51)</f>
        <v>355740414.64208329</v>
      </c>
      <c r="U52" s="59">
        <f t="shared" ref="U52" si="31">SUM(U4:U51)</f>
        <v>21249.813333333335</v>
      </c>
      <c r="V52" s="59">
        <f t="shared" ref="V52" si="32">SUM(V4:V51)</f>
        <v>1387319.6033333333</v>
      </c>
      <c r="W52" s="20">
        <f t="shared" si="3"/>
        <v>0</v>
      </c>
      <c r="X52" s="59">
        <f t="shared" ref="X52" si="33">SUM(X4:X51)</f>
        <v>1575889159.0447497</v>
      </c>
      <c r="Y52" s="59">
        <f t="shared" ref="Y52" si="34">SUM(Y4:Y51)</f>
        <v>601399201.06233335</v>
      </c>
    </row>
    <row r="53" spans="1:25" x14ac:dyDescent="0.25">
      <c r="A53" s="35" t="s">
        <v>135</v>
      </c>
      <c r="B53" s="7">
        <f>'to File'!C24-B52</f>
        <v>0</v>
      </c>
      <c r="D53" s="7">
        <f>'to File'!C24-D52</f>
        <v>0</v>
      </c>
      <c r="O53" s="7">
        <f>'to File'!C19-O52</f>
        <v>0</v>
      </c>
      <c r="Q53" s="7">
        <f>'to File'!C19-Q52</f>
        <v>612.60583353042603</v>
      </c>
    </row>
    <row r="54" spans="1:25" x14ac:dyDescent="0.25">
      <c r="B54" s="7"/>
      <c r="D54" s="20"/>
      <c r="O54" s="7"/>
      <c r="Q54" s="2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I1" workbookViewId="0">
      <pane ySplit="3" topLeftCell="A4" activePane="bottomLeft" state="frozen"/>
      <selection pane="bottomLeft" activeCell="O19" sqref="O19"/>
    </sheetView>
  </sheetViews>
  <sheetFormatPr defaultRowHeight="15" x14ac:dyDescent="0.25"/>
  <cols>
    <col min="1" max="1" width="51.42578125" style="2" bestFit="1" customWidth="1"/>
    <col min="2" max="2" width="14.5703125" style="2" bestFit="1" customWidth="1"/>
    <col min="3" max="3" width="10" style="2" bestFit="1" customWidth="1"/>
    <col min="4" max="4" width="15" style="2" bestFit="1" customWidth="1"/>
    <col min="5" max="5" width="14.28515625" style="49" bestFit="1" customWidth="1"/>
    <col min="6" max="7" width="13.42578125" style="49" bestFit="1" customWidth="1"/>
    <col min="8" max="9" width="12.5703125" style="49" bestFit="1" customWidth="1"/>
    <col min="10" max="10" width="12.5703125" style="2" bestFit="1" customWidth="1"/>
    <col min="11" max="11" width="15" style="49" bestFit="1" customWidth="1"/>
    <col min="12" max="12" width="14.28515625" style="49" bestFit="1" customWidth="1"/>
    <col min="13" max="13" width="9.140625" style="2"/>
    <col min="14" max="14" width="51.42578125" style="2" bestFit="1" customWidth="1"/>
    <col min="15" max="15" width="14.28515625" style="2" bestFit="1" customWidth="1"/>
    <col min="16" max="16" width="9.140625" style="2"/>
    <col min="17" max="17" width="14.28515625" style="2" bestFit="1" customWidth="1"/>
    <col min="18" max="18" width="14.28515625" style="49" bestFit="1" customWidth="1"/>
    <col min="19" max="20" width="13.42578125" style="49" bestFit="1" customWidth="1"/>
    <col min="21" max="22" width="12.5703125" style="49" bestFit="1" customWidth="1"/>
    <col min="23" max="23" width="13.42578125" style="2" bestFit="1" customWidth="1"/>
    <col min="24" max="24" width="15" style="49" bestFit="1" customWidth="1"/>
    <col min="25" max="25" width="14.28515625" style="49" bestFit="1" customWidth="1"/>
    <col min="26" max="16384" width="9.140625" style="2"/>
  </cols>
  <sheetData>
    <row r="1" spans="1:25" x14ac:dyDescent="0.25">
      <c r="J1" s="2" t="s">
        <v>15</v>
      </c>
      <c r="K1" s="54">
        <v>0.65559999999999996</v>
      </c>
      <c r="L1" s="54">
        <v>0.34439999999999998</v>
      </c>
      <c r="W1" s="2" t="s">
        <v>15</v>
      </c>
      <c r="X1" s="54">
        <v>0.65559999999999996</v>
      </c>
      <c r="Y1" s="54">
        <v>0.34439999999999998</v>
      </c>
    </row>
    <row r="2" spans="1:25" x14ac:dyDescent="0.25">
      <c r="A2" s="36" t="s">
        <v>105</v>
      </c>
      <c r="B2" s="19"/>
      <c r="E2" s="50" t="s">
        <v>99</v>
      </c>
      <c r="F2" s="50" t="s">
        <v>100</v>
      </c>
      <c r="G2" s="50" t="s">
        <v>101</v>
      </c>
      <c r="H2" s="50" t="s">
        <v>101</v>
      </c>
      <c r="I2" s="50" t="s">
        <v>101</v>
      </c>
      <c r="J2" s="37" t="s">
        <v>102</v>
      </c>
      <c r="K2" s="50" t="s">
        <v>103</v>
      </c>
      <c r="L2" s="50" t="s">
        <v>104</v>
      </c>
      <c r="N2" s="36" t="s">
        <v>105</v>
      </c>
      <c r="O2" s="19"/>
      <c r="R2" s="50" t="s">
        <v>99</v>
      </c>
      <c r="S2" s="50" t="s">
        <v>100</v>
      </c>
      <c r="T2" s="50" t="s">
        <v>101</v>
      </c>
      <c r="U2" s="50" t="s">
        <v>101</v>
      </c>
      <c r="V2" s="50" t="s">
        <v>101</v>
      </c>
      <c r="W2" s="37" t="s">
        <v>102</v>
      </c>
      <c r="X2" s="50" t="s">
        <v>103</v>
      </c>
      <c r="Y2" s="50" t="s">
        <v>104</v>
      </c>
    </row>
    <row r="3" spans="1:25" x14ac:dyDescent="0.25">
      <c r="A3" s="38" t="s">
        <v>105</v>
      </c>
      <c r="B3" s="19"/>
      <c r="C3" s="12"/>
      <c r="D3" s="15" t="s">
        <v>13</v>
      </c>
      <c r="E3" s="49" t="s">
        <v>95</v>
      </c>
      <c r="F3" s="49" t="s">
        <v>96</v>
      </c>
      <c r="G3" s="49" t="s">
        <v>94</v>
      </c>
      <c r="H3" s="49" t="s">
        <v>97</v>
      </c>
      <c r="I3" s="49" t="s">
        <v>98</v>
      </c>
      <c r="J3" s="39"/>
      <c r="K3" s="50" t="s">
        <v>13</v>
      </c>
      <c r="L3" s="50" t="s">
        <v>13</v>
      </c>
      <c r="N3" s="38" t="s">
        <v>105</v>
      </c>
      <c r="O3" s="19"/>
      <c r="P3" s="12"/>
      <c r="Q3" s="15" t="s">
        <v>14</v>
      </c>
      <c r="R3" s="49" t="s">
        <v>95</v>
      </c>
      <c r="S3" s="49" t="s">
        <v>96</v>
      </c>
      <c r="T3" s="49" t="s">
        <v>94</v>
      </c>
      <c r="U3" s="49" t="s">
        <v>97</v>
      </c>
      <c r="V3" s="49" t="s">
        <v>98</v>
      </c>
      <c r="W3" s="39"/>
      <c r="X3" s="50" t="s">
        <v>14</v>
      </c>
      <c r="Y3" s="50" t="s">
        <v>14</v>
      </c>
    </row>
    <row r="4" spans="1:25" x14ac:dyDescent="0.25">
      <c r="A4" s="38" t="s">
        <v>106</v>
      </c>
      <c r="B4" s="40">
        <v>-6211967.080000001</v>
      </c>
      <c r="C4" s="2" t="s">
        <v>134</v>
      </c>
      <c r="D4" s="9">
        <v>-6211967.080000001</v>
      </c>
      <c r="E4" s="51">
        <v>-4813407.6900000004</v>
      </c>
      <c r="F4" s="51">
        <v>-241552.9</v>
      </c>
      <c r="G4" s="51">
        <v>-1157006.49</v>
      </c>
      <c r="H4" s="51">
        <v>0</v>
      </c>
      <c r="I4" s="51">
        <v>0</v>
      </c>
      <c r="J4" s="41">
        <f>SUM(K4:L4)-D4</f>
        <v>0</v>
      </c>
      <c r="K4" s="51">
        <f>SUM($E4)+SUM($G4:$I4)*K$1</f>
        <v>-5571941.1448440002</v>
      </c>
      <c r="L4" s="51">
        <f>SUM($F4)+SUM($G4:$I4)*L$1</f>
        <v>-640025.93515599996</v>
      </c>
      <c r="N4" s="38" t="s">
        <v>106</v>
      </c>
      <c r="O4" s="40">
        <v>-7185683.0312499991</v>
      </c>
      <c r="P4" s="2" t="s">
        <v>134</v>
      </c>
      <c r="Q4" s="9">
        <v>-7185683.03125</v>
      </c>
      <c r="R4" s="51">
        <v>-5961859.6558333337</v>
      </c>
      <c r="S4" s="51">
        <v>-81811.105416666673</v>
      </c>
      <c r="T4" s="51">
        <v>-1142012.2699999998</v>
      </c>
      <c r="U4" s="51">
        <v>0</v>
      </c>
      <c r="V4" s="51">
        <v>0</v>
      </c>
      <c r="W4" s="41">
        <f>SUM(X4:Y4)-Q4</f>
        <v>0</v>
      </c>
      <c r="X4" s="51">
        <f>SUM($R4)+SUM($T4:$V4)*X$1</f>
        <v>-6710562.9000453334</v>
      </c>
      <c r="Y4" s="51">
        <f>SUM($S4)+SUM($T4:$V4)*Y$1</f>
        <v>-475120.13120466657</v>
      </c>
    </row>
    <row r="5" spans="1:25" x14ac:dyDescent="0.25">
      <c r="A5" s="38" t="s">
        <v>107</v>
      </c>
      <c r="B5" s="40">
        <v>-185787522.10000002</v>
      </c>
      <c r="C5" s="2" t="s">
        <v>133</v>
      </c>
      <c r="D5" s="9">
        <v>-185787522.10000002</v>
      </c>
      <c r="E5" s="51">
        <v>-107194652.7</v>
      </c>
      <c r="F5" s="51">
        <v>-78592869.400000006</v>
      </c>
      <c r="G5" s="51">
        <v>0</v>
      </c>
      <c r="H5" s="51">
        <v>0</v>
      </c>
      <c r="I5" s="51">
        <v>0</v>
      </c>
      <c r="J5" s="41">
        <f t="shared" ref="J5:J17" si="0">SUM(K5:L5)-D5</f>
        <v>0</v>
      </c>
      <c r="K5" s="51">
        <f t="shared" ref="K5:K17" si="1">SUM($E5)+SUM($G5:$I5)*K$1</f>
        <v>-107194652.7</v>
      </c>
      <c r="L5" s="51">
        <f t="shared" ref="L5:L17" si="2">SUM($F5)+SUM($G5:$I5)*L$1</f>
        <v>-78592869.400000006</v>
      </c>
      <c r="N5" s="38" t="s">
        <v>107</v>
      </c>
      <c r="O5" s="40">
        <v>-113234172.05250001</v>
      </c>
      <c r="P5" s="2" t="s">
        <v>133</v>
      </c>
      <c r="Q5" s="9">
        <v>-113234172.05250001</v>
      </c>
      <c r="R5" s="51">
        <v>-72919300.492916673</v>
      </c>
      <c r="S5" s="51">
        <v>-40314871.559583329</v>
      </c>
      <c r="T5" s="51">
        <v>0</v>
      </c>
      <c r="U5" s="51">
        <v>0</v>
      </c>
      <c r="V5" s="51">
        <v>0</v>
      </c>
      <c r="W5" s="41">
        <f t="shared" ref="W5:W17" si="3">SUM(X5:Y5)-Q5</f>
        <v>0</v>
      </c>
      <c r="X5" s="51">
        <f t="shared" ref="X5:X17" si="4">SUM($R5)+SUM($T5:$V5)*X$1</f>
        <v>-72919300.492916673</v>
      </c>
      <c r="Y5" s="51">
        <f t="shared" ref="Y5:Y17" si="5">SUM($S5)+SUM($T5:$V5)*Y$1</f>
        <v>-40314871.559583329</v>
      </c>
    </row>
    <row r="6" spans="1:25" x14ac:dyDescent="0.25">
      <c r="A6" s="38" t="s">
        <v>108</v>
      </c>
      <c r="B6" s="40">
        <v>0</v>
      </c>
      <c r="C6" s="2" t="s">
        <v>127</v>
      </c>
      <c r="D6" s="9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41">
        <f t="shared" si="0"/>
        <v>0</v>
      </c>
      <c r="K6" s="51">
        <f t="shared" si="1"/>
        <v>0</v>
      </c>
      <c r="L6" s="51">
        <f t="shared" si="2"/>
        <v>0</v>
      </c>
      <c r="N6" s="38" t="s">
        <v>108</v>
      </c>
      <c r="O6" s="40">
        <v>0</v>
      </c>
      <c r="P6" s="2" t="s">
        <v>127</v>
      </c>
      <c r="Q6" s="9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41">
        <f t="shared" si="3"/>
        <v>0</v>
      </c>
      <c r="X6" s="51">
        <f t="shared" si="4"/>
        <v>0</v>
      </c>
      <c r="Y6" s="51">
        <f t="shared" si="5"/>
        <v>0</v>
      </c>
    </row>
    <row r="7" spans="1:25" x14ac:dyDescent="0.25">
      <c r="A7" s="38" t="s">
        <v>109</v>
      </c>
      <c r="B7" s="40">
        <v>-336600000</v>
      </c>
      <c r="C7" s="2" t="s">
        <v>128</v>
      </c>
      <c r="D7" s="9">
        <v>-336600000</v>
      </c>
      <c r="E7" s="51">
        <v>0</v>
      </c>
      <c r="F7" s="51">
        <v>0</v>
      </c>
      <c r="G7" s="51">
        <v>-336600000</v>
      </c>
      <c r="H7" s="51">
        <v>0</v>
      </c>
      <c r="I7" s="51">
        <v>0</v>
      </c>
      <c r="J7" s="41">
        <f t="shared" si="0"/>
        <v>0</v>
      </c>
      <c r="K7" s="51">
        <f t="shared" si="1"/>
        <v>-220674960</v>
      </c>
      <c r="L7" s="51">
        <f t="shared" si="2"/>
        <v>-115925040</v>
      </c>
      <c r="N7" s="38" t="s">
        <v>109</v>
      </c>
      <c r="O7" s="40">
        <v>-62400000</v>
      </c>
      <c r="P7" s="2" t="s">
        <v>128</v>
      </c>
      <c r="Q7" s="9">
        <v>-62399999.999999993</v>
      </c>
      <c r="R7" s="51">
        <v>0</v>
      </c>
      <c r="S7" s="51">
        <v>0</v>
      </c>
      <c r="T7" s="51">
        <v>-62399999.999999993</v>
      </c>
      <c r="U7" s="51">
        <v>0</v>
      </c>
      <c r="V7" s="51">
        <v>0</v>
      </c>
      <c r="W7" s="41">
        <f t="shared" si="3"/>
        <v>0</v>
      </c>
      <c r="X7" s="51">
        <f t="shared" si="4"/>
        <v>-40909439.999999993</v>
      </c>
      <c r="Y7" s="51">
        <f t="shared" si="5"/>
        <v>-21490559.999999996</v>
      </c>
    </row>
    <row r="8" spans="1:25" x14ac:dyDescent="0.25">
      <c r="A8" s="38" t="s">
        <v>110</v>
      </c>
      <c r="B8" s="40">
        <v>-509277530.79000002</v>
      </c>
      <c r="C8" s="2" t="s">
        <v>121</v>
      </c>
      <c r="D8" s="9">
        <v>-509277530.78999996</v>
      </c>
      <c r="E8" s="51">
        <v>-136234435.35999998</v>
      </c>
      <c r="F8" s="51">
        <v>-65870194.670000002</v>
      </c>
      <c r="G8" s="51">
        <v>-307172900.75999999</v>
      </c>
      <c r="H8" s="51">
        <v>0</v>
      </c>
      <c r="I8" s="51">
        <v>0</v>
      </c>
      <c r="J8" s="41">
        <f t="shared" si="0"/>
        <v>0</v>
      </c>
      <c r="K8" s="51">
        <f t="shared" si="1"/>
        <v>-337616989.09825599</v>
      </c>
      <c r="L8" s="51">
        <f t="shared" si="2"/>
        <v>-171660541.691744</v>
      </c>
      <c r="N8" s="38" t="s">
        <v>110</v>
      </c>
      <c r="O8" s="40">
        <v>-470083856.35875005</v>
      </c>
      <c r="P8" s="2" t="s">
        <v>121</v>
      </c>
      <c r="Q8" s="9">
        <v>-470083856.35874999</v>
      </c>
      <c r="R8" s="51">
        <v>-125629594.82375002</v>
      </c>
      <c r="S8" s="51">
        <v>-78066747.188333333</v>
      </c>
      <c r="T8" s="51">
        <v>-266337481.14583337</v>
      </c>
      <c r="U8" s="51">
        <v>-50033.200833333336</v>
      </c>
      <c r="V8" s="51">
        <v>0</v>
      </c>
      <c r="W8" s="41">
        <f t="shared" si="3"/>
        <v>0</v>
      </c>
      <c r="X8" s="51">
        <f t="shared" si="4"/>
        <v>-300273249.22942472</v>
      </c>
      <c r="Y8" s="51">
        <f t="shared" si="5"/>
        <v>-169810607.12932533</v>
      </c>
    </row>
    <row r="9" spans="1:25" x14ac:dyDescent="0.25">
      <c r="A9" s="38" t="s">
        <v>111</v>
      </c>
      <c r="B9" s="40">
        <v>0</v>
      </c>
      <c r="C9" s="2" t="s">
        <v>122</v>
      </c>
      <c r="D9" s="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41">
        <f t="shared" si="0"/>
        <v>0</v>
      </c>
      <c r="K9" s="51">
        <f t="shared" si="1"/>
        <v>0</v>
      </c>
      <c r="L9" s="51">
        <f t="shared" si="2"/>
        <v>0</v>
      </c>
      <c r="N9" s="38" t="s">
        <v>111</v>
      </c>
      <c r="O9" s="40">
        <v>0</v>
      </c>
      <c r="P9" s="2" t="s">
        <v>122</v>
      </c>
      <c r="Q9" s="9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41">
        <f t="shared" si="3"/>
        <v>0</v>
      </c>
      <c r="X9" s="51">
        <f t="shared" si="4"/>
        <v>0</v>
      </c>
      <c r="Y9" s="51">
        <f t="shared" si="5"/>
        <v>0</v>
      </c>
    </row>
    <row r="10" spans="1:25" x14ac:dyDescent="0.25">
      <c r="A10" s="38" t="s">
        <v>112</v>
      </c>
      <c r="B10" s="40">
        <v>-2051639.5</v>
      </c>
      <c r="C10" s="2" t="s">
        <v>123</v>
      </c>
      <c r="D10" s="9">
        <v>-2051639.5000000002</v>
      </c>
      <c r="E10" s="51">
        <v>0</v>
      </c>
      <c r="F10" s="51">
        <v>-1882986.82</v>
      </c>
      <c r="G10" s="51">
        <v>0</v>
      </c>
      <c r="H10" s="51">
        <v>0</v>
      </c>
      <c r="I10" s="51">
        <v>-168652.68</v>
      </c>
      <c r="J10" s="41">
        <f t="shared" si="0"/>
        <v>0</v>
      </c>
      <c r="K10" s="51">
        <f t="shared" si="1"/>
        <v>-110568.69700799999</v>
      </c>
      <c r="L10" s="51">
        <f t="shared" si="2"/>
        <v>-1941070.802992</v>
      </c>
      <c r="N10" s="38" t="s">
        <v>112</v>
      </c>
      <c r="O10" s="40">
        <v>-322458.13791666669</v>
      </c>
      <c r="P10" s="2" t="s">
        <v>123</v>
      </c>
      <c r="Q10" s="9">
        <v>-322458.13791666669</v>
      </c>
      <c r="R10" s="51">
        <v>0</v>
      </c>
      <c r="S10" s="51">
        <v>-153805.46083333335</v>
      </c>
      <c r="T10" s="51">
        <v>0</v>
      </c>
      <c r="U10" s="51">
        <v>0</v>
      </c>
      <c r="V10" s="51">
        <v>-168652.67708333337</v>
      </c>
      <c r="W10" s="41">
        <f t="shared" si="3"/>
        <v>0</v>
      </c>
      <c r="X10" s="51">
        <f t="shared" si="4"/>
        <v>-110568.69509583335</v>
      </c>
      <c r="Y10" s="51">
        <f t="shared" si="5"/>
        <v>-211889.44282083336</v>
      </c>
    </row>
    <row r="11" spans="1:25" x14ac:dyDescent="0.25">
      <c r="A11" s="38" t="s">
        <v>113</v>
      </c>
      <c r="B11" s="40">
        <v>-7608512.71</v>
      </c>
      <c r="C11" s="2" t="s">
        <v>124</v>
      </c>
      <c r="D11" s="9">
        <v>-7608512.7100000009</v>
      </c>
      <c r="E11" s="51">
        <v>-5655941.4000000004</v>
      </c>
      <c r="F11" s="51">
        <v>0</v>
      </c>
      <c r="G11" s="51">
        <v>-1952571.31</v>
      </c>
      <c r="H11" s="51">
        <v>0</v>
      </c>
      <c r="I11" s="51">
        <v>0</v>
      </c>
      <c r="J11" s="41">
        <f t="shared" si="0"/>
        <v>0</v>
      </c>
      <c r="K11" s="51">
        <f t="shared" si="1"/>
        <v>-6936047.1508360002</v>
      </c>
      <c r="L11" s="51">
        <f t="shared" si="2"/>
        <v>-672465.55916399998</v>
      </c>
      <c r="N11" s="38" t="s">
        <v>113</v>
      </c>
      <c r="O11" s="40">
        <v>-11573994.895000001</v>
      </c>
      <c r="P11" s="2" t="s">
        <v>124</v>
      </c>
      <c r="Q11" s="9">
        <v>-11573994.895000001</v>
      </c>
      <c r="R11" s="51">
        <v>-9076623.4720833339</v>
      </c>
      <c r="S11" s="51">
        <v>0</v>
      </c>
      <c r="T11" s="51">
        <v>-2497371.4229166671</v>
      </c>
      <c r="U11" s="51">
        <v>0</v>
      </c>
      <c r="V11" s="51">
        <v>0</v>
      </c>
      <c r="W11" s="41">
        <f t="shared" si="3"/>
        <v>0</v>
      </c>
      <c r="X11" s="51">
        <f t="shared" si="4"/>
        <v>-10713900.176947501</v>
      </c>
      <c r="Y11" s="51">
        <f t="shared" si="5"/>
        <v>-860094.71805250004</v>
      </c>
    </row>
    <row r="12" spans="1:25" x14ac:dyDescent="0.25">
      <c r="A12" s="38" t="s">
        <v>114</v>
      </c>
      <c r="B12" s="40">
        <v>-98255028.810000002</v>
      </c>
      <c r="C12" s="2" t="s">
        <v>125</v>
      </c>
      <c r="D12" s="9">
        <v>-98255028.810000017</v>
      </c>
      <c r="E12" s="51">
        <v>-63516599.260000005</v>
      </c>
      <c r="F12" s="51">
        <v>-36534450.710000001</v>
      </c>
      <c r="G12" s="51">
        <v>1796021.1599999988</v>
      </c>
      <c r="H12" s="51">
        <v>0</v>
      </c>
      <c r="I12" s="51">
        <v>0</v>
      </c>
      <c r="J12" s="41">
        <f t="shared" si="0"/>
        <v>0</v>
      </c>
      <c r="K12" s="51">
        <f t="shared" si="1"/>
        <v>-62339127.787504002</v>
      </c>
      <c r="L12" s="51">
        <f t="shared" si="2"/>
        <v>-35915901.022496</v>
      </c>
      <c r="N12" s="38" t="s">
        <v>114</v>
      </c>
      <c r="O12" s="40">
        <v>-154132388.56000003</v>
      </c>
      <c r="P12" s="2" t="s">
        <v>125</v>
      </c>
      <c r="Q12" s="9">
        <v>-154132388.56</v>
      </c>
      <c r="R12" s="51">
        <v>-66819485.159583323</v>
      </c>
      <c r="S12" s="51">
        <v>-32785224.422499999</v>
      </c>
      <c r="T12" s="51">
        <v>-54527678.977916658</v>
      </c>
      <c r="U12" s="51">
        <v>0</v>
      </c>
      <c r="V12" s="51">
        <v>0</v>
      </c>
      <c r="W12" s="41">
        <f t="shared" si="3"/>
        <v>0</v>
      </c>
      <c r="X12" s="51">
        <f t="shared" si="4"/>
        <v>-102567831.49750549</v>
      </c>
      <c r="Y12" s="51">
        <f t="shared" si="5"/>
        <v>-51564557.062494494</v>
      </c>
    </row>
    <row r="13" spans="1:25" x14ac:dyDescent="0.25">
      <c r="A13" s="38" t="s">
        <v>115</v>
      </c>
      <c r="B13" s="40">
        <v>-53833662.799999997</v>
      </c>
      <c r="C13" s="2" t="s">
        <v>126</v>
      </c>
      <c r="D13" s="9">
        <v>-53833662.800000004</v>
      </c>
      <c r="E13" s="51">
        <v>-686296.38</v>
      </c>
      <c r="F13" s="51">
        <v>0</v>
      </c>
      <c r="G13" s="51">
        <v>-53147366.420000002</v>
      </c>
      <c r="H13" s="51">
        <v>0</v>
      </c>
      <c r="I13" s="51">
        <v>0</v>
      </c>
      <c r="J13" s="41">
        <f t="shared" si="0"/>
        <v>0</v>
      </c>
      <c r="K13" s="51">
        <f t="shared" si="1"/>
        <v>-35529709.804952003</v>
      </c>
      <c r="L13" s="51">
        <f t="shared" si="2"/>
        <v>-18303952.995048001</v>
      </c>
      <c r="N13" s="38" t="s">
        <v>115</v>
      </c>
      <c r="O13" s="40">
        <v>-66883336.913333327</v>
      </c>
      <c r="P13" s="2" t="s">
        <v>126</v>
      </c>
      <c r="Q13" s="9">
        <v>-66883336.913333327</v>
      </c>
      <c r="R13" s="51">
        <v>-1024126.1116666667</v>
      </c>
      <c r="S13" s="51">
        <v>0</v>
      </c>
      <c r="T13" s="51">
        <v>-65859210.801666662</v>
      </c>
      <c r="U13" s="51">
        <v>0</v>
      </c>
      <c r="V13" s="51">
        <v>0</v>
      </c>
      <c r="W13" s="41">
        <f t="shared" si="3"/>
        <v>0</v>
      </c>
      <c r="X13" s="51">
        <f t="shared" si="4"/>
        <v>-44201424.713239327</v>
      </c>
      <c r="Y13" s="51">
        <f t="shared" si="5"/>
        <v>-22681912.200093996</v>
      </c>
    </row>
    <row r="14" spans="1:25" x14ac:dyDescent="0.25">
      <c r="A14" s="38" t="s">
        <v>116</v>
      </c>
      <c r="B14" s="40">
        <v>0</v>
      </c>
      <c r="C14" s="2" t="s">
        <v>129</v>
      </c>
      <c r="D14" s="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41">
        <f t="shared" si="0"/>
        <v>0</v>
      </c>
      <c r="K14" s="51">
        <f t="shared" si="1"/>
        <v>0</v>
      </c>
      <c r="L14" s="51">
        <f t="shared" si="2"/>
        <v>0</v>
      </c>
      <c r="N14" s="38" t="s">
        <v>116</v>
      </c>
      <c r="O14" s="40">
        <v>0</v>
      </c>
      <c r="P14" s="2" t="s">
        <v>129</v>
      </c>
      <c r="Q14" s="9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41">
        <f t="shared" si="3"/>
        <v>0</v>
      </c>
      <c r="X14" s="51">
        <f t="shared" si="4"/>
        <v>0</v>
      </c>
      <c r="Y14" s="51">
        <f t="shared" si="5"/>
        <v>0</v>
      </c>
    </row>
    <row r="15" spans="1:25" x14ac:dyDescent="0.25">
      <c r="A15" s="38" t="s">
        <v>117</v>
      </c>
      <c r="B15" s="40">
        <v>-1380682.37</v>
      </c>
      <c r="C15" s="2" t="s">
        <v>130</v>
      </c>
      <c r="D15" s="9">
        <v>-1380682.3699999999</v>
      </c>
      <c r="E15" s="51">
        <v>-67.42</v>
      </c>
      <c r="F15" s="51">
        <v>-1107851.3899999999</v>
      </c>
      <c r="G15" s="51">
        <v>-272763.56</v>
      </c>
      <c r="H15" s="51">
        <v>0</v>
      </c>
      <c r="I15" s="51">
        <v>0</v>
      </c>
      <c r="J15" s="41">
        <f t="shared" si="0"/>
        <v>0</v>
      </c>
      <c r="K15" s="51">
        <f t="shared" si="1"/>
        <v>-178891.209936</v>
      </c>
      <c r="L15" s="51">
        <f t="shared" si="2"/>
        <v>-1201791.1600639999</v>
      </c>
      <c r="N15" s="38" t="s">
        <v>117</v>
      </c>
      <c r="O15" s="40">
        <v>-2336302.6945833331</v>
      </c>
      <c r="P15" s="2" t="s">
        <v>130</v>
      </c>
      <c r="Q15" s="9">
        <v>-2336302.694583334</v>
      </c>
      <c r="R15" s="51">
        <v>-53.330833333333338</v>
      </c>
      <c r="S15" s="51">
        <v>-1961972.3712500005</v>
      </c>
      <c r="T15" s="51">
        <v>-374276.99249999999</v>
      </c>
      <c r="U15" s="51">
        <v>0</v>
      </c>
      <c r="V15" s="51">
        <v>0</v>
      </c>
      <c r="W15" s="41">
        <f t="shared" si="3"/>
        <v>0</v>
      </c>
      <c r="X15" s="51">
        <f t="shared" si="4"/>
        <v>-245429.32711633333</v>
      </c>
      <c r="Y15" s="51">
        <f t="shared" si="5"/>
        <v>-2090873.3674670006</v>
      </c>
    </row>
    <row r="16" spans="1:25" x14ac:dyDescent="0.25">
      <c r="A16" s="38" t="s">
        <v>118</v>
      </c>
      <c r="B16" s="40">
        <v>-45791717.939999998</v>
      </c>
      <c r="C16" s="2" t="s">
        <v>131</v>
      </c>
      <c r="D16" s="9">
        <v>-67420386.449999973</v>
      </c>
      <c r="E16" s="51">
        <v>-28493381.270000007</v>
      </c>
      <c r="F16" s="51">
        <v>-6791746.7300000004</v>
      </c>
      <c r="G16" s="51">
        <v>-32135258.450000003</v>
      </c>
      <c r="H16" s="51">
        <v>0</v>
      </c>
      <c r="I16" s="51">
        <v>0</v>
      </c>
      <c r="J16" s="41">
        <f t="shared" si="0"/>
        <v>0</v>
      </c>
      <c r="K16" s="51">
        <f t="shared" si="1"/>
        <v>-49561256.709820002</v>
      </c>
      <c r="L16" s="51">
        <f t="shared" si="2"/>
        <v>-17859129.740180001</v>
      </c>
      <c r="N16" s="38" t="s">
        <v>118</v>
      </c>
      <c r="O16" s="40">
        <v>-37376478.788333327</v>
      </c>
      <c r="P16" s="2" t="s">
        <v>131</v>
      </c>
      <c r="Q16" s="9">
        <v>-58107236.347500004</v>
      </c>
      <c r="R16" s="51">
        <v>-25613221.840416666</v>
      </c>
      <c r="S16" s="51">
        <v>-4667675.3487500008</v>
      </c>
      <c r="T16" s="51">
        <v>-27826339.158333331</v>
      </c>
      <c r="U16" s="51">
        <v>0</v>
      </c>
      <c r="V16" s="51">
        <v>0</v>
      </c>
      <c r="W16" s="41">
        <f t="shared" si="3"/>
        <v>0</v>
      </c>
      <c r="X16" s="51">
        <f t="shared" si="4"/>
        <v>-43856169.792619996</v>
      </c>
      <c r="Y16" s="51">
        <f t="shared" si="5"/>
        <v>-14251066.554879999</v>
      </c>
    </row>
    <row r="17" spans="1:25" x14ac:dyDescent="0.25">
      <c r="A17" s="42" t="s">
        <v>119</v>
      </c>
      <c r="B17" s="43">
        <v>-24999694.379999999</v>
      </c>
      <c r="C17" s="44" t="s">
        <v>132</v>
      </c>
      <c r="D17" s="11">
        <v>-3371025.87</v>
      </c>
      <c r="E17" s="52">
        <v>0</v>
      </c>
      <c r="F17" s="52">
        <v>0</v>
      </c>
      <c r="G17" s="52">
        <v>-3371025.87</v>
      </c>
      <c r="H17" s="52">
        <v>0</v>
      </c>
      <c r="I17" s="52">
        <v>0</v>
      </c>
      <c r="J17" s="45">
        <f t="shared" si="0"/>
        <v>0</v>
      </c>
      <c r="K17" s="52">
        <f t="shared" si="1"/>
        <v>-2210044.5603720001</v>
      </c>
      <c r="L17" s="52">
        <f t="shared" si="2"/>
        <v>-1160981.309628</v>
      </c>
      <c r="N17" s="42" t="s">
        <v>119</v>
      </c>
      <c r="O17" s="43">
        <v>-24208149.322083335</v>
      </c>
      <c r="P17" s="44" t="s">
        <v>132</v>
      </c>
      <c r="Q17" s="11">
        <v>-3477391.762916666</v>
      </c>
      <c r="R17" s="52">
        <v>0</v>
      </c>
      <c r="S17" s="52">
        <v>0</v>
      </c>
      <c r="T17" s="52">
        <v>-3477391.762916666</v>
      </c>
      <c r="U17" s="52">
        <v>0</v>
      </c>
      <c r="V17" s="52">
        <v>0</v>
      </c>
      <c r="W17" s="45">
        <f t="shared" si="3"/>
        <v>0</v>
      </c>
      <c r="X17" s="52">
        <f t="shared" si="4"/>
        <v>-2279778.0397681659</v>
      </c>
      <c r="Y17" s="52">
        <f t="shared" si="5"/>
        <v>-1197613.7231484996</v>
      </c>
    </row>
    <row r="18" spans="1:25" x14ac:dyDescent="0.25">
      <c r="A18" s="38" t="s">
        <v>120</v>
      </c>
      <c r="B18" s="46">
        <f>SUM(B4:B17)</f>
        <v>-1271797958.48</v>
      </c>
      <c r="D18" s="47">
        <f t="shared" ref="D18:I18" si="6">SUM(D4:D17)</f>
        <v>-1271797958.4799998</v>
      </c>
      <c r="E18" s="53">
        <f t="shared" si="6"/>
        <v>-346594781.48000002</v>
      </c>
      <c r="F18" s="53">
        <f t="shared" si="6"/>
        <v>-191021652.62</v>
      </c>
      <c r="G18" s="53">
        <f t="shared" si="6"/>
        <v>-734012871.69999993</v>
      </c>
      <c r="H18" s="53">
        <f t="shared" si="6"/>
        <v>0</v>
      </c>
      <c r="I18" s="53">
        <f t="shared" si="6"/>
        <v>-168652.68</v>
      </c>
      <c r="J18" s="41">
        <f t="shared" ref="J18" si="7">SUM(K18:L18)-D18</f>
        <v>0</v>
      </c>
      <c r="K18" s="53">
        <f>SUM(K4:K17)</f>
        <v>-827924188.86352801</v>
      </c>
      <c r="L18" s="53">
        <f>SUM(L4:L17)</f>
        <v>-443873769.61647201</v>
      </c>
      <c r="N18" s="38" t="s">
        <v>120</v>
      </c>
      <c r="O18" s="46">
        <f>SUM(O4:O17)</f>
        <v>-949736820.75375009</v>
      </c>
      <c r="Q18" s="47">
        <f t="shared" ref="Q18:V18" si="8">SUM(Q4:Q17)</f>
        <v>-949736820.75374985</v>
      </c>
      <c r="R18" s="53">
        <f t="shared" si="8"/>
        <v>-307044264.88708335</v>
      </c>
      <c r="S18" s="53">
        <f t="shared" si="8"/>
        <v>-158032107.45666665</v>
      </c>
      <c r="T18" s="53">
        <f t="shared" si="8"/>
        <v>-484441762.53208339</v>
      </c>
      <c r="U18" s="53">
        <f t="shared" si="8"/>
        <v>-50033.200833333336</v>
      </c>
      <c r="V18" s="53">
        <f t="shared" si="8"/>
        <v>-168652.67708333337</v>
      </c>
      <c r="W18" s="41">
        <f t="shared" ref="W18" si="9">SUM(X18:Y18)-Q18</f>
        <v>0</v>
      </c>
      <c r="X18" s="53">
        <f>SUM(X4:X17)</f>
        <v>-624787654.86467934</v>
      </c>
      <c r="Y18" s="53">
        <f>SUM(Y4:Y17)</f>
        <v>-324949165.88907069</v>
      </c>
    </row>
    <row r="19" spans="1:25" x14ac:dyDescent="0.25">
      <c r="A19" s="48" t="s">
        <v>135</v>
      </c>
      <c r="B19" s="10">
        <f>'to File'!C25+B18</f>
        <v>0</v>
      </c>
      <c r="D19" s="10">
        <f>'to File'!C25+D18</f>
        <v>0</v>
      </c>
      <c r="N19" s="48" t="s">
        <v>135</v>
      </c>
      <c r="O19" s="10">
        <f>'to File'!C20+O18</f>
        <v>0</v>
      </c>
      <c r="Q19" s="8">
        <f>'to File'!C20+Q18</f>
        <v>0</v>
      </c>
    </row>
    <row r="20" spans="1:25" x14ac:dyDescent="0.25">
      <c r="B20" s="10"/>
      <c r="D20" s="10"/>
      <c r="O20" s="10"/>
      <c r="Q20" s="2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2024-04-15T07:00:00+00:00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D65C43-2705-4449-8BE6-54FF069583F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07E734D-58CA-412E-B8F0-B6D8E27F5832}"/>
</file>

<file path=customXml/itemProps3.xml><?xml version="1.0" encoding="utf-8"?>
<ds:datastoreItem xmlns:ds="http://schemas.openxmlformats.org/officeDocument/2006/customXml" ds:itemID="{5D2DD4CA-4BD7-44C4-B2BD-F02C767E9333}"/>
</file>

<file path=customXml/itemProps4.xml><?xml version="1.0" encoding="utf-8"?>
<ds:datastoreItem xmlns:ds="http://schemas.openxmlformats.org/officeDocument/2006/customXml" ds:itemID="{EC93341A-BD85-49C8-9AC0-4617676D608C}"/>
</file>

<file path=customXml/itemProps5.xml><?xml version="1.0" encoding="utf-8"?>
<ds:datastoreItem xmlns:ds="http://schemas.openxmlformats.org/officeDocument/2006/customXml" ds:itemID="{05B9A236-BC37-42C8-90AF-5A4154524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 File</vt:lpstr>
      <vt:lpstr>Current Assets</vt:lpstr>
      <vt:lpstr>Current Liabilities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cp:lastPrinted>2023-02-01T04:41:49Z</cp:lastPrinted>
  <dcterms:created xsi:type="dcterms:W3CDTF">2022-12-23T15:38:05Z</dcterms:created>
  <dcterms:modified xsi:type="dcterms:W3CDTF">2024-04-11T22:50:57Z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</Properties>
</file>