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x WA Reg\2021 LIRF\Cheung\Workpapers\PUBLIC\"/>
    </mc:Choice>
  </mc:AlternateContent>
  <xr:revisionPtr revIDLastSave="0" documentId="13_ncr:1_{2FE2E17C-DC69-4160-86C8-CDFDEC0657F6}" xr6:coauthVersionLast="45" xr6:coauthVersionMax="45" xr10:uidLastSave="{00000000-0000-0000-0000-000000000000}"/>
  <bookViews>
    <workbookView xWindow="-120" yWindow="330" windowWidth="29040" windowHeight="15990" tabRatio="773" activeTab="1" xr2:uid="{B64B3121-5584-4F37-B028-C091AC9C4F26}"/>
  </bookViews>
  <sheets>
    <sheet name="Lead Sheet ADJ_1" sheetId="2" r:id="rId1"/>
    <sheet name="Page ADJ_1.1" sheetId="52" r:id="rId2"/>
    <sheet name="Page ADJ_1.2" sheetId="51" r:id="rId3"/>
    <sheet name="Page ADJ_1.3" sheetId="6" r:id="rId4"/>
    <sheet name="Page ADJ_1.4R" sheetId="4" r:id="rId5"/>
  </sheets>
  <externalReferences>
    <externalReference r:id="rId6"/>
    <externalReference r:id="rId7"/>
    <externalReference r:id="rId8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2" hidden="1">#REF!</definedName>
    <definedName name="_Fill" localSheetId="3" hidden="1">#REF!</definedName>
    <definedName name="_Fill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localSheetId="3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localSheetId="3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localSheetId="3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localSheetId="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localSheetId="3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ccess_Button1" hidden="1">"Headcount_Workbook_Schedules_List"</definedName>
    <definedName name="AccessDatabase" hidden="1">"P:\HR\SharonPlummer\Headcount Workbook.mdb"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localSheetId="3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localSheetId="3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localSheetId="3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localSheetId="3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'Lead Sheet ADJ_1'!$A$1:$J$60</definedName>
    <definedName name="_xlnm.Print_Area" localSheetId="2">'Page ADJ_1.2'!$A$1:$AC$58</definedName>
    <definedName name="_xlnm.Print_Area" localSheetId="3">'Page ADJ_1.3'!$A$1:$AC$58</definedName>
    <definedName name="_xlnm.Print_Area" localSheetId="4">'Page ADJ_1.4R'!$A$1:$D$43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"45L44VY312ZTNKFVYNPU1SXDT"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localSheetId="3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localSheetId="3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localSheetId="3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localSheetId="3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3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3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localSheetId="3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localSheetId="3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localSheetId="3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3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localSheetId="3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localSheetId="3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localSheetId="3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localSheetId="3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localSheetId="3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localSheetId="3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localSheetId="3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localSheetId="3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localSheetId="3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localSheetId="3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localSheetId="3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localSheetId="3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3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localSheetId="3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localSheetId="3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localSheetId="3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localSheetId="3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localSheetId="3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  <definedName name="Z_01844156_6462_4A28_9785_1A86F4D0C834_.wvu.PrintTitles" localSheetId="2" hidden="1">#REF!</definedName>
    <definedName name="Z_01844156_6462_4A28_9785_1A86F4D0C834_.wvu.PrintTitles" localSheetId="3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A3" i="6"/>
  <c r="A2" i="6"/>
  <c r="A3" i="51"/>
  <c r="A2" i="51"/>
  <c r="F23" i="52" l="1"/>
  <c r="F22" i="52"/>
  <c r="F21" i="52"/>
  <c r="A1" i="52"/>
  <c r="F15" i="52"/>
  <c r="F14" i="52"/>
  <c r="F12" i="52"/>
  <c r="F11" i="52"/>
  <c r="F9" i="52"/>
  <c r="F8" i="52"/>
  <c r="J15" i="2" l="1"/>
  <c r="D10" i="52" l="1"/>
  <c r="AC49" i="51"/>
  <c r="AB49" i="51"/>
  <c r="AA49" i="51"/>
  <c r="Z49" i="51"/>
  <c r="Y49" i="51"/>
  <c r="X49" i="51"/>
  <c r="W49" i="51"/>
  <c r="V49" i="51"/>
  <c r="U49" i="51"/>
  <c r="T49" i="51"/>
  <c r="S49" i="51"/>
  <c r="R49" i="51"/>
  <c r="Q49" i="51"/>
  <c r="P49" i="51"/>
  <c r="O49" i="51"/>
  <c r="N49" i="51"/>
  <c r="M49" i="51"/>
  <c r="L49" i="51"/>
  <c r="K49" i="51"/>
  <c r="J49" i="51"/>
  <c r="I49" i="51"/>
  <c r="H49" i="51"/>
  <c r="G49" i="51"/>
  <c r="F49" i="51"/>
  <c r="E49" i="51"/>
  <c r="AC45" i="51"/>
  <c r="AB45" i="51"/>
  <c r="AA45" i="51"/>
  <c r="Z45" i="51"/>
  <c r="Y45" i="51"/>
  <c r="X45" i="51"/>
  <c r="W45" i="51"/>
  <c r="V45" i="51"/>
  <c r="U45" i="51"/>
  <c r="T45" i="51"/>
  <c r="S45" i="51"/>
  <c r="R45" i="51"/>
  <c r="Q45" i="51"/>
  <c r="P45" i="51"/>
  <c r="O45" i="51"/>
  <c r="N45" i="51"/>
  <c r="M45" i="51"/>
  <c r="L45" i="51"/>
  <c r="K45" i="51"/>
  <c r="J45" i="51"/>
  <c r="I45" i="51"/>
  <c r="H45" i="51"/>
  <c r="G45" i="51"/>
  <c r="F45" i="51"/>
  <c r="E45" i="51"/>
  <c r="C54" i="51"/>
  <c r="AC21" i="51"/>
  <c r="AB21" i="5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AC16" i="51"/>
  <c r="AB16" i="51"/>
  <c r="AA16" i="51"/>
  <c r="Z16" i="51"/>
  <c r="Y16" i="51"/>
  <c r="X16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K16" i="51"/>
  <c r="J16" i="51"/>
  <c r="I16" i="51"/>
  <c r="H16" i="51"/>
  <c r="G16" i="51"/>
  <c r="F16" i="51"/>
  <c r="E16" i="51"/>
  <c r="C55" i="51" l="1"/>
  <c r="AC49" i="6" l="1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C55" i="6"/>
  <c r="C54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F17" i="6" l="1"/>
  <c r="Q46" i="6"/>
  <c r="E17" i="6"/>
  <c r="R42" i="6"/>
  <c r="E23" i="6"/>
  <c r="Q50" i="6"/>
  <c r="R50" i="6" l="1"/>
  <c r="R46" i="6"/>
  <c r="S42" i="6"/>
  <c r="E22" i="6"/>
  <c r="G17" i="6"/>
  <c r="F23" i="6"/>
  <c r="H17" i="6" l="1"/>
  <c r="S50" i="6"/>
  <c r="F22" i="6"/>
  <c r="G23" i="6"/>
  <c r="S46" i="6"/>
  <c r="I17" i="6" l="1"/>
  <c r="U42" i="6"/>
  <c r="T50" i="6"/>
  <c r="H23" i="6"/>
  <c r="G22" i="6"/>
  <c r="T46" i="6"/>
  <c r="H22" i="6" l="1"/>
  <c r="V42" i="6"/>
  <c r="V46" i="6" s="1"/>
  <c r="U50" i="6"/>
  <c r="J17" i="6"/>
  <c r="I23" i="6"/>
  <c r="U46" i="6"/>
  <c r="L17" i="6" l="1"/>
  <c r="W42" i="6"/>
  <c r="W46" i="6" s="1"/>
  <c r="V50" i="6"/>
  <c r="J23" i="6"/>
  <c r="I22" i="6"/>
  <c r="K17" i="6"/>
  <c r="K23" i="6" l="1"/>
  <c r="J22" i="6"/>
  <c r="D8" i="52"/>
  <c r="W50" i="6"/>
  <c r="X42" i="6"/>
  <c r="L23" i="6" l="1"/>
  <c r="N17" i="6"/>
  <c r="X50" i="6"/>
  <c r="Y42" i="6"/>
  <c r="Y46" i="6" s="1"/>
  <c r="X46" i="6"/>
  <c r="K22" i="6"/>
  <c r="M17" i="6"/>
  <c r="L22" i="6" l="1"/>
  <c r="Y50" i="6"/>
  <c r="Z42" i="6"/>
  <c r="Z46" i="6" s="1"/>
  <c r="M23" i="6"/>
  <c r="M22" i="6" l="1"/>
  <c r="Z50" i="6"/>
  <c r="AA42" i="6"/>
  <c r="AA46" i="6" s="1"/>
  <c r="O17" i="6"/>
  <c r="N22" i="6" l="1"/>
  <c r="P17" i="6"/>
  <c r="AA50" i="6"/>
  <c r="AB42" i="6"/>
  <c r="AB46" i="6" s="1"/>
  <c r="N23" i="6"/>
  <c r="O23" i="6" s="1"/>
  <c r="O22" i="6" l="1"/>
  <c r="P23" i="6"/>
  <c r="AC42" i="6"/>
  <c r="D21" i="52" s="1"/>
  <c r="AB50" i="6"/>
  <c r="Q17" i="6"/>
  <c r="AC46" i="6" l="1"/>
  <c r="Q23" i="6"/>
  <c r="AC50" i="6"/>
  <c r="D23" i="52" s="1"/>
  <c r="R17" i="6"/>
  <c r="P22" i="6"/>
  <c r="D22" i="52" l="1"/>
  <c r="R23" i="6"/>
  <c r="T17" i="6"/>
  <c r="Q22" i="6"/>
  <c r="S17" i="6"/>
  <c r="R22" i="6" l="1"/>
  <c r="S23" i="6"/>
  <c r="S22" i="6" l="1"/>
  <c r="V17" i="6"/>
  <c r="T23" i="6"/>
  <c r="U17" i="6"/>
  <c r="U23" i="6" l="1"/>
  <c r="T22" i="6"/>
  <c r="W17" i="6"/>
  <c r="U22" i="6" l="1"/>
  <c r="V23" i="6" l="1"/>
  <c r="X17" i="6"/>
  <c r="V22" i="6"/>
  <c r="W23" i="6" l="1"/>
  <c r="Z17" i="6"/>
  <c r="W22" i="6"/>
  <c r="Y17" i="6"/>
  <c r="X23" i="6" l="1"/>
  <c r="X22" i="6"/>
  <c r="AA17" i="6"/>
  <c r="Y23" i="6" l="1"/>
  <c r="Z23" i="6" s="1"/>
  <c r="AB17" i="6"/>
  <c r="Y22" i="6"/>
  <c r="Z22" i="6" l="1"/>
  <c r="AA23" i="6"/>
  <c r="AC17" i="6"/>
  <c r="D11" i="52" s="1"/>
  <c r="AB23" i="6" l="1"/>
  <c r="AA22" i="6"/>
  <c r="D12" i="52" l="1"/>
  <c r="D9" i="52"/>
  <c r="AC23" i="6"/>
  <c r="AB22" i="6"/>
  <c r="D15" i="52" l="1"/>
  <c r="AC22" i="6"/>
  <c r="D14" i="52" s="1"/>
  <c r="H33" i="2" l="1"/>
  <c r="H32" i="2"/>
  <c r="H31" i="2"/>
  <c r="C31" i="4" l="1"/>
  <c r="E17" i="51" l="1"/>
  <c r="E18" i="51"/>
  <c r="E23" i="51" s="1"/>
  <c r="F18" i="51"/>
  <c r="F23" i="51" l="1"/>
  <c r="E22" i="51"/>
  <c r="G17" i="51" l="1"/>
  <c r="F17" i="51"/>
  <c r="H18" i="51" l="1"/>
  <c r="G18" i="51"/>
  <c r="G23" i="51" s="1"/>
  <c r="H17" i="51"/>
  <c r="F22" i="51"/>
  <c r="I18" i="51"/>
  <c r="I17" i="51" l="1"/>
  <c r="G22" i="51"/>
  <c r="H23" i="51"/>
  <c r="I23" i="51" s="1"/>
  <c r="J18" i="51"/>
  <c r="J23" i="51" l="1"/>
  <c r="H22" i="51"/>
  <c r="K18" i="51" l="1"/>
  <c r="K23" i="51" s="1"/>
  <c r="I22" i="51"/>
  <c r="J17" i="51"/>
  <c r="K17" i="51" l="1"/>
  <c r="J22" i="51"/>
  <c r="L17" i="51"/>
  <c r="L18" i="51"/>
  <c r="L23" i="51" s="1"/>
  <c r="K22" i="51" l="1"/>
  <c r="M17" i="51"/>
  <c r="L22" i="51" l="1"/>
  <c r="N18" i="51"/>
  <c r="M18" i="51"/>
  <c r="M23" i="51" s="1"/>
  <c r="N23" i="51" l="1"/>
  <c r="M22" i="51"/>
  <c r="O18" i="51"/>
  <c r="O23" i="51" s="1"/>
  <c r="P18" i="51" l="1"/>
  <c r="P23" i="51" s="1"/>
  <c r="R13" i="51" l="1"/>
  <c r="R18" i="51" s="1"/>
  <c r="Q18" i="51"/>
  <c r="Q23" i="51" s="1"/>
  <c r="R23" i="51" l="1"/>
  <c r="S13" i="51"/>
  <c r="S18" i="51" s="1"/>
  <c r="S23" i="51" l="1"/>
  <c r="T13" i="51"/>
  <c r="T18" i="51" s="1"/>
  <c r="T23" i="51" s="1"/>
  <c r="N17" i="51" l="1"/>
  <c r="U13" i="51"/>
  <c r="U18" i="51" s="1"/>
  <c r="U23" i="51" s="1"/>
  <c r="N22" i="51" l="1"/>
  <c r="V13" i="51"/>
  <c r="V18" i="51" s="1"/>
  <c r="V23" i="51" s="1"/>
  <c r="W13" i="51" l="1"/>
  <c r="W18" i="51" s="1"/>
  <c r="W23" i="51" s="1"/>
  <c r="X13" i="51" l="1"/>
  <c r="X18" i="51" s="1"/>
  <c r="X23" i="51" s="1"/>
  <c r="Y13" i="51" l="1"/>
  <c r="Y18" i="51" s="1"/>
  <c r="Y23" i="51" s="1"/>
  <c r="Z13" i="51" l="1"/>
  <c r="Z18" i="51"/>
  <c r="Z23" i="51" s="1"/>
  <c r="AA13" i="51" l="1"/>
  <c r="AA18" i="51" s="1"/>
  <c r="AA23" i="51" s="1"/>
  <c r="AB13" i="51" l="1"/>
  <c r="AB18" i="51" s="1"/>
  <c r="AB23" i="51" s="1"/>
  <c r="AC13" i="51" l="1"/>
  <c r="C9" i="52" s="1"/>
  <c r="E9" i="52" s="1"/>
  <c r="F11" i="2" s="1"/>
  <c r="AC18" i="51" l="1"/>
  <c r="C12" i="52" s="1"/>
  <c r="E12" i="52" s="1"/>
  <c r="F16" i="2" s="1"/>
  <c r="AC23" i="51"/>
  <c r="C15" i="52" s="1"/>
  <c r="E15" i="52" s="1"/>
  <c r="F21" i="2" s="1"/>
  <c r="N50" i="51" l="1"/>
  <c r="N46" i="51"/>
  <c r="P17" i="51" l="1"/>
  <c r="O17" i="51"/>
  <c r="P50" i="51" l="1"/>
  <c r="O50" i="51"/>
  <c r="P46" i="51"/>
  <c r="O46" i="51"/>
  <c r="O22" i="51"/>
  <c r="Q46" i="51"/>
  <c r="R42" i="51" l="1"/>
  <c r="Q50" i="51"/>
  <c r="R46" i="51"/>
  <c r="P22" i="51"/>
  <c r="R12" i="51"/>
  <c r="Q17" i="51"/>
  <c r="S42" i="51" l="1"/>
  <c r="R50" i="51"/>
  <c r="S46" i="51"/>
  <c r="S12" i="51"/>
  <c r="R17" i="51"/>
  <c r="Q22" i="51"/>
  <c r="T42" i="51" l="1"/>
  <c r="S50" i="51"/>
  <c r="T46" i="51"/>
  <c r="S17" i="51"/>
  <c r="R22" i="51"/>
  <c r="T12" i="51"/>
  <c r="U42" i="51" l="1"/>
  <c r="U46" i="51" s="1"/>
  <c r="T50" i="51"/>
  <c r="T17" i="51"/>
  <c r="U12" i="51"/>
  <c r="S22" i="51"/>
  <c r="V42" i="51" l="1"/>
  <c r="V46" i="51" s="1"/>
  <c r="U50" i="51"/>
  <c r="U17" i="51"/>
  <c r="T22" i="51"/>
  <c r="V12" i="51"/>
  <c r="V17" i="51" l="1"/>
  <c r="W42" i="51"/>
  <c r="W46" i="51" s="1"/>
  <c r="V50" i="51"/>
  <c r="W12" i="51"/>
  <c r="U22" i="51"/>
  <c r="X42" i="51" l="1"/>
  <c r="W50" i="51"/>
  <c r="X46" i="51"/>
  <c r="W17" i="51"/>
  <c r="V22" i="51"/>
  <c r="X12" i="51"/>
  <c r="Y42" i="51" l="1"/>
  <c r="X50" i="51"/>
  <c r="Y46" i="51"/>
  <c r="Y12" i="51"/>
  <c r="X17" i="51"/>
  <c r="W22" i="51"/>
  <c r="Z42" i="51" l="1"/>
  <c r="Z46" i="51" s="1"/>
  <c r="Y50" i="51"/>
  <c r="Y17" i="51"/>
  <c r="X22" i="51"/>
  <c r="Z12" i="51"/>
  <c r="C39" i="4"/>
  <c r="C25" i="4"/>
  <c r="C13" i="4"/>
  <c r="AA42" i="51" l="1"/>
  <c r="AA46" i="51" s="1"/>
  <c r="Z50" i="51"/>
  <c r="Z17" i="51"/>
  <c r="AA12" i="51"/>
  <c r="Y22" i="51"/>
  <c r="J20" i="2"/>
  <c r="J10" i="2"/>
  <c r="AB42" i="51" l="1"/>
  <c r="AB46" i="51" s="1"/>
  <c r="AA50" i="51"/>
  <c r="AA17" i="51"/>
  <c r="Z22" i="51"/>
  <c r="AB12" i="51"/>
  <c r="AC42" i="51" l="1"/>
  <c r="AC46" i="51" s="1"/>
  <c r="AB50" i="51"/>
  <c r="AB17" i="51"/>
  <c r="AC12" i="51"/>
  <c r="AA22" i="51"/>
  <c r="C22" i="52" l="1"/>
  <c r="E22" i="52" s="1"/>
  <c r="F15" i="2" s="1"/>
  <c r="C21" i="52"/>
  <c r="E21" i="52" s="1"/>
  <c r="F10" i="2" s="1"/>
  <c r="I10" i="2" s="1"/>
  <c r="AC50" i="51"/>
  <c r="AC17" i="51"/>
  <c r="AB22" i="51"/>
  <c r="C8" i="52"/>
  <c r="E8" i="52" s="1"/>
  <c r="F9" i="2" s="1"/>
  <c r="C23" i="52" l="1"/>
  <c r="E23" i="52" s="1"/>
  <c r="F20" i="2" s="1"/>
  <c r="I20" i="2" s="1"/>
  <c r="I15" i="2"/>
  <c r="F31" i="2"/>
  <c r="C11" i="52"/>
  <c r="E11" i="52" s="1"/>
  <c r="F14" i="2" s="1"/>
  <c r="AC22" i="51"/>
  <c r="F32" i="2" l="1"/>
  <c r="I31" i="2"/>
  <c r="C14" i="52"/>
  <c r="E14" i="52" s="1"/>
  <c r="F19" i="2" s="1"/>
  <c r="I16" i="2"/>
  <c r="J21" i="2"/>
  <c r="J19" i="2"/>
  <c r="J16" i="2"/>
  <c r="J14" i="2"/>
  <c r="I14" i="2"/>
  <c r="I32" i="2" l="1"/>
  <c r="F33" i="2"/>
  <c r="I33" i="2" s="1"/>
  <c r="I19" i="2"/>
  <c r="I21" i="2"/>
  <c r="H29" i="2" l="1"/>
  <c r="H28" i="2"/>
  <c r="I28" i="2" s="1"/>
  <c r="H27" i="2"/>
  <c r="I27" i="2" s="1"/>
  <c r="H26" i="2"/>
  <c r="I26" i="2" s="1"/>
  <c r="H25" i="2"/>
  <c r="I25" i="2" s="1"/>
  <c r="J11" i="2"/>
  <c r="H11" i="2"/>
  <c r="I11" i="2" s="1"/>
  <c r="J9" i="2"/>
  <c r="I9" i="2"/>
  <c r="A3" i="52"/>
  <c r="A2" i="52"/>
  <c r="I29" i="2" l="1"/>
</calcChain>
</file>

<file path=xl/sharedStrings.xml><?xml version="1.0" encoding="utf-8"?>
<sst xmlns="http://schemas.openxmlformats.org/spreadsheetml/2006/main" count="251" uniqueCount="105">
  <si>
    <t>PacifiCorp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</si>
  <si>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</si>
  <si>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</si>
  <si>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</si>
  <si>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</si>
  <si>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</si>
  <si>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</si>
  <si>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</si>
  <si>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</si>
  <si>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</si>
  <si>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PRO</t>
  </si>
  <si>
    <t>SG</t>
  </si>
  <si>
    <t>Adjustment to Depreciation Expense:</t>
  </si>
  <si>
    <t>403OP</t>
  </si>
  <si>
    <t>Adjustment to Depreciation Reserve:</t>
  </si>
  <si>
    <t>108OP</t>
  </si>
  <si>
    <t>Adjustment to Tax:</t>
  </si>
  <si>
    <t>SCHMAT</t>
  </si>
  <si>
    <t>SCHMDT</t>
  </si>
  <si>
    <t>Description of Adjustment:</t>
  </si>
  <si>
    <t>Electric Plant in Service</t>
  </si>
  <si>
    <t>Account</t>
  </si>
  <si>
    <t>Factor</t>
  </si>
  <si>
    <t>Other Plant Wind</t>
  </si>
  <si>
    <t>Depreciation Expense*</t>
  </si>
  <si>
    <t>Depreciation Reserve</t>
  </si>
  <si>
    <t>Adjustment</t>
  </si>
  <si>
    <t>WIND REPOWERING RETIREMENTS</t>
  </si>
  <si>
    <t>PROJECT</t>
  </si>
  <si>
    <t>Transmission</t>
  </si>
  <si>
    <t>Aeolus-Bridger/Anticline Seg D2 500kV TL</t>
  </si>
  <si>
    <t>Q707 TB Flats 1</t>
  </si>
  <si>
    <t>Q712 Cedar Springs Wind 1</t>
  </si>
  <si>
    <t>Q0542 Pryor Mountain</t>
  </si>
  <si>
    <t>New Wind</t>
  </si>
  <si>
    <t>Cedar Springs Wind Project 200 MW 2020</t>
  </si>
  <si>
    <t>Ekola Flats Wind Project 250 MW 2020</t>
  </si>
  <si>
    <t>Pryor Mtn Wind Project 240 MW 2020</t>
  </si>
  <si>
    <t>TB Flats Wind Project 500 MW 2020</t>
  </si>
  <si>
    <t>Cedar Springs Wind Operating 2020 Allocation</t>
  </si>
  <si>
    <t>Ekola Flats Wind Operating 2020 Allocation</t>
  </si>
  <si>
    <t>Pryor Mountain Wind Operating</t>
  </si>
  <si>
    <t>TB Flats Wind Operating 2020 Allocation</t>
  </si>
  <si>
    <t>Repowering</t>
  </si>
  <si>
    <t xml:space="preserve">Dunlap 1 </t>
  </si>
  <si>
    <t>Foote Creek</t>
  </si>
  <si>
    <t>WIND &amp; TRANSMISSION CAPITAL ADDITIONS</t>
  </si>
  <si>
    <t>Transmission Plant</t>
  </si>
  <si>
    <t>403TP</t>
  </si>
  <si>
    <t>108TP</t>
  </si>
  <si>
    <t>Capital - Wind</t>
  </si>
  <si>
    <t>Capital - Transmission</t>
  </si>
  <si>
    <t>Wind Depreciation Expense</t>
  </si>
  <si>
    <t>Transmission Depreciation Expense</t>
  </si>
  <si>
    <t>Wind Depreciation Reserve</t>
  </si>
  <si>
    <t>Transmission Depreciation Reserve</t>
  </si>
  <si>
    <t>Schedule M Adjustment - Wind &amp; Transmission</t>
  </si>
  <si>
    <t>Deferred Income Tax Expense - Wind &amp; Transmission</t>
  </si>
  <si>
    <t>Accumulated Def Inc Tax Bal - Wind &amp; Transmission</t>
  </si>
  <si>
    <t>Ref. 8.12.2</t>
  </si>
  <si>
    <t>Capital - Wind Retirement</t>
  </si>
  <si>
    <t>Wind Depreciation Expense - Retirement</t>
  </si>
  <si>
    <t>Wind Depreciation Reserve - Retirement</t>
  </si>
  <si>
    <t>*</t>
  </si>
  <si>
    <t>Page</t>
  </si>
  <si>
    <t>ADJ_1</t>
  </si>
  <si>
    <t>Page 8.13.2</t>
  </si>
  <si>
    <t>Page 8.12.2</t>
  </si>
  <si>
    <t>*TB Flats Wind Project expected to be placed in-service in July.  In-service amounts reflect actual</t>
  </si>
  <si>
    <t>ACTUAL 
IN-SERVICE</t>
  </si>
  <si>
    <t>Schedule M Adjustment Wind Retirement</t>
  </si>
  <si>
    <t>Deferred Income Tax Expense - Wind Retirement</t>
  </si>
  <si>
    <t>Accumulated Def Inc Tax Bal - Wind Retirement</t>
  </si>
  <si>
    <t>ACTUAL 
IN-SERVICE
May-21</t>
  </si>
  <si>
    <t>Wind</t>
  </si>
  <si>
    <t>Trans</t>
  </si>
  <si>
    <t>*Historical Comp. Depr. Rate</t>
  </si>
  <si>
    <t>*Pro Forma Comp. Depr. Rate</t>
  </si>
  <si>
    <t>108OP*</t>
  </si>
  <si>
    <t>108TP*</t>
  </si>
  <si>
    <t>ADJ_1.1</t>
  </si>
  <si>
    <t>ACTUAL RETIREMENT</t>
  </si>
  <si>
    <t>Wind &amp; Transmission Capital True-Up</t>
  </si>
  <si>
    <t>WASHINGTON</t>
  </si>
  <si>
    <t>Adjustment Summary</t>
  </si>
  <si>
    <t>Washington Limited-Issue Rate Filing</t>
  </si>
  <si>
    <t>Total Transmission</t>
  </si>
  <si>
    <t>Total New Wind</t>
  </si>
  <si>
    <t>Total Repowering</t>
  </si>
  <si>
    <t>Total Repowering Retirement</t>
  </si>
  <si>
    <t>Ref. Exhibit SEM-3C</t>
  </si>
  <si>
    <t>REDACTED</t>
  </si>
  <si>
    <t xml:space="preserve">This adjustment calculates the net impact to customer rates due to capital costs and timing variances between balances and in-service dates included in the 2021 Rate Case versus actual in-service balances and dates through May 2021 for new wind and transmission projects, and wind repowering projects identified in the 2021 Rate Case Settlement. </t>
  </si>
  <si>
    <t>PAGE</t>
  </si>
  <si>
    <t>Capital Additions Per 2021 General Rate Case</t>
  </si>
  <si>
    <t>Actual In-Service Capital Additions</t>
  </si>
  <si>
    <t>2021 GRC Additions</t>
  </si>
  <si>
    <t>2021 GRC Retirement</t>
  </si>
  <si>
    <t>Wind &amp; Transmission Capital Costs Summary</t>
  </si>
  <si>
    <t>2021 GRC 
Capital Additions</t>
  </si>
  <si>
    <t>2021 GRC 
Retirement</t>
  </si>
  <si>
    <t>ACTUAL
RETIREMENT</t>
  </si>
  <si>
    <t xml:space="preserve"> placed in-service through May 2021 plus forecasts through July 2021.</t>
  </si>
  <si>
    <t>Page ADJ_1.4 REDACTED</t>
  </si>
  <si>
    <t>*Reflects 2021 EOP balances based on 2021 GRC Settlement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</si>
</sst>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i/>
      <u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  <xf numFmtId="4" fontId="14" fillId="2" borderId="12" applyNumberFormat="0" applyProtection="0">
      <alignment horizontal="left" vertical="center" indent="1"/>
    </xf>
    <xf numFmtId="0" fontId="3" fillId="0" borderId="0"/>
  </cellStyleXfs>
  <cellXfs count="110">
    <xf numFmtId="0" fontId="0" fillId="0" borderId="0" xfId="0"/>
    <xf numFmtId="0" fontId="3" fillId="0" borderId="0" xfId="4" applyFont="1"/>
    <xf numFmtId="0" fontId="8" fillId="0" borderId="0" xfId="4" applyFont="1"/>
    <xf numFmtId="0" fontId="6" fillId="0" borderId="0" xfId="6" applyFont="1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164" fontId="3" fillId="0" borderId="0" xfId="7" applyNumberFormat="1" applyFont="1" applyBorder="1" applyAlignment="1">
      <alignment horizontal="center"/>
    </xf>
    <xf numFmtId="0" fontId="3" fillId="0" borderId="0" xfId="5" applyFont="1" applyAlignment="1">
      <alignment horizontal="center"/>
    </xf>
    <xf numFmtId="41" fontId="3" fillId="0" borderId="0" xfId="9" applyNumberFormat="1" applyFont="1" applyFill="1" applyBorder="1" applyAlignment="1">
      <alignment horizontal="center"/>
    </xf>
    <xf numFmtId="165" fontId="3" fillId="0" borderId="0" xfId="10" applyNumberFormat="1" applyFont="1" applyFill="1" applyBorder="1" applyAlignment="1">
      <alignment horizontal="center"/>
    </xf>
    <xf numFmtId="165" fontId="3" fillId="0" borderId="0" xfId="10" applyNumberFormat="1" applyFont="1" applyFill="1" applyBorder="1" applyAlignment="1">
      <alignment horizontal="left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17" fontId="8" fillId="0" borderId="1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164" fontId="6" fillId="0" borderId="0" xfId="0" applyNumberFormat="1" applyFont="1"/>
    <xf numFmtId="10" fontId="10" fillId="0" borderId="0" xfId="2" applyNumberFormat="1" applyFont="1" applyAlignment="1">
      <alignment horizontal="center"/>
    </xf>
    <xf numFmtId="0" fontId="8" fillId="0" borderId="0" xfId="5" applyFont="1" applyAlignment="1">
      <alignment horizontal="center"/>
    </xf>
    <xf numFmtId="0" fontId="10" fillId="0" borderId="0" xfId="0" applyFont="1"/>
    <xf numFmtId="165" fontId="10" fillId="0" borderId="0" xfId="2" applyNumberFormat="1" applyFont="1"/>
    <xf numFmtId="0" fontId="7" fillId="0" borderId="2" xfId="0" applyFont="1" applyBorder="1"/>
    <xf numFmtId="0" fontId="7" fillId="0" borderId="4" xfId="0" applyFont="1" applyBorder="1"/>
    <xf numFmtId="0" fontId="11" fillId="0" borderId="0" xfId="5" applyFont="1" applyAlignment="1">
      <alignment horizontal="center"/>
    </xf>
    <xf numFmtId="0" fontId="7" fillId="0" borderId="10" xfId="0" applyFont="1" applyBorder="1"/>
    <xf numFmtId="0" fontId="6" fillId="0" borderId="1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64" fontId="6" fillId="0" borderId="6" xfId="0" applyNumberFormat="1" applyFont="1" applyBorder="1"/>
    <xf numFmtId="0" fontId="7" fillId="0" borderId="5" xfId="0" applyFont="1" applyBorder="1"/>
    <xf numFmtId="0" fontId="7" fillId="0" borderId="7" xfId="0" applyFont="1" applyBorder="1" applyAlignment="1">
      <alignment horizontal="left"/>
    </xf>
    <xf numFmtId="164" fontId="7" fillId="0" borderId="8" xfId="0" applyNumberFormat="1" applyFont="1" applyBorder="1"/>
    <xf numFmtId="164" fontId="6" fillId="0" borderId="9" xfId="0" applyNumberFormat="1" applyFont="1" applyBorder="1"/>
    <xf numFmtId="164" fontId="7" fillId="0" borderId="0" xfId="1" applyNumberFormat="1" applyFont="1"/>
    <xf numFmtId="164" fontId="7" fillId="0" borderId="0" xfId="1" applyNumberFormat="1" applyFont="1" applyBorder="1"/>
    <xf numFmtId="0" fontId="7" fillId="0" borderId="0" xfId="6" applyFont="1"/>
    <xf numFmtId="0" fontId="7" fillId="0" borderId="0" xfId="6" applyFont="1" applyAlignment="1">
      <alignment horizontal="right"/>
    </xf>
    <xf numFmtId="0" fontId="3" fillId="0" borderId="0" xfId="8" applyFont="1" applyAlignment="1">
      <alignment horizontal="center"/>
    </xf>
    <xf numFmtId="0" fontId="7" fillId="0" borderId="2" xfId="6" applyFont="1" applyBorder="1"/>
    <xf numFmtId="0" fontId="7" fillId="0" borderId="5" xfId="6" applyFont="1" applyBorder="1"/>
    <xf numFmtId="0" fontId="7" fillId="0" borderId="7" xfId="6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5" fontId="10" fillId="0" borderId="0" xfId="2" applyNumberFormat="1" applyFont="1" applyFill="1"/>
    <xf numFmtId="0" fontId="7" fillId="0" borderId="7" xfId="0" applyFont="1" applyBorder="1"/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17" fontId="7" fillId="0" borderId="0" xfId="0" applyNumberFormat="1" applyFont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Fill="1"/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12" fillId="0" borderId="0" xfId="0" applyFont="1"/>
    <xf numFmtId="166" fontId="7" fillId="0" borderId="0" xfId="6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7" fillId="0" borderId="8" xfId="1" applyNumberFormat="1" applyFont="1" applyFill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5" fillId="0" borderId="0" xfId="2" applyNumberFormat="1" applyFont="1" applyFill="1" applyAlignment="1">
      <alignment horizontal="center"/>
    </xf>
    <xf numFmtId="0" fontId="7" fillId="0" borderId="0" xfId="0" applyFont="1" applyBorder="1"/>
    <xf numFmtId="0" fontId="8" fillId="0" borderId="0" xfId="4" applyFont="1" applyFill="1" applyAlignment="1">
      <alignment horizontal="left"/>
    </xf>
    <xf numFmtId="0" fontId="3" fillId="0" borderId="0" xfId="4" applyFont="1" applyFill="1"/>
    <xf numFmtId="0" fontId="3" fillId="0" borderId="0" xfId="4" applyFont="1" applyFill="1" applyAlignment="1">
      <alignment horizontal="center"/>
    </xf>
    <xf numFmtId="164" fontId="3" fillId="0" borderId="0" xfId="7" applyNumberFormat="1" applyFont="1" applyFill="1" applyBorder="1" applyAlignment="1">
      <alignment horizontal="center"/>
    </xf>
    <xf numFmtId="0" fontId="7" fillId="0" borderId="0" xfId="6" applyFont="1" applyFill="1"/>
    <xf numFmtId="0" fontId="3" fillId="0" borderId="0" xfId="5" applyFont="1" applyFill="1" applyAlignment="1">
      <alignment horizontal="center"/>
    </xf>
    <xf numFmtId="0" fontId="3" fillId="0" borderId="0" xfId="8" applyFont="1" applyFill="1" applyAlignment="1">
      <alignment horizontal="center"/>
    </xf>
    <xf numFmtId="41" fontId="7" fillId="0" borderId="0" xfId="6" applyNumberFormat="1" applyFont="1" applyFill="1"/>
    <xf numFmtId="0" fontId="3" fillId="0" borderId="0" xfId="4" applyFont="1" applyFill="1" applyAlignment="1">
      <alignment horizontal="left"/>
    </xf>
    <xf numFmtId="0" fontId="3" fillId="0" borderId="0" xfId="0" applyFont="1" applyFill="1"/>
    <xf numFmtId="0" fontId="6" fillId="0" borderId="4" xfId="0" applyFont="1" applyBorder="1" applyAlignment="1">
      <alignment horizontal="center"/>
    </xf>
    <xf numFmtId="41" fontId="3" fillId="0" borderId="0" xfId="6" applyNumberFormat="1" applyFont="1" applyFill="1"/>
    <xf numFmtId="164" fontId="7" fillId="0" borderId="0" xfId="1" applyNumberFormat="1" applyFont="1" applyFill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164" fontId="6" fillId="0" borderId="0" xfId="0" applyNumberFormat="1" applyFont="1" applyBorder="1"/>
    <xf numFmtId="2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10" fillId="0" borderId="0" xfId="0" applyFont="1" applyBorder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64" fontId="7" fillId="0" borderId="13" xfId="1" applyNumberFormat="1" applyFont="1" applyBorder="1"/>
    <xf numFmtId="164" fontId="7" fillId="0" borderId="13" xfId="1" applyNumberFormat="1" applyFont="1" applyFill="1" applyBorder="1"/>
    <xf numFmtId="164" fontId="8" fillId="0" borderId="0" xfId="1" applyNumberFormat="1" applyFont="1" applyAlignment="1">
      <alignment horizontal="center"/>
    </xf>
    <xf numFmtId="164" fontId="7" fillId="3" borderId="0" xfId="1" applyNumberFormat="1" applyFont="1" applyFill="1"/>
    <xf numFmtId="0" fontId="16" fillId="0" borderId="0" xfId="0" applyFont="1"/>
    <xf numFmtId="0" fontId="7" fillId="0" borderId="3" xfId="6" applyFont="1" applyBorder="1" applyAlignment="1">
      <alignment horizontal="left" vertical="top" wrapText="1"/>
    </xf>
    <xf numFmtId="0" fontId="7" fillId="0" borderId="4" xfId="6" applyFont="1" applyBorder="1" applyAlignment="1">
      <alignment horizontal="left" vertical="top" wrapText="1"/>
    </xf>
    <xf numFmtId="0" fontId="7" fillId="0" borderId="0" xfId="6" applyFont="1" applyBorder="1" applyAlignment="1">
      <alignment horizontal="left" vertical="top" wrapText="1"/>
    </xf>
    <xf numFmtId="0" fontId="7" fillId="0" borderId="6" xfId="6" applyFont="1" applyBorder="1" applyAlignment="1">
      <alignment horizontal="left" vertical="top" wrapText="1"/>
    </xf>
    <xf numFmtId="0" fontId="7" fillId="0" borderId="8" xfId="6" applyFont="1" applyBorder="1" applyAlignment="1">
      <alignment horizontal="left" vertical="top" wrapText="1"/>
    </xf>
    <xf numFmtId="0" fontId="7" fillId="0" borderId="9" xfId="6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22">
    <cellStyle name="Comma" xfId="1" builtinId="3"/>
    <cellStyle name="Comma 10 6" xfId="7" xr:uid="{6D273B19-53C9-4D78-A2EF-3624AF761330}"/>
    <cellStyle name="Comma 2 2" xfId="9" xr:uid="{D08651FA-11AE-43BD-B319-E89DF8E1770F}"/>
    <cellStyle name="Comma 4" xfId="15" xr:uid="{1F1EE638-2041-4F5F-B71A-E9B0ABB9975F}"/>
    <cellStyle name="Normal" xfId="0" builtinId="0"/>
    <cellStyle name="Normal 15" xfId="6" xr:uid="{910740BB-69AE-4A21-8F84-F5D32D9F7783}"/>
    <cellStyle name="Normal 2" xfId="11" xr:uid="{E6C377D9-9D65-46A8-B4FD-F07AC632138E}"/>
    <cellStyle name="Normal 2 10 2 2 2 3" xfId="18" xr:uid="{6D650C5F-012D-4395-8F49-8E2A06C61205}"/>
    <cellStyle name="Normal 2 2" xfId="21" xr:uid="{03C4E477-8321-4433-A72F-D6C08407C25B}"/>
    <cellStyle name="Normal 2 2 3 2" xfId="17" xr:uid="{813BAC8A-E88A-4663-856B-A13AEBE7BEB5}"/>
    <cellStyle name="Normal 2 3" xfId="8" xr:uid="{F66CE4C8-7463-46AC-BD65-3856235A1C6D}"/>
    <cellStyle name="Normal 3" xfId="3" xr:uid="{CC87164C-FCF8-4967-A89C-176F457915BB}"/>
    <cellStyle name="Normal 3 2" xfId="19" xr:uid="{99C72968-9DF4-49F8-BC8F-741ADF9F77B8}"/>
    <cellStyle name="Normal 4" xfId="13" xr:uid="{197B3B00-1FDB-456C-B9DD-A4121FD2FC61}"/>
    <cellStyle name="Normal 5" xfId="12" xr:uid="{3E733E32-1F7A-428E-BB4F-64AF57A46956}"/>
    <cellStyle name="Normal_Adjustment Template" xfId="5" xr:uid="{3C957C7F-75FC-4502-9061-00FCB61DEE1E}"/>
    <cellStyle name="Normal_Copy of File50007" xfId="4" xr:uid="{2DD96162-D7D6-41C5-8882-3D34E4BD2907}"/>
    <cellStyle name="Percent" xfId="2" builtinId="5"/>
    <cellStyle name="Percent 10 3" xfId="10" xr:uid="{FD0852D7-6D5E-4CA0-AC67-74839DC0CD2F}"/>
    <cellStyle name="Percent 2" xfId="16" xr:uid="{B7A28408-6B90-4220-B0E3-6DA7BAD83AEA}"/>
    <cellStyle name="Percent 4" xfId="14" xr:uid="{649C7EE7-8F1E-4A55-863C-11751F8C8B32}"/>
    <cellStyle name="SAPBEXstdItem 2" xfId="20" xr:uid="{56FD29BD-420E-4193-9520-310173FB9ECD}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33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050A-2655-485A-9C54-7A97FE561DB1}">
  <dimension ref="A1:L60"/>
  <sheetViews>
    <sheetView view="pageBreakPreview" zoomScale="85" zoomScaleNormal="100" zoomScaleSheetLayoutView="85" workbookViewId="0"/>
  </sheetViews>
  <sheetFormatPr defaultColWidth="9.140625" defaultRowHeight="12" customHeight="1" x14ac:dyDescent="0.2"/>
  <cols>
    <col min="1" max="1" width="2.5703125" style="38" customWidth="1"/>
    <col min="2" max="2" width="7.140625" style="38" customWidth="1"/>
    <col min="3" max="3" width="39" style="38" customWidth="1"/>
    <col min="4" max="4" width="9.7109375" style="38" customWidth="1"/>
    <col min="5" max="5" width="5" style="38" bestFit="1" customWidth="1"/>
    <col min="6" max="6" width="14.42578125" style="38" customWidth="1"/>
    <col min="7" max="7" width="12" style="38" customWidth="1"/>
    <col min="8" max="8" width="10.42578125" style="38" customWidth="1"/>
    <col min="9" max="9" width="13.7109375" style="38" bestFit="1" customWidth="1"/>
    <col min="10" max="10" width="8.28515625" style="38" customWidth="1"/>
    <col min="11" max="16384" width="9.140625" style="38"/>
  </cols>
  <sheetData>
    <row r="1" spans="2:10" ht="12" customHeight="1" x14ac:dyDescent="0.2">
      <c r="B1" s="3" t="s">
        <v>0</v>
      </c>
      <c r="I1" s="39" t="s">
        <v>93</v>
      </c>
      <c r="J1" s="61" t="s">
        <v>65</v>
      </c>
    </row>
    <row r="2" spans="2:10" ht="12" customHeight="1" x14ac:dyDescent="0.2">
      <c r="B2" s="3" t="s">
        <v>85</v>
      </c>
    </row>
    <row r="3" spans="2:10" ht="12" customHeight="1" x14ac:dyDescent="0.2">
      <c r="B3" s="3" t="s">
        <v>82</v>
      </c>
    </row>
    <row r="6" spans="2:10" ht="12" customHeight="1" x14ac:dyDescent="0.2">
      <c r="B6" s="1"/>
      <c r="C6" s="1"/>
      <c r="D6" s="4"/>
      <c r="E6" s="4"/>
      <c r="F6" s="4" t="s">
        <v>1</v>
      </c>
      <c r="G6" s="4"/>
      <c r="H6" s="4"/>
      <c r="I6" s="4" t="s">
        <v>83</v>
      </c>
      <c r="J6" s="4"/>
    </row>
    <row r="7" spans="2:10" ht="12" customHeight="1" x14ac:dyDescent="0.2">
      <c r="B7" s="1"/>
      <c r="C7" s="1"/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</row>
    <row r="8" spans="2:10" ht="12" customHeight="1" x14ac:dyDescent="0.2">
      <c r="B8" s="6" t="s">
        <v>9</v>
      </c>
      <c r="C8" s="1"/>
      <c r="D8" s="4"/>
      <c r="E8" s="4"/>
      <c r="F8" s="4"/>
      <c r="G8" s="4"/>
      <c r="H8" s="4"/>
      <c r="I8" s="7"/>
      <c r="J8" s="4"/>
    </row>
    <row r="9" spans="2:10" ht="12" customHeight="1" x14ac:dyDescent="0.2">
      <c r="B9" s="38" t="s">
        <v>50</v>
      </c>
      <c r="D9" s="8">
        <v>343</v>
      </c>
      <c r="E9" s="40" t="s">
        <v>10</v>
      </c>
      <c r="F9" s="9">
        <f>'Page ADJ_1.1'!E8</f>
        <v>-16800098.103501558</v>
      </c>
      <c r="G9" s="40" t="s">
        <v>11</v>
      </c>
      <c r="H9" s="10">
        <v>7.8111041399714837E-2</v>
      </c>
      <c r="I9" s="9">
        <f>F9*H9</f>
        <v>-1312273.158481881</v>
      </c>
      <c r="J9" s="4" t="str">
        <f>$J$1&amp;".1"</f>
        <v>ADJ_1.1</v>
      </c>
    </row>
    <row r="10" spans="2:10" ht="12" customHeight="1" x14ac:dyDescent="0.2">
      <c r="B10" s="38" t="s">
        <v>60</v>
      </c>
      <c r="D10" s="8">
        <v>343</v>
      </c>
      <c r="E10" s="40" t="s">
        <v>10</v>
      </c>
      <c r="F10" s="9">
        <f>'Page ADJ_1.1'!E21</f>
        <v>-200890.47999998927</v>
      </c>
      <c r="G10" s="40" t="s">
        <v>11</v>
      </c>
      <c r="H10" s="10">
        <v>7.8111041399714837E-2</v>
      </c>
      <c r="I10" s="9">
        <f>F10*H10</f>
        <v>-15691.764600087747</v>
      </c>
      <c r="J10" s="4" t="str">
        <f>$J$1&amp;".1"</f>
        <v>ADJ_1.1</v>
      </c>
    </row>
    <row r="11" spans="2:10" ht="12" customHeight="1" x14ac:dyDescent="0.2">
      <c r="B11" s="38" t="s">
        <v>51</v>
      </c>
      <c r="D11" s="8">
        <v>355</v>
      </c>
      <c r="E11" s="40" t="s">
        <v>10</v>
      </c>
      <c r="F11" s="9">
        <f>'Page ADJ_1.1'!E9</f>
        <v>-34212876.359999895</v>
      </c>
      <c r="G11" s="40" t="s">
        <v>11</v>
      </c>
      <c r="H11" s="10">
        <f>$H$9</f>
        <v>7.8111041399714837E-2</v>
      </c>
      <c r="I11" s="9">
        <f>F11*H11</f>
        <v>-2672403.4017592766</v>
      </c>
      <c r="J11" s="4" t="str">
        <f>$J$1&amp;".1"</f>
        <v>ADJ_1.1</v>
      </c>
    </row>
    <row r="13" spans="2:10" ht="12" customHeight="1" x14ac:dyDescent="0.2">
      <c r="B13" s="6" t="s">
        <v>12</v>
      </c>
    </row>
    <row r="14" spans="2:10" ht="12" customHeight="1" x14ac:dyDescent="0.2">
      <c r="B14" s="38" t="s">
        <v>52</v>
      </c>
      <c r="D14" s="8" t="s">
        <v>13</v>
      </c>
      <c r="E14" s="40" t="s">
        <v>10</v>
      </c>
      <c r="F14" s="9">
        <f>'Page ADJ_1.1'!E11</f>
        <v>-812465.92108617723</v>
      </c>
      <c r="G14" s="40" t="s">
        <v>11</v>
      </c>
      <c r="H14" s="10">
        <v>7.8111041399714837E-2</v>
      </c>
      <c r="I14" s="9">
        <f t="shared" ref="I14" si="0">F14*H14</f>
        <v>-63462.559197819835</v>
      </c>
      <c r="J14" s="4" t="str">
        <f t="shared" ref="J14:J16" si="1">$J$1&amp;".1"</f>
        <v>ADJ_1.1</v>
      </c>
    </row>
    <row r="15" spans="2:10" ht="12" customHeight="1" x14ac:dyDescent="0.2">
      <c r="B15" s="38" t="s">
        <v>61</v>
      </c>
      <c r="D15" s="8" t="s">
        <v>13</v>
      </c>
      <c r="E15" s="40" t="s">
        <v>10</v>
      </c>
      <c r="F15" s="9">
        <f>'Page ADJ_1.1'!E22</f>
        <v>-9715.2211769893765</v>
      </c>
      <c r="G15" s="40" t="s">
        <v>11</v>
      </c>
      <c r="H15" s="10">
        <v>7.8111041399714837E-2</v>
      </c>
      <c r="I15" s="9">
        <f t="shared" ref="I15" si="2">F15*H15</f>
        <v>-758.86604356320345</v>
      </c>
      <c r="J15" s="4" t="str">
        <f>$J$1&amp;".1"</f>
        <v>ADJ_1.1</v>
      </c>
    </row>
    <row r="16" spans="2:10" ht="12" customHeight="1" x14ac:dyDescent="0.2">
      <c r="B16" s="38" t="s">
        <v>53</v>
      </c>
      <c r="D16" s="8" t="s">
        <v>48</v>
      </c>
      <c r="E16" s="40" t="s">
        <v>10</v>
      </c>
      <c r="F16" s="9">
        <f>'Page ADJ_1.1'!E12</f>
        <v>-586137.53670329414</v>
      </c>
      <c r="G16" s="40" t="s">
        <v>11</v>
      </c>
      <c r="H16" s="10">
        <v>7.8111041399714837E-2</v>
      </c>
      <c r="I16" s="9">
        <f>F16*H16</f>
        <v>-45783.81339535788</v>
      </c>
      <c r="J16" s="4" t="str">
        <f t="shared" si="1"/>
        <v>ADJ_1.1</v>
      </c>
    </row>
    <row r="18" spans="2:10" ht="12" customHeight="1" x14ac:dyDescent="0.2">
      <c r="B18" s="6" t="s">
        <v>14</v>
      </c>
    </row>
    <row r="19" spans="2:10" ht="12" customHeight="1" x14ac:dyDescent="0.2">
      <c r="B19" s="38" t="s">
        <v>54</v>
      </c>
      <c r="D19" s="8" t="s">
        <v>15</v>
      </c>
      <c r="E19" s="40" t="s">
        <v>10</v>
      </c>
      <c r="F19" s="9">
        <f>'Page ADJ_1.1'!E14</f>
        <v>10280997.33225058</v>
      </c>
      <c r="G19" s="40" t="s">
        <v>11</v>
      </c>
      <c r="H19" s="10">
        <v>7.8111041399714837E-2</v>
      </c>
      <c r="I19" s="9">
        <f t="shared" ref="I19" si="3">F19*H19</f>
        <v>803059.40824978286</v>
      </c>
      <c r="J19" s="4" t="str">
        <f t="shared" ref="J19:J21" si="4">$J$1&amp;".1"</f>
        <v>ADJ_1.1</v>
      </c>
    </row>
    <row r="20" spans="2:10" ht="12" customHeight="1" x14ac:dyDescent="0.2">
      <c r="B20" s="38" t="s">
        <v>62</v>
      </c>
      <c r="D20" s="8" t="s">
        <v>15</v>
      </c>
      <c r="E20" s="40" t="s">
        <v>10</v>
      </c>
      <c r="F20" s="9">
        <f>'Page ADJ_1.1'!E23</f>
        <v>200890.47999998927</v>
      </c>
      <c r="G20" s="40" t="s">
        <v>11</v>
      </c>
      <c r="H20" s="10">
        <v>7.8111041399714837E-2</v>
      </c>
      <c r="I20" s="9">
        <f t="shared" ref="I20" si="5">F20*H20</f>
        <v>15691.764600087747</v>
      </c>
      <c r="J20" s="4" t="str">
        <f t="shared" si="4"/>
        <v>ADJ_1.1</v>
      </c>
    </row>
    <row r="21" spans="2:10" ht="12" customHeight="1" x14ac:dyDescent="0.2">
      <c r="B21" s="38" t="s">
        <v>55</v>
      </c>
      <c r="D21" s="8" t="s">
        <v>49</v>
      </c>
      <c r="E21" s="40" t="s">
        <v>10</v>
      </c>
      <c r="F21" s="9">
        <f>'Page ADJ_1.1'!E15</f>
        <v>-680925.37123325467</v>
      </c>
      <c r="G21" s="40" t="s">
        <v>11</v>
      </c>
      <c r="H21" s="10">
        <v>7.8111041399714837E-2</v>
      </c>
      <c r="I21" s="9">
        <f>F21*H21</f>
        <v>-53187.789862516947</v>
      </c>
      <c r="J21" s="4" t="str">
        <f t="shared" si="4"/>
        <v>ADJ_1.1</v>
      </c>
    </row>
    <row r="24" spans="2:10" ht="12" customHeight="1" x14ac:dyDescent="0.2">
      <c r="B24" s="70" t="s">
        <v>16</v>
      </c>
      <c r="C24" s="71"/>
      <c r="D24" s="72"/>
      <c r="E24" s="72"/>
      <c r="F24" s="72"/>
      <c r="G24" s="72"/>
      <c r="H24" s="72"/>
      <c r="I24" s="73"/>
      <c r="J24" s="72"/>
    </row>
    <row r="25" spans="2:10" ht="12" customHeight="1" x14ac:dyDescent="0.2">
      <c r="B25" s="74" t="s">
        <v>56</v>
      </c>
      <c r="C25" s="74"/>
      <c r="D25" s="75" t="s">
        <v>17</v>
      </c>
      <c r="E25" s="76" t="s">
        <v>10</v>
      </c>
      <c r="F25" s="9">
        <v>-6297893</v>
      </c>
      <c r="G25" s="76" t="s">
        <v>11</v>
      </c>
      <c r="H25" s="10">
        <f t="shared" ref="H25:H33" si="6">$H$9</f>
        <v>7.8111041399714837E-2</v>
      </c>
      <c r="I25" s="9">
        <f t="shared" ref="I25:I29" si="7">F25*H25</f>
        <v>-491934.9808539743</v>
      </c>
      <c r="J25" s="72"/>
    </row>
    <row r="26" spans="2:10" ht="12" customHeight="1" x14ac:dyDescent="0.2">
      <c r="B26" s="74" t="s">
        <v>56</v>
      </c>
      <c r="C26" s="74"/>
      <c r="D26" s="75" t="s">
        <v>18</v>
      </c>
      <c r="E26" s="76" t="s">
        <v>10</v>
      </c>
      <c r="F26" s="77">
        <v>-50454329</v>
      </c>
      <c r="G26" s="76" t="s">
        <v>11</v>
      </c>
      <c r="H26" s="10">
        <f t="shared" si="6"/>
        <v>7.8111041399714837E-2</v>
      </c>
      <c r="I26" s="9">
        <f t="shared" si="7"/>
        <v>-3941040.1813138328</v>
      </c>
      <c r="J26" s="74"/>
    </row>
    <row r="27" spans="2:10" ht="12" customHeight="1" x14ac:dyDescent="0.2">
      <c r="B27" s="78" t="s">
        <v>57</v>
      </c>
      <c r="C27" s="74"/>
      <c r="D27" s="75">
        <v>41110</v>
      </c>
      <c r="E27" s="76" t="s">
        <v>10</v>
      </c>
      <c r="F27" s="77">
        <v>-92765</v>
      </c>
      <c r="G27" s="76" t="s">
        <v>11</v>
      </c>
      <c r="H27" s="10">
        <f t="shared" si="6"/>
        <v>7.8111041399714837E-2</v>
      </c>
      <c r="I27" s="9">
        <f t="shared" si="7"/>
        <v>-7245.9707554445467</v>
      </c>
      <c r="J27" s="74"/>
    </row>
    <row r="28" spans="2:10" ht="12" customHeight="1" x14ac:dyDescent="0.2">
      <c r="B28" s="78" t="s">
        <v>57</v>
      </c>
      <c r="C28" s="74"/>
      <c r="D28" s="75">
        <v>41010</v>
      </c>
      <c r="E28" s="76" t="s">
        <v>10</v>
      </c>
      <c r="F28" s="77">
        <v>-10856567.414056003</v>
      </c>
      <c r="G28" s="76" t="s">
        <v>11</v>
      </c>
      <c r="H28" s="10">
        <f t="shared" si="6"/>
        <v>7.8111041399714837E-2</v>
      </c>
      <c r="I28" s="9">
        <f t="shared" si="7"/>
        <v>-848017.78673812351</v>
      </c>
      <c r="J28" s="72"/>
    </row>
    <row r="29" spans="2:10" ht="12" customHeight="1" x14ac:dyDescent="0.2">
      <c r="B29" s="74" t="s">
        <v>58</v>
      </c>
      <c r="C29" s="74"/>
      <c r="D29" s="75">
        <v>282</v>
      </c>
      <c r="E29" s="76" t="s">
        <v>10</v>
      </c>
      <c r="F29" s="9">
        <v>92677485</v>
      </c>
      <c r="G29" s="76" t="s">
        <v>11</v>
      </c>
      <c r="H29" s="10">
        <f t="shared" si="6"/>
        <v>7.8111041399714837E-2</v>
      </c>
      <c r="I29" s="9">
        <f t="shared" si="7"/>
        <v>7239134.8676564507</v>
      </c>
      <c r="J29" s="72"/>
    </row>
    <row r="30" spans="2:10" ht="12" customHeight="1" x14ac:dyDescent="0.2">
      <c r="B30" s="74"/>
      <c r="C30" s="74"/>
      <c r="D30" s="75"/>
      <c r="E30" s="76"/>
      <c r="F30" s="9"/>
      <c r="G30" s="76"/>
      <c r="H30" s="11"/>
      <c r="I30" s="9"/>
      <c r="J30" s="72"/>
    </row>
    <row r="31" spans="2:10" ht="12" customHeight="1" x14ac:dyDescent="0.2">
      <c r="B31" s="74" t="s">
        <v>70</v>
      </c>
      <c r="C31" s="74"/>
      <c r="D31" s="75" t="s">
        <v>17</v>
      </c>
      <c r="E31" s="76" t="s">
        <v>10</v>
      </c>
      <c r="F31" s="9">
        <f>+F15</f>
        <v>-9715.2211769893765</v>
      </c>
      <c r="G31" s="76" t="s">
        <v>11</v>
      </c>
      <c r="H31" s="10">
        <f t="shared" si="6"/>
        <v>7.8111041399714837E-2</v>
      </c>
      <c r="I31" s="9">
        <f t="shared" ref="I31:I33" si="8">F31*H31</f>
        <v>-758.86604356320345</v>
      </c>
      <c r="J31" s="72"/>
    </row>
    <row r="32" spans="2:10" ht="12" customHeight="1" x14ac:dyDescent="0.2">
      <c r="B32" s="74" t="s">
        <v>71</v>
      </c>
      <c r="C32" s="74"/>
      <c r="D32" s="75">
        <v>41110</v>
      </c>
      <c r="E32" s="76" t="s">
        <v>10</v>
      </c>
      <c r="F32" s="9">
        <f>ROUND(-F31*0.245866,0)</f>
        <v>2389</v>
      </c>
      <c r="G32" s="76" t="s">
        <v>11</v>
      </c>
      <c r="H32" s="10">
        <f t="shared" si="6"/>
        <v>7.8111041399714837E-2</v>
      </c>
      <c r="I32" s="9">
        <f t="shared" si="8"/>
        <v>186.60727790391874</v>
      </c>
      <c r="J32" s="74"/>
    </row>
    <row r="33" spans="2:10" ht="12" customHeight="1" x14ac:dyDescent="0.2">
      <c r="B33" s="79" t="s">
        <v>72</v>
      </c>
      <c r="C33" s="74"/>
      <c r="D33" s="75">
        <v>282</v>
      </c>
      <c r="E33" s="76" t="s">
        <v>10</v>
      </c>
      <c r="F33" s="81">
        <f>-F32</f>
        <v>-2389</v>
      </c>
      <c r="G33" s="76" t="s">
        <v>11</v>
      </c>
      <c r="H33" s="10">
        <f t="shared" si="6"/>
        <v>7.8111041399714837E-2</v>
      </c>
      <c r="I33" s="9">
        <f t="shared" si="8"/>
        <v>-186.60727790391874</v>
      </c>
      <c r="J33" s="74"/>
    </row>
    <row r="34" spans="2:10" ht="12" customHeight="1" x14ac:dyDescent="0.2">
      <c r="D34" s="8"/>
      <c r="E34" s="40"/>
      <c r="F34" s="9"/>
      <c r="G34" s="40"/>
      <c r="H34" s="11"/>
      <c r="I34" s="9"/>
      <c r="J34" s="4"/>
    </row>
    <row r="49" spans="1:12" ht="13.5" customHeight="1" thickBot="1" x14ac:dyDescent="0.25">
      <c r="B49" s="2" t="s">
        <v>19</v>
      </c>
    </row>
    <row r="50" spans="1:12" ht="12" customHeight="1" x14ac:dyDescent="0.2">
      <c r="A50" s="41"/>
      <c r="B50" s="98" t="s">
        <v>92</v>
      </c>
      <c r="C50" s="98"/>
      <c r="D50" s="98"/>
      <c r="E50" s="98"/>
      <c r="F50" s="98"/>
      <c r="G50" s="98"/>
      <c r="H50" s="98"/>
      <c r="I50" s="98"/>
      <c r="J50" s="99"/>
    </row>
    <row r="51" spans="1:12" ht="12" customHeight="1" x14ac:dyDescent="0.2">
      <c r="A51" s="42"/>
      <c r="B51" s="100"/>
      <c r="C51" s="100"/>
      <c r="D51" s="100"/>
      <c r="E51" s="100"/>
      <c r="F51" s="100"/>
      <c r="G51" s="100"/>
      <c r="H51" s="100"/>
      <c r="I51" s="100"/>
      <c r="J51" s="101"/>
      <c r="L51" s="97"/>
    </row>
    <row r="52" spans="1:12" ht="12" customHeight="1" x14ac:dyDescent="0.2">
      <c r="A52" s="42"/>
      <c r="B52" s="100"/>
      <c r="C52" s="100"/>
      <c r="D52" s="100"/>
      <c r="E52" s="100"/>
      <c r="F52" s="100"/>
      <c r="G52" s="100"/>
      <c r="H52" s="100"/>
      <c r="I52" s="100"/>
      <c r="J52" s="101"/>
    </row>
    <row r="53" spans="1:12" ht="12" customHeight="1" x14ac:dyDescent="0.2">
      <c r="A53" s="42"/>
      <c r="B53" s="100"/>
      <c r="C53" s="100"/>
      <c r="D53" s="100"/>
      <c r="E53" s="100"/>
      <c r="F53" s="100"/>
      <c r="G53" s="100"/>
      <c r="H53" s="100"/>
      <c r="I53" s="100"/>
      <c r="J53" s="101"/>
    </row>
    <row r="54" spans="1:12" ht="12" customHeight="1" x14ac:dyDescent="0.2">
      <c r="A54" s="42"/>
      <c r="B54" s="100"/>
      <c r="C54" s="100"/>
      <c r="D54" s="100"/>
      <c r="E54" s="100"/>
      <c r="F54" s="100"/>
      <c r="G54" s="100"/>
      <c r="H54" s="100"/>
      <c r="I54" s="100"/>
      <c r="J54" s="101"/>
    </row>
    <row r="55" spans="1:12" ht="12" customHeight="1" x14ac:dyDescent="0.2">
      <c r="A55" s="42"/>
      <c r="B55" s="100"/>
      <c r="C55" s="100"/>
      <c r="D55" s="100"/>
      <c r="E55" s="100"/>
      <c r="F55" s="100"/>
      <c r="G55" s="100"/>
      <c r="H55" s="100"/>
      <c r="I55" s="100"/>
      <c r="J55" s="101"/>
    </row>
    <row r="56" spans="1:12" ht="12" customHeight="1" x14ac:dyDescent="0.2">
      <c r="A56" s="42"/>
      <c r="B56" s="100"/>
      <c r="C56" s="100"/>
      <c r="D56" s="100"/>
      <c r="E56" s="100"/>
      <c r="F56" s="100"/>
      <c r="G56" s="100"/>
      <c r="H56" s="100"/>
      <c r="I56" s="100"/>
      <c r="J56" s="101"/>
    </row>
    <row r="57" spans="1:12" ht="12" customHeight="1" x14ac:dyDescent="0.2">
      <c r="A57" s="42"/>
      <c r="B57" s="100"/>
      <c r="C57" s="100"/>
      <c r="D57" s="100"/>
      <c r="E57" s="100"/>
      <c r="F57" s="100"/>
      <c r="G57" s="100"/>
      <c r="H57" s="100"/>
      <c r="I57" s="100"/>
      <c r="J57" s="101"/>
    </row>
    <row r="58" spans="1:12" ht="12" customHeight="1" x14ac:dyDescent="0.2">
      <c r="A58" s="42"/>
      <c r="B58" s="100"/>
      <c r="C58" s="100"/>
      <c r="D58" s="100"/>
      <c r="E58" s="100"/>
      <c r="F58" s="100"/>
      <c r="G58" s="100"/>
      <c r="H58" s="100"/>
      <c r="I58" s="100"/>
      <c r="J58" s="101"/>
    </row>
    <row r="59" spans="1:12" ht="12" customHeight="1" x14ac:dyDescent="0.2">
      <c r="A59" s="42"/>
      <c r="B59" s="100"/>
      <c r="C59" s="100"/>
      <c r="D59" s="100"/>
      <c r="E59" s="100"/>
      <c r="F59" s="100"/>
      <c r="G59" s="100"/>
      <c r="H59" s="100"/>
      <c r="I59" s="100"/>
      <c r="J59" s="101"/>
    </row>
    <row r="60" spans="1:12" ht="12" customHeight="1" thickBot="1" x14ac:dyDescent="0.25">
      <c r="A60" s="43"/>
      <c r="B60" s="102"/>
      <c r="C60" s="102"/>
      <c r="D60" s="102"/>
      <c r="E60" s="102"/>
      <c r="F60" s="102"/>
      <c r="G60" s="102"/>
      <c r="H60" s="102"/>
      <c r="I60" s="102"/>
      <c r="J60" s="103"/>
    </row>
  </sheetData>
  <mergeCells count="1">
    <mergeCell ref="B50:J60"/>
  </mergeCells>
  <conditionalFormatting sqref="B8">
    <cfRule type="cellIs" dxfId="6" priority="9" stopIfTrue="1" operator="equal">
      <formula>"Adjustment to Income/Expense/Rate Base:"</formula>
    </cfRule>
  </conditionalFormatting>
  <conditionalFormatting sqref="B13">
    <cfRule type="cellIs" dxfId="5" priority="8" stopIfTrue="1" operator="equal">
      <formula>"Adjustment to Income/Expense/Rate Base:"</formula>
    </cfRule>
  </conditionalFormatting>
  <conditionalFormatting sqref="B18">
    <cfRule type="cellIs" dxfId="4" priority="7" stopIfTrue="1" operator="equal">
      <formula>"Adjustment to Income/Expense/Rate Base:"</formula>
    </cfRule>
  </conditionalFormatting>
  <conditionalFormatting sqref="B33">
    <cfRule type="cellIs" dxfId="3" priority="6" stopIfTrue="1" operator="equal">
      <formula>"Adjustment to Income/Expense/Rate Base:"</formula>
    </cfRule>
  </conditionalFormatting>
  <conditionalFormatting sqref="B24">
    <cfRule type="cellIs" dxfId="2" priority="5" stopIfTrue="1" operator="equal">
      <formula>"Adjustment to Income/Expense/Rate Base:"</formula>
    </cfRule>
  </conditionalFormatting>
  <conditionalFormatting sqref="B27">
    <cfRule type="cellIs" dxfId="1" priority="4" stopIfTrue="1" operator="equal">
      <formula>"Adjustment to Income/Expense/Rate Base:"</formula>
    </cfRule>
  </conditionalFormatting>
  <conditionalFormatting sqref="B28">
    <cfRule type="cellIs" dxfId="0" priority="1" stopIfTrue="1" operator="equal">
      <formula>"Adjustment to Income/Expense/Rate Base:"</formula>
    </cfRule>
  </conditionalFormatting>
  <dataValidations count="1">
    <dataValidation type="list" errorStyle="warning" allowBlank="1" showInputMessage="1" showErrorMessage="1" errorTitle="FERC ACCOUNT" error="This FERC Account is not included in the drop-down list. Is this the account you want to use?" sqref="D25:D33" xr:uid="{A58DEE7D-B25B-4CB2-80D3-8042D27B608D}">
      <formula1>$D$93:$D$427</formula1>
    </dataValidation>
  </dataValidation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E613-30BF-460D-A641-94F734E3D0B9}">
  <dimension ref="A1:H23"/>
  <sheetViews>
    <sheetView tabSelected="1" view="pageBreakPreview" zoomScale="80" zoomScaleNormal="100" zoomScaleSheetLayoutView="80" workbookViewId="0">
      <selection activeCell="B17" sqref="B17"/>
    </sheetView>
  </sheetViews>
  <sheetFormatPr defaultRowHeight="12.75" x14ac:dyDescent="0.2"/>
  <cols>
    <col min="1" max="2" width="9.140625" style="14"/>
    <col min="3" max="3" width="17.140625" style="14" customWidth="1"/>
    <col min="4" max="4" width="15.42578125" style="14" customWidth="1"/>
    <col min="5" max="5" width="12.85546875" style="14" bestFit="1" customWidth="1"/>
    <col min="6" max="6" width="10.7109375" style="14" bestFit="1" customWidth="1"/>
    <col min="7" max="7" width="6.85546875" style="14" customWidth="1"/>
    <col min="8" max="16384" width="9.140625" style="14"/>
  </cols>
  <sheetData>
    <row r="1" spans="1:8" x14ac:dyDescent="0.2">
      <c r="A1" s="3" t="str">
        <f>'Lead Sheet ADJ_1'!B1</f>
        <v>PacifiCorp</v>
      </c>
      <c r="B1" s="38"/>
      <c r="C1" s="38"/>
      <c r="D1" s="38"/>
      <c r="E1" s="38"/>
      <c r="F1" s="38"/>
      <c r="G1" s="39" t="s">
        <v>64</v>
      </c>
      <c r="H1" s="61" t="s">
        <v>80</v>
      </c>
    </row>
    <row r="2" spans="1:8" x14ac:dyDescent="0.2">
      <c r="A2" s="3" t="str">
        <f>'Lead Sheet ADJ_1'!B2</f>
        <v>Washington Limited-Issue Rate Filing</v>
      </c>
      <c r="B2" s="38"/>
      <c r="C2" s="38"/>
      <c r="D2" s="38"/>
      <c r="E2" s="38"/>
      <c r="F2" s="38"/>
      <c r="G2" s="38"/>
      <c r="H2" s="38"/>
    </row>
    <row r="3" spans="1:8" x14ac:dyDescent="0.2">
      <c r="A3" s="3" t="str">
        <f>'Lead Sheet ADJ_1'!B3</f>
        <v>Wind &amp; Transmission Capital True-Up</v>
      </c>
      <c r="B3" s="38"/>
      <c r="C3" s="38"/>
      <c r="D3" s="38"/>
      <c r="E3" s="38"/>
      <c r="F3" s="38"/>
      <c r="G3" s="38"/>
      <c r="H3" s="38"/>
    </row>
    <row r="4" spans="1:8" x14ac:dyDescent="0.2">
      <c r="A4" s="3" t="s">
        <v>84</v>
      </c>
      <c r="B4" s="38"/>
      <c r="C4" s="38"/>
      <c r="D4" s="38"/>
      <c r="E4" s="38"/>
      <c r="F4" s="38"/>
      <c r="G4" s="38"/>
      <c r="H4" s="38"/>
    </row>
    <row r="5" spans="1:8" ht="13.5" thickBot="1" x14ac:dyDescent="0.25"/>
    <row r="6" spans="1:8" x14ac:dyDescent="0.2">
      <c r="B6" s="25"/>
      <c r="C6" s="104" t="s">
        <v>96</v>
      </c>
      <c r="D6" s="106" t="s">
        <v>69</v>
      </c>
      <c r="E6" s="26"/>
    </row>
    <row r="7" spans="1:8" x14ac:dyDescent="0.2">
      <c r="B7" s="28"/>
      <c r="C7" s="105"/>
      <c r="D7" s="107"/>
      <c r="E7" s="29" t="s">
        <v>26</v>
      </c>
    </row>
    <row r="8" spans="1:8" x14ac:dyDescent="0.2">
      <c r="B8" s="30">
        <v>343</v>
      </c>
      <c r="C8" s="19">
        <f>'Page ADJ_1.2'!AC12</f>
        <v>1851743150.9135015</v>
      </c>
      <c r="D8" s="19">
        <f>'Page ADJ_1.3'!AC12</f>
        <v>1834943052.8099999</v>
      </c>
      <c r="E8" s="31">
        <f>D8-C8</f>
        <v>-16800098.103501558</v>
      </c>
      <c r="F8" s="54" t="str">
        <f>"Ref. "&amp;'Lead Sheet ADJ_1'!$J$1</f>
        <v>Ref. ADJ_1</v>
      </c>
    </row>
    <row r="9" spans="1:8" x14ac:dyDescent="0.2">
      <c r="B9" s="30">
        <v>355</v>
      </c>
      <c r="C9" s="19">
        <f>'Page ADJ_1.2'!AC13</f>
        <v>781291383</v>
      </c>
      <c r="D9" s="19">
        <f>'Page ADJ_1.3'!AC13</f>
        <v>747078506.6400001</v>
      </c>
      <c r="E9" s="31">
        <f>D9-C9</f>
        <v>-34212876.359999895</v>
      </c>
      <c r="F9" s="54" t="str">
        <f>"Ref. "&amp;'Lead Sheet ADJ_1'!$J$1</f>
        <v>Ref. ADJ_1</v>
      </c>
    </row>
    <row r="10" spans="1:8" x14ac:dyDescent="0.2">
      <c r="B10" s="30"/>
      <c r="C10" s="19"/>
      <c r="D10" s="19">
        <f>'Page ADJ_1.3'!AC14</f>
        <v>0</v>
      </c>
      <c r="E10" s="31"/>
      <c r="F10" s="13"/>
    </row>
    <row r="11" spans="1:8" x14ac:dyDescent="0.2">
      <c r="B11" s="32" t="s">
        <v>13</v>
      </c>
      <c r="C11" s="19">
        <f>'Page ADJ_1.2'!AC17*12</f>
        <v>89551751.153666124</v>
      </c>
      <c r="D11" s="19">
        <f>'Page ADJ_1.3'!AC17*12</f>
        <v>88739285.232579947</v>
      </c>
      <c r="E11" s="31">
        <f>D11-C11</f>
        <v>-812465.92108617723</v>
      </c>
      <c r="F11" s="54" t="str">
        <f>"Ref. "&amp;'Lead Sheet ADJ_1'!$J$1</f>
        <v>Ref. ADJ_1</v>
      </c>
    </row>
    <row r="12" spans="1:8" x14ac:dyDescent="0.2">
      <c r="B12" s="32" t="s">
        <v>48</v>
      </c>
      <c r="C12" s="19">
        <f>'Page ADJ_1.2'!AC18*12</f>
        <v>13385141.952418098</v>
      </c>
      <c r="D12" s="19">
        <f>'Page ADJ_1.3'!AC18*12</f>
        <v>12799004.415714804</v>
      </c>
      <c r="E12" s="31">
        <f>D12-C12</f>
        <v>-586137.53670329414</v>
      </c>
      <c r="F12" s="54" t="str">
        <f>"Ref. "&amp;'Lead Sheet ADJ_1'!$J$1</f>
        <v>Ref. ADJ_1</v>
      </c>
    </row>
    <row r="13" spans="1:8" x14ac:dyDescent="0.2">
      <c r="B13" s="30"/>
      <c r="C13" s="19"/>
      <c r="D13" s="19"/>
      <c r="E13" s="31"/>
      <c r="F13" s="13"/>
    </row>
    <row r="14" spans="1:8" x14ac:dyDescent="0.2">
      <c r="B14" s="32" t="s">
        <v>78</v>
      </c>
      <c r="C14" s="19">
        <f>'Page ADJ_1.2'!AC22</f>
        <v>-93651986.236959845</v>
      </c>
      <c r="D14" s="19">
        <f>'Page ADJ_1.3'!AC22</f>
        <v>-83370988.904709265</v>
      </c>
      <c r="E14" s="31">
        <f>D14-C14</f>
        <v>10280997.33225058</v>
      </c>
      <c r="F14" s="54" t="str">
        <f>"Ref. "&amp;'Lead Sheet ADJ_1'!$J$1</f>
        <v>Ref. ADJ_1</v>
      </c>
    </row>
    <row r="15" spans="1:8" ht="13.5" thickBot="1" x14ac:dyDescent="0.25">
      <c r="B15" s="51" t="s">
        <v>79</v>
      </c>
      <c r="C15" s="34">
        <f>'Page ADJ_1.2'!AC23</f>
        <v>-14148337.461630549</v>
      </c>
      <c r="D15" s="34">
        <f>'Page ADJ_1.3'!AC23</f>
        <v>-14829262.832863804</v>
      </c>
      <c r="E15" s="35">
        <f>D15-C15</f>
        <v>-680925.37123325467</v>
      </c>
      <c r="F15" s="54" t="str">
        <f>"Ref. "&amp;'Lead Sheet ADJ_1'!$J$1</f>
        <v>Ref. ADJ_1</v>
      </c>
    </row>
    <row r="16" spans="1:8" x14ac:dyDescent="0.2">
      <c r="B16" s="23" t="s">
        <v>104</v>
      </c>
      <c r="C16" s="53"/>
    </row>
    <row r="17" spans="2:6" x14ac:dyDescent="0.2">
      <c r="C17" s="53"/>
    </row>
    <row r="18" spans="2:6" ht="13.5" thickBot="1" x14ac:dyDescent="0.25"/>
    <row r="19" spans="2:6" x14ac:dyDescent="0.2">
      <c r="B19" s="25"/>
      <c r="C19" s="104" t="s">
        <v>97</v>
      </c>
      <c r="D19" s="106" t="s">
        <v>81</v>
      </c>
      <c r="E19" s="80"/>
    </row>
    <row r="20" spans="2:6" x14ac:dyDescent="0.2">
      <c r="B20" s="28"/>
      <c r="C20" s="105"/>
      <c r="D20" s="107"/>
      <c r="E20" s="29" t="s">
        <v>26</v>
      </c>
    </row>
    <row r="21" spans="2:6" x14ac:dyDescent="0.2">
      <c r="B21" s="30">
        <v>343</v>
      </c>
      <c r="C21" s="19">
        <f>'Page ADJ_1.2'!AC42</f>
        <v>-193520952.31</v>
      </c>
      <c r="D21" s="37">
        <f>'Page ADJ_1.3'!AC42</f>
        <v>-193721842.78999999</v>
      </c>
      <c r="E21" s="31">
        <f>D21-C21</f>
        <v>-200890.47999998927</v>
      </c>
      <c r="F21" s="54" t="str">
        <f>"Ref. "&amp;'Lead Sheet ADJ_1'!$J$1</f>
        <v>Ref. ADJ_1</v>
      </c>
    </row>
    <row r="22" spans="2:6" x14ac:dyDescent="0.2">
      <c r="B22" s="32" t="s">
        <v>13</v>
      </c>
      <c r="C22" s="19">
        <f>'Page ADJ_1.2'!AC46*12</f>
        <v>-9358825.0377684981</v>
      </c>
      <c r="D22" s="19">
        <f>'Page ADJ_1.3'!AC46*12</f>
        <v>-9368540.2589454874</v>
      </c>
      <c r="E22" s="31">
        <f>D22-C22</f>
        <v>-9715.2211769893765</v>
      </c>
      <c r="F22" s="54" t="str">
        <f>"Ref. "&amp;'Lead Sheet ADJ_1'!$J$1</f>
        <v>Ref. ADJ_1</v>
      </c>
    </row>
    <row r="23" spans="2:6" ht="13.5" thickBot="1" x14ac:dyDescent="0.25">
      <c r="B23" s="33" t="s">
        <v>15</v>
      </c>
      <c r="C23" s="34">
        <f>'Page ADJ_1.2'!AC50</f>
        <v>193520952.31</v>
      </c>
      <c r="D23" s="63">
        <f>'Page ADJ_1.3'!AC50</f>
        <v>193721842.78999999</v>
      </c>
      <c r="E23" s="35">
        <f>D23-C23</f>
        <v>200890.47999998927</v>
      </c>
      <c r="F23" s="54" t="str">
        <f>"Ref. "&amp;'Lead Sheet ADJ_1'!$J$1</f>
        <v>Ref. ADJ_1</v>
      </c>
    </row>
  </sheetData>
  <mergeCells count="4">
    <mergeCell ref="C6:C7"/>
    <mergeCell ref="D6:D7"/>
    <mergeCell ref="C19:C20"/>
    <mergeCell ref="D19:D2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FED3-4794-4F5F-8785-6C240BDCF0BD}">
  <sheetPr>
    <pageSetUpPr fitToPage="1"/>
  </sheetPr>
  <dimension ref="A1:AL64"/>
  <sheetViews>
    <sheetView view="pageBreakPreview" zoomScale="70" zoomScaleNormal="80" zoomScaleSheetLayoutView="70" workbookViewId="0">
      <selection activeCell="R55" sqref="R55"/>
    </sheetView>
  </sheetViews>
  <sheetFormatPr defaultColWidth="9.140625" defaultRowHeight="12" customHeight="1" outlineLevelCol="1" x14ac:dyDescent="0.2"/>
  <cols>
    <col min="1" max="1" width="18.42578125" style="14" customWidth="1"/>
    <col min="2" max="2" width="8.7109375" style="14" bestFit="1" customWidth="1"/>
    <col min="3" max="3" width="9.28515625" style="14" customWidth="1"/>
    <col min="4" max="13" width="12.7109375" style="14" hidden="1" customWidth="1" outlineLevel="1"/>
    <col min="14" max="14" width="14.140625" style="14" hidden="1" customWidth="1" outlineLevel="1"/>
    <col min="15" max="15" width="14.7109375" style="14" hidden="1" customWidth="1" outlineLevel="1"/>
    <col min="16" max="16" width="14.28515625" style="14" hidden="1" customWidth="1" outlineLevel="1"/>
    <col min="17" max="17" width="15.140625" style="14" bestFit="1" customWidth="1" collapsed="1"/>
    <col min="18" max="20" width="15.140625" style="14" bestFit="1" customWidth="1"/>
    <col min="21" max="21" width="16.42578125" style="14" customWidth="1"/>
    <col min="22" max="22" width="15.85546875" style="14" bestFit="1" customWidth="1"/>
    <col min="23" max="29" width="15.140625" style="14" bestFit="1" customWidth="1"/>
    <col min="30" max="30" width="7.7109375" style="14" bestFit="1" customWidth="1"/>
    <col min="31" max="31" width="14.28515625" style="14" bestFit="1" customWidth="1"/>
    <col min="32" max="32" width="8.140625" style="14" bestFit="1" customWidth="1"/>
    <col min="33" max="16384" width="9.140625" style="14"/>
  </cols>
  <sheetData>
    <row r="1" spans="1:38" ht="12" customHeight="1" x14ac:dyDescent="0.2">
      <c r="A1" s="13" t="s">
        <v>0</v>
      </c>
    </row>
    <row r="2" spans="1:38" ht="12" customHeight="1" x14ac:dyDescent="0.2">
      <c r="A2" s="13" t="str">
        <f>'Lead Sheet ADJ_1'!B2</f>
        <v>Washington Limited-Issue Rate Filing</v>
      </c>
    </row>
    <row r="3" spans="1:38" ht="12" customHeight="1" x14ac:dyDescent="0.2">
      <c r="A3" s="13" t="str">
        <f>'Lead Sheet ADJ_1'!B3</f>
        <v>Wind &amp; Transmission Capital True-Up</v>
      </c>
    </row>
    <row r="4" spans="1:38" ht="12" customHeight="1" x14ac:dyDescent="0.2">
      <c r="A4" s="13" t="s">
        <v>94</v>
      </c>
    </row>
    <row r="5" spans="1:38" ht="12" customHeight="1" x14ac:dyDescent="0.2">
      <c r="A5" s="13"/>
    </row>
    <row r="6" spans="1:38" ht="12" customHeight="1" x14ac:dyDescent="0.2">
      <c r="A6" s="13"/>
    </row>
    <row r="7" spans="1:38" ht="12" customHeight="1" x14ac:dyDescent="0.2">
      <c r="A7" s="13" t="s">
        <v>46</v>
      </c>
    </row>
    <row r="8" spans="1:38" ht="13.5" customHeight="1" x14ac:dyDescent="0.2"/>
    <row r="9" spans="1:38" ht="13.5" customHeight="1" x14ac:dyDescent="0.2">
      <c r="A9" s="15" t="s">
        <v>20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8" ht="13.5" customHeight="1" x14ac:dyDescent="0.2"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E10" s="92"/>
    </row>
    <row r="11" spans="1:38" ht="13.5" customHeight="1" x14ac:dyDescent="0.2">
      <c r="B11" s="92" t="s">
        <v>21</v>
      </c>
      <c r="C11" s="92" t="s">
        <v>22</v>
      </c>
      <c r="D11" s="16">
        <v>43770</v>
      </c>
      <c r="E11" s="16">
        <v>43800</v>
      </c>
      <c r="F11" s="16">
        <v>43831</v>
      </c>
      <c r="G11" s="16">
        <v>43862</v>
      </c>
      <c r="H11" s="16">
        <v>43891</v>
      </c>
      <c r="I11" s="16">
        <v>43922</v>
      </c>
      <c r="J11" s="16">
        <v>43952</v>
      </c>
      <c r="K11" s="16">
        <v>43983</v>
      </c>
      <c r="L11" s="16">
        <v>44013</v>
      </c>
      <c r="M11" s="16">
        <v>44044</v>
      </c>
      <c r="N11" s="16">
        <v>44075</v>
      </c>
      <c r="O11" s="16">
        <v>44105</v>
      </c>
      <c r="P11" s="16">
        <v>44136</v>
      </c>
      <c r="Q11" s="16">
        <v>44166</v>
      </c>
      <c r="R11" s="16">
        <v>44197</v>
      </c>
      <c r="S11" s="16">
        <v>44228</v>
      </c>
      <c r="T11" s="16">
        <v>44256</v>
      </c>
      <c r="U11" s="16">
        <v>44287</v>
      </c>
      <c r="V11" s="16">
        <v>44317</v>
      </c>
      <c r="W11" s="16">
        <v>44348</v>
      </c>
      <c r="X11" s="16">
        <v>44378</v>
      </c>
      <c r="Y11" s="16">
        <v>44409</v>
      </c>
      <c r="Z11" s="16">
        <v>44440</v>
      </c>
      <c r="AA11" s="16">
        <v>44470</v>
      </c>
      <c r="AB11" s="16">
        <v>44501</v>
      </c>
      <c r="AC11" s="16">
        <v>44531</v>
      </c>
      <c r="AE11" s="92"/>
    </row>
    <row r="12" spans="1:38" ht="13.5" customHeight="1" x14ac:dyDescent="0.2">
      <c r="A12" s="14" t="s">
        <v>23</v>
      </c>
      <c r="B12" s="18">
        <v>343</v>
      </c>
      <c r="C12" s="18" t="s">
        <v>11</v>
      </c>
      <c r="D12" s="18"/>
      <c r="E12" s="19">
        <v>0</v>
      </c>
      <c r="F12" s="19">
        <v>38487.029152047122</v>
      </c>
      <c r="G12" s="19">
        <v>76974.058304094244</v>
      </c>
      <c r="H12" s="19">
        <v>115461.08745614137</v>
      </c>
      <c r="I12" s="19">
        <v>153948.11660818849</v>
      </c>
      <c r="J12" s="19">
        <v>192435.14576023561</v>
      </c>
      <c r="K12" s="19">
        <v>230922.17491227103</v>
      </c>
      <c r="L12" s="19">
        <v>269409.20406025631</v>
      </c>
      <c r="M12" s="19">
        <v>307896.23320014245</v>
      </c>
      <c r="N12" s="19">
        <v>135131656.72154135</v>
      </c>
      <c r="O12" s="19">
        <v>213244188.91535947</v>
      </c>
      <c r="P12" s="19">
        <v>213282675.94444674</v>
      </c>
      <c r="Q12" s="19">
        <v>1851743150.9135015</v>
      </c>
      <c r="R12" s="19">
        <f>Q12</f>
        <v>1851743150.9135015</v>
      </c>
      <c r="S12" s="19">
        <f t="shared" ref="S12:AC12" si="0">R12</f>
        <v>1851743150.9135015</v>
      </c>
      <c r="T12" s="19">
        <f t="shared" si="0"/>
        <v>1851743150.9135015</v>
      </c>
      <c r="U12" s="19">
        <f t="shared" si="0"/>
        <v>1851743150.9135015</v>
      </c>
      <c r="V12" s="19">
        <f t="shared" si="0"/>
        <v>1851743150.9135015</v>
      </c>
      <c r="W12" s="19">
        <f t="shared" si="0"/>
        <v>1851743150.9135015</v>
      </c>
      <c r="X12" s="19">
        <f t="shared" si="0"/>
        <v>1851743150.9135015</v>
      </c>
      <c r="Y12" s="19">
        <f t="shared" si="0"/>
        <v>1851743150.9135015</v>
      </c>
      <c r="Z12" s="19">
        <f t="shared" si="0"/>
        <v>1851743150.9135015</v>
      </c>
      <c r="AA12" s="19">
        <f t="shared" si="0"/>
        <v>1851743150.9135015</v>
      </c>
      <c r="AB12" s="19">
        <f t="shared" si="0"/>
        <v>1851743150.9135015</v>
      </c>
      <c r="AC12" s="19">
        <f t="shared" si="0"/>
        <v>1851743150.9135015</v>
      </c>
      <c r="AE12" s="92"/>
    </row>
    <row r="13" spans="1:38" ht="13.5" customHeight="1" x14ac:dyDescent="0.2">
      <c r="A13" s="14" t="s">
        <v>47</v>
      </c>
      <c r="B13" s="18">
        <v>355</v>
      </c>
      <c r="C13" s="18" t="s">
        <v>11</v>
      </c>
      <c r="D13" s="18"/>
      <c r="E13" s="19">
        <v>11129529</v>
      </c>
      <c r="F13" s="19">
        <v>11129529</v>
      </c>
      <c r="G13" s="19">
        <v>11129529</v>
      </c>
      <c r="H13" s="19">
        <v>11129529</v>
      </c>
      <c r="I13" s="19">
        <v>11129529</v>
      </c>
      <c r="J13" s="19">
        <v>11129529</v>
      </c>
      <c r="K13" s="19">
        <v>11129529</v>
      </c>
      <c r="L13" s="19">
        <v>11129529</v>
      </c>
      <c r="M13" s="19">
        <v>11129529</v>
      </c>
      <c r="N13" s="19">
        <v>11129529</v>
      </c>
      <c r="O13" s="19">
        <v>11129529</v>
      </c>
      <c r="P13" s="19">
        <v>11129529</v>
      </c>
      <c r="Q13" s="19">
        <v>781291383</v>
      </c>
      <c r="R13" s="36">
        <f>Q13</f>
        <v>781291383</v>
      </c>
      <c r="S13" s="36">
        <f t="shared" ref="S13:AC13" si="1">R13</f>
        <v>781291383</v>
      </c>
      <c r="T13" s="36">
        <f t="shared" si="1"/>
        <v>781291383</v>
      </c>
      <c r="U13" s="36">
        <f t="shared" si="1"/>
        <v>781291383</v>
      </c>
      <c r="V13" s="36">
        <f t="shared" si="1"/>
        <v>781291383</v>
      </c>
      <c r="W13" s="36">
        <f t="shared" si="1"/>
        <v>781291383</v>
      </c>
      <c r="X13" s="36">
        <f t="shared" si="1"/>
        <v>781291383</v>
      </c>
      <c r="Y13" s="36">
        <f t="shared" si="1"/>
        <v>781291383</v>
      </c>
      <c r="Z13" s="36">
        <f t="shared" si="1"/>
        <v>781291383</v>
      </c>
      <c r="AA13" s="36">
        <f t="shared" si="1"/>
        <v>781291383</v>
      </c>
      <c r="AB13" s="36">
        <f t="shared" si="1"/>
        <v>781291383</v>
      </c>
      <c r="AC13" s="36">
        <f t="shared" si="1"/>
        <v>781291383</v>
      </c>
      <c r="AD13" s="92"/>
      <c r="AE13" s="20"/>
      <c r="AF13" s="13"/>
      <c r="AG13" s="13"/>
    </row>
    <row r="14" spans="1:38" ht="13.5" customHeight="1" x14ac:dyDescent="0.2">
      <c r="AE14" s="66"/>
      <c r="AL14" s="21"/>
    </row>
    <row r="15" spans="1:38" ht="13.5" customHeight="1" x14ac:dyDescent="0.2">
      <c r="A15" s="15" t="s">
        <v>24</v>
      </c>
      <c r="AD15" s="92"/>
      <c r="AE15" s="20"/>
      <c r="AF15" s="13"/>
      <c r="AL15" s="21"/>
    </row>
    <row r="16" spans="1:38" ht="13.5" customHeight="1" x14ac:dyDescent="0.2">
      <c r="B16" s="92" t="s">
        <v>21</v>
      </c>
      <c r="C16" s="92" t="s">
        <v>22</v>
      </c>
      <c r="D16" s="92"/>
      <c r="E16" s="16">
        <f t="shared" ref="E16:O16" si="2">E11</f>
        <v>43800</v>
      </c>
      <c r="F16" s="16">
        <f t="shared" si="2"/>
        <v>43831</v>
      </c>
      <c r="G16" s="16">
        <f t="shared" si="2"/>
        <v>43862</v>
      </c>
      <c r="H16" s="16">
        <f t="shared" si="2"/>
        <v>43891</v>
      </c>
      <c r="I16" s="16">
        <f t="shared" si="2"/>
        <v>43922</v>
      </c>
      <c r="J16" s="16">
        <f t="shared" si="2"/>
        <v>43952</v>
      </c>
      <c r="K16" s="16">
        <f t="shared" si="2"/>
        <v>43983</v>
      </c>
      <c r="L16" s="16">
        <f t="shared" si="2"/>
        <v>44013</v>
      </c>
      <c r="M16" s="16">
        <f t="shared" si="2"/>
        <v>44044</v>
      </c>
      <c r="N16" s="16">
        <f t="shared" si="2"/>
        <v>44075</v>
      </c>
      <c r="O16" s="16">
        <f t="shared" si="2"/>
        <v>44105</v>
      </c>
      <c r="P16" s="16">
        <f>P11</f>
        <v>44136</v>
      </c>
      <c r="Q16" s="16">
        <f t="shared" ref="Q16:AC16" si="3">Q11</f>
        <v>44166</v>
      </c>
      <c r="R16" s="16">
        <f t="shared" si="3"/>
        <v>44197</v>
      </c>
      <c r="S16" s="16">
        <f t="shared" si="3"/>
        <v>44228</v>
      </c>
      <c r="T16" s="16">
        <f t="shared" si="3"/>
        <v>44256</v>
      </c>
      <c r="U16" s="16">
        <f t="shared" si="3"/>
        <v>44287</v>
      </c>
      <c r="V16" s="16">
        <f t="shared" si="3"/>
        <v>44317</v>
      </c>
      <c r="W16" s="16">
        <f t="shared" si="3"/>
        <v>44348</v>
      </c>
      <c r="X16" s="16">
        <f t="shared" si="3"/>
        <v>44378</v>
      </c>
      <c r="Y16" s="16">
        <f t="shared" si="3"/>
        <v>44409</v>
      </c>
      <c r="Z16" s="16">
        <f t="shared" si="3"/>
        <v>44440</v>
      </c>
      <c r="AA16" s="16">
        <f t="shared" si="3"/>
        <v>44470</v>
      </c>
      <c r="AB16" s="16">
        <f t="shared" si="3"/>
        <v>44501</v>
      </c>
      <c r="AC16" s="16">
        <f t="shared" si="3"/>
        <v>44531</v>
      </c>
      <c r="AD16" s="92"/>
      <c r="AE16" s="20"/>
      <c r="AF16" s="13"/>
      <c r="AL16" s="21"/>
    </row>
    <row r="17" spans="1:32" ht="13.5" customHeight="1" x14ac:dyDescent="0.2">
      <c r="A17" s="14" t="s">
        <v>23</v>
      </c>
      <c r="B17" s="8" t="s">
        <v>13</v>
      </c>
      <c r="C17" s="18" t="s">
        <v>11</v>
      </c>
      <c r="D17" s="18"/>
      <c r="E17" s="19">
        <f>(((D12+E12)/2)*$C$27)/12</f>
        <v>0</v>
      </c>
      <c r="F17" s="19">
        <f t="shared" ref="F17:Q17" si="4">(((E12+F12)/2)*$C$27)/12</f>
        <v>52.993555844293205</v>
      </c>
      <c r="G17" s="19">
        <f t="shared" si="4"/>
        <v>158.98066753287961</v>
      </c>
      <c r="H17" s="19">
        <f t="shared" si="4"/>
        <v>264.96777922146606</v>
      </c>
      <c r="I17" s="19">
        <f t="shared" si="4"/>
        <v>370.95489091005243</v>
      </c>
      <c r="J17" s="19">
        <f t="shared" si="4"/>
        <v>476.94200259863891</v>
      </c>
      <c r="K17" s="19">
        <f t="shared" si="4"/>
        <v>582.92911428720913</v>
      </c>
      <c r="L17" s="19">
        <f t="shared" si="4"/>
        <v>688.91622597018659</v>
      </c>
      <c r="M17" s="19">
        <f t="shared" si="4"/>
        <v>794.90333763643548</v>
      </c>
      <c r="N17" s="19">
        <f t="shared" si="4"/>
        <v>186489.41399654467</v>
      </c>
      <c r="O17" s="19">
        <f t="shared" si="4"/>
        <v>479685.63012819597</v>
      </c>
      <c r="P17" s="19">
        <f t="shared" si="4"/>
        <v>587293.32271252165</v>
      </c>
      <c r="Q17" s="19">
        <f t="shared" si="4"/>
        <v>2843375.1288824459</v>
      </c>
      <c r="R17" s="19">
        <f t="shared" ref="R17:AC17" si="5">(((Q12+R12)/2)*$C$28)/12</f>
        <v>7462645.9294721773</v>
      </c>
      <c r="S17" s="19">
        <f t="shared" si="5"/>
        <v>7462645.9294721773</v>
      </c>
      <c r="T17" s="19">
        <f t="shared" si="5"/>
        <v>7462645.9294721773</v>
      </c>
      <c r="U17" s="19">
        <f t="shared" si="5"/>
        <v>7462645.9294721773</v>
      </c>
      <c r="V17" s="19">
        <f t="shared" si="5"/>
        <v>7462645.9294721773</v>
      </c>
      <c r="W17" s="19">
        <f t="shared" si="5"/>
        <v>7462645.9294721773</v>
      </c>
      <c r="X17" s="19">
        <f t="shared" si="5"/>
        <v>7462645.9294721773</v>
      </c>
      <c r="Y17" s="19">
        <f t="shared" si="5"/>
        <v>7462645.9294721773</v>
      </c>
      <c r="Z17" s="19">
        <f t="shared" si="5"/>
        <v>7462645.9294721773</v>
      </c>
      <c r="AA17" s="19">
        <f t="shared" si="5"/>
        <v>7462645.9294721773</v>
      </c>
      <c r="AB17" s="19">
        <f t="shared" si="5"/>
        <v>7462645.9294721773</v>
      </c>
      <c r="AC17" s="19">
        <f t="shared" si="5"/>
        <v>7462645.9294721773</v>
      </c>
      <c r="AD17" s="92"/>
      <c r="AE17" s="20"/>
      <c r="AF17" s="13"/>
    </row>
    <row r="18" spans="1:32" ht="13.5" customHeight="1" x14ac:dyDescent="0.2">
      <c r="A18" s="49" t="s">
        <v>47</v>
      </c>
      <c r="B18" s="18" t="s">
        <v>48</v>
      </c>
      <c r="C18" s="18" t="s">
        <v>11</v>
      </c>
      <c r="D18" s="18"/>
      <c r="E18" s="19">
        <f t="shared" ref="E18:Q18" si="6">(((D13+E13)/2)*$C$30)/12</f>
        <v>8101.8751549042054</v>
      </c>
      <c r="F18" s="19">
        <f t="shared" si="6"/>
        <v>16203.750309808411</v>
      </c>
      <c r="G18" s="19">
        <f t="shared" si="6"/>
        <v>16203.750309808411</v>
      </c>
      <c r="H18" s="19">
        <f t="shared" si="6"/>
        <v>16203.750309808411</v>
      </c>
      <c r="I18" s="19">
        <f t="shared" si="6"/>
        <v>16203.750309808411</v>
      </c>
      <c r="J18" s="19">
        <f t="shared" si="6"/>
        <v>16203.750309808411</v>
      </c>
      <c r="K18" s="19">
        <f t="shared" si="6"/>
        <v>16203.750309808411</v>
      </c>
      <c r="L18" s="19">
        <f t="shared" si="6"/>
        <v>16203.750309808411</v>
      </c>
      <c r="M18" s="19">
        <f t="shared" si="6"/>
        <v>16203.750309808411</v>
      </c>
      <c r="N18" s="19">
        <f t="shared" si="6"/>
        <v>16203.750309808411</v>
      </c>
      <c r="O18" s="19">
        <f t="shared" si="6"/>
        <v>16203.750309808411</v>
      </c>
      <c r="P18" s="19">
        <f t="shared" si="6"/>
        <v>16203.750309808411</v>
      </c>
      <c r="Q18" s="19">
        <f t="shared" si="6"/>
        <v>576852.38064965117</v>
      </c>
      <c r="R18" s="19">
        <f t="shared" ref="R18:AC18" si="7">(((Q13+R13)/2)*$C$31)/12</f>
        <v>1115428.4960348415</v>
      </c>
      <c r="S18" s="19">
        <f t="shared" si="7"/>
        <v>1115428.4960348415</v>
      </c>
      <c r="T18" s="19">
        <f t="shared" si="7"/>
        <v>1115428.4960348415</v>
      </c>
      <c r="U18" s="19">
        <f t="shared" si="7"/>
        <v>1115428.4960348415</v>
      </c>
      <c r="V18" s="19">
        <f t="shared" si="7"/>
        <v>1115428.4960348415</v>
      </c>
      <c r="W18" s="19">
        <f t="shared" si="7"/>
        <v>1115428.4960348415</v>
      </c>
      <c r="X18" s="19">
        <f t="shared" si="7"/>
        <v>1115428.4960348415</v>
      </c>
      <c r="Y18" s="19">
        <f t="shared" si="7"/>
        <v>1115428.4960348415</v>
      </c>
      <c r="Z18" s="19">
        <f t="shared" si="7"/>
        <v>1115428.4960348415</v>
      </c>
      <c r="AA18" s="19">
        <f t="shared" si="7"/>
        <v>1115428.4960348415</v>
      </c>
      <c r="AB18" s="19">
        <f t="shared" si="7"/>
        <v>1115428.4960348415</v>
      </c>
      <c r="AC18" s="19">
        <f t="shared" si="7"/>
        <v>1115428.4960348415</v>
      </c>
    </row>
    <row r="19" spans="1:32" ht="13.5" customHeight="1" x14ac:dyDescent="0.2">
      <c r="A19" s="13"/>
    </row>
    <row r="20" spans="1:32" ht="13.5" customHeight="1" x14ac:dyDescent="0.2">
      <c r="A20" s="15" t="s">
        <v>25</v>
      </c>
      <c r="B20" s="13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32" ht="13.5" customHeight="1" x14ac:dyDescent="0.2">
      <c r="B21" s="92" t="s">
        <v>21</v>
      </c>
      <c r="C21" s="92" t="s">
        <v>22</v>
      </c>
      <c r="D21" s="92"/>
      <c r="E21" s="16">
        <f t="shared" ref="E21:O21" si="8">E11</f>
        <v>43800</v>
      </c>
      <c r="F21" s="16">
        <f t="shared" si="8"/>
        <v>43831</v>
      </c>
      <c r="G21" s="16">
        <f t="shared" si="8"/>
        <v>43862</v>
      </c>
      <c r="H21" s="16">
        <f t="shared" si="8"/>
        <v>43891</v>
      </c>
      <c r="I21" s="16">
        <f t="shared" si="8"/>
        <v>43922</v>
      </c>
      <c r="J21" s="16">
        <f t="shared" si="8"/>
        <v>43952</v>
      </c>
      <c r="K21" s="16">
        <f t="shared" si="8"/>
        <v>43983</v>
      </c>
      <c r="L21" s="16">
        <f t="shared" si="8"/>
        <v>44013</v>
      </c>
      <c r="M21" s="16">
        <f t="shared" si="8"/>
        <v>44044</v>
      </c>
      <c r="N21" s="16">
        <f t="shared" si="8"/>
        <v>44075</v>
      </c>
      <c r="O21" s="16">
        <f t="shared" si="8"/>
        <v>44105</v>
      </c>
      <c r="P21" s="16">
        <f>P11</f>
        <v>44136</v>
      </c>
      <c r="Q21" s="16">
        <f t="shared" ref="Q21:AC21" si="9">Q11</f>
        <v>44166</v>
      </c>
      <c r="R21" s="16">
        <f t="shared" si="9"/>
        <v>44197</v>
      </c>
      <c r="S21" s="16">
        <f t="shared" si="9"/>
        <v>44228</v>
      </c>
      <c r="T21" s="16">
        <f t="shared" si="9"/>
        <v>44256</v>
      </c>
      <c r="U21" s="16">
        <f t="shared" si="9"/>
        <v>44287</v>
      </c>
      <c r="V21" s="16">
        <f t="shared" si="9"/>
        <v>44317</v>
      </c>
      <c r="W21" s="16">
        <f t="shared" si="9"/>
        <v>44348</v>
      </c>
      <c r="X21" s="16">
        <f t="shared" si="9"/>
        <v>44378</v>
      </c>
      <c r="Y21" s="16">
        <f t="shared" si="9"/>
        <v>44409</v>
      </c>
      <c r="Z21" s="16">
        <f t="shared" si="9"/>
        <v>44440</v>
      </c>
      <c r="AA21" s="16">
        <f t="shared" si="9"/>
        <v>44470</v>
      </c>
      <c r="AB21" s="16">
        <f t="shared" si="9"/>
        <v>44501</v>
      </c>
      <c r="AC21" s="16">
        <f t="shared" si="9"/>
        <v>44531</v>
      </c>
    </row>
    <row r="22" spans="1:32" ht="13.5" customHeight="1" x14ac:dyDescent="0.2">
      <c r="A22" s="14" t="s">
        <v>23</v>
      </c>
      <c r="B22" s="8" t="s">
        <v>15</v>
      </c>
      <c r="C22" s="18" t="s">
        <v>11</v>
      </c>
      <c r="D22" s="18"/>
      <c r="E22" s="19">
        <f t="shared" ref="E22:AC23" si="10">D22-E17</f>
        <v>0</v>
      </c>
      <c r="F22" s="19">
        <f t="shared" si="10"/>
        <v>-52.993555844293205</v>
      </c>
      <c r="G22" s="19">
        <f t="shared" si="10"/>
        <v>-211.97422337717282</v>
      </c>
      <c r="H22" s="19">
        <f t="shared" si="10"/>
        <v>-476.94200259863885</v>
      </c>
      <c r="I22" s="19">
        <f t="shared" si="10"/>
        <v>-847.89689350869128</v>
      </c>
      <c r="J22" s="19">
        <f t="shared" si="10"/>
        <v>-1324.8388961073301</v>
      </c>
      <c r="K22" s="19">
        <f t="shared" si="10"/>
        <v>-1907.7680103945393</v>
      </c>
      <c r="L22" s="19">
        <f t="shared" si="10"/>
        <v>-2596.6842363647256</v>
      </c>
      <c r="M22" s="19">
        <f t="shared" si="10"/>
        <v>-3391.5875740011611</v>
      </c>
      <c r="N22" s="19">
        <f t="shared" si="10"/>
        <v>-189881.00157054584</v>
      </c>
      <c r="O22" s="19">
        <f t="shared" si="10"/>
        <v>-669566.63169874181</v>
      </c>
      <c r="P22" s="19">
        <f t="shared" si="10"/>
        <v>-1256859.9544112636</v>
      </c>
      <c r="Q22" s="19">
        <f t="shared" si="10"/>
        <v>-4100235.0832937094</v>
      </c>
      <c r="R22" s="19">
        <f t="shared" si="10"/>
        <v>-11562881.012765886</v>
      </c>
      <c r="S22" s="19">
        <f t="shared" si="10"/>
        <v>-19025526.942238063</v>
      </c>
      <c r="T22" s="19">
        <f t="shared" si="10"/>
        <v>-26488172.871710241</v>
      </c>
      <c r="U22" s="19">
        <f t="shared" si="10"/>
        <v>-33950818.801182419</v>
      </c>
      <c r="V22" s="19">
        <f t="shared" si="10"/>
        <v>-41413464.730654597</v>
      </c>
      <c r="W22" s="19">
        <f t="shared" si="10"/>
        <v>-48876110.660126776</v>
      </c>
      <c r="X22" s="19">
        <f t="shared" si="10"/>
        <v>-56338756.589598954</v>
      </c>
      <c r="Y22" s="19">
        <f t="shared" si="10"/>
        <v>-63801402.519071132</v>
      </c>
      <c r="Z22" s="19">
        <f t="shared" si="10"/>
        <v>-71264048.44854331</v>
      </c>
      <c r="AA22" s="19">
        <f t="shared" si="10"/>
        <v>-78726694.378015488</v>
      </c>
      <c r="AB22" s="19">
        <f t="shared" si="10"/>
        <v>-86189340.307487667</v>
      </c>
      <c r="AC22" s="19">
        <f t="shared" si="10"/>
        <v>-93651986.236959845</v>
      </c>
      <c r="AE22" s="92"/>
    </row>
    <row r="23" spans="1:32" ht="13.5" customHeight="1" x14ac:dyDescent="0.2">
      <c r="A23" s="49" t="s">
        <v>47</v>
      </c>
      <c r="B23" s="18" t="s">
        <v>49</v>
      </c>
      <c r="C23" s="18" t="s">
        <v>11</v>
      </c>
      <c r="D23" s="18"/>
      <c r="E23" s="19">
        <f t="shared" si="10"/>
        <v>-8101.8751549042054</v>
      </c>
      <c r="F23" s="19">
        <f t="shared" si="10"/>
        <v>-24305.625464712615</v>
      </c>
      <c r="G23" s="19">
        <f t="shared" si="10"/>
        <v>-40509.375774521024</v>
      </c>
      <c r="H23" s="19">
        <f t="shared" si="10"/>
        <v>-56713.126084329437</v>
      </c>
      <c r="I23" s="19">
        <f t="shared" si="10"/>
        <v>-72916.876394137842</v>
      </c>
      <c r="J23" s="19">
        <f t="shared" si="10"/>
        <v>-89120.626703946255</v>
      </c>
      <c r="K23" s="19">
        <f t="shared" si="10"/>
        <v>-105324.37701375467</v>
      </c>
      <c r="L23" s="19">
        <f t="shared" si="10"/>
        <v>-121528.12732356308</v>
      </c>
      <c r="M23" s="19">
        <f t="shared" si="10"/>
        <v>-137731.87763337148</v>
      </c>
      <c r="N23" s="19">
        <f t="shared" si="10"/>
        <v>-153935.62794317989</v>
      </c>
      <c r="O23" s="19">
        <f t="shared" si="10"/>
        <v>-170139.3782529883</v>
      </c>
      <c r="P23" s="19">
        <f t="shared" si="10"/>
        <v>-186343.12856279672</v>
      </c>
      <c r="Q23" s="19">
        <f t="shared" si="10"/>
        <v>-763195.50921244791</v>
      </c>
      <c r="R23" s="19">
        <f t="shared" si="10"/>
        <v>-1878624.0052472893</v>
      </c>
      <c r="S23" s="19">
        <f t="shared" si="10"/>
        <v>-2994052.5012821308</v>
      </c>
      <c r="T23" s="19">
        <f t="shared" si="10"/>
        <v>-4109480.9973169724</v>
      </c>
      <c r="U23" s="19">
        <f t="shared" si="10"/>
        <v>-5224909.4933518134</v>
      </c>
      <c r="V23" s="19">
        <f t="shared" si="10"/>
        <v>-6340337.9893866554</v>
      </c>
      <c r="W23" s="19">
        <f t="shared" si="10"/>
        <v>-7455766.4854214974</v>
      </c>
      <c r="X23" s="19">
        <f t="shared" si="10"/>
        <v>-8571194.9814563394</v>
      </c>
      <c r="Y23" s="19">
        <f t="shared" si="10"/>
        <v>-9686623.4774911813</v>
      </c>
      <c r="Z23" s="19">
        <f t="shared" si="10"/>
        <v>-10802051.973526023</v>
      </c>
      <c r="AA23" s="19">
        <f t="shared" si="10"/>
        <v>-11917480.469560865</v>
      </c>
      <c r="AB23" s="19">
        <f t="shared" si="10"/>
        <v>-13032908.965595707</v>
      </c>
      <c r="AC23" s="19">
        <f t="shared" si="10"/>
        <v>-14148337.461630549</v>
      </c>
      <c r="AD23" s="22"/>
      <c r="AE23" s="20"/>
      <c r="AF23" s="13"/>
    </row>
    <row r="24" spans="1:32" ht="13.5" customHeight="1" x14ac:dyDescent="0.2">
      <c r="A24" s="12"/>
    </row>
    <row r="25" spans="1:32" ht="12.75" x14ac:dyDescent="0.2"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32" ht="12.75" x14ac:dyDescent="0.2">
      <c r="C26" s="67" t="s">
        <v>74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32" ht="12.75" x14ac:dyDescent="0.2">
      <c r="A27" s="23" t="s">
        <v>76</v>
      </c>
      <c r="C27" s="50">
        <v>3.3046077296287953E-2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32" ht="13.5" customHeight="1" x14ac:dyDescent="0.2">
      <c r="A28" s="23" t="s">
        <v>77</v>
      </c>
      <c r="C28" s="50">
        <v>4.8360784328803093E-2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32" ht="13.5" customHeight="1" x14ac:dyDescent="0.2">
      <c r="C29" s="68" t="s">
        <v>75</v>
      </c>
      <c r="D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32" ht="13.5" customHeight="1" x14ac:dyDescent="0.2">
      <c r="A30" s="23" t="s">
        <v>76</v>
      </c>
      <c r="C30" s="50">
        <v>1.7471090080963977E-2</v>
      </c>
      <c r="D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AF30" s="92"/>
    </row>
    <row r="31" spans="1:32" ht="12" customHeight="1" x14ac:dyDescent="0.2">
      <c r="A31" s="23" t="s">
        <v>77</v>
      </c>
      <c r="C31" s="50">
        <v>1.7132074209012617E-2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32" ht="13.5" customHeight="1" x14ac:dyDescent="0.2">
      <c r="A32" s="23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32" ht="13.5" customHeight="1" x14ac:dyDescent="0.2">
      <c r="A33" s="2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32" ht="13.5" customHeight="1" x14ac:dyDescent="0.2">
      <c r="A34" s="2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AF34" s="92"/>
    </row>
    <row r="35" spans="1:32" ht="12.75" x14ac:dyDescent="0.2"/>
    <row r="37" spans="1:32" ht="12" customHeight="1" x14ac:dyDescent="0.2">
      <c r="A37" s="13" t="s">
        <v>27</v>
      </c>
    </row>
    <row r="39" spans="1:32" ht="12" customHeight="1" x14ac:dyDescent="0.2">
      <c r="A39" s="15" t="s">
        <v>20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2" ht="12" customHeight="1" x14ac:dyDescent="0.2"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32" ht="12" customHeight="1" x14ac:dyDescent="0.2">
      <c r="B41" s="13" t="s">
        <v>21</v>
      </c>
      <c r="C41" s="92" t="s">
        <v>22</v>
      </c>
      <c r="D41" s="92"/>
      <c r="E41" s="16">
        <v>43800</v>
      </c>
      <c r="F41" s="16">
        <v>43831</v>
      </c>
      <c r="G41" s="16">
        <v>43862</v>
      </c>
      <c r="H41" s="16">
        <v>43891</v>
      </c>
      <c r="I41" s="16">
        <v>43922</v>
      </c>
      <c r="J41" s="16">
        <v>43952</v>
      </c>
      <c r="K41" s="16">
        <v>43983</v>
      </c>
      <c r="L41" s="16">
        <v>44013</v>
      </c>
      <c r="M41" s="16">
        <v>44044</v>
      </c>
      <c r="N41" s="16">
        <v>44075</v>
      </c>
      <c r="O41" s="16">
        <v>44105</v>
      </c>
      <c r="P41" s="16">
        <v>44136</v>
      </c>
      <c r="Q41" s="16">
        <v>44166</v>
      </c>
      <c r="R41" s="16">
        <v>44197</v>
      </c>
      <c r="S41" s="16">
        <v>44228</v>
      </c>
      <c r="T41" s="16">
        <v>44256</v>
      </c>
      <c r="U41" s="16">
        <v>44287</v>
      </c>
      <c r="V41" s="16">
        <v>44317</v>
      </c>
      <c r="W41" s="16">
        <v>44348</v>
      </c>
      <c r="X41" s="16">
        <v>44378</v>
      </c>
      <c r="Y41" s="16">
        <v>44409</v>
      </c>
      <c r="Z41" s="16">
        <v>44440</v>
      </c>
      <c r="AA41" s="16">
        <v>44470</v>
      </c>
      <c r="AB41" s="16">
        <v>44501</v>
      </c>
      <c r="AC41" s="16">
        <v>44531</v>
      </c>
    </row>
    <row r="42" spans="1:32" ht="12" customHeight="1" x14ac:dyDescent="0.2">
      <c r="A42" s="14" t="s">
        <v>23</v>
      </c>
      <c r="B42" s="18">
        <v>343</v>
      </c>
      <c r="C42" s="18" t="s">
        <v>11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56">
        <v>-154734925.37</v>
      </c>
      <c r="O42" s="56">
        <v>-193520952.31</v>
      </c>
      <c r="P42" s="56">
        <v>-193520952.31</v>
      </c>
      <c r="Q42" s="56">
        <v>-193520952.31</v>
      </c>
      <c r="R42" s="56">
        <f>Q42</f>
        <v>-193520952.31</v>
      </c>
      <c r="S42" s="56">
        <f t="shared" ref="S42:AC42" si="11">R42</f>
        <v>-193520952.31</v>
      </c>
      <c r="T42" s="56">
        <f t="shared" si="11"/>
        <v>-193520952.31</v>
      </c>
      <c r="U42" s="56">
        <f t="shared" si="11"/>
        <v>-193520952.31</v>
      </c>
      <c r="V42" s="56">
        <f t="shared" si="11"/>
        <v>-193520952.31</v>
      </c>
      <c r="W42" s="56">
        <f t="shared" si="11"/>
        <v>-193520952.31</v>
      </c>
      <c r="X42" s="56">
        <f t="shared" si="11"/>
        <v>-193520952.31</v>
      </c>
      <c r="Y42" s="56">
        <f t="shared" si="11"/>
        <v>-193520952.31</v>
      </c>
      <c r="Z42" s="56">
        <f t="shared" si="11"/>
        <v>-193520952.31</v>
      </c>
      <c r="AA42" s="56">
        <f t="shared" si="11"/>
        <v>-193520952.31</v>
      </c>
      <c r="AB42" s="56">
        <f t="shared" si="11"/>
        <v>-193520952.31</v>
      </c>
      <c r="AC42" s="56">
        <f t="shared" si="11"/>
        <v>-193520952.31</v>
      </c>
    </row>
    <row r="43" spans="1:32" ht="12" customHeight="1" x14ac:dyDescent="0.2">
      <c r="P43" s="19"/>
      <c r="Q43" s="19"/>
      <c r="R43" s="19"/>
      <c r="S43" s="19"/>
      <c r="T43" s="19"/>
      <c r="U43" s="19"/>
      <c r="V43" s="19"/>
      <c r="W43" s="19"/>
    </row>
    <row r="44" spans="1:32" ht="12" customHeight="1" x14ac:dyDescent="0.2">
      <c r="A44" s="15" t="s">
        <v>24</v>
      </c>
    </row>
    <row r="45" spans="1:32" ht="12" customHeight="1" x14ac:dyDescent="0.2">
      <c r="B45" s="13" t="s">
        <v>21</v>
      </c>
      <c r="C45" s="92" t="s">
        <v>22</v>
      </c>
      <c r="D45" s="92"/>
      <c r="E45" s="16">
        <f t="shared" ref="E45:O45" si="12">E41</f>
        <v>43800</v>
      </c>
      <c r="F45" s="16">
        <f t="shared" si="12"/>
        <v>43831</v>
      </c>
      <c r="G45" s="16">
        <f t="shared" si="12"/>
        <v>43862</v>
      </c>
      <c r="H45" s="16">
        <f t="shared" si="12"/>
        <v>43891</v>
      </c>
      <c r="I45" s="16">
        <f t="shared" si="12"/>
        <v>43922</v>
      </c>
      <c r="J45" s="16">
        <f t="shared" si="12"/>
        <v>43952</v>
      </c>
      <c r="K45" s="16">
        <f t="shared" si="12"/>
        <v>43983</v>
      </c>
      <c r="L45" s="16">
        <f t="shared" si="12"/>
        <v>44013</v>
      </c>
      <c r="M45" s="16">
        <f t="shared" si="12"/>
        <v>44044</v>
      </c>
      <c r="N45" s="16">
        <f t="shared" si="12"/>
        <v>44075</v>
      </c>
      <c r="O45" s="16">
        <f t="shared" si="12"/>
        <v>44105</v>
      </c>
      <c r="P45" s="16">
        <f>P41</f>
        <v>44136</v>
      </c>
      <c r="Q45" s="16">
        <f t="shared" ref="Q45:AC45" si="13">Q41</f>
        <v>44166</v>
      </c>
      <c r="R45" s="16">
        <f t="shared" si="13"/>
        <v>44197</v>
      </c>
      <c r="S45" s="16">
        <f t="shared" si="13"/>
        <v>44228</v>
      </c>
      <c r="T45" s="16">
        <f t="shared" si="13"/>
        <v>44256</v>
      </c>
      <c r="U45" s="16">
        <f t="shared" si="13"/>
        <v>44287</v>
      </c>
      <c r="V45" s="16">
        <f t="shared" si="13"/>
        <v>44317</v>
      </c>
      <c r="W45" s="16">
        <f t="shared" si="13"/>
        <v>44348</v>
      </c>
      <c r="X45" s="16">
        <f t="shared" si="13"/>
        <v>44378</v>
      </c>
      <c r="Y45" s="16">
        <f t="shared" si="13"/>
        <v>44409</v>
      </c>
      <c r="Z45" s="16">
        <f t="shared" si="13"/>
        <v>44440</v>
      </c>
      <c r="AA45" s="16">
        <f t="shared" si="13"/>
        <v>44470</v>
      </c>
      <c r="AB45" s="16">
        <f t="shared" si="13"/>
        <v>44501</v>
      </c>
      <c r="AC45" s="16">
        <f t="shared" si="13"/>
        <v>44531</v>
      </c>
    </row>
    <row r="46" spans="1:32" ht="12" customHeight="1" x14ac:dyDescent="0.2">
      <c r="A46" s="14" t="s">
        <v>23</v>
      </c>
      <c r="B46" s="8" t="s">
        <v>13</v>
      </c>
      <c r="C46" s="18" t="s">
        <v>11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>
        <f t="shared" ref="N46:P46" si="14">(((M42+N42)/2)*$C$54)/12</f>
        <v>-213057.59600884866</v>
      </c>
      <c r="O46" s="19">
        <f t="shared" si="14"/>
        <v>-479520.44386249507</v>
      </c>
      <c r="P46" s="19">
        <f t="shared" si="14"/>
        <v>-532925.69570729288</v>
      </c>
      <c r="Q46" s="19">
        <f>(((P42+Q42)/2)*$C$54)/12</f>
        <v>-532925.69570729288</v>
      </c>
      <c r="R46" s="19">
        <f t="shared" ref="R46:AC46" si="15">(((Q42+R42)/2)*$C$55)/12</f>
        <v>-779902.08648070821</v>
      </c>
      <c r="S46" s="19">
        <f t="shared" si="15"/>
        <v>-779902.08648070821</v>
      </c>
      <c r="T46" s="19">
        <f t="shared" si="15"/>
        <v>-779902.08648070821</v>
      </c>
      <c r="U46" s="19">
        <f t="shared" si="15"/>
        <v>-779902.08648070821</v>
      </c>
      <c r="V46" s="19">
        <f t="shared" si="15"/>
        <v>-779902.08648070821</v>
      </c>
      <c r="W46" s="36">
        <f t="shared" si="15"/>
        <v>-779902.08648070821</v>
      </c>
      <c r="X46" s="36">
        <f t="shared" si="15"/>
        <v>-779902.08648070821</v>
      </c>
      <c r="Y46" s="36">
        <f t="shared" si="15"/>
        <v>-779902.08648070821</v>
      </c>
      <c r="Z46" s="36">
        <f t="shared" si="15"/>
        <v>-779902.08648070821</v>
      </c>
      <c r="AA46" s="36">
        <f t="shared" si="15"/>
        <v>-779902.08648070821</v>
      </c>
      <c r="AB46" s="36">
        <f t="shared" si="15"/>
        <v>-779902.08648070821</v>
      </c>
      <c r="AC46" s="36">
        <f t="shared" si="15"/>
        <v>-779902.08648070821</v>
      </c>
    </row>
    <row r="47" spans="1:32" ht="12" customHeight="1" x14ac:dyDescent="0.2">
      <c r="A47" s="12"/>
    </row>
    <row r="48" spans="1:32" ht="12" customHeight="1" x14ac:dyDescent="0.2">
      <c r="A48" s="15" t="s">
        <v>25</v>
      </c>
    </row>
    <row r="49" spans="1:29" ht="12" customHeight="1" x14ac:dyDescent="0.2">
      <c r="B49" s="13" t="s">
        <v>21</v>
      </c>
      <c r="C49" s="92" t="s">
        <v>22</v>
      </c>
      <c r="D49" s="92"/>
      <c r="E49" s="16">
        <f t="shared" ref="E49:O49" si="16">E41</f>
        <v>43800</v>
      </c>
      <c r="F49" s="16">
        <f t="shared" si="16"/>
        <v>43831</v>
      </c>
      <c r="G49" s="16">
        <f t="shared" si="16"/>
        <v>43862</v>
      </c>
      <c r="H49" s="16">
        <f t="shared" si="16"/>
        <v>43891</v>
      </c>
      <c r="I49" s="16">
        <f t="shared" si="16"/>
        <v>43922</v>
      </c>
      <c r="J49" s="16">
        <f t="shared" si="16"/>
        <v>43952</v>
      </c>
      <c r="K49" s="16">
        <f t="shared" si="16"/>
        <v>43983</v>
      </c>
      <c r="L49" s="16">
        <f t="shared" si="16"/>
        <v>44013</v>
      </c>
      <c r="M49" s="16">
        <f t="shared" si="16"/>
        <v>44044</v>
      </c>
      <c r="N49" s="16">
        <f t="shared" si="16"/>
        <v>44075</v>
      </c>
      <c r="O49" s="16">
        <f t="shared" si="16"/>
        <v>44105</v>
      </c>
      <c r="P49" s="16">
        <f>P41</f>
        <v>44136</v>
      </c>
      <c r="Q49" s="16">
        <f t="shared" ref="Q49:AC49" si="17">Q41</f>
        <v>44166</v>
      </c>
      <c r="R49" s="16">
        <f t="shared" si="17"/>
        <v>44197</v>
      </c>
      <c r="S49" s="16">
        <f t="shared" si="17"/>
        <v>44228</v>
      </c>
      <c r="T49" s="16">
        <f t="shared" si="17"/>
        <v>44256</v>
      </c>
      <c r="U49" s="16">
        <f t="shared" si="17"/>
        <v>44287</v>
      </c>
      <c r="V49" s="16">
        <f t="shared" si="17"/>
        <v>44317</v>
      </c>
      <c r="W49" s="16">
        <f t="shared" si="17"/>
        <v>44348</v>
      </c>
      <c r="X49" s="16">
        <f t="shared" si="17"/>
        <v>44378</v>
      </c>
      <c r="Y49" s="16">
        <f t="shared" si="17"/>
        <v>44409</v>
      </c>
      <c r="Z49" s="16">
        <f t="shared" si="17"/>
        <v>44440</v>
      </c>
      <c r="AA49" s="16">
        <f t="shared" si="17"/>
        <v>44470</v>
      </c>
      <c r="AB49" s="16">
        <f t="shared" si="17"/>
        <v>44501</v>
      </c>
      <c r="AC49" s="16">
        <f t="shared" si="17"/>
        <v>44531</v>
      </c>
    </row>
    <row r="50" spans="1:29" ht="12" customHeight="1" x14ac:dyDescent="0.2">
      <c r="A50" s="14" t="s">
        <v>23</v>
      </c>
      <c r="B50" s="18" t="s">
        <v>15</v>
      </c>
      <c r="C50" s="18" t="s">
        <v>11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>
        <f t="shared" ref="N50:P50" si="18">-N42</f>
        <v>154734925.37</v>
      </c>
      <c r="O50" s="19">
        <f t="shared" si="18"/>
        <v>193520952.31</v>
      </c>
      <c r="P50" s="19">
        <f t="shared" si="18"/>
        <v>193520952.31</v>
      </c>
      <c r="Q50" s="19">
        <f t="shared" ref="Q50:AC50" si="19">-Q42</f>
        <v>193520952.31</v>
      </c>
      <c r="R50" s="19">
        <f t="shared" si="19"/>
        <v>193520952.31</v>
      </c>
      <c r="S50" s="19">
        <f t="shared" si="19"/>
        <v>193520952.31</v>
      </c>
      <c r="T50" s="19">
        <f t="shared" si="19"/>
        <v>193520952.31</v>
      </c>
      <c r="U50" s="19">
        <f t="shared" si="19"/>
        <v>193520952.31</v>
      </c>
      <c r="V50" s="19">
        <f t="shared" si="19"/>
        <v>193520952.31</v>
      </c>
      <c r="W50" s="19">
        <f t="shared" si="19"/>
        <v>193520952.31</v>
      </c>
      <c r="X50" s="19">
        <f t="shared" si="19"/>
        <v>193520952.31</v>
      </c>
      <c r="Y50" s="19">
        <f t="shared" si="19"/>
        <v>193520952.31</v>
      </c>
      <c r="Z50" s="19">
        <f t="shared" si="19"/>
        <v>193520952.31</v>
      </c>
      <c r="AA50" s="19">
        <f t="shared" si="19"/>
        <v>193520952.31</v>
      </c>
      <c r="AB50" s="19">
        <f t="shared" si="19"/>
        <v>193520952.31</v>
      </c>
      <c r="AC50" s="19">
        <f t="shared" si="19"/>
        <v>193520952.31</v>
      </c>
    </row>
    <row r="51" spans="1:29" ht="12" customHeight="1" x14ac:dyDescent="0.2">
      <c r="A51" s="12"/>
    </row>
    <row r="52" spans="1:29" ht="20.25" customHeight="1" x14ac:dyDescent="0.2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T52" s="69"/>
      <c r="U52" s="108"/>
      <c r="V52" s="109"/>
      <c r="W52" s="69"/>
      <c r="X52" s="69"/>
    </row>
    <row r="53" spans="1:29" ht="12.75" x14ac:dyDescent="0.2">
      <c r="C53" s="67" t="s">
        <v>74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T53" s="69"/>
      <c r="U53" s="108"/>
      <c r="V53" s="109"/>
      <c r="W53" s="83"/>
      <c r="X53" s="69"/>
    </row>
    <row r="54" spans="1:29" ht="12" customHeight="1" x14ac:dyDescent="0.2">
      <c r="A54" s="23" t="s">
        <v>76</v>
      </c>
      <c r="C54" s="50">
        <f>C27</f>
        <v>3.3046077296287953E-2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T54" s="84"/>
      <c r="U54" s="85"/>
      <c r="V54" s="37"/>
      <c r="W54" s="86"/>
      <c r="X54" s="87"/>
      <c r="AA54" s="17"/>
    </row>
    <row r="55" spans="1:29" ht="12" customHeight="1" x14ac:dyDescent="0.2">
      <c r="A55" s="23" t="s">
        <v>77</v>
      </c>
      <c r="C55" s="24">
        <f>C28</f>
        <v>4.8360784328803093E-2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T55" s="69"/>
      <c r="U55" s="85"/>
      <c r="V55" s="85"/>
      <c r="W55" s="86"/>
      <c r="X55" s="87"/>
      <c r="AA55" s="19"/>
    </row>
    <row r="56" spans="1:29" ht="12" customHeight="1" x14ac:dyDescent="0.2">
      <c r="T56" s="84"/>
      <c r="U56" s="85"/>
      <c r="V56" s="82"/>
      <c r="W56" s="86"/>
      <c r="X56" s="87"/>
      <c r="AA56" s="19"/>
    </row>
    <row r="57" spans="1:29" ht="12" customHeight="1" x14ac:dyDescent="0.2">
      <c r="T57" s="69"/>
      <c r="U57" s="88"/>
      <c r="V57" s="88"/>
      <c r="W57" s="69"/>
      <c r="X57" s="69"/>
    </row>
    <row r="58" spans="1:29" ht="12" customHeight="1" x14ac:dyDescent="0.2">
      <c r="T58" s="69"/>
      <c r="U58" s="88"/>
      <c r="V58" s="88"/>
      <c r="W58" s="69"/>
      <c r="X58" s="69"/>
    </row>
    <row r="59" spans="1:29" ht="12" customHeight="1" x14ac:dyDescent="0.2">
      <c r="T59" s="69"/>
      <c r="U59" s="69"/>
      <c r="V59" s="69"/>
      <c r="W59" s="69"/>
      <c r="X59" s="69"/>
    </row>
    <row r="61" spans="1:29" ht="12" customHeight="1" x14ac:dyDescent="0.2">
      <c r="C61" s="60"/>
    </row>
    <row r="62" spans="1:29" ht="12" customHeight="1" x14ac:dyDescent="0.2">
      <c r="D62" s="5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2" customHeight="1" x14ac:dyDescent="0.2">
      <c r="D63" s="5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2" customHeight="1" x14ac:dyDescent="0.2">
      <c r="D64" s="5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</sheetData>
  <mergeCells count="2">
    <mergeCell ref="U52:U53"/>
    <mergeCell ref="V52:V53"/>
  </mergeCells>
  <pageMargins left="0.7" right="0.7" top="0.75" bottom="0.75" header="0.3" footer="0.3"/>
  <pageSetup scale="52" orientation="landscape" r:id="rId1"/>
  <headerFooter>
    <oddFooter>&amp;C&amp;"Arial,Regular"&amp;10Page ADJ_1.2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744B-AF27-4147-8706-46960E02A8B4}">
  <sheetPr>
    <pageSetUpPr fitToPage="1"/>
  </sheetPr>
  <dimension ref="A1:AL64"/>
  <sheetViews>
    <sheetView view="pageBreakPreview" zoomScale="70" zoomScaleNormal="80" zoomScaleSheetLayoutView="70" workbookViewId="0">
      <selection activeCell="AE51" sqref="AE51"/>
    </sheetView>
  </sheetViews>
  <sheetFormatPr defaultColWidth="9.140625" defaultRowHeight="12" customHeight="1" outlineLevelCol="1" x14ac:dyDescent="0.2"/>
  <cols>
    <col min="1" max="1" width="18" style="14" customWidth="1"/>
    <col min="2" max="2" width="8.7109375" style="14" bestFit="1" customWidth="1"/>
    <col min="3" max="3" width="9.28515625" style="14" customWidth="1"/>
    <col min="4" max="13" width="12.7109375" style="14" hidden="1" customWidth="1" outlineLevel="1"/>
    <col min="14" max="16" width="13.42578125" style="14" hidden="1" customWidth="1" outlineLevel="1"/>
    <col min="17" max="17" width="15.140625" style="14" bestFit="1" customWidth="1" collapsed="1"/>
    <col min="18" max="20" width="15.140625" style="14" bestFit="1" customWidth="1"/>
    <col min="21" max="21" width="16.42578125" style="14" customWidth="1"/>
    <col min="22" max="22" width="15.85546875" style="14" bestFit="1" customWidth="1"/>
    <col min="23" max="29" width="15.140625" style="14" bestFit="1" customWidth="1"/>
    <col min="30" max="30" width="7.7109375" style="14" bestFit="1" customWidth="1"/>
    <col min="31" max="31" width="14.28515625" style="14" bestFit="1" customWidth="1"/>
    <col min="32" max="32" width="8.140625" style="14" bestFit="1" customWidth="1"/>
    <col min="33" max="16384" width="9.140625" style="14"/>
  </cols>
  <sheetData>
    <row r="1" spans="1:38" ht="12" customHeight="1" x14ac:dyDescent="0.2">
      <c r="A1" s="13" t="s">
        <v>0</v>
      </c>
    </row>
    <row r="2" spans="1:38" ht="12" customHeight="1" x14ac:dyDescent="0.2">
      <c r="A2" s="13" t="str">
        <f>'Lead Sheet ADJ_1'!B2</f>
        <v>Washington Limited-Issue Rate Filing</v>
      </c>
    </row>
    <row r="3" spans="1:38" ht="12" customHeight="1" x14ac:dyDescent="0.2">
      <c r="A3" s="13" t="str">
        <f>'Lead Sheet ADJ_1'!B3</f>
        <v>Wind &amp; Transmission Capital True-Up</v>
      </c>
    </row>
    <row r="4" spans="1:38" ht="12" customHeight="1" x14ac:dyDescent="0.2">
      <c r="A4" s="13" t="s">
        <v>95</v>
      </c>
    </row>
    <row r="5" spans="1:38" ht="12" customHeight="1" x14ac:dyDescent="0.2">
      <c r="A5" s="13"/>
    </row>
    <row r="6" spans="1:38" ht="12" customHeight="1" x14ac:dyDescent="0.2">
      <c r="A6" s="13"/>
    </row>
    <row r="7" spans="1:38" ht="12" customHeight="1" x14ac:dyDescent="0.2">
      <c r="A7" s="13" t="s">
        <v>46</v>
      </c>
    </row>
    <row r="8" spans="1:38" ht="13.5" customHeight="1" x14ac:dyDescent="0.2"/>
    <row r="9" spans="1:38" ht="13.5" customHeight="1" x14ac:dyDescent="0.2">
      <c r="A9" s="15" t="s">
        <v>20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8" ht="13.5" customHeight="1" x14ac:dyDescent="0.2"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E10" s="65"/>
    </row>
    <row r="11" spans="1:38" ht="13.5" customHeight="1" x14ac:dyDescent="0.2">
      <c r="B11" s="65" t="s">
        <v>21</v>
      </c>
      <c r="C11" s="65" t="s">
        <v>22</v>
      </c>
      <c r="D11" s="16">
        <v>43770</v>
      </c>
      <c r="E11" s="16">
        <v>43800</v>
      </c>
      <c r="F11" s="16">
        <v>43831</v>
      </c>
      <c r="G11" s="16">
        <v>43862</v>
      </c>
      <c r="H11" s="16">
        <v>43891</v>
      </c>
      <c r="I11" s="16">
        <v>43922</v>
      </c>
      <c r="J11" s="16">
        <v>43952</v>
      </c>
      <c r="K11" s="16">
        <v>43983</v>
      </c>
      <c r="L11" s="16">
        <v>44013</v>
      </c>
      <c r="M11" s="16">
        <v>44044</v>
      </c>
      <c r="N11" s="16">
        <v>44075</v>
      </c>
      <c r="O11" s="16">
        <v>44105</v>
      </c>
      <c r="P11" s="16">
        <v>44136</v>
      </c>
      <c r="Q11" s="16">
        <v>44166</v>
      </c>
      <c r="R11" s="16">
        <v>44197</v>
      </c>
      <c r="S11" s="16">
        <v>44228</v>
      </c>
      <c r="T11" s="16">
        <v>44256</v>
      </c>
      <c r="U11" s="16">
        <v>44287</v>
      </c>
      <c r="V11" s="16">
        <v>44317</v>
      </c>
      <c r="W11" s="16">
        <v>44348</v>
      </c>
      <c r="X11" s="16">
        <v>44378</v>
      </c>
      <c r="Y11" s="16">
        <v>44409</v>
      </c>
      <c r="Z11" s="16">
        <v>44440</v>
      </c>
      <c r="AA11" s="16">
        <v>44470</v>
      </c>
      <c r="AB11" s="16">
        <v>44501</v>
      </c>
      <c r="AC11" s="16">
        <v>44531</v>
      </c>
      <c r="AE11" s="65"/>
    </row>
    <row r="12" spans="1:38" ht="13.5" customHeight="1" x14ac:dyDescent="0.2">
      <c r="A12" s="14" t="s">
        <v>23</v>
      </c>
      <c r="B12" s="18">
        <v>343</v>
      </c>
      <c r="C12" s="18" t="s">
        <v>11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128705714.14000008</v>
      </c>
      <c r="O12" s="19">
        <v>131439543.37000008</v>
      </c>
      <c r="P12" s="19">
        <v>129507984.37000008</v>
      </c>
      <c r="Q12" s="19">
        <v>1086095770.1899998</v>
      </c>
      <c r="R12" s="19">
        <v>1267676098.0099998</v>
      </c>
      <c r="S12" s="19">
        <v>1390653815.4499998</v>
      </c>
      <c r="T12" s="19">
        <v>1628346029.4099998</v>
      </c>
      <c r="U12" s="19">
        <v>1687609133.53</v>
      </c>
      <c r="V12" s="19">
        <v>1690888052.8099999</v>
      </c>
      <c r="W12" s="19">
        <v>1749510052.8099999</v>
      </c>
      <c r="X12" s="19">
        <v>1834943052.8099999</v>
      </c>
      <c r="Y12" s="19">
        <v>1834943052.8099999</v>
      </c>
      <c r="Z12" s="19">
        <v>1834943052.8099999</v>
      </c>
      <c r="AA12" s="19">
        <v>1834943052.8099999</v>
      </c>
      <c r="AB12" s="19">
        <v>1834943052.8099999</v>
      </c>
      <c r="AC12" s="19">
        <v>1834943052.8099999</v>
      </c>
      <c r="AE12" s="65"/>
    </row>
    <row r="13" spans="1:38" ht="13.5" customHeight="1" x14ac:dyDescent="0.2">
      <c r="A13" s="14" t="s">
        <v>47</v>
      </c>
      <c r="B13" s="18">
        <v>355</v>
      </c>
      <c r="C13" s="18" t="s">
        <v>11</v>
      </c>
      <c r="D13" s="18"/>
      <c r="E13" s="19">
        <v>3342600.25</v>
      </c>
      <c r="F13" s="19">
        <v>16106470.979999999</v>
      </c>
      <c r="G13" s="19">
        <v>16228432.689999999</v>
      </c>
      <c r="H13" s="19">
        <v>16639264.540000001</v>
      </c>
      <c r="I13" s="19">
        <v>17355467.670000002</v>
      </c>
      <c r="J13" s="19">
        <v>17112622.670000002</v>
      </c>
      <c r="K13" s="19">
        <v>27792894.260000002</v>
      </c>
      <c r="L13" s="19">
        <v>28104944.220000003</v>
      </c>
      <c r="M13" s="19">
        <v>28705780.860000003</v>
      </c>
      <c r="N13" s="19">
        <v>55427685.390000001</v>
      </c>
      <c r="O13" s="19">
        <v>80728619.159999996</v>
      </c>
      <c r="P13" s="19">
        <v>726369835.52999997</v>
      </c>
      <c r="Q13" s="19">
        <v>743051685.38999999</v>
      </c>
      <c r="R13" s="36">
        <v>744202785.47000003</v>
      </c>
      <c r="S13" s="36">
        <v>744854063.5</v>
      </c>
      <c r="T13" s="36">
        <v>745342805.07000005</v>
      </c>
      <c r="U13" s="36">
        <v>744751326.17000008</v>
      </c>
      <c r="V13" s="36">
        <v>747078506.6400001</v>
      </c>
      <c r="W13" s="36">
        <v>747078506.6400001</v>
      </c>
      <c r="X13" s="36">
        <v>747078506.6400001</v>
      </c>
      <c r="Y13" s="36">
        <v>747078506.6400001</v>
      </c>
      <c r="Z13" s="36">
        <v>747078506.6400001</v>
      </c>
      <c r="AA13" s="36">
        <v>747078506.6400001</v>
      </c>
      <c r="AB13" s="36">
        <v>747078506.6400001</v>
      </c>
      <c r="AC13" s="36">
        <v>747078506.6400001</v>
      </c>
      <c r="AD13" s="65"/>
      <c r="AE13" s="20"/>
      <c r="AF13" s="13"/>
      <c r="AG13" s="13"/>
    </row>
    <row r="14" spans="1:38" ht="13.5" customHeight="1" x14ac:dyDescent="0.2">
      <c r="AE14" s="66"/>
      <c r="AL14" s="21"/>
    </row>
    <row r="15" spans="1:38" ht="13.5" customHeight="1" x14ac:dyDescent="0.2">
      <c r="A15" s="15" t="s">
        <v>24</v>
      </c>
      <c r="AD15" s="65"/>
      <c r="AE15" s="20"/>
      <c r="AF15" s="13"/>
      <c r="AL15" s="21"/>
    </row>
    <row r="16" spans="1:38" ht="13.5" customHeight="1" x14ac:dyDescent="0.2">
      <c r="B16" s="65" t="s">
        <v>21</v>
      </c>
      <c r="C16" s="65" t="s">
        <v>22</v>
      </c>
      <c r="D16" s="65"/>
      <c r="E16" s="16">
        <f t="shared" ref="E16:O16" si="0">E11</f>
        <v>43800</v>
      </c>
      <c r="F16" s="16">
        <f t="shared" si="0"/>
        <v>43831</v>
      </c>
      <c r="G16" s="16">
        <f t="shared" si="0"/>
        <v>43862</v>
      </c>
      <c r="H16" s="16">
        <f t="shared" si="0"/>
        <v>43891</v>
      </c>
      <c r="I16" s="16">
        <f t="shared" si="0"/>
        <v>43922</v>
      </c>
      <c r="J16" s="16">
        <f t="shared" si="0"/>
        <v>43952</v>
      </c>
      <c r="K16" s="16">
        <f t="shared" si="0"/>
        <v>43983</v>
      </c>
      <c r="L16" s="16">
        <f t="shared" si="0"/>
        <v>44013</v>
      </c>
      <c r="M16" s="16">
        <f t="shared" si="0"/>
        <v>44044</v>
      </c>
      <c r="N16" s="16">
        <f t="shared" si="0"/>
        <v>44075</v>
      </c>
      <c r="O16" s="16">
        <f t="shared" si="0"/>
        <v>44105</v>
      </c>
      <c r="P16" s="16">
        <f>P11</f>
        <v>44136</v>
      </c>
      <c r="Q16" s="16">
        <f t="shared" ref="Q16:AC16" si="1">Q11</f>
        <v>44166</v>
      </c>
      <c r="R16" s="16">
        <f t="shared" si="1"/>
        <v>44197</v>
      </c>
      <c r="S16" s="16">
        <f t="shared" si="1"/>
        <v>44228</v>
      </c>
      <c r="T16" s="16">
        <f t="shared" si="1"/>
        <v>44256</v>
      </c>
      <c r="U16" s="16">
        <f t="shared" si="1"/>
        <v>44287</v>
      </c>
      <c r="V16" s="16">
        <f t="shared" si="1"/>
        <v>44317</v>
      </c>
      <c r="W16" s="16">
        <f t="shared" si="1"/>
        <v>44348</v>
      </c>
      <c r="X16" s="16">
        <f t="shared" si="1"/>
        <v>44378</v>
      </c>
      <c r="Y16" s="16">
        <f t="shared" si="1"/>
        <v>44409</v>
      </c>
      <c r="Z16" s="16">
        <f t="shared" si="1"/>
        <v>44440</v>
      </c>
      <c r="AA16" s="16">
        <f t="shared" si="1"/>
        <v>44470</v>
      </c>
      <c r="AB16" s="16">
        <f t="shared" si="1"/>
        <v>44501</v>
      </c>
      <c r="AC16" s="16">
        <f t="shared" si="1"/>
        <v>44531</v>
      </c>
      <c r="AD16" s="65"/>
      <c r="AE16" s="20"/>
      <c r="AF16" s="13"/>
      <c r="AL16" s="21"/>
    </row>
    <row r="17" spans="1:32" ht="13.5" customHeight="1" x14ac:dyDescent="0.2">
      <c r="A17" s="14" t="s">
        <v>23</v>
      </c>
      <c r="B17" s="8" t="s">
        <v>13</v>
      </c>
      <c r="C17" s="18" t="s">
        <v>11</v>
      </c>
      <c r="D17" s="18"/>
      <c r="E17" s="19">
        <f>(((D12+E12)/2)*$C$27)/12</f>
        <v>0</v>
      </c>
      <c r="F17" s="19">
        <f t="shared" ref="F17:Q17" si="2">(((E12+F12)/2)*$C$27)/12</f>
        <v>0</v>
      </c>
      <c r="G17" s="19">
        <f t="shared" si="2"/>
        <v>0</v>
      </c>
      <c r="H17" s="19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177217.45741434931</v>
      </c>
      <c r="O17" s="19">
        <f t="shared" si="2"/>
        <v>358199.17866409168</v>
      </c>
      <c r="P17" s="19">
        <f t="shared" si="2"/>
        <v>359303.84049880371</v>
      </c>
      <c r="Q17" s="19">
        <f t="shared" si="2"/>
        <v>1673788.9847853167</v>
      </c>
      <c r="R17" s="19">
        <f t="shared" ref="R17:AC17" si="3">(((Q12+R12)/2)*$C$28)/12</f>
        <v>4742927.2365510054</v>
      </c>
      <c r="S17" s="19">
        <f t="shared" si="3"/>
        <v>5356621.6508185351</v>
      </c>
      <c r="T17" s="19">
        <f t="shared" si="3"/>
        <v>6083383.3494151859</v>
      </c>
      <c r="U17" s="19">
        <f t="shared" si="3"/>
        <v>6681758.0199551014</v>
      </c>
      <c r="V17" s="19">
        <f t="shared" si="3"/>
        <v>6807782.2410023669</v>
      </c>
      <c r="W17" s="19">
        <f t="shared" si="3"/>
        <v>6932514.6162963137</v>
      </c>
      <c r="X17" s="19">
        <f t="shared" si="3"/>
        <v>7222790.1490665525</v>
      </c>
      <c r="Y17" s="19">
        <f t="shared" si="3"/>
        <v>7394940.4360483289</v>
      </c>
      <c r="Z17" s="19">
        <f t="shared" si="3"/>
        <v>7394940.4360483289</v>
      </c>
      <c r="AA17" s="19">
        <f t="shared" si="3"/>
        <v>7394940.4360483289</v>
      </c>
      <c r="AB17" s="19">
        <f t="shared" si="3"/>
        <v>7394940.4360483289</v>
      </c>
      <c r="AC17" s="19">
        <f t="shared" si="3"/>
        <v>7394940.4360483289</v>
      </c>
      <c r="AD17" s="65"/>
      <c r="AE17" s="20"/>
      <c r="AF17" s="13"/>
    </row>
    <row r="18" spans="1:32" ht="13.5" customHeight="1" x14ac:dyDescent="0.2">
      <c r="A18" s="49" t="s">
        <v>47</v>
      </c>
      <c r="B18" s="18" t="s">
        <v>48</v>
      </c>
      <c r="C18" s="18" t="s">
        <v>11</v>
      </c>
      <c r="D18" s="18"/>
      <c r="E18" s="19">
        <f t="shared" ref="E18:J18" si="4">(((D13+E13)/2)*$C$31)/12</f>
        <v>2433.2862530167795</v>
      </c>
      <c r="F18" s="19">
        <f t="shared" si="4"/>
        <v>14158.186477100617</v>
      </c>
      <c r="G18" s="19">
        <f t="shared" si="4"/>
        <v>23538.583949077612</v>
      </c>
      <c r="H18" s="19">
        <f t="shared" si="4"/>
        <v>23926.437460799174</v>
      </c>
      <c r="I18" s="19">
        <f t="shared" si="4"/>
        <v>24746.876196631569</v>
      </c>
      <c r="J18" s="19">
        <f t="shared" si="4"/>
        <v>25091.462968706011</v>
      </c>
      <c r="K18" s="19">
        <f t="shared" ref="K18:Q18" si="5">(((J13+K13)/2)*$C$31)/12</f>
        <v>32689.513809011794</v>
      </c>
      <c r="L18" s="19">
        <f t="shared" si="5"/>
        <v>40691.507142302275</v>
      </c>
      <c r="M18" s="19">
        <f t="shared" si="5"/>
        <v>41356.053976564981</v>
      </c>
      <c r="N18" s="19">
        <f t="shared" si="5"/>
        <v>61245.973653228859</v>
      </c>
      <c r="O18" s="19">
        <f t="shared" si="5"/>
        <v>99116.627578508982</v>
      </c>
      <c r="P18" s="19">
        <f t="shared" si="5"/>
        <v>587537.07525399211</v>
      </c>
      <c r="Q18" s="19">
        <f t="shared" si="5"/>
        <v>1069683.1566208506</v>
      </c>
      <c r="R18" s="19">
        <f>(((Q13+R13)/2)*$C$32)/12</f>
        <v>1061656.4151024714</v>
      </c>
      <c r="S18" s="19">
        <f t="shared" ref="S18:AC18" si="6">(((R13+S13)/2)*$C$32)/12</f>
        <v>1062943.0182496889</v>
      </c>
      <c r="T18" s="19">
        <f t="shared" si="6"/>
        <v>1063756.8057658111</v>
      </c>
      <c r="U18" s="19">
        <f t="shared" si="6"/>
        <v>1063683.4681174112</v>
      </c>
      <c r="V18" s="19">
        <f t="shared" si="6"/>
        <v>1064922.4751216585</v>
      </c>
      <c r="W18" s="19">
        <f t="shared" si="6"/>
        <v>1066583.7013095671</v>
      </c>
      <c r="X18" s="19">
        <f t="shared" si="6"/>
        <v>1066583.7013095671</v>
      </c>
      <c r="Y18" s="19">
        <f t="shared" si="6"/>
        <v>1066583.7013095671</v>
      </c>
      <c r="Z18" s="19">
        <f t="shared" si="6"/>
        <v>1066583.7013095671</v>
      </c>
      <c r="AA18" s="19">
        <f t="shared" si="6"/>
        <v>1066583.7013095671</v>
      </c>
      <c r="AB18" s="19">
        <f t="shared" si="6"/>
        <v>1066583.7013095671</v>
      </c>
      <c r="AC18" s="19">
        <f t="shared" si="6"/>
        <v>1066583.7013095671</v>
      </c>
    </row>
    <row r="19" spans="1:32" ht="13.5" customHeight="1" x14ac:dyDescent="0.2">
      <c r="A19" s="13"/>
    </row>
    <row r="20" spans="1:32" ht="13.5" customHeight="1" x14ac:dyDescent="0.2">
      <c r="A20" s="15" t="s">
        <v>25</v>
      </c>
      <c r="B20" s="13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32" ht="13.5" customHeight="1" x14ac:dyDescent="0.2">
      <c r="B21" s="65" t="s">
        <v>21</v>
      </c>
      <c r="C21" s="65" t="s">
        <v>22</v>
      </c>
      <c r="D21" s="65"/>
      <c r="E21" s="16">
        <f t="shared" ref="E21:O21" si="7">E11</f>
        <v>43800</v>
      </c>
      <c r="F21" s="16">
        <f t="shared" si="7"/>
        <v>43831</v>
      </c>
      <c r="G21" s="16">
        <f t="shared" si="7"/>
        <v>43862</v>
      </c>
      <c r="H21" s="16">
        <f t="shared" si="7"/>
        <v>43891</v>
      </c>
      <c r="I21" s="16">
        <f t="shared" si="7"/>
        <v>43922</v>
      </c>
      <c r="J21" s="16">
        <f t="shared" si="7"/>
        <v>43952</v>
      </c>
      <c r="K21" s="16">
        <f t="shared" si="7"/>
        <v>43983</v>
      </c>
      <c r="L21" s="16">
        <f t="shared" si="7"/>
        <v>44013</v>
      </c>
      <c r="M21" s="16">
        <f t="shared" si="7"/>
        <v>44044</v>
      </c>
      <c r="N21" s="16">
        <f t="shared" si="7"/>
        <v>44075</v>
      </c>
      <c r="O21" s="16">
        <f t="shared" si="7"/>
        <v>44105</v>
      </c>
      <c r="P21" s="16">
        <f>P11</f>
        <v>44136</v>
      </c>
      <c r="Q21" s="16">
        <f t="shared" ref="Q21:AC21" si="8">Q11</f>
        <v>44166</v>
      </c>
      <c r="R21" s="16">
        <f t="shared" si="8"/>
        <v>44197</v>
      </c>
      <c r="S21" s="16">
        <f t="shared" si="8"/>
        <v>44228</v>
      </c>
      <c r="T21" s="16">
        <f t="shared" si="8"/>
        <v>44256</v>
      </c>
      <c r="U21" s="16">
        <f t="shared" si="8"/>
        <v>44287</v>
      </c>
      <c r="V21" s="16">
        <f t="shared" si="8"/>
        <v>44317</v>
      </c>
      <c r="W21" s="16">
        <f t="shared" si="8"/>
        <v>44348</v>
      </c>
      <c r="X21" s="16">
        <f t="shared" si="8"/>
        <v>44378</v>
      </c>
      <c r="Y21" s="16">
        <f t="shared" si="8"/>
        <v>44409</v>
      </c>
      <c r="Z21" s="16">
        <f t="shared" si="8"/>
        <v>44440</v>
      </c>
      <c r="AA21" s="16">
        <f t="shared" si="8"/>
        <v>44470</v>
      </c>
      <c r="AB21" s="16">
        <f t="shared" si="8"/>
        <v>44501</v>
      </c>
      <c r="AC21" s="16">
        <f t="shared" si="8"/>
        <v>44531</v>
      </c>
    </row>
    <row r="22" spans="1:32" ht="13.5" customHeight="1" x14ac:dyDescent="0.2">
      <c r="A22" s="14" t="s">
        <v>23</v>
      </c>
      <c r="B22" s="8" t="s">
        <v>15</v>
      </c>
      <c r="C22" s="18" t="s">
        <v>11</v>
      </c>
      <c r="D22" s="18"/>
      <c r="E22" s="19">
        <f t="shared" ref="E22:AC23" si="9">D22-E17</f>
        <v>0</v>
      </c>
      <c r="F22" s="19">
        <f t="shared" si="9"/>
        <v>0</v>
      </c>
      <c r="G22" s="19">
        <f t="shared" si="9"/>
        <v>0</v>
      </c>
      <c r="H22" s="19">
        <f t="shared" si="9"/>
        <v>0</v>
      </c>
      <c r="I22" s="19">
        <f t="shared" si="9"/>
        <v>0</v>
      </c>
      <c r="J22" s="19">
        <f t="shared" si="9"/>
        <v>0</v>
      </c>
      <c r="K22" s="19">
        <f t="shared" si="9"/>
        <v>0</v>
      </c>
      <c r="L22" s="19">
        <f t="shared" si="9"/>
        <v>0</v>
      </c>
      <c r="M22" s="19">
        <f t="shared" si="9"/>
        <v>0</v>
      </c>
      <c r="N22" s="19">
        <f t="shared" si="9"/>
        <v>-177217.45741434931</v>
      </c>
      <c r="O22" s="19">
        <f t="shared" si="9"/>
        <v>-535416.63607844105</v>
      </c>
      <c r="P22" s="19">
        <f t="shared" si="9"/>
        <v>-894720.4765772447</v>
      </c>
      <c r="Q22" s="19">
        <f t="shared" si="9"/>
        <v>-2568509.4613625612</v>
      </c>
      <c r="R22" s="19">
        <f t="shared" si="9"/>
        <v>-7311436.6979135666</v>
      </c>
      <c r="S22" s="19">
        <f t="shared" si="9"/>
        <v>-12668058.348732103</v>
      </c>
      <c r="T22" s="19">
        <f t="shared" si="9"/>
        <v>-18751441.698147289</v>
      </c>
      <c r="U22" s="19">
        <f t="shared" si="9"/>
        <v>-25433199.718102392</v>
      </c>
      <c r="V22" s="19">
        <f t="shared" si="9"/>
        <v>-32240981.959104758</v>
      </c>
      <c r="W22" s="19">
        <f t="shared" si="9"/>
        <v>-39173496.575401068</v>
      </c>
      <c r="X22" s="19">
        <f t="shared" si="9"/>
        <v>-46396286.72446762</v>
      </c>
      <c r="Y22" s="19">
        <f t="shared" si="9"/>
        <v>-53791227.160515949</v>
      </c>
      <c r="Z22" s="19">
        <f t="shared" si="9"/>
        <v>-61186167.596564278</v>
      </c>
      <c r="AA22" s="19">
        <f t="shared" si="9"/>
        <v>-68581108.032612607</v>
      </c>
      <c r="AB22" s="19">
        <f t="shared" si="9"/>
        <v>-75976048.468660936</v>
      </c>
      <c r="AC22" s="19">
        <f t="shared" si="9"/>
        <v>-83370988.904709265</v>
      </c>
      <c r="AE22" s="65"/>
    </row>
    <row r="23" spans="1:32" ht="13.5" customHeight="1" x14ac:dyDescent="0.2">
      <c r="A23" s="49" t="s">
        <v>47</v>
      </c>
      <c r="B23" s="18" t="s">
        <v>49</v>
      </c>
      <c r="C23" s="18" t="s">
        <v>11</v>
      </c>
      <c r="D23" s="18"/>
      <c r="E23" s="19">
        <f t="shared" si="9"/>
        <v>-2433.2862530167795</v>
      </c>
      <c r="F23" s="19">
        <f t="shared" si="9"/>
        <v>-16591.472730117395</v>
      </c>
      <c r="G23" s="19">
        <f t="shared" si="9"/>
        <v>-40130.056679195011</v>
      </c>
      <c r="H23" s="19">
        <f t="shared" si="9"/>
        <v>-64056.494139994189</v>
      </c>
      <c r="I23" s="19">
        <f t="shared" si="9"/>
        <v>-88803.370336625754</v>
      </c>
      <c r="J23" s="19">
        <f t="shared" si="9"/>
        <v>-113894.83330533176</v>
      </c>
      <c r="K23" s="19">
        <f t="shared" si="9"/>
        <v>-146584.34711434355</v>
      </c>
      <c r="L23" s="19">
        <f t="shared" si="9"/>
        <v>-187275.85425664583</v>
      </c>
      <c r="M23" s="19">
        <f t="shared" si="9"/>
        <v>-228631.90823321082</v>
      </c>
      <c r="N23" s="19">
        <f t="shared" si="9"/>
        <v>-289877.88188643969</v>
      </c>
      <c r="O23" s="19">
        <f t="shared" si="9"/>
        <v>-388994.50946494867</v>
      </c>
      <c r="P23" s="19">
        <f t="shared" si="9"/>
        <v>-976531.58471894078</v>
      </c>
      <c r="Q23" s="19">
        <f t="shared" si="9"/>
        <v>-2046214.7413397913</v>
      </c>
      <c r="R23" s="19">
        <f t="shared" si="9"/>
        <v>-3107871.1564422627</v>
      </c>
      <c r="S23" s="19">
        <f t="shared" si="9"/>
        <v>-4170814.1746919518</v>
      </c>
      <c r="T23" s="19">
        <f t="shared" si="9"/>
        <v>-5234570.9804577632</v>
      </c>
      <c r="U23" s="19">
        <f t="shared" si="9"/>
        <v>-6298254.4485751744</v>
      </c>
      <c r="V23" s="19">
        <f t="shared" si="9"/>
        <v>-7363176.9236968327</v>
      </c>
      <c r="W23" s="19">
        <f t="shared" si="9"/>
        <v>-8429760.6250064</v>
      </c>
      <c r="X23" s="19">
        <f t="shared" si="9"/>
        <v>-9496344.3263159674</v>
      </c>
      <c r="Y23" s="19">
        <f t="shared" si="9"/>
        <v>-10562928.027625535</v>
      </c>
      <c r="Z23" s="19">
        <f t="shared" si="9"/>
        <v>-11629511.728935102</v>
      </c>
      <c r="AA23" s="19">
        <f t="shared" si="9"/>
        <v>-12696095.430244669</v>
      </c>
      <c r="AB23" s="19">
        <f t="shared" si="9"/>
        <v>-13762679.131554237</v>
      </c>
      <c r="AC23" s="19">
        <f t="shared" si="9"/>
        <v>-14829262.832863804</v>
      </c>
      <c r="AD23" s="22"/>
      <c r="AE23" s="20"/>
      <c r="AF23" s="13"/>
    </row>
    <row r="24" spans="1:32" ht="13.5" customHeight="1" x14ac:dyDescent="0.2">
      <c r="A24" s="12"/>
    </row>
    <row r="25" spans="1:32" ht="15" x14ac:dyDescent="0.25"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S25" s="69"/>
      <c r="T25" s="69"/>
      <c r="U25" s="90"/>
      <c r="V25" s="90"/>
      <c r="W25" s="91"/>
      <c r="X25" s="69"/>
      <c r="Y25" s="69"/>
      <c r="AC25"/>
      <c r="AD25"/>
    </row>
    <row r="26" spans="1:32" ht="15" x14ac:dyDescent="0.25">
      <c r="C26" s="67" t="s">
        <v>74</v>
      </c>
      <c r="D26" s="68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S26" s="69"/>
      <c r="T26" s="69"/>
      <c r="U26" s="90"/>
      <c r="V26" s="90"/>
      <c r="W26" s="91"/>
      <c r="X26" s="83"/>
      <c r="Y26" s="69"/>
      <c r="AC26"/>
      <c r="AD26"/>
    </row>
    <row r="27" spans="1:32" ht="13.5" customHeight="1" x14ac:dyDescent="0.25">
      <c r="A27" s="23" t="s">
        <v>76</v>
      </c>
      <c r="C27" s="50">
        <v>3.3046077296287953E-2</v>
      </c>
      <c r="D27" s="50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S27" s="69"/>
      <c r="T27" s="84"/>
      <c r="U27" s="85"/>
      <c r="V27" s="85"/>
      <c r="W27" s="85"/>
      <c r="X27" s="86"/>
      <c r="Y27" s="87"/>
      <c r="AC27"/>
      <c r="AD27"/>
    </row>
    <row r="28" spans="1:32" ht="13.5" customHeight="1" x14ac:dyDescent="0.25">
      <c r="A28" s="23" t="s">
        <v>77</v>
      </c>
      <c r="C28" s="50">
        <v>4.8360784328803093E-2</v>
      </c>
      <c r="D28" s="50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S28" s="69"/>
      <c r="T28" s="84"/>
      <c r="U28" s="85"/>
      <c r="V28" s="85"/>
      <c r="W28" s="85"/>
      <c r="X28" s="86"/>
      <c r="Y28" s="87"/>
      <c r="AC28"/>
      <c r="AD28"/>
    </row>
    <row r="29" spans="1:32" ht="13.5" customHeight="1" x14ac:dyDescent="0.25">
      <c r="D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S29" s="69"/>
      <c r="T29" s="84"/>
      <c r="U29" s="85"/>
      <c r="V29" s="85"/>
      <c r="W29" s="85"/>
      <c r="X29" s="86"/>
      <c r="Y29" s="64"/>
      <c r="AC29"/>
      <c r="AD29"/>
    </row>
    <row r="30" spans="1:32" ht="13.5" customHeight="1" x14ac:dyDescent="0.25">
      <c r="A30" s="23"/>
      <c r="C30" s="68" t="s">
        <v>75</v>
      </c>
      <c r="D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S30" s="69"/>
      <c r="T30" s="69"/>
      <c r="U30" s="85"/>
      <c r="V30" s="85"/>
      <c r="W30" s="85"/>
      <c r="X30" s="86"/>
      <c r="Y30" s="87"/>
      <c r="AC30"/>
      <c r="AD30"/>
      <c r="AF30" s="65"/>
    </row>
    <row r="31" spans="1:32" ht="12" customHeight="1" x14ac:dyDescent="0.25">
      <c r="A31" s="23" t="s">
        <v>76</v>
      </c>
      <c r="C31" s="50">
        <v>1.7471090080963977E-2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S31" s="69"/>
      <c r="T31" s="69"/>
      <c r="U31" s="85"/>
      <c r="V31" s="85"/>
      <c r="W31" s="85"/>
      <c r="X31" s="86"/>
      <c r="Y31" s="87"/>
      <c r="AC31"/>
      <c r="AD31"/>
    </row>
    <row r="32" spans="1:32" ht="13.5" customHeight="1" x14ac:dyDescent="0.25">
      <c r="A32" s="23" t="s">
        <v>77</v>
      </c>
      <c r="C32" s="50">
        <v>1.7132074209012617E-2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S32" s="69"/>
      <c r="T32" s="84"/>
      <c r="U32" s="85"/>
      <c r="V32" s="85"/>
      <c r="W32" s="85"/>
      <c r="X32" s="86"/>
      <c r="Y32" s="64"/>
      <c r="AC32"/>
      <c r="AD32"/>
    </row>
    <row r="33" spans="1:32" ht="13.5" customHeight="1" x14ac:dyDescent="0.25">
      <c r="A33" s="2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S33" s="69"/>
      <c r="T33" s="69"/>
      <c r="U33" s="85"/>
      <c r="V33" s="85"/>
      <c r="W33" s="85"/>
      <c r="X33" s="86"/>
      <c r="Y33" s="87"/>
      <c r="AC33"/>
      <c r="AD33"/>
    </row>
    <row r="34" spans="1:32" ht="13.5" customHeight="1" x14ac:dyDescent="0.25">
      <c r="A34" s="2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S34" s="69"/>
      <c r="T34" s="69"/>
      <c r="U34" s="85"/>
      <c r="V34" s="85"/>
      <c r="W34" s="85"/>
      <c r="X34" s="86"/>
      <c r="Y34" s="87"/>
      <c r="AC34"/>
      <c r="AD34"/>
      <c r="AF34" s="65"/>
    </row>
    <row r="35" spans="1:32" ht="12.75" x14ac:dyDescent="0.2">
      <c r="S35" s="69"/>
      <c r="T35" s="69"/>
      <c r="U35" s="88"/>
      <c r="V35" s="88"/>
      <c r="W35" s="69"/>
      <c r="X35" s="69"/>
      <c r="Y35" s="69"/>
    </row>
    <row r="36" spans="1:32" ht="12" customHeight="1" x14ac:dyDescent="0.2">
      <c r="S36" s="69"/>
      <c r="T36" s="69"/>
      <c r="U36" s="88"/>
      <c r="V36" s="88"/>
      <c r="W36" s="69"/>
      <c r="X36" s="69"/>
      <c r="Y36" s="69"/>
    </row>
    <row r="37" spans="1:32" ht="12" customHeight="1" x14ac:dyDescent="0.2">
      <c r="A37" s="13" t="s">
        <v>27</v>
      </c>
      <c r="S37" s="69"/>
      <c r="T37" s="89"/>
      <c r="U37" s="69"/>
      <c r="V37" s="69"/>
      <c r="W37" s="69"/>
      <c r="X37" s="69"/>
      <c r="Y37" s="69"/>
    </row>
    <row r="39" spans="1:32" ht="12" customHeight="1" x14ac:dyDescent="0.2">
      <c r="A39" s="15" t="s">
        <v>20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2" ht="12" customHeight="1" x14ac:dyDescent="0.2"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32" ht="12" customHeight="1" x14ac:dyDescent="0.2">
      <c r="B41" s="13" t="s">
        <v>21</v>
      </c>
      <c r="C41" s="65" t="s">
        <v>22</v>
      </c>
      <c r="D41" s="65"/>
      <c r="E41" s="16">
        <v>43800</v>
      </c>
      <c r="F41" s="16">
        <v>43831</v>
      </c>
      <c r="G41" s="16">
        <v>43862</v>
      </c>
      <c r="H41" s="16">
        <v>43891</v>
      </c>
      <c r="I41" s="16">
        <v>43922</v>
      </c>
      <c r="J41" s="16">
        <v>43952</v>
      </c>
      <c r="K41" s="16">
        <v>43983</v>
      </c>
      <c r="L41" s="16">
        <v>44013</v>
      </c>
      <c r="M41" s="16">
        <v>44044</v>
      </c>
      <c r="N41" s="16">
        <v>44075</v>
      </c>
      <c r="O41" s="16">
        <v>44105</v>
      </c>
      <c r="P41" s="16">
        <v>44136</v>
      </c>
      <c r="Q41" s="16">
        <v>44166</v>
      </c>
      <c r="R41" s="16">
        <v>44197</v>
      </c>
      <c r="S41" s="16">
        <v>44228</v>
      </c>
      <c r="T41" s="16">
        <v>44256</v>
      </c>
      <c r="U41" s="16">
        <v>44287</v>
      </c>
      <c r="V41" s="16">
        <v>44317</v>
      </c>
      <c r="W41" s="16">
        <v>44348</v>
      </c>
      <c r="X41" s="16">
        <v>44378</v>
      </c>
      <c r="Y41" s="16">
        <v>44409</v>
      </c>
      <c r="Z41" s="16">
        <v>44440</v>
      </c>
      <c r="AA41" s="16">
        <v>44470</v>
      </c>
      <c r="AB41" s="16">
        <v>44501</v>
      </c>
      <c r="AC41" s="16">
        <v>44531</v>
      </c>
    </row>
    <row r="42" spans="1:32" ht="12" customHeight="1" x14ac:dyDescent="0.2">
      <c r="A42" s="14" t="s">
        <v>23</v>
      </c>
      <c r="B42" s="18">
        <v>343</v>
      </c>
      <c r="C42" s="18" t="s">
        <v>11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>
        <v>0</v>
      </c>
      <c r="Q42" s="19">
        <v>-154865406.31999999</v>
      </c>
      <c r="R42" s="19">
        <f t="shared" ref="R42:AC42" si="10">Q42</f>
        <v>-154865406.31999999</v>
      </c>
      <c r="S42" s="19">
        <f>R42</f>
        <v>-154865406.31999999</v>
      </c>
      <c r="T42" s="19">
        <v>-193721842.78999999</v>
      </c>
      <c r="U42" s="19">
        <f t="shared" si="10"/>
        <v>-193721842.78999999</v>
      </c>
      <c r="V42" s="19">
        <f t="shared" si="10"/>
        <v>-193721842.78999999</v>
      </c>
      <c r="W42" s="19">
        <f t="shared" si="10"/>
        <v>-193721842.78999999</v>
      </c>
      <c r="X42" s="19">
        <f t="shared" si="10"/>
        <v>-193721842.78999999</v>
      </c>
      <c r="Y42" s="19">
        <f t="shared" si="10"/>
        <v>-193721842.78999999</v>
      </c>
      <c r="Z42" s="19">
        <f t="shared" si="10"/>
        <v>-193721842.78999999</v>
      </c>
      <c r="AA42" s="19">
        <f t="shared" si="10"/>
        <v>-193721842.78999999</v>
      </c>
      <c r="AB42" s="19">
        <f t="shared" si="10"/>
        <v>-193721842.78999999</v>
      </c>
      <c r="AC42" s="19">
        <f t="shared" si="10"/>
        <v>-193721842.78999999</v>
      </c>
    </row>
    <row r="43" spans="1:32" ht="12" customHeight="1" x14ac:dyDescent="0.2">
      <c r="P43" s="19"/>
      <c r="Q43" s="19"/>
      <c r="R43" s="19"/>
      <c r="S43" s="19"/>
      <c r="T43" s="19"/>
      <c r="U43" s="19"/>
      <c r="V43" s="19"/>
      <c r="W43" s="19"/>
    </row>
    <row r="44" spans="1:32" ht="12" customHeight="1" x14ac:dyDescent="0.2">
      <c r="A44" s="15" t="s">
        <v>24</v>
      </c>
    </row>
    <row r="45" spans="1:32" ht="12" customHeight="1" x14ac:dyDescent="0.2">
      <c r="B45" s="13" t="s">
        <v>21</v>
      </c>
      <c r="C45" s="65" t="s">
        <v>22</v>
      </c>
      <c r="D45" s="65"/>
      <c r="E45" s="16">
        <f t="shared" ref="E45:O45" si="11">E41</f>
        <v>43800</v>
      </c>
      <c r="F45" s="16">
        <f t="shared" si="11"/>
        <v>43831</v>
      </c>
      <c r="G45" s="16">
        <f t="shared" si="11"/>
        <v>43862</v>
      </c>
      <c r="H45" s="16">
        <f t="shared" si="11"/>
        <v>43891</v>
      </c>
      <c r="I45" s="16">
        <f t="shared" si="11"/>
        <v>43922</v>
      </c>
      <c r="J45" s="16">
        <f t="shared" si="11"/>
        <v>43952</v>
      </c>
      <c r="K45" s="16">
        <f t="shared" si="11"/>
        <v>43983</v>
      </c>
      <c r="L45" s="16">
        <f t="shared" si="11"/>
        <v>44013</v>
      </c>
      <c r="M45" s="16">
        <f t="shared" si="11"/>
        <v>44044</v>
      </c>
      <c r="N45" s="16">
        <f t="shared" si="11"/>
        <v>44075</v>
      </c>
      <c r="O45" s="16">
        <f t="shared" si="11"/>
        <v>44105</v>
      </c>
      <c r="P45" s="16">
        <f>P41</f>
        <v>44136</v>
      </c>
      <c r="Q45" s="16">
        <f t="shared" ref="Q45:AC45" si="12">Q41</f>
        <v>44166</v>
      </c>
      <c r="R45" s="16">
        <f t="shared" si="12"/>
        <v>44197</v>
      </c>
      <c r="S45" s="16">
        <f t="shared" si="12"/>
        <v>44228</v>
      </c>
      <c r="T45" s="16">
        <f t="shared" si="12"/>
        <v>44256</v>
      </c>
      <c r="U45" s="16">
        <f t="shared" si="12"/>
        <v>44287</v>
      </c>
      <c r="V45" s="16">
        <f t="shared" si="12"/>
        <v>44317</v>
      </c>
      <c r="W45" s="16">
        <f t="shared" si="12"/>
        <v>44348</v>
      </c>
      <c r="X45" s="16">
        <f t="shared" si="12"/>
        <v>44378</v>
      </c>
      <c r="Y45" s="16">
        <f t="shared" si="12"/>
        <v>44409</v>
      </c>
      <c r="Z45" s="16">
        <f t="shared" si="12"/>
        <v>44440</v>
      </c>
      <c r="AA45" s="16">
        <f t="shared" si="12"/>
        <v>44470</v>
      </c>
      <c r="AB45" s="16">
        <f t="shared" si="12"/>
        <v>44501</v>
      </c>
      <c r="AC45" s="16">
        <f t="shared" si="12"/>
        <v>44531</v>
      </c>
    </row>
    <row r="46" spans="1:32" ht="12" customHeight="1" x14ac:dyDescent="0.2">
      <c r="A46" s="14" t="s">
        <v>23</v>
      </c>
      <c r="B46" s="8" t="s">
        <v>13</v>
      </c>
      <c r="C46" s="18" t="s">
        <v>11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>
        <v>0</v>
      </c>
      <c r="Q46" s="19">
        <f>(((P42+Q42)/2)*$C$54)/12</f>
        <v>-213237.25782382337</v>
      </c>
      <c r="R46" s="19">
        <f t="shared" ref="R46:AC46" si="13">(((Q42+R42)/2)*$C$55)/12</f>
        <v>-624117.70958616491</v>
      </c>
      <c r="S46" s="19">
        <f t="shared" si="13"/>
        <v>-624117.70958616491</v>
      </c>
      <c r="T46" s="19">
        <f t="shared" si="13"/>
        <v>-702414.69891581126</v>
      </c>
      <c r="U46" s="19">
        <f t="shared" si="13"/>
        <v>-780711.68824545725</v>
      </c>
      <c r="V46" s="19">
        <f t="shared" si="13"/>
        <v>-780711.68824545725</v>
      </c>
      <c r="W46" s="36">
        <f t="shared" si="13"/>
        <v>-780711.68824545725</v>
      </c>
      <c r="X46" s="36">
        <f t="shared" si="13"/>
        <v>-780711.68824545725</v>
      </c>
      <c r="Y46" s="36">
        <f t="shared" si="13"/>
        <v>-780711.68824545725</v>
      </c>
      <c r="Z46" s="36">
        <f t="shared" si="13"/>
        <v>-780711.68824545725</v>
      </c>
      <c r="AA46" s="36">
        <f t="shared" si="13"/>
        <v>-780711.68824545725</v>
      </c>
      <c r="AB46" s="36">
        <f t="shared" si="13"/>
        <v>-780711.68824545725</v>
      </c>
      <c r="AC46" s="36">
        <f t="shared" si="13"/>
        <v>-780711.68824545725</v>
      </c>
    </row>
    <row r="47" spans="1:32" ht="12" customHeight="1" x14ac:dyDescent="0.2">
      <c r="A47" s="12"/>
    </row>
    <row r="48" spans="1:32" ht="12" customHeight="1" x14ac:dyDescent="0.2">
      <c r="A48" s="15" t="s">
        <v>25</v>
      </c>
    </row>
    <row r="49" spans="1:29" ht="12" customHeight="1" x14ac:dyDescent="0.2">
      <c r="B49" s="13" t="s">
        <v>21</v>
      </c>
      <c r="C49" s="65" t="s">
        <v>22</v>
      </c>
      <c r="D49" s="65"/>
      <c r="E49" s="16">
        <f t="shared" ref="E49:O49" si="14">E41</f>
        <v>43800</v>
      </c>
      <c r="F49" s="16">
        <f t="shared" si="14"/>
        <v>43831</v>
      </c>
      <c r="G49" s="16">
        <f t="shared" si="14"/>
        <v>43862</v>
      </c>
      <c r="H49" s="16">
        <f t="shared" si="14"/>
        <v>43891</v>
      </c>
      <c r="I49" s="16">
        <f t="shared" si="14"/>
        <v>43922</v>
      </c>
      <c r="J49" s="16">
        <f t="shared" si="14"/>
        <v>43952</v>
      </c>
      <c r="K49" s="16">
        <f t="shared" si="14"/>
        <v>43983</v>
      </c>
      <c r="L49" s="16">
        <f t="shared" si="14"/>
        <v>44013</v>
      </c>
      <c r="M49" s="16">
        <f t="shared" si="14"/>
        <v>44044</v>
      </c>
      <c r="N49" s="16">
        <f t="shared" si="14"/>
        <v>44075</v>
      </c>
      <c r="O49" s="16">
        <f t="shared" si="14"/>
        <v>44105</v>
      </c>
      <c r="P49" s="16">
        <f>P41</f>
        <v>44136</v>
      </c>
      <c r="Q49" s="16">
        <f t="shared" ref="Q49:AC49" si="15">Q41</f>
        <v>44166</v>
      </c>
      <c r="R49" s="16">
        <f t="shared" si="15"/>
        <v>44197</v>
      </c>
      <c r="S49" s="16">
        <f t="shared" si="15"/>
        <v>44228</v>
      </c>
      <c r="T49" s="16">
        <f t="shared" si="15"/>
        <v>44256</v>
      </c>
      <c r="U49" s="16">
        <f t="shared" si="15"/>
        <v>44287</v>
      </c>
      <c r="V49" s="16">
        <f t="shared" si="15"/>
        <v>44317</v>
      </c>
      <c r="W49" s="16">
        <f t="shared" si="15"/>
        <v>44348</v>
      </c>
      <c r="X49" s="16">
        <f t="shared" si="15"/>
        <v>44378</v>
      </c>
      <c r="Y49" s="16">
        <f t="shared" si="15"/>
        <v>44409</v>
      </c>
      <c r="Z49" s="16">
        <f t="shared" si="15"/>
        <v>44440</v>
      </c>
      <c r="AA49" s="16">
        <f t="shared" si="15"/>
        <v>44470</v>
      </c>
      <c r="AB49" s="16">
        <f t="shared" si="15"/>
        <v>44501</v>
      </c>
      <c r="AC49" s="16">
        <f t="shared" si="15"/>
        <v>44531</v>
      </c>
    </row>
    <row r="50" spans="1:29" ht="12" customHeight="1" x14ac:dyDescent="0.2">
      <c r="A50" s="14" t="s">
        <v>23</v>
      </c>
      <c r="B50" s="18" t="s">
        <v>15</v>
      </c>
      <c r="C50" s="18" t="s">
        <v>11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>
        <v>0</v>
      </c>
      <c r="Q50" s="19">
        <f t="shared" ref="Q50:AC50" si="16">-Q42</f>
        <v>154865406.31999999</v>
      </c>
      <c r="R50" s="19">
        <f t="shared" si="16"/>
        <v>154865406.31999999</v>
      </c>
      <c r="S50" s="19">
        <f t="shared" si="16"/>
        <v>154865406.31999999</v>
      </c>
      <c r="T50" s="19">
        <f t="shared" si="16"/>
        <v>193721842.78999999</v>
      </c>
      <c r="U50" s="19">
        <f t="shared" si="16"/>
        <v>193721842.78999999</v>
      </c>
      <c r="V50" s="19">
        <f t="shared" si="16"/>
        <v>193721842.78999999</v>
      </c>
      <c r="W50" s="19">
        <f t="shared" si="16"/>
        <v>193721842.78999999</v>
      </c>
      <c r="X50" s="19">
        <f t="shared" si="16"/>
        <v>193721842.78999999</v>
      </c>
      <c r="Y50" s="19">
        <f t="shared" si="16"/>
        <v>193721842.78999999</v>
      </c>
      <c r="Z50" s="19">
        <f t="shared" si="16"/>
        <v>193721842.78999999</v>
      </c>
      <c r="AA50" s="19">
        <f t="shared" si="16"/>
        <v>193721842.78999999</v>
      </c>
      <c r="AB50" s="19">
        <f t="shared" si="16"/>
        <v>193721842.78999999</v>
      </c>
      <c r="AC50" s="19">
        <f t="shared" si="16"/>
        <v>193721842.78999999</v>
      </c>
    </row>
    <row r="51" spans="1:29" ht="12" customHeight="1" x14ac:dyDescent="0.2">
      <c r="A51" s="12"/>
      <c r="S51" s="69"/>
      <c r="T51" s="69"/>
      <c r="U51" s="69"/>
      <c r="V51" s="69"/>
      <c r="W51" s="69"/>
      <c r="X51" s="69"/>
      <c r="Y51" s="69"/>
      <c r="Z51" s="69"/>
    </row>
    <row r="52" spans="1:29" ht="12.75" x14ac:dyDescent="0.2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S52" s="69"/>
      <c r="T52" s="69"/>
      <c r="U52" s="90"/>
      <c r="V52" s="91"/>
      <c r="W52" s="69"/>
      <c r="X52" s="69"/>
      <c r="Y52" s="69"/>
      <c r="Z52" s="69"/>
    </row>
    <row r="53" spans="1:29" ht="12.75" x14ac:dyDescent="0.2">
      <c r="C53" s="67" t="s">
        <v>74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S53" s="69"/>
      <c r="T53" s="69"/>
      <c r="U53" s="90"/>
      <c r="V53" s="91"/>
      <c r="W53" s="83"/>
      <c r="X53" s="69"/>
      <c r="Y53" s="69"/>
      <c r="Z53" s="69"/>
    </row>
    <row r="54" spans="1:29" ht="12" customHeight="1" x14ac:dyDescent="0.2">
      <c r="A54" s="23" t="s">
        <v>76</v>
      </c>
      <c r="C54" s="50">
        <f>C27</f>
        <v>3.3046077296287953E-2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S54" s="69"/>
      <c r="T54" s="84"/>
      <c r="U54" s="85"/>
      <c r="V54" s="37"/>
      <c r="W54" s="86"/>
      <c r="X54" s="87"/>
      <c r="Y54" s="69"/>
      <c r="Z54" s="69"/>
      <c r="AA54" s="17"/>
    </row>
    <row r="55" spans="1:29" ht="12" customHeight="1" x14ac:dyDescent="0.2">
      <c r="A55" s="23" t="s">
        <v>77</v>
      </c>
      <c r="C55" s="24">
        <f>C28</f>
        <v>4.8360784328803093E-2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S55" s="69"/>
      <c r="T55" s="69"/>
      <c r="U55" s="85"/>
      <c r="V55" s="85"/>
      <c r="W55" s="86"/>
      <c r="X55" s="87"/>
      <c r="Y55" s="69"/>
      <c r="Z55" s="69"/>
      <c r="AA55" s="19"/>
    </row>
    <row r="56" spans="1:29" ht="12" customHeight="1" x14ac:dyDescent="0.2">
      <c r="S56" s="69"/>
      <c r="T56" s="84"/>
      <c r="U56" s="85"/>
      <c r="V56" s="82"/>
      <c r="W56" s="86"/>
      <c r="X56" s="87"/>
      <c r="Y56" s="69"/>
      <c r="Z56" s="69"/>
      <c r="AA56" s="19"/>
    </row>
    <row r="57" spans="1:29" ht="12" customHeight="1" x14ac:dyDescent="0.2">
      <c r="S57" s="69"/>
      <c r="T57" s="69"/>
      <c r="U57" s="88"/>
      <c r="V57" s="88"/>
      <c r="W57" s="69"/>
      <c r="X57" s="69"/>
      <c r="Y57" s="69"/>
      <c r="Z57" s="69"/>
    </row>
    <row r="58" spans="1:29" ht="12" customHeight="1" x14ac:dyDescent="0.2">
      <c r="S58" s="69"/>
      <c r="T58" s="69"/>
      <c r="U58" s="88"/>
      <c r="V58" s="88"/>
      <c r="W58" s="69"/>
      <c r="X58" s="69"/>
      <c r="Y58" s="69"/>
      <c r="Z58" s="69"/>
    </row>
    <row r="61" spans="1:29" ht="12" customHeight="1" x14ac:dyDescent="0.2">
      <c r="C61" s="60"/>
    </row>
    <row r="62" spans="1:29" ht="12" customHeight="1" x14ac:dyDescent="0.2">
      <c r="D62" s="5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2" customHeight="1" x14ac:dyDescent="0.2">
      <c r="D63" s="5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2" customHeight="1" x14ac:dyDescent="0.2">
      <c r="D64" s="5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</sheetData>
  <pageMargins left="0.7" right="0.7" top="0.75" bottom="0.75" header="0.3" footer="0.3"/>
  <pageSetup scale="52" orientation="landscape" r:id="rId1"/>
  <headerFooter>
    <oddFooter>&amp;C&amp;"Arial,Regular"&amp;10Page ADJ_1.3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1FCE-4D06-4356-90E3-E9428ABDD4FB}">
  <dimension ref="A1:E53"/>
  <sheetViews>
    <sheetView view="pageBreakPreview" zoomScale="80" zoomScaleNormal="100" zoomScaleSheetLayoutView="80" workbookViewId="0">
      <selection activeCell="F38" sqref="F38"/>
    </sheetView>
  </sheetViews>
  <sheetFormatPr defaultColWidth="9.140625" defaultRowHeight="12.75" x14ac:dyDescent="0.2"/>
  <cols>
    <col min="1" max="1" width="41" style="14" bestFit="1" customWidth="1"/>
    <col min="2" max="3" width="21.42578125" style="14" customWidth="1"/>
    <col min="4" max="4" width="1.85546875" style="14" bestFit="1" customWidth="1"/>
    <col min="5" max="5" width="10.28515625" style="14" bestFit="1" customWidth="1"/>
    <col min="6" max="16384" width="9.140625" style="14"/>
  </cols>
  <sheetData>
    <row r="1" spans="1:4" x14ac:dyDescent="0.2">
      <c r="A1" s="13" t="s">
        <v>0</v>
      </c>
      <c r="D1" s="59" t="s">
        <v>103</v>
      </c>
    </row>
    <row r="2" spans="1:4" x14ac:dyDescent="0.2">
      <c r="A2" s="13" t="str">
        <f>'Lead Sheet ADJ_1'!B2</f>
        <v>Washington Limited-Issue Rate Filing</v>
      </c>
    </row>
    <row r="3" spans="1:4" x14ac:dyDescent="0.2">
      <c r="A3" s="13" t="s">
        <v>98</v>
      </c>
    </row>
    <row r="4" spans="1:4" x14ac:dyDescent="0.2">
      <c r="A4" s="13" t="s">
        <v>91</v>
      </c>
    </row>
    <row r="6" spans="1:4" ht="38.25" x14ac:dyDescent="0.2">
      <c r="A6" s="44" t="s">
        <v>28</v>
      </c>
      <c r="B6" s="45" t="s">
        <v>99</v>
      </c>
      <c r="C6" s="45" t="s">
        <v>73</v>
      </c>
    </row>
    <row r="7" spans="1:4" x14ac:dyDescent="0.2">
      <c r="A7" s="46" t="s">
        <v>29</v>
      </c>
      <c r="B7" s="47"/>
      <c r="C7" s="47"/>
    </row>
    <row r="8" spans="1:4" x14ac:dyDescent="0.2">
      <c r="A8" s="14" t="s">
        <v>30</v>
      </c>
      <c r="B8" s="96"/>
      <c r="C8" s="96"/>
    </row>
    <row r="9" spans="1:4" x14ac:dyDescent="0.2">
      <c r="A9" s="14" t="s">
        <v>31</v>
      </c>
      <c r="B9" s="96"/>
      <c r="C9" s="96"/>
    </row>
    <row r="10" spans="1:4" x14ac:dyDescent="0.2">
      <c r="A10" s="14" t="s">
        <v>32</v>
      </c>
      <c r="B10" s="96"/>
      <c r="C10" s="96"/>
    </row>
    <row r="11" spans="1:4" x14ac:dyDescent="0.2">
      <c r="A11" s="14" t="s">
        <v>33</v>
      </c>
      <c r="B11" s="96"/>
      <c r="C11" s="96"/>
    </row>
    <row r="12" spans="1:4" ht="13.5" thickBot="1" x14ac:dyDescent="0.25">
      <c r="A12" s="53" t="s">
        <v>86</v>
      </c>
      <c r="B12" s="93">
        <v>781291383</v>
      </c>
      <c r="C12" s="94">
        <v>747078506.63999987</v>
      </c>
    </row>
    <row r="13" spans="1:4" ht="13.5" thickTop="1" x14ac:dyDescent="0.2">
      <c r="B13" s="95" t="s">
        <v>90</v>
      </c>
      <c r="C13" s="52" t="str">
        <f>"Ref. "&amp;'Lead Sheet ADJ_1'!$J$1&amp;".1"</f>
        <v>Ref. ADJ_1.1</v>
      </c>
    </row>
    <row r="14" spans="1:4" x14ac:dyDescent="0.2">
      <c r="B14" s="62" t="s">
        <v>66</v>
      </c>
      <c r="C14" s="52"/>
    </row>
    <row r="15" spans="1:4" ht="15" x14ac:dyDescent="0.25">
      <c r="A15" s="48" t="s">
        <v>34</v>
      </c>
      <c r="C15" s="57"/>
    </row>
    <row r="16" spans="1:4" x14ac:dyDescent="0.2">
      <c r="A16" s="14" t="s">
        <v>35</v>
      </c>
      <c r="B16" s="96"/>
      <c r="C16" s="96"/>
    </row>
    <row r="17" spans="1:4" x14ac:dyDescent="0.2">
      <c r="A17" s="14" t="s">
        <v>36</v>
      </c>
      <c r="B17" s="96"/>
      <c r="C17" s="96"/>
    </row>
    <row r="18" spans="1:4" x14ac:dyDescent="0.2">
      <c r="A18" s="14" t="s">
        <v>37</v>
      </c>
      <c r="B18" s="96"/>
      <c r="C18" s="96"/>
    </row>
    <row r="19" spans="1:4" x14ac:dyDescent="0.2">
      <c r="A19" s="14" t="s">
        <v>38</v>
      </c>
      <c r="B19" s="96"/>
      <c r="C19" s="96"/>
      <c r="D19" s="14" t="s">
        <v>63</v>
      </c>
    </row>
    <row r="20" spans="1:4" x14ac:dyDescent="0.2">
      <c r="A20" s="14" t="s">
        <v>39</v>
      </c>
      <c r="B20" s="96"/>
      <c r="C20" s="96"/>
    </row>
    <row r="21" spans="1:4" x14ac:dyDescent="0.2">
      <c r="A21" s="14" t="s">
        <v>40</v>
      </c>
      <c r="B21" s="96"/>
      <c r="C21" s="96"/>
    </row>
    <row r="22" spans="1:4" x14ac:dyDescent="0.2">
      <c r="A22" s="14" t="s">
        <v>41</v>
      </c>
      <c r="B22" s="96"/>
      <c r="C22" s="96"/>
    </row>
    <row r="23" spans="1:4" x14ac:dyDescent="0.2">
      <c r="A23" s="14" t="s">
        <v>42</v>
      </c>
      <c r="B23" s="96"/>
      <c r="C23" s="96"/>
    </row>
    <row r="24" spans="1:4" ht="13.5" thickBot="1" x14ac:dyDescent="0.25">
      <c r="A24" s="53" t="s">
        <v>87</v>
      </c>
      <c r="B24" s="93">
        <v>1638883832.2895815</v>
      </c>
      <c r="C24" s="94">
        <v>1633363196.0399997</v>
      </c>
    </row>
    <row r="25" spans="1:4" ht="13.5" thickTop="1" x14ac:dyDescent="0.2">
      <c r="B25" s="95" t="s">
        <v>90</v>
      </c>
      <c r="C25" s="52" t="str">
        <f>"Ref. "&amp;'Lead Sheet ADJ_1'!$J$1&amp;".1"</f>
        <v>Ref. ADJ_1.1</v>
      </c>
    </row>
    <row r="26" spans="1:4" x14ac:dyDescent="0.2">
      <c r="B26" s="62" t="s">
        <v>66</v>
      </c>
      <c r="C26" s="52"/>
    </row>
    <row r="27" spans="1:4" ht="15" x14ac:dyDescent="0.25">
      <c r="A27" s="48" t="s">
        <v>43</v>
      </c>
      <c r="B27" s="36"/>
      <c r="C27" s="36"/>
    </row>
    <row r="28" spans="1:4" x14ac:dyDescent="0.2">
      <c r="A28" s="14" t="s">
        <v>44</v>
      </c>
      <c r="B28" s="96"/>
      <c r="C28" s="96"/>
      <c r="D28" s="55"/>
    </row>
    <row r="29" spans="1:4" x14ac:dyDescent="0.2">
      <c r="A29" s="14" t="s">
        <v>45</v>
      </c>
      <c r="B29" s="96"/>
      <c r="C29" s="96"/>
      <c r="D29" s="55"/>
    </row>
    <row r="30" spans="1:4" ht="13.5" thickBot="1" x14ac:dyDescent="0.25">
      <c r="A30" s="53" t="s">
        <v>88</v>
      </c>
      <c r="B30" s="93">
        <v>212859318.62392002</v>
      </c>
      <c r="C30" s="94">
        <v>201579856.77000007</v>
      </c>
      <c r="D30" s="55"/>
    </row>
    <row r="31" spans="1:4" ht="13.5" thickTop="1" x14ac:dyDescent="0.2">
      <c r="B31" s="95" t="s">
        <v>90</v>
      </c>
      <c r="C31" s="52" t="str">
        <f>"Ref. "&amp;'Lead Sheet ADJ_1'!$J$1&amp;".1"</f>
        <v>Ref. ADJ_1.1</v>
      </c>
    </row>
    <row r="32" spans="1:4" x14ac:dyDescent="0.2">
      <c r="B32" s="62" t="s">
        <v>67</v>
      </c>
      <c r="C32" s="36"/>
    </row>
    <row r="33" spans="1:5" x14ac:dyDescent="0.2">
      <c r="B33" s="62"/>
      <c r="C33" s="36"/>
    </row>
    <row r="34" spans="1:5" ht="51.75" customHeight="1" x14ac:dyDescent="0.2">
      <c r="A34" s="44" t="s">
        <v>28</v>
      </c>
      <c r="B34" s="45" t="s">
        <v>100</v>
      </c>
      <c r="C34" s="45" t="s">
        <v>101</v>
      </c>
    </row>
    <row r="35" spans="1:5" x14ac:dyDescent="0.2">
      <c r="A35" s="46" t="s">
        <v>43</v>
      </c>
      <c r="B35" s="47"/>
      <c r="C35" s="47"/>
      <c r="E35" s="18"/>
    </row>
    <row r="36" spans="1:5" x14ac:dyDescent="0.2">
      <c r="A36" s="14" t="s">
        <v>44</v>
      </c>
      <c r="B36" s="96"/>
      <c r="C36" s="96"/>
      <c r="E36" s="58"/>
    </row>
    <row r="37" spans="1:5" x14ac:dyDescent="0.2">
      <c r="A37" s="14" t="s">
        <v>45</v>
      </c>
      <c r="B37" s="96"/>
      <c r="C37" s="96"/>
      <c r="E37" s="58"/>
    </row>
    <row r="38" spans="1:5" ht="13.5" thickBot="1" x14ac:dyDescent="0.25">
      <c r="A38" s="53" t="s">
        <v>89</v>
      </c>
      <c r="B38" s="93">
        <v>193520952.31</v>
      </c>
      <c r="C38" s="94">
        <v>193721842.78999999</v>
      </c>
      <c r="E38" s="58"/>
    </row>
    <row r="39" spans="1:5" ht="13.5" thickTop="1" x14ac:dyDescent="0.2">
      <c r="B39" s="95" t="s">
        <v>90</v>
      </c>
      <c r="C39" s="52" t="str">
        <f>"Ref. "&amp;'Lead Sheet ADJ_1'!$J$1&amp;".1"</f>
        <v>Ref. ADJ_1.1</v>
      </c>
      <c r="E39" s="58"/>
    </row>
    <row r="40" spans="1:5" x14ac:dyDescent="0.2">
      <c r="B40" s="52" t="s">
        <v>59</v>
      </c>
    </row>
    <row r="41" spans="1:5" x14ac:dyDescent="0.2">
      <c r="B41" s="52"/>
    </row>
    <row r="42" spans="1:5" x14ac:dyDescent="0.2">
      <c r="A42" s="14" t="s">
        <v>68</v>
      </c>
      <c r="B42" s="36"/>
      <c r="C42" s="36"/>
    </row>
    <row r="43" spans="1:5" x14ac:dyDescent="0.2">
      <c r="A43" s="14" t="s">
        <v>102</v>
      </c>
      <c r="B43" s="36"/>
      <c r="C43" s="36"/>
    </row>
    <row r="44" spans="1:5" x14ac:dyDescent="0.2">
      <c r="A44" s="59"/>
      <c r="B44" s="36"/>
      <c r="C44" s="36"/>
    </row>
    <row r="45" spans="1:5" x14ac:dyDescent="0.2">
      <c r="A45" s="59"/>
      <c r="B45" s="36"/>
      <c r="C45" s="36"/>
    </row>
    <row r="46" spans="1:5" x14ac:dyDescent="0.2">
      <c r="A46" s="59"/>
      <c r="B46" s="36"/>
      <c r="C46" s="36"/>
    </row>
    <row r="47" spans="1:5" x14ac:dyDescent="0.2">
      <c r="A47" s="59"/>
      <c r="B47" s="36"/>
      <c r="C47" s="36"/>
    </row>
    <row r="48" spans="1:5" x14ac:dyDescent="0.2">
      <c r="A48" s="59"/>
      <c r="B48" s="36"/>
      <c r="C48" s="36"/>
    </row>
    <row r="49" spans="1:3" x14ac:dyDescent="0.2">
      <c r="A49" s="59"/>
      <c r="B49" s="36"/>
      <c r="C49" s="36"/>
    </row>
    <row r="50" spans="1:3" x14ac:dyDescent="0.2">
      <c r="B50" s="36"/>
      <c r="C50" s="36"/>
    </row>
    <row r="51" spans="1:3" x14ac:dyDescent="0.2">
      <c r="B51" s="36"/>
      <c r="C51" s="36"/>
    </row>
    <row r="52" spans="1:3" x14ac:dyDescent="0.2">
      <c r="B52" s="36"/>
      <c r="C52" s="36"/>
    </row>
    <row r="53" spans="1:3" x14ac:dyDescent="0.2">
      <c r="B53" s="36"/>
      <c r="C53" s="36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F6C052-12DB-4501-ACCB-F4D80EDD27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E9870-660F-452E-BBE4-CF62632864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B3FC3-9C5F-40FA-87BC-1F0575851C1E}"/>
</file>

<file path=customXml/itemProps4.xml><?xml version="1.0" encoding="utf-8"?>
<ds:datastoreItem xmlns:ds="http://schemas.openxmlformats.org/officeDocument/2006/customXml" ds:itemID="{D7FE47A1-60B5-4A32-8199-6045A98F3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Lead Sheet ADJ_1</vt:lpstr>
      <vt:lpstr>Page ADJ_1.1</vt:lpstr>
      <vt:lpstr>Page ADJ_1.2</vt:lpstr>
      <vt:lpstr>Page ADJ_1.3</vt:lpstr>
      <vt:lpstr>Page ADJ_1.4R</vt:lpstr>
      <vt:lpstr>'Lead Sheet ADJ_1'!Print_Area</vt:lpstr>
      <vt:lpstr>'Page ADJ_1.2'!Print_Area</vt:lpstr>
      <vt:lpstr>'Page ADJ_1.3'!Print_Area</vt:lpstr>
      <vt:lpstr>'Page ADJ_1.4R'!Print_Area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Colin</dc:creator>
  <cp:lastModifiedBy>Cheung, Sherona</cp:lastModifiedBy>
  <cp:lastPrinted>2021-06-23T20:21:07Z</cp:lastPrinted>
  <dcterms:created xsi:type="dcterms:W3CDTF">2021-05-27T20:13:40Z</dcterms:created>
  <dcterms:modified xsi:type="dcterms:W3CDTF">2021-07-01T15:14:24Z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-140223084</vt:i4>
  </property>
  <property fmtid="{D5CDD505-2E9C-101B-9397-08002B2CF9AE}" pid="5" name="_NewReviewCycle">
    <vt:lpwstr/>
  </property>
  <property fmtid="{D5CDD505-2E9C-101B-9397-08002B2CF9AE}" pid="6" name="_EmailSubject">
    <vt:lpwstr>Adj for Capital for Wind &amp; Transmission and the related Revenue for Refund</vt:lpwstr>
  </property>
  <property fmtid="{D5CDD505-2E9C-101B-9397-08002B2CF9AE}" pid="7" name="_AuthorEmail">
    <vt:lpwstr>Susan.Morton@pacificorp.com</vt:lpwstr>
  </property>
  <property fmtid="{D5CDD505-2E9C-101B-9397-08002B2CF9AE}" pid="8" name="_AuthorEmailDisplayName">
    <vt:lpwstr>Morton, Susan (PacifiCorp)</vt:lpwstr>
  </property>
  <property fmtid="{D5CDD505-2E9C-101B-9397-08002B2CF9AE}" pid="9" name="_ReviewingToolsShownOnce">
    <vt:lpwstr/>
  </property>
  <property fmtid="{D5CDD505-2E9C-101B-9397-08002B2CF9AE}" pid="10" name="ContentTypeId">
    <vt:lpwstr>0x0101006E56B4D1795A2E4DB2F0B01679ED314A002FDB890DE267284EA2E995D4D4EF8915</vt:lpwstr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