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S:\FILINGS\WA\2023 Dockets\UE-230172 GRC\10-27-23 Rebuttal Testimony &amp; Exhibits\working docs\5_Nikki L Kobliha\"/>
    </mc:Choice>
  </mc:AlternateContent>
  <xr:revisionPtr revIDLastSave="0" documentId="13_ncr:1_{AB6DBB3C-23D2-43D6-9007-801FB80F084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2-31-24 (newer)" sheetId="5" r:id="rId1"/>
    <sheet name="12-31-24 (older)" sheetId="3" r:id="rId2"/>
    <sheet name="12-31-25" sheetId="4" state="hidden" r:id="rId3"/>
  </sheets>
  <externalReferences>
    <externalReference r:id="rId4"/>
  </externalReferences>
  <definedNames>
    <definedName name="_xlnm.Print_Area" localSheetId="0">'12-31-24 (newer)'!$A$1:$L$25</definedName>
    <definedName name="_xlnm.Print_Area" localSheetId="1">'12-31-24 (older)'!$A$1:$L$25</definedName>
    <definedName name="_xlnm.Print_Area" localSheetId="2">'12-31-25'!$A$1:$M$23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5" l="1"/>
  <c r="G18" i="5"/>
  <c r="G17" i="5"/>
  <c r="E19" i="5"/>
  <c r="E18" i="5"/>
  <c r="E17" i="5"/>
  <c r="C19" i="5"/>
  <c r="C18" i="5"/>
  <c r="C17" i="5"/>
  <c r="C20" i="5" l="1"/>
  <c r="G20" i="5"/>
  <c r="E20" i="5"/>
  <c r="G11" i="5"/>
  <c r="F11" i="5"/>
  <c r="E11" i="5"/>
  <c r="D11" i="5"/>
  <c r="C11" i="5"/>
  <c r="I11" i="5" s="1"/>
  <c r="K7" i="5"/>
  <c r="G14" i="5" s="1"/>
  <c r="G15" i="5" s="1"/>
  <c r="C14" i="4"/>
  <c r="C15" i="4"/>
  <c r="C22" i="4" s="1"/>
  <c r="C19" i="4"/>
  <c r="C18" i="4"/>
  <c r="C17" i="4"/>
  <c r="C20" i="4" s="1"/>
  <c r="G19" i="3"/>
  <c r="G20" i="3" s="1"/>
  <c r="G18" i="3"/>
  <c r="G17" i="3"/>
  <c r="G14" i="3"/>
  <c r="G15" i="3" s="1"/>
  <c r="E19" i="3"/>
  <c r="E18" i="3"/>
  <c r="E17" i="3"/>
  <c r="E20" i="3" s="1"/>
  <c r="E14" i="3"/>
  <c r="E15" i="3" s="1"/>
  <c r="E22" i="3" s="1"/>
  <c r="C14" i="3"/>
  <c r="C15" i="3" s="1"/>
  <c r="G22" i="5" l="1"/>
  <c r="C14" i="5"/>
  <c r="C15" i="5" s="1"/>
  <c r="C22" i="5" s="1"/>
  <c r="E14" i="5"/>
  <c r="E15" i="5" s="1"/>
  <c r="E22" i="5" s="1"/>
  <c r="I20" i="5"/>
  <c r="G22" i="3"/>
  <c r="I15" i="5" l="1"/>
  <c r="I22" i="5" s="1"/>
  <c r="C19" i="3"/>
  <c r="C18" i="3"/>
  <c r="C17" i="3"/>
  <c r="C20" i="3" s="1"/>
  <c r="C22" i="3" s="1"/>
  <c r="D11" i="4"/>
  <c r="E11" i="4"/>
  <c r="F11" i="4"/>
  <c r="G11" i="4"/>
  <c r="C11" i="4"/>
  <c r="I11" i="4" s="1"/>
  <c r="D11" i="3"/>
  <c r="E11" i="3"/>
  <c r="F11" i="3"/>
  <c r="G11" i="3"/>
  <c r="C11" i="3"/>
  <c r="K7" i="4"/>
  <c r="I20" i="4" l="1"/>
  <c r="I15" i="4"/>
  <c r="I22" i="4" l="1"/>
  <c r="K7" i="3" l="1"/>
  <c r="I15" i="3" l="1"/>
  <c r="I11" i="3"/>
  <c r="I20" i="3"/>
  <c r="I22" i="3" l="1"/>
</calcChain>
</file>

<file path=xl/sharedStrings.xml><?xml version="1.0" encoding="utf-8"?>
<sst xmlns="http://schemas.openxmlformats.org/spreadsheetml/2006/main" count="93" uniqueCount="28">
  <si>
    <t>PacifiCorp</t>
  </si>
  <si>
    <t xml:space="preserve">Credit Agreement Upfront Cost </t>
  </si>
  <si>
    <t>Credit Agreement Commitment Fee</t>
  </si>
  <si>
    <t>Credit Agreement Agent Fee</t>
  </si>
  <si>
    <t>Ave</t>
  </si>
  <si>
    <t>Fcst</t>
  </si>
  <si>
    <t>CP Rate</t>
  </si>
  <si>
    <t>5QE Ave % Cost of Short-term Debt</t>
  </si>
  <si>
    <t>Short-term Debt (balance)</t>
  </si>
  <si>
    <t>$000s</t>
  </si>
  <si>
    <t>Wt Ave all-in % Cost of Short-term Debt</t>
  </si>
  <si>
    <t>CP Spread</t>
  </si>
  <si>
    <t>Implied CP Spread</t>
  </si>
  <si>
    <t xml:space="preserve">5QE </t>
  </si>
  <si>
    <r>
      <t>1-Mo BSBY Index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Fwd Rate </t>
    </r>
  </si>
  <si>
    <t>Mizuho O/N CP Rate (11/30/22)</t>
  </si>
  <si>
    <t>O/N BSBY Index Rate (11/30/22)</t>
  </si>
  <si>
    <t>12 months ended 12/31/24</t>
  </si>
  <si>
    <t>Dec</t>
  </si>
  <si>
    <t>Mar</t>
  </si>
  <si>
    <t>Jun</t>
  </si>
  <si>
    <t>Sep</t>
  </si>
  <si>
    <t>12 months ended 12/31/25</t>
  </si>
  <si>
    <r>
      <rPr>
        <vertAlign val="superscript"/>
        <sz val="10"/>
        <rFont val="CG Times"/>
      </rPr>
      <t>1</t>
    </r>
    <r>
      <rPr>
        <sz val="10"/>
        <rFont val="CG Times"/>
        <family val="1"/>
      </rPr>
      <t>Beginning with Jan 2022, the Bloomberg 1-Month Short Term Bank Yield Index (USD) replaced 30 Day LIBOR as the referenced  short-term borrowing rate index.</t>
    </r>
  </si>
  <si>
    <r>
      <rPr>
        <vertAlign val="superscript"/>
        <sz val="10"/>
        <rFont val="CG Times"/>
      </rPr>
      <t>2</t>
    </r>
    <r>
      <rPr>
        <sz val="10"/>
        <rFont val="CG Times"/>
        <family val="1"/>
      </rPr>
      <t xml:space="preserve"> Source:  Bloomberg L.P. (2/2/23)</t>
    </r>
  </si>
  <si>
    <r>
      <rPr>
        <vertAlign val="superscript"/>
        <sz val="10"/>
        <rFont val="CG Times"/>
      </rPr>
      <t>2</t>
    </r>
    <r>
      <rPr>
        <sz val="10"/>
        <rFont val="CG Times"/>
        <family val="1"/>
      </rPr>
      <t xml:space="preserve"> Source:  Bloomberg L.P. (8/17/23)</t>
    </r>
  </si>
  <si>
    <t>O/N BSBY Index Rate (10/10/24)</t>
  </si>
  <si>
    <t>Mizuho O/N CP Rate (10/10/24)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</si>
</sst>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_(&quot;$&quot;* #,##0_);_(&quot;$&quot;* \(#,##0\);_(&quot;$&quot;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u/>
      <sz val="11"/>
      <color theme="1"/>
      <name val="Calibri"/>
      <family val="2"/>
      <scheme val="minor"/>
    </font>
    <font>
      <sz val="9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10"/>
      <name val="CG Times"/>
    </font>
    <font>
      <vertAlign val="superscript"/>
      <sz val="10"/>
      <name val="CG Times"/>
    </font>
    <font>
      <sz val="10"/>
      <name val="CG Times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165" fontId="1" fillId="0" borderId="0" xfId="1" applyNumberFormat="1"/>
    <xf numFmtId="0" fontId="0" fillId="0" borderId="0" xfId="0" applyAlignment="1">
      <alignment horizontal="left"/>
    </xf>
    <xf numFmtId="0" fontId="4" fillId="0" borderId="0" xfId="0" applyFont="1"/>
    <xf numFmtId="164" fontId="1" fillId="0" borderId="0" xfId="2" applyNumberFormat="1"/>
    <xf numFmtId="164" fontId="4" fillId="0" borderId="0" xfId="2" applyNumberFormat="1" applyFont="1" applyBorder="1"/>
    <xf numFmtId="164" fontId="4" fillId="0" borderId="0" xfId="2" applyNumberFormat="1" applyFont="1"/>
    <xf numFmtId="164" fontId="5" fillId="0" borderId="0" xfId="2" applyNumberFormat="1" applyFont="1"/>
    <xf numFmtId="166" fontId="2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0" xfId="0" applyFont="1" applyBorder="1" applyAlignment="1">
      <alignment horizontal="center"/>
    </xf>
    <xf numFmtId="0" fontId="9" fillId="0" borderId="0" xfId="0" applyFont="1"/>
    <xf numFmtId="10" fontId="9" fillId="0" borderId="0" xfId="2" applyNumberFormat="1" applyFont="1"/>
    <xf numFmtId="164" fontId="4" fillId="0" borderId="1" xfId="2" applyNumberFormat="1" applyFont="1" applyBorder="1"/>
    <xf numFmtId="0" fontId="4" fillId="0" borderId="1" xfId="0" applyFont="1" applyBorder="1"/>
    <xf numFmtId="164" fontId="5" fillId="0" borderId="4" xfId="2" applyNumberFormat="1" applyFont="1" applyBorder="1"/>
    <xf numFmtId="0" fontId="4" fillId="0" borderId="3" xfId="0" applyFont="1" applyBorder="1"/>
    <xf numFmtId="164" fontId="4" fillId="0" borderId="5" xfId="2" applyNumberFormat="1" applyFont="1" applyBorder="1"/>
    <xf numFmtId="0" fontId="4" fillId="0" borderId="6" xfId="0" applyFont="1" applyBorder="1"/>
    <xf numFmtId="164" fontId="5" fillId="0" borderId="5" xfId="2" applyNumberFormat="1" applyFont="1" applyBorder="1"/>
    <xf numFmtId="165" fontId="4" fillId="0" borderId="0" xfId="1" applyNumberFormat="1" applyFont="1"/>
    <xf numFmtId="165" fontId="2" fillId="0" borderId="1" xfId="1" applyNumberFormat="1" applyFont="1" applyBorder="1"/>
    <xf numFmtId="165" fontId="2" fillId="0" borderId="0" xfId="1" applyNumberFormat="1" applyFont="1" applyBorder="1"/>
    <xf numFmtId="0" fontId="7" fillId="0" borderId="1" xfId="0" applyFont="1" applyBorder="1"/>
    <xf numFmtId="0" fontId="4" fillId="0" borderId="0" xfId="0" applyFont="1" applyBorder="1"/>
    <xf numFmtId="166" fontId="2" fillId="0" borderId="0" xfId="3" applyNumberFormat="1" applyFont="1" applyBorder="1"/>
    <xf numFmtId="0" fontId="2" fillId="0" borderId="1" xfId="0" applyFont="1" applyBorder="1" applyAlignment="1">
      <alignment horizontal="center"/>
    </xf>
    <xf numFmtId="44" fontId="0" fillId="0" borderId="0" xfId="0" applyNumberFormat="1"/>
    <xf numFmtId="164" fontId="1" fillId="0" borderId="2" xfId="2" applyNumberFormat="1" applyBorder="1"/>
    <xf numFmtId="166" fontId="4" fillId="0" borderId="0" xfId="3" applyNumberFormat="1" applyFont="1"/>
    <xf numFmtId="0" fontId="0" fillId="0" borderId="1" xfId="0" applyBorder="1" applyAlignment="1">
      <alignment horizontal="left"/>
    </xf>
    <xf numFmtId="164" fontId="1" fillId="0" borderId="7" xfId="2" applyNumberFormat="1" applyBorder="1"/>
    <xf numFmtId="164" fontId="4" fillId="0" borderId="1" xfId="0" applyNumberFormat="1" applyFont="1" applyFill="1" applyBorder="1"/>
    <xf numFmtId="0" fontId="0" fillId="0" borderId="0" xfId="0" applyBorder="1"/>
    <xf numFmtId="164" fontId="1" fillId="0" borderId="0" xfId="2" applyNumberFormat="1" applyBorder="1"/>
    <xf numFmtId="166" fontId="2" fillId="0" borderId="0" xfId="3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4" fillId="0" borderId="0" xfId="0" applyFont="1"/>
    <xf numFmtId="0" fontId="12" fillId="0" borderId="0" xfId="0" applyFont="1"/>
    <xf numFmtId="0" fontId="14" fillId="0" borderId="0" xfId="0" applyFont="1" applyAlignment="1">
      <alignment horizontal="right"/>
    </xf>
    <xf numFmtId="0" fontId="1" fillId="0" borderId="3" xfId="0" applyFont="1" applyBorder="1"/>
    <xf numFmtId="0" fontId="1" fillId="0" borderId="6" xfId="0" applyFont="1" applyBorder="1"/>
    <xf numFmtId="0" fontId="12" fillId="0" borderId="0" xfId="0" applyFont="1" applyAlignment="1">
      <alignment vertical="top" wrapText="1"/>
    </xf>
  </cellXfs>
  <cellStyles count="5">
    <cellStyle name="Comma" xfId="1" builtinId="3"/>
    <cellStyle name="Comma 2" xfId="4" xr:uid="{00000000-0005-0000-0000-000001000000}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_FIN/KFO/Regulation%20WA%20GRC%202023/2023%20WA%20GRC%20-%20Reg%20WACC%20-%20internal%20-%202-2-23%20update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WA GRC Plan"/>
      <sheetName val="Table"/>
      <sheetName val="Credit Metrics"/>
      <sheetName val="% Cap Struc - wo ST Debt"/>
      <sheetName val="% Cap Struc - w ST Deb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8">
          <cell r="C38">
            <v>508216.730562674</v>
          </cell>
          <cell r="D38">
            <v>0</v>
          </cell>
          <cell r="E38">
            <v>263582.95320160699</v>
          </cell>
          <cell r="F38">
            <v>0</v>
          </cell>
          <cell r="G38">
            <v>80422.4383538244</v>
          </cell>
        </row>
        <row r="60">
          <cell r="C60">
            <v>80422.4383538244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4FDE0-621B-4D8E-9748-CD597150EA84}">
  <sheetPr>
    <pageSetUpPr fitToPage="1"/>
  </sheetPr>
  <dimension ref="A1:L28"/>
  <sheetViews>
    <sheetView view="pageBreakPreview" zoomScale="60" zoomScaleNormal="100" workbookViewId="0"/>
  </sheetViews>
  <sheetFormatPr defaultRowHeight="12.75" outlineLevelCol="1" x14ac:dyDescent="0.2"/>
  <cols>
    <col min="1" max="1" width="9" customWidth="1"/>
    <col min="2" max="2" width="34.85546875" bestFit="1" customWidth="1"/>
    <col min="3" max="3" width="10" customWidth="1" outlineLevel="1"/>
    <col min="4" max="4" width="8.5703125" customWidth="1" outlineLevel="1"/>
    <col min="5" max="6" width="9.7109375" bestFit="1" customWidth="1" outlineLevel="1"/>
    <col min="7" max="7" width="8.5703125" customWidth="1" outlineLevel="1"/>
    <col min="8" max="8" width="1.85546875" customWidth="1"/>
    <col min="9" max="9" width="9.7109375" bestFit="1" customWidth="1"/>
    <col min="10" max="10" width="1.42578125" customWidth="1"/>
    <col min="11" max="11" width="7.85546875" bestFit="1" customWidth="1"/>
    <col min="12" max="12" width="28.5703125" bestFit="1" customWidth="1"/>
    <col min="13" max="13" width="34.5703125" bestFit="1" customWidth="1"/>
  </cols>
  <sheetData>
    <row r="1" spans="1:12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x14ac:dyDescent="0.2">
      <c r="A2" s="1" t="s">
        <v>17</v>
      </c>
      <c r="B2" s="1"/>
      <c r="C2" s="1"/>
      <c r="D2" s="1"/>
      <c r="E2" s="1"/>
      <c r="F2" s="1"/>
      <c r="G2" s="1"/>
      <c r="H2" s="1"/>
      <c r="I2" s="1"/>
    </row>
    <row r="3" spans="1:12" x14ac:dyDescent="0.2">
      <c r="A3" s="1" t="s">
        <v>7</v>
      </c>
      <c r="B3" s="1"/>
      <c r="C3" s="1"/>
      <c r="D3" s="1"/>
      <c r="E3" s="1"/>
      <c r="F3" s="1"/>
      <c r="G3" s="1"/>
      <c r="H3" s="1"/>
      <c r="I3" s="1"/>
    </row>
    <row r="4" spans="1:12" x14ac:dyDescent="0.2">
      <c r="A4" s="9" t="s">
        <v>9</v>
      </c>
      <c r="B4" s="2"/>
      <c r="C4" s="2"/>
      <c r="D4" s="2"/>
      <c r="E4" s="2"/>
      <c r="F4" s="2"/>
      <c r="G4" s="2"/>
      <c r="H4" s="2"/>
      <c r="I4" s="2"/>
    </row>
    <row r="5" spans="1:12" x14ac:dyDescent="0.2">
      <c r="A5" s="2"/>
      <c r="B5" s="2"/>
      <c r="C5" s="2"/>
      <c r="D5" s="2"/>
      <c r="E5" s="2"/>
      <c r="F5" s="2"/>
      <c r="G5" s="2"/>
      <c r="H5" s="2"/>
      <c r="I5" s="3" t="s">
        <v>13</v>
      </c>
    </row>
    <row r="6" spans="1:12" x14ac:dyDescent="0.2">
      <c r="A6" s="2"/>
      <c r="B6" s="2"/>
      <c r="C6" s="2"/>
      <c r="D6" s="2"/>
      <c r="E6" s="2"/>
      <c r="F6" s="2"/>
      <c r="G6" s="2"/>
      <c r="H6" s="2"/>
      <c r="I6" s="3" t="s">
        <v>4</v>
      </c>
      <c r="K6" s="23">
        <v>5.4080700000000002E-2</v>
      </c>
      <c r="L6" s="48" t="s">
        <v>26</v>
      </c>
    </row>
    <row r="7" spans="1:12" x14ac:dyDescent="0.2">
      <c r="A7" s="2"/>
      <c r="C7" s="3" t="s">
        <v>5</v>
      </c>
      <c r="D7" s="3" t="s">
        <v>5</v>
      </c>
      <c r="E7" s="3" t="s">
        <v>5</v>
      </c>
      <c r="F7" s="3" t="s">
        <v>5</v>
      </c>
      <c r="G7" s="3" t="s">
        <v>5</v>
      </c>
      <c r="I7" s="3" t="s">
        <v>5</v>
      </c>
      <c r="K7" s="25">
        <f>K8-K6</f>
        <v>9.192999999999979E-4</v>
      </c>
      <c r="L7" s="26" t="s">
        <v>12</v>
      </c>
    </row>
    <row r="8" spans="1:12" x14ac:dyDescent="0.2">
      <c r="A8" s="2"/>
      <c r="C8" s="3" t="s">
        <v>18</v>
      </c>
      <c r="D8" s="3" t="s">
        <v>19</v>
      </c>
      <c r="E8" s="3" t="s">
        <v>20</v>
      </c>
      <c r="F8" s="3" t="s">
        <v>21</v>
      </c>
      <c r="G8" s="3" t="s">
        <v>18</v>
      </c>
      <c r="H8" s="14"/>
      <c r="I8" s="3" t="s">
        <v>18</v>
      </c>
      <c r="K8" s="27">
        <v>5.5E-2</v>
      </c>
      <c r="L8" s="49" t="s">
        <v>27</v>
      </c>
    </row>
    <row r="9" spans="1:12" x14ac:dyDescent="0.2">
      <c r="A9" s="2"/>
      <c r="B9" s="16"/>
      <c r="C9" s="15">
        <v>2023</v>
      </c>
      <c r="D9" s="15">
        <v>2024</v>
      </c>
      <c r="E9" s="15">
        <v>2024</v>
      </c>
      <c r="F9" s="15">
        <v>2024</v>
      </c>
      <c r="G9" s="15">
        <v>2024</v>
      </c>
      <c r="H9" s="15"/>
      <c r="I9" s="15">
        <v>2024</v>
      </c>
    </row>
    <row r="10" spans="1:12" ht="15" x14ac:dyDescent="0.25">
      <c r="A10" s="2"/>
      <c r="B10" s="17"/>
      <c r="C10" s="15"/>
      <c r="D10" s="15"/>
      <c r="E10" s="15"/>
      <c r="F10" s="15"/>
      <c r="G10" s="18"/>
      <c r="H10" s="15"/>
      <c r="I10" s="15"/>
    </row>
    <row r="11" spans="1:12" x14ac:dyDescent="0.2">
      <c r="A11" s="2"/>
      <c r="B11" s="9" t="s">
        <v>8</v>
      </c>
      <c r="C11" s="43">
        <f>'[1]% Cap Struc - w ST Debt'!C38</f>
        <v>508216.730562674</v>
      </c>
      <c r="D11" s="43">
        <f>'[1]% Cap Struc - w ST Debt'!D38</f>
        <v>0</v>
      </c>
      <c r="E11" s="43">
        <f>'[1]% Cap Struc - w ST Debt'!E38</f>
        <v>263582.95320160699</v>
      </c>
      <c r="F11" s="43">
        <f>'[1]% Cap Struc - w ST Debt'!F38</f>
        <v>0</v>
      </c>
      <c r="G11" s="43">
        <f>'[1]% Cap Struc - w ST Debt'!G38</f>
        <v>80422.4383538244</v>
      </c>
      <c r="H11" s="33"/>
      <c r="I11" s="37">
        <f>AVERAGE(C11:G11)</f>
        <v>170444.42442362109</v>
      </c>
    </row>
    <row r="12" spans="1:12" x14ac:dyDescent="0.2">
      <c r="A12" s="2"/>
      <c r="B12" s="2"/>
      <c r="C12" s="2"/>
      <c r="D12" s="2"/>
      <c r="E12" s="2"/>
      <c r="F12" s="2"/>
      <c r="G12" s="2"/>
      <c r="H12" s="2"/>
      <c r="I12" s="2"/>
    </row>
    <row r="13" spans="1:12" s="9" customFormat="1" ht="14.25" x14ac:dyDescent="0.2">
      <c r="A13" s="16"/>
      <c r="B13" s="32" t="s">
        <v>14</v>
      </c>
      <c r="C13" s="13">
        <v>5.6833000000000002E-2</v>
      </c>
      <c r="D13" s="13">
        <v>5.518E-2</v>
      </c>
      <c r="E13" s="13">
        <v>5.1771999999999999E-2</v>
      </c>
      <c r="F13" s="13">
        <v>4.7558999999999997E-2</v>
      </c>
      <c r="G13" s="13">
        <v>4.5198000000000002E-2</v>
      </c>
      <c r="H13" s="16"/>
      <c r="I13" s="16"/>
    </row>
    <row r="14" spans="1:12" s="9" customFormat="1" x14ac:dyDescent="0.2">
      <c r="A14" s="16"/>
      <c r="B14" s="22" t="s">
        <v>11</v>
      </c>
      <c r="C14" s="40">
        <f>$K7</f>
        <v>9.192999999999979E-4</v>
      </c>
      <c r="D14" s="22"/>
      <c r="E14" s="40">
        <f>$K7</f>
        <v>9.192999999999979E-4</v>
      </c>
      <c r="F14" s="22"/>
      <c r="G14" s="40">
        <f>$K7</f>
        <v>9.192999999999979E-4</v>
      </c>
      <c r="H14" s="16"/>
      <c r="I14" s="31"/>
    </row>
    <row r="15" spans="1:12" s="9" customFormat="1" x14ac:dyDescent="0.2">
      <c r="A15" s="16"/>
      <c r="B15" s="9" t="s">
        <v>6</v>
      </c>
      <c r="C15" s="12">
        <f>SUM(C13:C14)</f>
        <v>5.7752299999999999E-2</v>
      </c>
      <c r="E15" s="12">
        <f>SUM(E13:E14)</f>
        <v>5.2691299999999996E-2</v>
      </c>
      <c r="G15" s="12">
        <f>SUM(G13:G14)</f>
        <v>4.61173E-2</v>
      </c>
      <c r="I15" s="12">
        <f>(C$11*C15+D$11*D15+E$11*E15+F$11*F15+G$11*G15)/(C$11+D$11+E$11+F$11+G$11)</f>
        <v>5.50890173445827E-2</v>
      </c>
    </row>
    <row r="16" spans="1:12" ht="6.6" customHeight="1" x14ac:dyDescent="0.2">
      <c r="A16" s="2"/>
      <c r="B16" s="19"/>
      <c r="C16" s="20"/>
      <c r="D16" s="19"/>
      <c r="E16" s="20"/>
      <c r="F16" s="19"/>
      <c r="G16" s="20"/>
      <c r="H16" s="19"/>
      <c r="I16" s="19"/>
    </row>
    <row r="17" spans="1:11" x14ac:dyDescent="0.2">
      <c r="B17" s="8" t="s">
        <v>2</v>
      </c>
      <c r="C17" s="12">
        <f>ROUND(0.001*365/360,5)</f>
        <v>1.01E-3</v>
      </c>
      <c r="D17" s="12"/>
      <c r="E17" s="12">
        <f>ROUND(0.001*365/360,5)</f>
        <v>1.01E-3</v>
      </c>
      <c r="F17" s="12"/>
      <c r="G17" s="12">
        <f>ROUND(0.001*365/360,5)</f>
        <v>1.01E-3</v>
      </c>
    </row>
    <row r="18" spans="1:11" x14ac:dyDescent="0.2">
      <c r="A18" s="2"/>
      <c r="B18" s="8" t="s">
        <v>1</v>
      </c>
      <c r="C18" s="12">
        <f>ROUND(88297.13*12/2000000000,5)</f>
        <v>5.2999999999999998E-4</v>
      </c>
      <c r="D18" s="12"/>
      <c r="E18" s="12">
        <f>ROUND(88297.13*12/2000000000,5)</f>
        <v>5.2999999999999998E-4</v>
      </c>
      <c r="F18" s="12"/>
      <c r="G18" s="12">
        <f>ROUND(88297.13*12/2000000000,5)</f>
        <v>5.2999999999999998E-4</v>
      </c>
      <c r="H18" s="2"/>
      <c r="I18" s="2"/>
    </row>
    <row r="19" spans="1:11" x14ac:dyDescent="0.2">
      <c r="A19" s="3"/>
      <c r="B19" s="38" t="s">
        <v>3</v>
      </c>
      <c r="C19" s="21">
        <f>ROUND(35000/2000000000,5)</f>
        <v>2.0000000000000002E-5</v>
      </c>
      <c r="D19" s="11"/>
      <c r="E19" s="21">
        <f>ROUND(35000/2000000000,5)</f>
        <v>2.0000000000000002E-5</v>
      </c>
      <c r="F19" s="11"/>
      <c r="G19" s="21">
        <f>ROUND(35000/2000000000,5)</f>
        <v>2.0000000000000002E-5</v>
      </c>
      <c r="H19" s="3"/>
      <c r="I19" s="34"/>
      <c r="J19" s="3"/>
      <c r="K19" s="3"/>
    </row>
    <row r="20" spans="1:11" x14ac:dyDescent="0.2">
      <c r="A20" s="4"/>
      <c r="B20" s="4"/>
      <c r="C20" s="12">
        <f>SUM(C17:C19)</f>
        <v>1.5600000000000002E-3</v>
      </c>
      <c r="D20" s="4"/>
      <c r="E20" s="12">
        <f>SUM(E17:E19)</f>
        <v>1.5600000000000002E-3</v>
      </c>
      <c r="F20" s="4"/>
      <c r="G20" s="12">
        <f>SUM(G17:G19)</f>
        <v>1.5600000000000002E-3</v>
      </c>
      <c r="H20" s="4"/>
      <c r="I20" s="12">
        <f>(C$11*C20+D$11*D20+E$11*E20+F$11*F20+G$11*G20)/(C$11+D$11+E$11+F$11+G$11)</f>
        <v>1.5600000000000002E-3</v>
      </c>
      <c r="J20" s="5"/>
      <c r="K20" s="6"/>
    </row>
    <row r="21" spans="1:11" x14ac:dyDescent="0.2">
      <c r="A21" s="4"/>
      <c r="B21" s="4"/>
      <c r="C21" s="29"/>
      <c r="D21" s="30"/>
      <c r="E21" s="29"/>
      <c r="F21" s="30"/>
      <c r="G21" s="29"/>
      <c r="H21" s="4"/>
      <c r="I21" s="29"/>
      <c r="J21" s="5"/>
      <c r="K21" s="6"/>
    </row>
    <row r="22" spans="1:11" x14ac:dyDescent="0.2">
      <c r="A22" s="7"/>
      <c r="B22" s="28" t="s">
        <v>10</v>
      </c>
      <c r="C22" s="36">
        <f>C15+C20</f>
        <v>5.9312299999999998E-2</v>
      </c>
      <c r="D22" s="10"/>
      <c r="E22" s="36">
        <f>E15+E20</f>
        <v>5.4251299999999995E-2</v>
      </c>
      <c r="F22" s="10"/>
      <c r="G22" s="36">
        <f>G15+G20</f>
        <v>4.7677299999999999E-2</v>
      </c>
      <c r="H22" s="7"/>
      <c r="I22" s="39">
        <f>+I15+I20</f>
        <v>5.6649017344582699E-2</v>
      </c>
      <c r="J22" s="5"/>
    </row>
    <row r="24" spans="1:11" s="45" customFormat="1" ht="34.5" customHeight="1" x14ac:dyDescent="0.2">
      <c r="A24" s="50" t="s">
        <v>23</v>
      </c>
      <c r="B24" s="50"/>
      <c r="C24" s="50"/>
      <c r="D24" s="50"/>
      <c r="E24" s="50"/>
      <c r="F24" s="50"/>
      <c r="G24" s="44"/>
    </row>
    <row r="25" spans="1:11" s="45" customFormat="1" ht="12.75" customHeight="1" x14ac:dyDescent="0.2">
      <c r="A25" s="46" t="s">
        <v>25</v>
      </c>
      <c r="B25" s="47"/>
      <c r="C25" s="47"/>
      <c r="E25" s="47"/>
      <c r="F25" s="44"/>
      <c r="G25" s="44"/>
    </row>
    <row r="28" spans="1:11" x14ac:dyDescent="0.2">
      <c r="C28" s="35"/>
      <c r="D28" s="35"/>
      <c r="E28" s="35"/>
      <c r="F28" s="35"/>
      <c r="G28" s="35"/>
      <c r="I28" s="35"/>
      <c r="K28" s="35"/>
    </row>
  </sheetData>
  <mergeCells count="1">
    <mergeCell ref="A24:F24"/>
  </mergeCells>
  <pageMargins left="0.75" right="0.75" top="1" bottom="1" header="0.5" footer="0.5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82DCD-E5F1-4BB8-A910-E33C6B76B95F}">
  <sheetPr>
    <pageSetUpPr fitToPage="1"/>
  </sheetPr>
  <dimension ref="A1:L28"/>
  <sheetViews>
    <sheetView tabSelected="1" view="pageBreakPreview" zoomScale="60" zoomScaleNormal="100" workbookViewId="0">
      <selection activeCell="L21" sqref="L21"/>
    </sheetView>
  </sheetViews>
  <sheetFormatPr defaultRowHeight="12.75" outlineLevelCol="1" x14ac:dyDescent="0.2"/>
  <cols>
    <col min="1" max="1" width="9" customWidth="1"/>
    <col min="2" max="2" width="34.85546875" bestFit="1" customWidth="1"/>
    <col min="3" max="3" width="10" customWidth="1" outlineLevel="1"/>
    <col min="4" max="4" width="8.5703125" customWidth="1" outlineLevel="1"/>
    <col min="5" max="6" width="9.7109375" bestFit="1" customWidth="1" outlineLevel="1"/>
    <col min="7" max="7" width="8.5703125" customWidth="1" outlineLevel="1"/>
    <col min="8" max="8" width="1.85546875" customWidth="1"/>
    <col min="9" max="9" width="9.7109375" bestFit="1" customWidth="1"/>
    <col min="10" max="10" width="1.42578125" customWidth="1"/>
    <col min="11" max="11" width="7.28515625" bestFit="1" customWidth="1"/>
    <col min="12" max="12" width="28.5703125" bestFit="1" customWidth="1"/>
    <col min="13" max="13" width="34.5703125" bestFit="1" customWidth="1"/>
  </cols>
  <sheetData>
    <row r="1" spans="1:12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x14ac:dyDescent="0.2">
      <c r="A2" s="1" t="s">
        <v>17</v>
      </c>
      <c r="B2" s="1"/>
      <c r="C2" s="1"/>
      <c r="D2" s="1"/>
      <c r="E2" s="1"/>
      <c r="F2" s="1"/>
      <c r="G2" s="1"/>
      <c r="H2" s="1"/>
      <c r="I2" s="1"/>
    </row>
    <row r="3" spans="1:12" x14ac:dyDescent="0.2">
      <c r="A3" s="1" t="s">
        <v>7</v>
      </c>
      <c r="B3" s="1"/>
      <c r="C3" s="1"/>
      <c r="D3" s="1"/>
      <c r="E3" s="1"/>
      <c r="F3" s="1"/>
      <c r="G3" s="1"/>
      <c r="H3" s="1"/>
      <c r="I3" s="1"/>
    </row>
    <row r="4" spans="1:12" x14ac:dyDescent="0.2">
      <c r="A4" s="9" t="s">
        <v>9</v>
      </c>
      <c r="B4" s="2"/>
      <c r="C4" s="2"/>
      <c r="D4" s="2"/>
      <c r="E4" s="2"/>
      <c r="F4" s="2"/>
      <c r="G4" s="2"/>
      <c r="H4" s="2"/>
      <c r="I4" s="2"/>
    </row>
    <row r="5" spans="1:12" x14ac:dyDescent="0.2">
      <c r="A5" s="2"/>
      <c r="B5" s="2"/>
      <c r="C5" s="2"/>
      <c r="D5" s="2"/>
      <c r="E5" s="2"/>
      <c r="F5" s="2"/>
      <c r="G5" s="2"/>
      <c r="H5" s="2"/>
      <c r="I5" s="3" t="s">
        <v>13</v>
      </c>
    </row>
    <row r="6" spans="1:12" x14ac:dyDescent="0.2">
      <c r="A6" s="2"/>
      <c r="B6" s="2"/>
      <c r="C6" s="2"/>
      <c r="D6" s="2"/>
      <c r="E6" s="2"/>
      <c r="F6" s="2"/>
      <c r="G6" s="2"/>
      <c r="H6" s="2"/>
      <c r="I6" s="3" t="s">
        <v>4</v>
      </c>
      <c r="K6" s="23">
        <v>3.8671700000000003E-2</v>
      </c>
      <c r="L6" s="24" t="s">
        <v>16</v>
      </c>
    </row>
    <row r="7" spans="1:12" x14ac:dyDescent="0.2">
      <c r="A7" s="2"/>
      <c r="C7" s="3" t="s">
        <v>5</v>
      </c>
      <c r="D7" s="3" t="s">
        <v>5</v>
      </c>
      <c r="E7" s="3" t="s">
        <v>5</v>
      </c>
      <c r="F7" s="3" t="s">
        <v>5</v>
      </c>
      <c r="G7" s="3" t="s">
        <v>5</v>
      </c>
      <c r="I7" s="3" t="s">
        <v>5</v>
      </c>
      <c r="K7" s="25">
        <f>K8-K6</f>
        <v>1.828299999999998E-3</v>
      </c>
      <c r="L7" s="26" t="s">
        <v>12</v>
      </c>
    </row>
    <row r="8" spans="1:12" x14ac:dyDescent="0.2">
      <c r="A8" s="2"/>
      <c r="C8" s="3" t="s">
        <v>18</v>
      </c>
      <c r="D8" s="3" t="s">
        <v>19</v>
      </c>
      <c r="E8" s="3" t="s">
        <v>20</v>
      </c>
      <c r="F8" s="3" t="s">
        <v>21</v>
      </c>
      <c r="G8" s="3" t="s">
        <v>18</v>
      </c>
      <c r="H8" s="14"/>
      <c r="I8" s="3" t="s">
        <v>18</v>
      </c>
      <c r="K8" s="27">
        <v>4.0500000000000001E-2</v>
      </c>
      <c r="L8" s="26" t="s">
        <v>15</v>
      </c>
    </row>
    <row r="9" spans="1:12" x14ac:dyDescent="0.2">
      <c r="A9" s="2"/>
      <c r="B9" s="16"/>
      <c r="C9" s="15">
        <v>2023</v>
      </c>
      <c r="D9" s="15">
        <v>2024</v>
      </c>
      <c r="E9" s="15">
        <v>2024</v>
      </c>
      <c r="F9" s="15">
        <v>2024</v>
      </c>
      <c r="G9" s="15">
        <v>2024</v>
      </c>
      <c r="H9" s="15"/>
      <c r="I9" s="15">
        <v>2024</v>
      </c>
    </row>
    <row r="10" spans="1:12" ht="15" x14ac:dyDescent="0.25">
      <c r="A10" s="2"/>
      <c r="B10" s="17"/>
      <c r="C10" s="15"/>
      <c r="D10" s="15"/>
      <c r="E10" s="15"/>
      <c r="F10" s="15"/>
      <c r="G10" s="18"/>
      <c r="H10" s="15"/>
      <c r="I10" s="15"/>
    </row>
    <row r="11" spans="1:12" x14ac:dyDescent="0.2">
      <c r="A11" s="2"/>
      <c r="B11" s="9" t="s">
        <v>8</v>
      </c>
      <c r="C11" s="43">
        <f>'[1]% Cap Struc - w ST Debt'!C38</f>
        <v>508216.730562674</v>
      </c>
      <c r="D11" s="43">
        <f>'[1]% Cap Struc - w ST Debt'!D38</f>
        <v>0</v>
      </c>
      <c r="E11" s="43">
        <f>'[1]% Cap Struc - w ST Debt'!E38</f>
        <v>263582.95320160699</v>
      </c>
      <c r="F11" s="43">
        <f>'[1]% Cap Struc - w ST Debt'!F38</f>
        <v>0</v>
      </c>
      <c r="G11" s="43">
        <f>'[1]% Cap Struc - w ST Debt'!G38</f>
        <v>80422.4383538244</v>
      </c>
      <c r="H11" s="33"/>
      <c r="I11" s="37">
        <f>AVERAGE(C11:G11)</f>
        <v>170444.42442362109</v>
      </c>
    </row>
    <row r="12" spans="1:12" x14ac:dyDescent="0.2">
      <c r="A12" s="2"/>
      <c r="B12" s="2"/>
      <c r="C12" s="2"/>
      <c r="D12" s="2"/>
      <c r="E12" s="2"/>
      <c r="F12" s="2"/>
      <c r="G12" s="2"/>
      <c r="H12" s="2"/>
      <c r="I12" s="2"/>
    </row>
    <row r="13" spans="1:12" s="9" customFormat="1" ht="14.25" x14ac:dyDescent="0.2">
      <c r="A13" s="16"/>
      <c r="B13" s="32" t="s">
        <v>14</v>
      </c>
      <c r="C13" s="13">
        <v>4.6240000000000003E-2</v>
      </c>
      <c r="E13" s="13">
        <v>3.6144999999999997E-2</v>
      </c>
      <c r="G13" s="13">
        <v>3.057E-2</v>
      </c>
      <c r="H13" s="16"/>
      <c r="I13" s="16"/>
    </row>
    <row r="14" spans="1:12" s="9" customFormat="1" x14ac:dyDescent="0.2">
      <c r="A14" s="16"/>
      <c r="B14" s="22" t="s">
        <v>11</v>
      </c>
      <c r="C14" s="40">
        <f>$K7</f>
        <v>1.828299999999998E-3</v>
      </c>
      <c r="D14" s="22"/>
      <c r="E14" s="40">
        <f>$K7</f>
        <v>1.828299999999998E-3</v>
      </c>
      <c r="F14" s="22"/>
      <c r="G14" s="40">
        <f>$K7</f>
        <v>1.828299999999998E-3</v>
      </c>
      <c r="H14" s="16"/>
      <c r="I14" s="31"/>
    </row>
    <row r="15" spans="1:12" s="9" customFormat="1" x14ac:dyDescent="0.2">
      <c r="A15" s="16"/>
      <c r="B15" s="9" t="s">
        <v>6</v>
      </c>
      <c r="C15" s="12">
        <f>SUM(C13:C14)</f>
        <v>4.8068300000000001E-2</v>
      </c>
      <c r="E15" s="12">
        <f>SUM(E13:E14)</f>
        <v>3.7973299999999995E-2</v>
      </c>
      <c r="G15" s="12">
        <f>SUM(G13:G14)</f>
        <v>3.2398299999999998E-2</v>
      </c>
      <c r="I15" s="12">
        <f>(C$11*C15+D$11*D15+E$11*E15+F$11*F15+G$11*G15)/(C$11+D$11+E$11+F$11+G$11)</f>
        <v>4.346728176800526E-2</v>
      </c>
    </row>
    <row r="16" spans="1:12" ht="6.6" customHeight="1" x14ac:dyDescent="0.2">
      <c r="A16" s="2"/>
      <c r="B16" s="19"/>
      <c r="C16" s="20"/>
      <c r="D16" s="19"/>
      <c r="E16" s="20"/>
      <c r="F16" s="19"/>
      <c r="G16" s="20"/>
      <c r="H16" s="19"/>
      <c r="I16" s="19"/>
    </row>
    <row r="17" spans="1:11" x14ac:dyDescent="0.2">
      <c r="B17" s="8" t="s">
        <v>2</v>
      </c>
      <c r="C17" s="12">
        <f t="shared" ref="C17:G17" si="0">ROUND(0.00075*365/360,5)</f>
        <v>7.6000000000000004E-4</v>
      </c>
      <c r="D17" s="12"/>
      <c r="E17" s="12">
        <f t="shared" si="0"/>
        <v>7.6000000000000004E-4</v>
      </c>
      <c r="F17" s="12"/>
      <c r="G17" s="12">
        <f t="shared" si="0"/>
        <v>7.6000000000000004E-4</v>
      </c>
    </row>
    <row r="18" spans="1:11" x14ac:dyDescent="0.2">
      <c r="A18" s="2"/>
      <c r="B18" s="8" t="s">
        <v>1</v>
      </c>
      <c r="C18" s="12">
        <f>ROUND(52372.65*12/1200000000,5)</f>
        <v>5.1999999999999995E-4</v>
      </c>
      <c r="D18" s="12"/>
      <c r="E18" s="12">
        <f>ROUND(52372.65*12/1200000000,5)</f>
        <v>5.1999999999999995E-4</v>
      </c>
      <c r="F18" s="12"/>
      <c r="G18" s="12">
        <f>ROUND(52372.65*12/1200000000,5)</f>
        <v>5.1999999999999995E-4</v>
      </c>
      <c r="H18" s="2"/>
      <c r="I18" s="2"/>
    </row>
    <row r="19" spans="1:11" x14ac:dyDescent="0.2">
      <c r="A19" s="3"/>
      <c r="B19" s="38" t="s">
        <v>3</v>
      </c>
      <c r="C19" s="21">
        <f>ROUND(35000/1200000000,5)</f>
        <v>3.0000000000000001E-5</v>
      </c>
      <c r="D19" s="11"/>
      <c r="E19" s="21">
        <f>ROUND(35000/1200000000,5)</f>
        <v>3.0000000000000001E-5</v>
      </c>
      <c r="F19" s="11"/>
      <c r="G19" s="21">
        <f>ROUND(35000/1200000000,5)</f>
        <v>3.0000000000000001E-5</v>
      </c>
      <c r="H19" s="3"/>
      <c r="I19" s="34"/>
      <c r="J19" s="3"/>
      <c r="K19" s="3"/>
    </row>
    <row r="20" spans="1:11" x14ac:dyDescent="0.2">
      <c r="A20" s="4"/>
      <c r="B20" s="4"/>
      <c r="C20" s="12">
        <f>SUM(C17:C19)</f>
        <v>1.31E-3</v>
      </c>
      <c r="D20" s="4"/>
      <c r="E20" s="12">
        <f>SUM(E17:E19)</f>
        <v>1.31E-3</v>
      </c>
      <c r="F20" s="4"/>
      <c r="G20" s="12">
        <f>SUM(G17:G19)</f>
        <v>1.31E-3</v>
      </c>
      <c r="H20" s="4"/>
      <c r="I20" s="12">
        <f>(C$11*C20+D$11*D20+E$11*E20+F$11*F20+G$11*G20)/(C$11+D$11+E$11+F$11+G$11)</f>
        <v>1.31E-3</v>
      </c>
      <c r="J20" s="5"/>
      <c r="K20" s="6"/>
    </row>
    <row r="21" spans="1:11" x14ac:dyDescent="0.2">
      <c r="A21" s="4"/>
      <c r="B21" s="4"/>
      <c r="C21" s="29"/>
      <c r="D21" s="30"/>
      <c r="E21" s="29"/>
      <c r="F21" s="30"/>
      <c r="G21" s="29"/>
      <c r="H21" s="4"/>
      <c r="I21" s="29"/>
      <c r="J21" s="5"/>
      <c r="K21" s="6"/>
    </row>
    <row r="22" spans="1:11" x14ac:dyDescent="0.2">
      <c r="A22" s="7"/>
      <c r="B22" s="28" t="s">
        <v>10</v>
      </c>
      <c r="C22" s="36">
        <f>C15+C20</f>
        <v>4.93783E-2</v>
      </c>
      <c r="D22" s="10"/>
      <c r="E22" s="36">
        <f>E15+E20</f>
        <v>3.9283299999999993E-2</v>
      </c>
      <c r="F22" s="10"/>
      <c r="G22" s="36">
        <f>G15+G20</f>
        <v>3.3708299999999997E-2</v>
      </c>
      <c r="H22" s="7"/>
      <c r="I22" s="39">
        <f>+I15+I20</f>
        <v>4.4777281768005259E-2</v>
      </c>
      <c r="J22" s="5"/>
    </row>
    <row r="24" spans="1:11" s="45" customFormat="1" ht="34.5" customHeight="1" x14ac:dyDescent="0.2">
      <c r="A24" s="50" t="s">
        <v>23</v>
      </c>
      <c r="B24" s="50"/>
      <c r="C24" s="50"/>
      <c r="D24" s="50"/>
      <c r="E24" s="50"/>
      <c r="F24" s="50"/>
      <c r="G24" s="44"/>
    </row>
    <row r="25" spans="1:11" s="45" customFormat="1" ht="12.75" customHeight="1" x14ac:dyDescent="0.2">
      <c r="A25" s="46" t="s">
        <v>24</v>
      </c>
      <c r="B25" s="47"/>
      <c r="C25" s="47"/>
      <c r="E25" s="47"/>
      <c r="F25" s="44"/>
      <c r="G25" s="44"/>
    </row>
    <row r="28" spans="1:11" x14ac:dyDescent="0.2">
      <c r="C28" s="35"/>
      <c r="D28" s="35"/>
      <c r="E28" s="35"/>
      <c r="F28" s="35"/>
      <c r="G28" s="35"/>
      <c r="I28" s="35"/>
      <c r="K28" s="35"/>
    </row>
  </sheetData>
  <mergeCells count="1">
    <mergeCell ref="A24:F24"/>
  </mergeCells>
  <pageMargins left="0.75" right="0.75" top="1" bottom="1" header="0.5" footer="0.5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6994C-E628-4F43-AFCB-C4E6DD56D923}">
  <sheetPr>
    <pageSetUpPr fitToPage="1"/>
  </sheetPr>
  <dimension ref="A1:L28"/>
  <sheetViews>
    <sheetView workbookViewId="0">
      <selection activeCell="K7" sqref="K7"/>
    </sheetView>
  </sheetViews>
  <sheetFormatPr defaultRowHeight="12.75" outlineLevelCol="1" x14ac:dyDescent="0.2"/>
  <cols>
    <col min="1" max="1" width="9" customWidth="1"/>
    <col min="2" max="2" width="34.85546875" bestFit="1" customWidth="1"/>
    <col min="3" max="3" width="10" customWidth="1" outlineLevel="1"/>
    <col min="4" max="4" width="9.7109375" bestFit="1" customWidth="1" outlineLevel="1"/>
    <col min="5" max="5" width="7" customWidth="1" outlineLevel="1"/>
    <col min="6" max="6" width="9.7109375" bestFit="1" customWidth="1" outlineLevel="1"/>
    <col min="7" max="7" width="8.5703125" customWidth="1" outlineLevel="1"/>
    <col min="8" max="8" width="1.85546875" customWidth="1"/>
    <col min="9" max="9" width="8.5703125" bestFit="1" customWidth="1"/>
    <col min="10" max="10" width="1.42578125" customWidth="1"/>
    <col min="11" max="11" width="7.28515625" bestFit="1" customWidth="1"/>
    <col min="12" max="12" width="28.5703125" bestFit="1" customWidth="1"/>
    <col min="13" max="13" width="34.5703125" bestFit="1" customWidth="1"/>
  </cols>
  <sheetData>
    <row r="1" spans="1:12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x14ac:dyDescent="0.2">
      <c r="A2" s="1" t="s">
        <v>22</v>
      </c>
      <c r="B2" s="1"/>
      <c r="C2" s="1"/>
      <c r="D2" s="1"/>
      <c r="E2" s="1"/>
      <c r="F2" s="1"/>
      <c r="G2" s="1"/>
      <c r="H2" s="1"/>
      <c r="I2" s="1"/>
    </row>
    <row r="3" spans="1:12" x14ac:dyDescent="0.2">
      <c r="A3" s="1" t="s">
        <v>7</v>
      </c>
      <c r="B3" s="1"/>
      <c r="C3" s="1"/>
      <c r="D3" s="1"/>
      <c r="E3" s="1"/>
      <c r="F3" s="1"/>
      <c r="G3" s="1"/>
      <c r="H3" s="1"/>
      <c r="I3" s="1"/>
    </row>
    <row r="4" spans="1:12" x14ac:dyDescent="0.2">
      <c r="A4" s="9" t="s">
        <v>9</v>
      </c>
      <c r="B4" s="2"/>
      <c r="C4" s="2"/>
      <c r="D4" s="2"/>
      <c r="E4" s="2"/>
      <c r="F4" s="2"/>
      <c r="G4" s="2"/>
      <c r="H4" s="2"/>
      <c r="I4" s="2"/>
    </row>
    <row r="5" spans="1:12" x14ac:dyDescent="0.2">
      <c r="A5" s="2"/>
      <c r="B5" s="2"/>
      <c r="C5" s="2"/>
      <c r="D5" s="2"/>
      <c r="E5" s="2"/>
      <c r="F5" s="2"/>
      <c r="G5" s="2"/>
      <c r="H5" s="2"/>
      <c r="I5" s="3" t="s">
        <v>13</v>
      </c>
    </row>
    <row r="6" spans="1:12" x14ac:dyDescent="0.2">
      <c r="A6" s="2"/>
      <c r="B6" s="2"/>
      <c r="C6" s="2"/>
      <c r="D6" s="2"/>
      <c r="E6" s="2"/>
      <c r="F6" s="2"/>
      <c r="G6" s="2"/>
      <c r="H6" s="2"/>
      <c r="I6" s="3" t="s">
        <v>4</v>
      </c>
      <c r="K6" s="23">
        <v>3.8671700000000003E-2</v>
      </c>
      <c r="L6" s="24" t="s">
        <v>16</v>
      </c>
    </row>
    <row r="7" spans="1:12" x14ac:dyDescent="0.2">
      <c r="A7" s="2"/>
      <c r="C7" s="3" t="s">
        <v>5</v>
      </c>
      <c r="D7" s="3" t="s">
        <v>5</v>
      </c>
      <c r="E7" s="3" t="s">
        <v>5</v>
      </c>
      <c r="F7" s="3" t="s">
        <v>5</v>
      </c>
      <c r="G7" s="3" t="s">
        <v>5</v>
      </c>
      <c r="I7" s="3" t="s">
        <v>5</v>
      </c>
      <c r="K7" s="25">
        <f>K8-K6</f>
        <v>1.828299999999998E-3</v>
      </c>
      <c r="L7" s="26" t="s">
        <v>12</v>
      </c>
    </row>
    <row r="8" spans="1:12" x14ac:dyDescent="0.2">
      <c r="A8" s="2"/>
      <c r="C8" s="3" t="s">
        <v>18</v>
      </c>
      <c r="D8" s="3" t="s">
        <v>19</v>
      </c>
      <c r="E8" s="3" t="s">
        <v>20</v>
      </c>
      <c r="F8" s="3" t="s">
        <v>21</v>
      </c>
      <c r="G8" s="3" t="s">
        <v>18</v>
      </c>
      <c r="H8" s="14"/>
      <c r="I8" s="3" t="s">
        <v>18</v>
      </c>
      <c r="K8" s="27">
        <v>4.0500000000000001E-2</v>
      </c>
      <c r="L8" s="26" t="s">
        <v>15</v>
      </c>
    </row>
    <row r="9" spans="1:12" x14ac:dyDescent="0.2">
      <c r="A9" s="2"/>
      <c r="B9" s="16"/>
      <c r="C9" s="15">
        <v>2024</v>
      </c>
      <c r="D9" s="15">
        <v>2025</v>
      </c>
      <c r="E9" s="15">
        <v>2025</v>
      </c>
      <c r="F9" s="15">
        <v>2025</v>
      </c>
      <c r="G9" s="15">
        <v>2025</v>
      </c>
      <c r="H9" s="15"/>
      <c r="I9" s="15">
        <v>2025</v>
      </c>
    </row>
    <row r="10" spans="1:12" ht="15" x14ac:dyDescent="0.25">
      <c r="A10" s="2"/>
      <c r="B10" s="17"/>
      <c r="C10" s="15"/>
      <c r="D10" s="15"/>
      <c r="E10" s="15"/>
      <c r="F10" s="15"/>
      <c r="G10" s="18"/>
      <c r="H10" s="15"/>
      <c r="I10" s="15"/>
    </row>
    <row r="11" spans="1:12" x14ac:dyDescent="0.2">
      <c r="A11" s="2"/>
      <c r="B11" s="9" t="s">
        <v>8</v>
      </c>
      <c r="C11" s="43">
        <f>'[1]% Cap Struc - w ST Debt'!C60</f>
        <v>80422.4383538244</v>
      </c>
      <c r="D11" s="43">
        <f>'[1]% Cap Struc - w ST Debt'!D60</f>
        <v>0</v>
      </c>
      <c r="E11" s="43">
        <f>'[1]% Cap Struc - w ST Debt'!E60</f>
        <v>0</v>
      </c>
      <c r="F11" s="43">
        <f>'[1]% Cap Struc - w ST Debt'!F60</f>
        <v>0</v>
      </c>
      <c r="G11" s="43">
        <f>'[1]% Cap Struc - w ST Debt'!G60</f>
        <v>0</v>
      </c>
      <c r="H11" s="33"/>
      <c r="I11" s="37">
        <f>AVERAGE(C11:G11)</f>
        <v>16084.48767076488</v>
      </c>
    </row>
    <row r="12" spans="1:12" x14ac:dyDescent="0.2">
      <c r="A12" s="2"/>
      <c r="B12" s="2"/>
      <c r="C12" s="2"/>
      <c r="D12" s="2"/>
      <c r="E12" s="2"/>
      <c r="F12" s="2"/>
      <c r="G12" s="2"/>
      <c r="H12" s="2"/>
      <c r="I12" s="2"/>
    </row>
    <row r="13" spans="1:12" s="9" customFormat="1" ht="14.25" x14ac:dyDescent="0.2">
      <c r="A13" s="16"/>
      <c r="B13" s="32" t="s">
        <v>14</v>
      </c>
      <c r="C13" s="13">
        <v>3.057E-2</v>
      </c>
      <c r="F13" s="13"/>
      <c r="H13" s="16"/>
      <c r="I13" s="16"/>
    </row>
    <row r="14" spans="1:12" s="9" customFormat="1" x14ac:dyDescent="0.2">
      <c r="A14" s="16"/>
      <c r="B14" s="22" t="s">
        <v>11</v>
      </c>
      <c r="C14" s="40">
        <f>$K7</f>
        <v>1.828299999999998E-3</v>
      </c>
      <c r="D14" s="22"/>
      <c r="E14" s="22"/>
      <c r="F14" s="40"/>
      <c r="G14" s="22"/>
      <c r="H14" s="16"/>
      <c r="I14" s="31"/>
    </row>
    <row r="15" spans="1:12" s="9" customFormat="1" x14ac:dyDescent="0.2">
      <c r="A15" s="16"/>
      <c r="B15" s="9" t="s">
        <v>6</v>
      </c>
      <c r="C15" s="12">
        <f>SUM(C13:C14)</f>
        <v>3.2398299999999998E-2</v>
      </c>
      <c r="F15" s="12"/>
      <c r="I15" s="12">
        <f>(C$11*C15+D$11*D15+E$11*E15+F$11*F15+G$11*G15)/(C$11+D$11+E$11+F$11+G$11)</f>
        <v>3.2398299999999998E-2</v>
      </c>
    </row>
    <row r="16" spans="1:12" ht="6.6" customHeight="1" x14ac:dyDescent="0.2">
      <c r="A16" s="2"/>
      <c r="B16" s="19"/>
      <c r="C16" s="19"/>
      <c r="D16" s="19"/>
      <c r="E16" s="19"/>
      <c r="F16" s="19"/>
      <c r="G16" s="19"/>
      <c r="H16" s="19"/>
      <c r="I16" s="19"/>
    </row>
    <row r="17" spans="1:11" x14ac:dyDescent="0.2">
      <c r="B17" s="8" t="s">
        <v>2</v>
      </c>
      <c r="C17" s="12">
        <f t="shared" ref="C17" si="0">ROUND(0.00075*365/360,5)</f>
        <v>7.6000000000000004E-4</v>
      </c>
      <c r="D17" s="12"/>
      <c r="E17" s="12"/>
      <c r="F17" s="12"/>
      <c r="G17" s="12"/>
    </row>
    <row r="18" spans="1:11" x14ac:dyDescent="0.2">
      <c r="A18" s="2"/>
      <c r="B18" s="8" t="s">
        <v>1</v>
      </c>
      <c r="C18" s="12">
        <f>ROUND(52372.65*12/1200000000,5)</f>
        <v>5.1999999999999995E-4</v>
      </c>
      <c r="D18" s="12"/>
      <c r="E18" s="12"/>
      <c r="F18" s="12"/>
      <c r="G18" s="12"/>
      <c r="H18" s="2"/>
      <c r="I18" s="2"/>
    </row>
    <row r="19" spans="1:11" x14ac:dyDescent="0.2">
      <c r="A19" s="3"/>
      <c r="B19" s="38" t="s">
        <v>3</v>
      </c>
      <c r="C19" s="21">
        <f>ROUND(35000/1200000000,5)</f>
        <v>3.0000000000000001E-5</v>
      </c>
      <c r="D19" s="11"/>
      <c r="E19" s="11"/>
      <c r="F19" s="11"/>
      <c r="G19" s="11"/>
      <c r="H19" s="3"/>
      <c r="I19" s="34"/>
      <c r="J19" s="3"/>
      <c r="K19" s="3"/>
    </row>
    <row r="20" spans="1:11" x14ac:dyDescent="0.2">
      <c r="A20" s="4"/>
      <c r="B20" s="4"/>
      <c r="C20" s="12">
        <f>SUM(C17:C19)</f>
        <v>1.31E-3</v>
      </c>
      <c r="D20" s="4"/>
      <c r="E20" s="4"/>
      <c r="F20" s="11"/>
      <c r="G20" s="4"/>
      <c r="H20" s="4"/>
      <c r="I20" s="12">
        <f>(C$11*C20+D$11*D20+E$11*E20+F$11*F20+G$11*G20)/(C$11+D$11+E$11+F$11+G$11)</f>
        <v>1.31E-3</v>
      </c>
      <c r="J20" s="5"/>
      <c r="K20" s="6"/>
    </row>
    <row r="21" spans="1:11" x14ac:dyDescent="0.2">
      <c r="A21" s="4"/>
      <c r="B21" s="4"/>
      <c r="C21" s="29"/>
      <c r="D21" s="30"/>
      <c r="E21" s="30"/>
      <c r="F21" s="30"/>
      <c r="G21" s="30"/>
      <c r="H21" s="4"/>
      <c r="I21" s="29"/>
      <c r="J21" s="5"/>
      <c r="K21" s="6"/>
    </row>
    <row r="22" spans="1:11" x14ac:dyDescent="0.2">
      <c r="A22" s="7"/>
      <c r="B22" s="28" t="s">
        <v>10</v>
      </c>
      <c r="C22" s="36">
        <f>C15+C20</f>
        <v>3.3708299999999997E-2</v>
      </c>
      <c r="D22" s="10"/>
      <c r="E22" s="10"/>
      <c r="F22" s="42"/>
      <c r="G22" s="10"/>
      <c r="H22" s="7"/>
      <c r="I22" s="39">
        <f>+I15+I20</f>
        <v>3.3708299999999997E-2</v>
      </c>
      <c r="J22" s="5"/>
    </row>
    <row r="23" spans="1:11" x14ac:dyDescent="0.2">
      <c r="F23" s="41"/>
    </row>
    <row r="24" spans="1:11" s="45" customFormat="1" ht="34.5" customHeight="1" x14ac:dyDescent="0.2">
      <c r="A24" s="50" t="s">
        <v>23</v>
      </c>
      <c r="B24" s="50"/>
      <c r="C24" s="50"/>
      <c r="D24" s="50"/>
      <c r="E24" s="50"/>
      <c r="F24" s="50"/>
      <c r="G24" s="44"/>
    </row>
    <row r="25" spans="1:11" s="45" customFormat="1" ht="12.75" customHeight="1" x14ac:dyDescent="0.2">
      <c r="A25" s="46" t="s">
        <v>24</v>
      </c>
      <c r="B25" s="47"/>
      <c r="C25" s="47"/>
      <c r="E25" s="47"/>
      <c r="F25" s="44"/>
      <c r="G25" s="44"/>
    </row>
    <row r="28" spans="1:11" x14ac:dyDescent="0.2">
      <c r="C28" s="35"/>
      <c r="D28" s="35"/>
      <c r="E28" s="35"/>
      <c r="F28" s="35"/>
      <c r="G28" s="35"/>
      <c r="I28" s="35"/>
      <c r="K28" s="35"/>
    </row>
  </sheetData>
  <mergeCells count="1">
    <mergeCell ref="A24:F24"/>
  </mergeCells>
  <phoneticPr fontId="11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27CD8D-0171-430B-9754-FAD8AA3FD8F2}"/>
</file>

<file path=customXml/itemProps2.xml><?xml version="1.0" encoding="utf-8"?>
<ds:datastoreItem xmlns:ds="http://schemas.openxmlformats.org/officeDocument/2006/customXml" ds:itemID="{4C8CCA92-6262-45A2-AFA3-27BAB114FCF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7dde0d2-8c6c-490b-946e-18dafc1970d9"/>
    <ds:schemaRef ds:uri="d20c5dee-25dc-455a-aba9-b3b8034987f4"/>
  </ds:schemaRefs>
</ds:datastoreItem>
</file>

<file path=customXml/itemProps3.xml><?xml version="1.0" encoding="utf-8"?>
<ds:datastoreItem xmlns:ds="http://schemas.openxmlformats.org/officeDocument/2006/customXml" ds:itemID="{E13C8C76-5058-4349-94F4-75D37BB8B5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DFABE89-22E8-458B-A569-A1F13851FD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12-31-24 (newer)</vt:lpstr>
      <vt:lpstr>12-31-24 (older)</vt:lpstr>
      <vt:lpstr>12-31-25</vt:lpstr>
      <vt:lpstr>'12-31-24 (newer)'!Print_Area</vt:lpstr>
      <vt:lpstr>'12-31-24 (older)'!Print_Area</vt:lpstr>
      <vt:lpstr>'12-31-25'!Print_Area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Matthew Fechner</dc:creator>
  <cp:lastModifiedBy>Meyer, Carrie (PacifiCorp)</cp:lastModifiedBy>
  <cp:lastPrinted>2008-01-15T20:50:57Z</cp:lastPrinted>
  <dcterms:created xsi:type="dcterms:W3CDTF">2008-01-14T20:46:27Z</dcterms:created>
  <dcterms:modified xsi:type="dcterms:W3CDTF">2023-10-25T18:53:33Z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Order">
    <vt:r8>3500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MediaServiceImageTags">
    <vt:lpwstr/>
  </property>
  <property fmtid="{D5CDD505-2E9C-101B-9397-08002B2CF9AE}" pid="13" name="_docset_NoMedatataSyncRequired">
    <vt:lpwstr>False</vt:lpwstr>
  </property>
</Properties>
</file>