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ER\_2021\Washington\Washington - LIRF\Workpapers\PUBLIC\"/>
    </mc:Choice>
  </mc:AlternateContent>
  <xr:revisionPtr revIDLastSave="0" documentId="13_ncr:1_{3988669A-2FA1-4530-ACC9-E5D07A189D19}" xr6:coauthVersionLast="45" xr6:coauthVersionMax="45" xr10:uidLastSave="{00000000-0000-0000-0000-000000000000}"/>
  <bookViews>
    <workbookView xWindow="29550" yWindow="1125" windowWidth="25500" windowHeight="14445" tabRatio="872" xr2:uid="{D8C715FB-E69A-4F11-806D-795FAD253CC5}"/>
  </bookViews>
  <sheets>
    <sheet name="Lead Sheet ADJ_2" sheetId="2" r:id="rId1"/>
    <sheet name="Page ADJ_2.1" sheetId="4" r:id="rId2"/>
    <sheet name="Page ADJ_2.2" sheetId="9" r:id="rId3"/>
  </sheets>
  <externalReferences>
    <externalReference r:id="rId4"/>
    <externalReference r:id="rId5"/>
    <externalReference r:id="rId6"/>
  </externalReferences>
  <definedNames>
    <definedName name="__123Graph_A" localSheetId="2" hidden="1">[1]Inputs!#REF!</definedName>
    <definedName name="__123Graph_A" hidden="1">[1]Inputs!#REF!</definedName>
    <definedName name="__123Graph_B" localSheetId="2" hidden="1">[1]Inputs!#REF!</definedName>
    <definedName name="__123Graph_B" hidden="1">[1]Inputs!#REF!</definedName>
    <definedName name="__123Graph_D" localSheetId="2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2" hidden="1">#REF!</definedName>
    <definedName name="_Fill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0</definedName>
    <definedName name="_Sort" localSheetId="2" hidden="1">#REF!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combined1" localSheetId="0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localSheetId="2" hidden="1">#REF!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'Lead Sheet ADJ_2'!$A$1:$J$62</definedName>
    <definedName name="_xlnm.Print_Area" localSheetId="1">'Page ADJ_2.1'!$A$1:$D$23</definedName>
    <definedName name="_xlnm.Print_Area" localSheetId="2">'Page ADJ_2.2'!$A$1:$P$68</definedName>
    <definedName name="retail" localSheetId="0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localSheetId="2" hidden="1">"45L44VY312ZTNKFVYNPU1SXDT"</definedName>
    <definedName name="SAPBEXwbID" hidden="1">"45L44VY312ZTNKFVYNPU1SXDT"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localSheetId="0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2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localSheetId="2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2" l="1"/>
  <c r="H46" i="2"/>
  <c r="H45" i="2"/>
  <c r="F17" i="2" l="1"/>
  <c r="F16" i="2"/>
  <c r="F12" i="2"/>
  <c r="F11" i="2"/>
  <c r="D42" i="9" l="1"/>
  <c r="H25" i="2"/>
  <c r="E49" i="9" l="1"/>
  <c r="D49" i="9"/>
  <c r="F49" i="9" l="1"/>
  <c r="E55" i="9" s="1"/>
  <c r="F55" i="9" s="1"/>
  <c r="G55" i="9" s="1"/>
  <c r="H55" i="9" s="1"/>
  <c r="I55" i="9" s="1"/>
  <c r="J55" i="9" s="1"/>
  <c r="K55" i="9" s="1"/>
  <c r="L55" i="9" s="1"/>
  <c r="M55" i="9" s="1"/>
  <c r="N55" i="9" s="1"/>
  <c r="O55" i="9" s="1"/>
  <c r="P55" i="9" s="1"/>
  <c r="F21" i="2"/>
  <c r="F41" i="2" s="1"/>
  <c r="I33" i="2"/>
  <c r="I32" i="2"/>
  <c r="D11" i="9"/>
  <c r="I11" i="2" l="1"/>
  <c r="I41" i="2"/>
  <c r="F42" i="2"/>
  <c r="F34" i="2"/>
  <c r="I34" i="2" s="1"/>
  <c r="I35" i="2" s="1"/>
  <c r="I42" i="2" l="1"/>
  <c r="F43" i="2"/>
  <c r="I43" i="2" s="1"/>
  <c r="F35" i="2"/>
  <c r="I17" i="2"/>
  <c r="D43" i="9" l="1"/>
  <c r="D12" i="9"/>
  <c r="B22" i="4"/>
  <c r="F15" i="2" s="1"/>
  <c r="F18" i="2" s="1"/>
  <c r="B21" i="4"/>
  <c r="B9" i="4"/>
  <c r="B16" i="4"/>
  <c r="H15" i="2"/>
  <c r="H20" i="2"/>
  <c r="I12" i="2" l="1"/>
  <c r="E18" i="9"/>
  <c r="D50" i="9"/>
  <c r="E50" i="9"/>
  <c r="D44" i="9"/>
  <c r="F10" i="2"/>
  <c r="F13" i="2" s="1"/>
  <c r="A2" i="4"/>
  <c r="A2" i="9"/>
  <c r="A3" i="4"/>
  <c r="A3" i="9"/>
  <c r="A1" i="4"/>
  <c r="A1" i="9"/>
  <c r="D13" i="9"/>
  <c r="D18" i="9" s="1"/>
  <c r="B23" i="4"/>
  <c r="F50" i="9" l="1"/>
  <c r="E56" i="9" s="1"/>
  <c r="F56" i="9" s="1"/>
  <c r="G56" i="9" s="1"/>
  <c r="H56" i="9" s="1"/>
  <c r="I56" i="9" s="1"/>
  <c r="J56" i="9" s="1"/>
  <c r="K56" i="9" s="1"/>
  <c r="L56" i="9" s="1"/>
  <c r="M56" i="9" s="1"/>
  <c r="N56" i="9" s="1"/>
  <c r="O56" i="9" s="1"/>
  <c r="P56" i="9" s="1"/>
  <c r="F22" i="2"/>
  <c r="F37" i="2" s="1"/>
  <c r="F20" i="2"/>
  <c r="F18" i="9"/>
  <c r="I22" i="2" l="1"/>
  <c r="F38" i="2"/>
  <c r="I37" i="2"/>
  <c r="F23" i="2"/>
  <c r="F45" i="2"/>
  <c r="J62" i="9"/>
  <c r="K62" i="9" s="1"/>
  <c r="F39" i="2" l="1"/>
  <c r="I39" i="2" s="1"/>
  <c r="I38" i="2"/>
  <c r="F46" i="2"/>
  <c r="I45" i="2"/>
  <c r="F27" i="2"/>
  <c r="I27" i="2" s="1"/>
  <c r="J61" i="9"/>
  <c r="K61" i="9" s="1"/>
  <c r="E23" i="9"/>
  <c r="F23" i="9" l="1"/>
  <c r="G23" i="9" s="1"/>
  <c r="H23" i="9" s="1"/>
  <c r="I23" i="9" s="1"/>
  <c r="J23" i="9" s="1"/>
  <c r="K23" i="9" s="1"/>
  <c r="L23" i="9" s="1"/>
  <c r="M23" i="9" s="1"/>
  <c r="N23" i="9" s="1"/>
  <c r="O23" i="9" s="1"/>
  <c r="P23" i="9" s="1"/>
  <c r="I46" i="2"/>
  <c r="F47" i="2"/>
  <c r="I47" i="2" s="1"/>
  <c r="F26" i="2"/>
  <c r="I26" i="2" s="1"/>
  <c r="I10" i="2"/>
  <c r="I13" i="2" s="1"/>
  <c r="J29" i="9" l="1"/>
  <c r="K29" i="9" s="1"/>
  <c r="F25" i="2" s="1"/>
  <c r="I20" i="2"/>
  <c r="I25" i="2" l="1"/>
  <c r="I28" i="2" s="1"/>
  <c r="F28" i="2"/>
  <c r="I15" i="2"/>
  <c r="I18" i="2" s="1"/>
  <c r="I16" i="2"/>
  <c r="I21" i="2"/>
  <c r="I23" i="2" s="1"/>
</calcChain>
</file>

<file path=xl/sharedStrings.xml><?xml version="1.0" encoding="utf-8"?>
<sst xmlns="http://schemas.openxmlformats.org/spreadsheetml/2006/main" count="226" uniqueCount="68">
  <si>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</si>
  <si>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</si>
  <si>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</si>
  <si>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</si>
  <si>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</si>
  <si>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</si>
  <si>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</si>
  <si>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</si>
  <si>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</si>
  <si>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</si>
  <si>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</si>
  <si>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PRO</t>
  </si>
  <si>
    <t>SG</t>
  </si>
  <si>
    <t>Adjustment to Depreciation Expense:</t>
  </si>
  <si>
    <t>Adjustment to Depreciation Reserve:</t>
  </si>
  <si>
    <t>Adjustment to Tax:</t>
  </si>
  <si>
    <t>SCHMAT</t>
  </si>
  <si>
    <t>Description of Adjustment:</t>
  </si>
  <si>
    <t>Electric Plant in Service</t>
  </si>
  <si>
    <t>Account</t>
  </si>
  <si>
    <t>Factor</t>
  </si>
  <si>
    <t>Depreciation Expense*</t>
  </si>
  <si>
    <t>Depreciation Reserve</t>
  </si>
  <si>
    <t>Adjustment</t>
  </si>
  <si>
    <t>WIJAM Transmission Transition Adjustment</t>
  </si>
  <si>
    <t>Assets Associated with WEST Side Generating Plants:</t>
  </si>
  <si>
    <t>Gross Plant EPIS</t>
  </si>
  <si>
    <t>Net Plant</t>
  </si>
  <si>
    <t>Assets Associated with EAST Side Generating Plants:</t>
  </si>
  <si>
    <t>CY 2021</t>
  </si>
  <si>
    <t>CY 2020</t>
  </si>
  <si>
    <t>AMA</t>
  </si>
  <si>
    <t>Expense</t>
  </si>
  <si>
    <t>Dec 2021</t>
  </si>
  <si>
    <t>Transmission Plant</t>
  </si>
  <si>
    <t>403TP</t>
  </si>
  <si>
    <t>108TP</t>
  </si>
  <si>
    <t>TOTAL:</t>
  </si>
  <si>
    <t>CAGE</t>
  </si>
  <si>
    <t>CAGW</t>
  </si>
  <si>
    <t>Depreciation Reserve**</t>
  </si>
  <si>
    <t>Transmission  - System</t>
  </si>
  <si>
    <t>Transmission  - Control Area Generation - West</t>
  </si>
  <si>
    <t>Transmission  - Control Area Generation - East</t>
  </si>
  <si>
    <t>ADIT - Transmission</t>
  </si>
  <si>
    <t>Asset Balances as of December 31, 2020</t>
  </si>
  <si>
    <t>**Incremental Piece related to the change in depreciation rates</t>
  </si>
  <si>
    <t>REMOVE FROM WASHINGTON GRC SYSTEM ALLOCATED:</t>
  </si>
  <si>
    <t>*Composite Stipulated 2018 Depreciation Study Rate Transmission SG</t>
  </si>
  <si>
    <t>*Composite Stipulated 2018 Depreciation Study Rate Transmission CAGW</t>
  </si>
  <si>
    <t>*Composite Stipulated 2018 Depreciation Study Rate Transmission CAGE</t>
  </si>
  <si>
    <t>*Composite Previous 2013 Depreciation Study Rate Transmission CAGW</t>
  </si>
  <si>
    <t>*Composite Previous 2013 Depreciation Study Rate Transmission CAGE</t>
  </si>
  <si>
    <t>Schedule M Adjustment</t>
  </si>
  <si>
    <t>Deferred Income Tax Expense</t>
  </si>
  <si>
    <t>Accumulated Deferred Income Tax Balance</t>
  </si>
  <si>
    <t>ADJ_2.1</t>
  </si>
  <si>
    <t>ADJ_2.2</t>
  </si>
  <si>
    <t>ADJ_2</t>
  </si>
  <si>
    <t>Page ADJ_2.1</t>
  </si>
  <si>
    <t>Ref. ADJ_2</t>
  </si>
  <si>
    <t>Ref. ADJ_2.1</t>
  </si>
  <si>
    <t>**Incremental adjustment related to the change in depreciation rates</t>
  </si>
  <si>
    <t>Washington Limited-Issue Rate Filing</t>
  </si>
  <si>
    <t>WASHINGTON</t>
  </si>
  <si>
    <t xml:space="preserve">This adjustment removes the system allocation of transmission assets associated with select generation resources and reallocates those transmission assets using control-area specific CAGE &amp; CAGW factor. </t>
  </si>
  <si>
    <t>INCLUDE IN WASHINGTON LIRF ON CAGW/CAGE:</t>
  </si>
  <si>
    <t>Depreciation Rates Update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</si>
</sst>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0" xfId="4" applyFont="1"/>
    <xf numFmtId="0" fontId="7" fillId="0" borderId="0" xfId="4" applyFont="1"/>
    <xf numFmtId="0" fontId="5" fillId="0" borderId="0" xfId="6" applyFont="1"/>
    <xf numFmtId="0" fontId="6" fillId="0" borderId="0" xfId="6"/>
    <xf numFmtId="0" fontId="6" fillId="0" borderId="0" xfId="6" applyAlignment="1">
      <alignment horizontal="right"/>
    </xf>
    <xf numFmtId="0" fontId="2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8" fillId="0" borderId="0" xfId="6" applyFont="1"/>
    <xf numFmtId="0" fontId="7" fillId="0" borderId="0" xfId="4" applyFont="1" applyAlignment="1">
      <alignment horizontal="left"/>
    </xf>
    <xf numFmtId="164" fontId="2" fillId="0" borderId="0" xfId="7" applyNumberFormat="1" applyFont="1" applyBorder="1" applyAlignment="1">
      <alignment horizontal="center"/>
    </xf>
    <xf numFmtId="0" fontId="2" fillId="0" borderId="0" xfId="5" applyFont="1" applyAlignment="1">
      <alignment horizontal="center"/>
    </xf>
    <xf numFmtId="0" fontId="2" fillId="0" borderId="0" xfId="8" applyAlignment="1">
      <alignment horizontal="center"/>
    </xf>
    <xf numFmtId="41" fontId="2" fillId="0" borderId="0" xfId="9" applyNumberFormat="1" applyFont="1" applyFill="1" applyBorder="1" applyAlignment="1">
      <alignment horizontal="center"/>
    </xf>
    <xf numFmtId="165" fontId="2" fillId="0" borderId="0" xfId="10" applyNumberFormat="1" applyFont="1" applyFill="1" applyBorder="1" applyAlignment="1">
      <alignment horizontal="center"/>
    </xf>
    <xf numFmtId="41" fontId="8" fillId="0" borderId="0" xfId="6" applyNumberFormat="1" applyFont="1"/>
    <xf numFmtId="0" fontId="6" fillId="0" borderId="2" xfId="6" applyBorder="1"/>
    <xf numFmtId="0" fontId="6" fillId="0" borderId="5" xfId="6" applyBorder="1"/>
    <xf numFmtId="0" fontId="6" fillId="0" borderId="7" xfId="6" applyBorder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7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164" fontId="6" fillId="0" borderId="0" xfId="1" applyNumberFormat="1" applyFont="1"/>
    <xf numFmtId="0" fontId="6" fillId="0" borderId="0" xfId="0" applyFont="1" applyBorder="1"/>
    <xf numFmtId="164" fontId="6" fillId="0" borderId="1" xfId="1" applyNumberFormat="1" applyFont="1" applyBorder="1"/>
    <xf numFmtId="0" fontId="5" fillId="0" borderId="0" xfId="12" applyFont="1"/>
    <xf numFmtId="0" fontId="6" fillId="0" borderId="0" xfId="12" applyFont="1"/>
    <xf numFmtId="0" fontId="9" fillId="0" borderId="0" xfId="12" applyFont="1"/>
    <xf numFmtId="0" fontId="5" fillId="0" borderId="0" xfId="12" applyFont="1" applyAlignment="1">
      <alignment horizontal="center"/>
    </xf>
    <xf numFmtId="17" fontId="7" fillId="0" borderId="1" xfId="12" applyNumberFormat="1" applyFont="1" applyBorder="1" applyAlignment="1">
      <alignment horizontal="center"/>
    </xf>
    <xf numFmtId="17" fontId="7" fillId="0" borderId="0" xfId="12" applyNumberFormat="1" applyFont="1" applyAlignment="1">
      <alignment horizontal="center"/>
    </xf>
    <xf numFmtId="0" fontId="6" fillId="0" borderId="0" xfId="12" applyFont="1" applyAlignment="1">
      <alignment horizontal="center"/>
    </xf>
    <xf numFmtId="164" fontId="6" fillId="0" borderId="0" xfId="12" applyNumberFormat="1" applyFont="1"/>
    <xf numFmtId="164" fontId="5" fillId="0" borderId="0" xfId="12" applyNumberFormat="1" applyFont="1"/>
    <xf numFmtId="10" fontId="10" fillId="0" borderId="0" xfId="13" applyNumberFormat="1" applyFont="1" applyAlignment="1">
      <alignment horizontal="center"/>
    </xf>
    <xf numFmtId="0" fontId="7" fillId="0" borderId="0" xfId="12" applyFont="1"/>
    <xf numFmtId="0" fontId="10" fillId="0" borderId="0" xfId="12" applyFont="1"/>
    <xf numFmtId="165" fontId="10" fillId="0" borderId="0" xfId="13" applyNumberFormat="1" applyFont="1"/>
    <xf numFmtId="0" fontId="6" fillId="0" borderId="2" xfId="12" applyFont="1" applyBorder="1"/>
    <xf numFmtId="0" fontId="5" fillId="0" borderId="3" xfId="12" applyFont="1" applyBorder="1" applyAlignment="1">
      <alignment horizontal="center"/>
    </xf>
    <xf numFmtId="0" fontId="6" fillId="0" borderId="4" xfId="12" applyFont="1" applyBorder="1"/>
    <xf numFmtId="0" fontId="6" fillId="0" borderId="10" xfId="12" applyFont="1" applyBorder="1"/>
    <xf numFmtId="49" fontId="5" fillId="0" borderId="1" xfId="12" applyNumberFormat="1" applyFont="1" applyBorder="1" applyAlignment="1">
      <alignment horizontal="center"/>
    </xf>
    <xf numFmtId="0" fontId="5" fillId="0" borderId="11" xfId="12" applyFont="1" applyBorder="1" applyAlignment="1">
      <alignment horizontal="center"/>
    </xf>
    <xf numFmtId="164" fontId="5" fillId="0" borderId="6" xfId="12" applyNumberFormat="1" applyFont="1" applyBorder="1"/>
    <xf numFmtId="0" fontId="6" fillId="0" borderId="7" xfId="12" applyFont="1" applyBorder="1" applyAlignment="1">
      <alignment horizontal="left"/>
    </xf>
    <xf numFmtId="164" fontId="6" fillId="0" borderId="8" xfId="12" applyNumberFormat="1" applyFont="1" applyBorder="1"/>
    <xf numFmtId="164" fontId="5" fillId="0" borderId="9" xfId="12" applyNumberFormat="1" applyFont="1" applyBorder="1"/>
    <xf numFmtId="0" fontId="6" fillId="0" borderId="0" xfId="8" applyFont="1"/>
    <xf numFmtId="0" fontId="6" fillId="0" borderId="0" xfId="8" applyFont="1" applyAlignment="1">
      <alignment horizontal="center"/>
    </xf>
    <xf numFmtId="164" fontId="6" fillId="0" borderId="0" xfId="14" applyNumberFormat="1" applyFont="1" applyBorder="1"/>
    <xf numFmtId="165" fontId="6" fillId="0" borderId="0" xfId="15" applyNumberFormat="1" applyFont="1"/>
    <xf numFmtId="165" fontId="6" fillId="0" borderId="0" xfId="15" applyNumberFormat="1" applyFont="1" applyFill="1"/>
    <xf numFmtId="164" fontId="6" fillId="0" borderId="0" xfId="14" applyNumberFormat="1" applyFont="1"/>
    <xf numFmtId="164" fontId="6" fillId="0" borderId="1" xfId="0" applyNumberFormat="1" applyFont="1" applyBorder="1"/>
    <xf numFmtId="165" fontId="6" fillId="0" borderId="0" xfId="2" applyNumberFormat="1" applyFont="1"/>
    <xf numFmtId="164" fontId="2" fillId="0" borderId="12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1" fontId="2" fillId="0" borderId="1" xfId="9" applyNumberFormat="1" applyFont="1" applyFill="1" applyBorder="1" applyAlignment="1">
      <alignment horizontal="center"/>
    </xf>
    <xf numFmtId="0" fontId="6" fillId="0" borderId="0" xfId="6" applyAlignment="1">
      <alignment horizontal="center"/>
    </xf>
    <xf numFmtId="164" fontId="6" fillId="0" borderId="0" xfId="12" applyNumberFormat="1" applyFont="1" applyBorder="1"/>
    <xf numFmtId="0" fontId="6" fillId="0" borderId="5" xfId="12" applyFont="1" applyBorder="1" applyAlignment="1">
      <alignment horizontal="left"/>
    </xf>
    <xf numFmtId="0" fontId="5" fillId="2" borderId="0" xfId="12" applyFont="1" applyFill="1"/>
    <xf numFmtId="0" fontId="6" fillId="2" borderId="0" xfId="12" applyFont="1" applyFill="1"/>
    <xf numFmtId="0" fontId="7" fillId="0" borderId="0" xfId="4" applyFont="1" applyFill="1" applyAlignment="1">
      <alignment horizontal="left"/>
    </xf>
    <xf numFmtId="0" fontId="2" fillId="0" borderId="0" xfId="4" applyFont="1" applyFill="1"/>
    <xf numFmtId="0" fontId="2" fillId="0" borderId="0" xfId="4" applyFont="1" applyFill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0" fontId="6" fillId="0" borderId="0" xfId="6" applyFill="1"/>
    <xf numFmtId="0" fontId="2" fillId="0" borderId="0" xfId="8" applyFill="1" applyAlignment="1">
      <alignment horizontal="center"/>
    </xf>
    <xf numFmtId="0" fontId="6" fillId="0" borderId="0" xfId="6" applyFill="1" applyAlignment="1">
      <alignment horizontal="center"/>
    </xf>
    <xf numFmtId="165" fontId="2" fillId="0" borderId="0" xfId="10" applyNumberFormat="1" applyFont="1" applyFill="1" applyBorder="1" applyAlignment="1"/>
    <xf numFmtId="164" fontId="2" fillId="0" borderId="0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5" fontId="2" fillId="0" borderId="0" xfId="10" applyNumberFormat="1" applyFont="1" applyFill="1" applyBorder="1" applyAlignment="1">
      <alignment horizontal="left"/>
    </xf>
    <xf numFmtId="0" fontId="2" fillId="0" borderId="0" xfId="0" applyFont="1" applyFill="1"/>
    <xf numFmtId="41" fontId="6" fillId="0" borderId="0" xfId="6" applyNumberFormat="1"/>
    <xf numFmtId="164" fontId="6" fillId="0" borderId="0" xfId="6" applyNumberFormat="1"/>
    <xf numFmtId="0" fontId="12" fillId="0" borderId="0" xfId="0" applyFont="1"/>
    <xf numFmtId="164" fontId="5" fillId="0" borderId="0" xfId="12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7" fillId="0" borderId="12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6" fillId="0" borderId="3" xfId="6" applyBorder="1" applyAlignment="1">
      <alignment horizontal="left" vertical="top" wrapText="1"/>
    </xf>
    <xf numFmtId="0" fontId="6" fillId="0" borderId="4" xfId="6" applyBorder="1" applyAlignment="1">
      <alignment horizontal="left" vertical="top" wrapText="1"/>
    </xf>
    <xf numFmtId="0" fontId="6" fillId="0" borderId="0" xfId="6" applyBorder="1" applyAlignment="1">
      <alignment horizontal="left" vertical="top" wrapText="1"/>
    </xf>
    <xf numFmtId="0" fontId="6" fillId="0" borderId="6" xfId="6" applyBorder="1" applyAlignment="1">
      <alignment horizontal="left" vertical="top" wrapText="1"/>
    </xf>
    <xf numFmtId="0" fontId="6" fillId="0" borderId="8" xfId="6" applyBorder="1" applyAlignment="1">
      <alignment horizontal="left" vertical="top" wrapText="1"/>
    </xf>
    <xf numFmtId="0" fontId="6" fillId="0" borderId="9" xfId="6" applyBorder="1" applyAlignment="1">
      <alignment horizontal="left" vertical="top" wrapText="1"/>
    </xf>
  </cellXfs>
  <cellStyles count="17">
    <cellStyle name="Comma" xfId="1" builtinId="3"/>
    <cellStyle name="Comma 10 6" xfId="7" xr:uid="{FE999EAE-7C81-49F3-9737-F4868C1C51C6}"/>
    <cellStyle name="Comma 2 2" xfId="9" xr:uid="{5086F636-129F-4090-9563-CC8F0720FEAD}"/>
    <cellStyle name="Comma 2 2 10" xfId="11" xr:uid="{C0CC9ADD-A7CC-4F8A-807B-FE9A1715BC07}"/>
    <cellStyle name="Comma 4" xfId="14" xr:uid="{C6797406-4CF4-48C0-BDB3-A6FB1B756460}"/>
    <cellStyle name="Normal" xfId="0" builtinId="0"/>
    <cellStyle name="Normal 15" xfId="6" xr:uid="{2EC3C54D-C9D0-492C-B385-C0822181CFD5}"/>
    <cellStyle name="Normal 2 16" xfId="16" xr:uid="{7EB45CB9-E6F7-4946-B65F-D2818CEBE898}"/>
    <cellStyle name="Normal 2 3" xfId="8" xr:uid="{90E99366-46E4-4791-BBA2-28E78A06298E}"/>
    <cellStyle name="Normal 3" xfId="3" xr:uid="{F78A737C-A1B0-4891-91F5-C1DC4D352BB9}"/>
    <cellStyle name="Normal 4" xfId="12" xr:uid="{CFEF7F64-1227-4EE0-A77F-9BC58FF73824}"/>
    <cellStyle name="Normal_Adjustment Template" xfId="5" xr:uid="{1067E165-AB10-489B-A577-5B3AF76F49CA}"/>
    <cellStyle name="Normal_Copy of File50007" xfId="4" xr:uid="{41F3373E-D260-4F65-AB72-FCAE7FC11EBF}"/>
    <cellStyle name="Percent" xfId="2" builtinId="5"/>
    <cellStyle name="Percent 10 3" xfId="10" xr:uid="{31E9CD69-AC4C-4AAA-8AF2-2E432BB8A3CC}"/>
    <cellStyle name="Percent 2" xfId="15" xr:uid="{81795B4B-D221-486A-A45D-1B7A25D63E10}"/>
    <cellStyle name="Percent 4" xfId="13" xr:uid="{77B54B47-BF06-48DE-8F28-CCA271179AF4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8731-7AD6-41CD-B8D9-85A8D42C496B}">
  <sheetPr codeName="Sheet2"/>
  <dimension ref="A1:M62"/>
  <sheetViews>
    <sheetView tabSelected="1" view="pageBreakPreview" zoomScale="85" zoomScaleNormal="80" zoomScaleSheetLayoutView="85" workbookViewId="0">
      <selection activeCell="I67" sqref="I67"/>
    </sheetView>
  </sheetViews>
  <sheetFormatPr defaultColWidth="9.140625" defaultRowHeight="12" customHeight="1" x14ac:dyDescent="0.2"/>
  <cols>
    <col min="1" max="1" width="2.5703125" style="4" customWidth="1"/>
    <col min="2" max="2" width="7.140625" style="4" customWidth="1"/>
    <col min="3" max="3" width="37.7109375" style="4" customWidth="1"/>
    <col min="4" max="4" width="9.7109375" style="4" customWidth="1"/>
    <col min="5" max="5" width="5" style="4" bestFit="1" customWidth="1"/>
    <col min="6" max="6" width="14.42578125" style="4" customWidth="1"/>
    <col min="7" max="7" width="12" style="4" customWidth="1"/>
    <col min="8" max="8" width="10.42578125" style="4" customWidth="1"/>
    <col min="9" max="9" width="13.7109375" style="4" bestFit="1" customWidth="1"/>
    <col min="10" max="10" width="8.28515625" style="4" customWidth="1"/>
    <col min="11" max="11" width="9.140625" style="4"/>
    <col min="12" max="12" width="11.42578125" style="4" bestFit="1" customWidth="1"/>
    <col min="13" max="13" width="10.5703125" style="4" bestFit="1" customWidth="1"/>
    <col min="14" max="16384" width="9.140625" style="4"/>
  </cols>
  <sheetData>
    <row r="1" spans="2:13" ht="12" customHeight="1" x14ac:dyDescent="0.2">
      <c r="B1" s="3" t="s">
        <v>0</v>
      </c>
      <c r="I1" s="5" t="s">
        <v>1</v>
      </c>
      <c r="J1" s="5" t="s">
        <v>58</v>
      </c>
    </row>
    <row r="2" spans="2:13" ht="12" customHeight="1" x14ac:dyDescent="0.2">
      <c r="B2" s="3" t="s">
        <v>63</v>
      </c>
    </row>
    <row r="3" spans="2:13" ht="12" customHeight="1" x14ac:dyDescent="0.2">
      <c r="B3" s="3" t="s">
        <v>24</v>
      </c>
    </row>
    <row r="6" spans="2:13" ht="12" customHeight="1" x14ac:dyDescent="0.2">
      <c r="B6" s="1"/>
      <c r="C6" s="1"/>
      <c r="D6" s="6"/>
      <c r="E6" s="6"/>
      <c r="F6" s="6" t="s">
        <v>2</v>
      </c>
      <c r="G6" s="6"/>
      <c r="H6" s="6"/>
      <c r="I6" s="6" t="s">
        <v>64</v>
      </c>
      <c r="J6" s="6"/>
    </row>
    <row r="7" spans="2:13" ht="12" customHeight="1" x14ac:dyDescent="0.2">
      <c r="B7" s="1"/>
      <c r="C7" s="1"/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L7" s="8"/>
      <c r="M7" s="8"/>
    </row>
    <row r="8" spans="2:13" ht="12" customHeight="1" x14ac:dyDescent="0.2">
      <c r="B8" s="2"/>
      <c r="C8" s="1"/>
      <c r="D8" s="7"/>
      <c r="E8" s="7"/>
      <c r="F8" s="7"/>
      <c r="G8" s="7"/>
      <c r="H8" s="7"/>
      <c r="I8" s="7"/>
      <c r="J8" s="7"/>
      <c r="L8" s="8"/>
      <c r="M8" s="8"/>
    </row>
    <row r="9" spans="2:13" ht="12" customHeight="1" x14ac:dyDescent="0.2">
      <c r="B9" s="9" t="s">
        <v>10</v>
      </c>
      <c r="C9" s="1"/>
      <c r="D9" s="6"/>
      <c r="E9" s="6"/>
      <c r="F9" s="6"/>
      <c r="G9" s="6"/>
      <c r="H9" s="6"/>
      <c r="I9" s="10"/>
      <c r="J9" s="6"/>
      <c r="L9" s="8"/>
      <c r="M9" s="8"/>
    </row>
    <row r="10" spans="2:13" ht="12" customHeight="1" x14ac:dyDescent="0.2">
      <c r="B10" s="4" t="s">
        <v>41</v>
      </c>
      <c r="D10" s="11">
        <v>353</v>
      </c>
      <c r="E10" s="12" t="s">
        <v>11</v>
      </c>
      <c r="F10" s="13">
        <f>-'Page ADJ_2.1'!B21</f>
        <v>-184492524.55999997</v>
      </c>
      <c r="G10" s="12" t="s">
        <v>12</v>
      </c>
      <c r="H10" s="14">
        <v>7.8111041399714837E-2</v>
      </c>
      <c r="I10" s="13">
        <f>F10*H10</f>
        <v>-14410903.223844064</v>
      </c>
      <c r="J10" s="6" t="s">
        <v>56</v>
      </c>
      <c r="L10" s="8"/>
      <c r="M10" s="15"/>
    </row>
    <row r="11" spans="2:13" ht="12" customHeight="1" x14ac:dyDescent="0.2">
      <c r="B11" s="4" t="s">
        <v>42</v>
      </c>
      <c r="D11" s="11">
        <v>353</v>
      </c>
      <c r="E11" s="12" t="s">
        <v>11</v>
      </c>
      <c r="F11" s="13">
        <f>'Page ADJ_2.1'!B7</f>
        <v>17801179.050000001</v>
      </c>
      <c r="G11" s="12" t="s">
        <v>39</v>
      </c>
      <c r="H11" s="14">
        <v>0.21577192756641544</v>
      </c>
      <c r="I11" s="13">
        <f t="shared" ref="I11:I12" si="0">F11*H11</f>
        <v>3840994.716573392</v>
      </c>
      <c r="J11" s="6" t="s">
        <v>56</v>
      </c>
      <c r="L11" s="8"/>
      <c r="M11" s="15"/>
    </row>
    <row r="12" spans="2:13" ht="12" customHeight="1" x14ac:dyDescent="0.2">
      <c r="B12" s="4" t="s">
        <v>43</v>
      </c>
      <c r="D12" s="11">
        <v>353</v>
      </c>
      <c r="E12" s="12" t="s">
        <v>11</v>
      </c>
      <c r="F12" s="60">
        <f>'Page ADJ_2.1'!B14</f>
        <v>166691345.50999996</v>
      </c>
      <c r="G12" s="12" t="s">
        <v>38</v>
      </c>
      <c r="H12" s="14">
        <v>0</v>
      </c>
      <c r="I12" s="60">
        <f t="shared" si="0"/>
        <v>0</v>
      </c>
      <c r="J12" s="6" t="s">
        <v>56</v>
      </c>
      <c r="L12" s="8"/>
      <c r="M12" s="15"/>
    </row>
    <row r="13" spans="2:13" ht="12" customHeight="1" x14ac:dyDescent="0.2">
      <c r="D13" s="11"/>
      <c r="E13" s="12"/>
      <c r="F13" s="13">
        <f>SUM(F10:F12)</f>
        <v>0</v>
      </c>
      <c r="G13" s="12"/>
      <c r="H13" s="14"/>
      <c r="I13" s="13">
        <f>SUM(I10:I12)</f>
        <v>-10569908.507270671</v>
      </c>
      <c r="J13" s="6"/>
      <c r="L13" s="8"/>
      <c r="M13" s="15"/>
    </row>
    <row r="14" spans="2:13" ht="12" customHeight="1" x14ac:dyDescent="0.2">
      <c r="B14" s="9" t="s">
        <v>14</v>
      </c>
      <c r="H14" s="61"/>
      <c r="L14" s="8"/>
      <c r="M14" s="8"/>
    </row>
    <row r="15" spans="2:13" ht="12" customHeight="1" x14ac:dyDescent="0.2">
      <c r="B15" s="4" t="s">
        <v>41</v>
      </c>
      <c r="D15" s="11" t="s">
        <v>36</v>
      </c>
      <c r="E15" s="12" t="s">
        <v>11</v>
      </c>
      <c r="F15" s="13">
        <f>-'Page ADJ_2.1'!B22</f>
        <v>47134230.81000001</v>
      </c>
      <c r="G15" s="12" t="s">
        <v>12</v>
      </c>
      <c r="H15" s="14">
        <f t="shared" ref="H15" si="1">$H$10</f>
        <v>7.8111041399714837E-2</v>
      </c>
      <c r="I15" s="13">
        <f t="shared" ref="I15:I17" si="2">F15*H15</f>
        <v>3681703.8541436251</v>
      </c>
      <c r="J15" s="6" t="s">
        <v>56</v>
      </c>
      <c r="L15" s="8"/>
      <c r="M15" s="15"/>
    </row>
    <row r="16" spans="2:13" ht="12" customHeight="1" x14ac:dyDescent="0.2">
      <c r="B16" s="4" t="s">
        <v>42</v>
      </c>
      <c r="D16" s="11" t="s">
        <v>36</v>
      </c>
      <c r="E16" s="12" t="s">
        <v>11</v>
      </c>
      <c r="F16" s="13">
        <f>'Page ADJ_2.1'!B8</f>
        <v>-3308338.51</v>
      </c>
      <c r="G16" s="12" t="s">
        <v>39</v>
      </c>
      <c r="H16" s="14">
        <v>0.21577192756641544</v>
      </c>
      <c r="I16" s="13">
        <f t="shared" si="2"/>
        <v>-713846.57734490279</v>
      </c>
      <c r="J16" s="6" t="s">
        <v>56</v>
      </c>
      <c r="L16" s="8"/>
      <c r="M16" s="15"/>
    </row>
    <row r="17" spans="2:13" ht="12" customHeight="1" x14ac:dyDescent="0.2">
      <c r="B17" s="4" t="s">
        <v>43</v>
      </c>
      <c r="D17" s="11" t="s">
        <v>36</v>
      </c>
      <c r="E17" s="12" t="s">
        <v>11</v>
      </c>
      <c r="F17" s="26">
        <f>'Page ADJ_2.1'!B15</f>
        <v>-43825892.300000012</v>
      </c>
      <c r="G17" s="12" t="s">
        <v>38</v>
      </c>
      <c r="H17" s="14">
        <v>0</v>
      </c>
      <c r="I17" s="60">
        <f t="shared" si="2"/>
        <v>0</v>
      </c>
      <c r="J17" s="6" t="s">
        <v>56</v>
      </c>
      <c r="L17" s="8"/>
      <c r="M17" s="8"/>
    </row>
    <row r="18" spans="2:13" ht="12" customHeight="1" x14ac:dyDescent="0.2">
      <c r="D18" s="11"/>
      <c r="E18" s="12"/>
      <c r="F18" s="24">
        <f>SUM(F15:F17)</f>
        <v>0</v>
      </c>
      <c r="G18" s="12"/>
      <c r="H18" s="14"/>
      <c r="I18" s="24">
        <f>SUM(I15:I17)</f>
        <v>2967857.2767987223</v>
      </c>
      <c r="J18" s="6"/>
      <c r="L18" s="8"/>
      <c r="M18" s="8"/>
    </row>
    <row r="19" spans="2:13" ht="12" customHeight="1" x14ac:dyDescent="0.2">
      <c r="B19" s="9" t="s">
        <v>13</v>
      </c>
      <c r="H19" s="61"/>
      <c r="L19" s="8"/>
      <c r="M19" s="8"/>
    </row>
    <row r="20" spans="2:13" ht="12" customHeight="1" x14ac:dyDescent="0.2">
      <c r="B20" s="4" t="s">
        <v>41</v>
      </c>
      <c r="D20" s="11" t="s">
        <v>35</v>
      </c>
      <c r="E20" s="12" t="s">
        <v>11</v>
      </c>
      <c r="F20" s="13">
        <f>-'Page ADJ_2.2'!D18</f>
        <v>-3160739.6217700024</v>
      </c>
      <c r="G20" s="12" t="s">
        <v>12</v>
      </c>
      <c r="H20" s="14">
        <f t="shared" ref="H20" si="3">$H$10</f>
        <v>7.8111041399714837E-2</v>
      </c>
      <c r="I20" s="13">
        <f t="shared" ref="I20:I22" si="4">F20*H20</f>
        <v>-246888.66344979568</v>
      </c>
      <c r="J20" s="6" t="s">
        <v>57</v>
      </c>
      <c r="L20" s="8"/>
      <c r="M20" s="15"/>
    </row>
    <row r="21" spans="2:13" ht="12" customHeight="1" x14ac:dyDescent="0.2">
      <c r="B21" s="4" t="s">
        <v>42</v>
      </c>
      <c r="D21" s="11" t="s">
        <v>35</v>
      </c>
      <c r="E21" s="12" t="s">
        <v>11</v>
      </c>
      <c r="F21" s="13">
        <f>'Page ADJ_2.2'!D49</f>
        <v>315417.58923533669</v>
      </c>
      <c r="G21" s="12" t="s">
        <v>39</v>
      </c>
      <c r="H21" s="14">
        <v>0.21577192756641544</v>
      </c>
      <c r="I21" s="13">
        <f t="shared" si="4"/>
        <v>68058.261217660445</v>
      </c>
      <c r="J21" s="6" t="s">
        <v>57</v>
      </c>
      <c r="L21" s="8"/>
      <c r="M21" s="15"/>
    </row>
    <row r="22" spans="2:13" ht="12" customHeight="1" x14ac:dyDescent="0.2">
      <c r="B22" s="4" t="s">
        <v>43</v>
      </c>
      <c r="D22" s="11" t="s">
        <v>35</v>
      </c>
      <c r="E22" s="12" t="s">
        <v>11</v>
      </c>
      <c r="F22" s="60">
        <f>'Page ADJ_2.2'!D50</f>
        <v>2824635.9738795967</v>
      </c>
      <c r="G22" s="12" t="s">
        <v>38</v>
      </c>
      <c r="H22" s="14">
        <v>0</v>
      </c>
      <c r="I22" s="60">
        <f t="shared" si="4"/>
        <v>0</v>
      </c>
      <c r="J22" s="6" t="s">
        <v>57</v>
      </c>
      <c r="L22" s="8"/>
      <c r="M22" s="15"/>
    </row>
    <row r="23" spans="2:13" ht="12" customHeight="1" x14ac:dyDescent="0.2">
      <c r="F23" s="78">
        <f>SUM(F20:F22)</f>
        <v>-20686.05865506921</v>
      </c>
      <c r="H23" s="61"/>
      <c r="I23" s="78">
        <f>SUM(I20:I22)</f>
        <v>-178830.40223213524</v>
      </c>
      <c r="L23" s="8"/>
      <c r="M23" s="8"/>
    </row>
    <row r="24" spans="2:13" ht="12" customHeight="1" x14ac:dyDescent="0.2">
      <c r="H24" s="61"/>
      <c r="J24" s="6"/>
      <c r="L24" s="8"/>
      <c r="M24" s="8"/>
    </row>
    <row r="25" spans="2:13" ht="12" customHeight="1" x14ac:dyDescent="0.2">
      <c r="B25" s="4" t="s">
        <v>41</v>
      </c>
      <c r="D25" s="11" t="s">
        <v>36</v>
      </c>
      <c r="E25" s="12" t="s">
        <v>11</v>
      </c>
      <c r="F25" s="24">
        <f>-'Page ADJ_2.2'!K29</f>
        <v>-22210.653898011427</v>
      </c>
      <c r="G25" s="12" t="s">
        <v>12</v>
      </c>
      <c r="H25" s="14">
        <f t="shared" ref="H25" si="5">$H$10</f>
        <v>7.8111041399714837E-2</v>
      </c>
      <c r="I25" s="13">
        <f t="shared" ref="I25:I27" si="6">F25*H25</f>
        <v>-1734.8973061423083</v>
      </c>
      <c r="J25" s="6" t="s">
        <v>57</v>
      </c>
      <c r="L25" s="8"/>
      <c r="M25" s="15"/>
    </row>
    <row r="26" spans="2:13" ht="12" customHeight="1" x14ac:dyDescent="0.2">
      <c r="B26" s="4" t="s">
        <v>42</v>
      </c>
      <c r="D26" s="11" t="s">
        <v>36</v>
      </c>
      <c r="E26" s="12" t="s">
        <v>11</v>
      </c>
      <c r="F26" s="24">
        <f>'Page ADJ_2.2'!K61</f>
        <v>2425.1506815610046</v>
      </c>
      <c r="G26" s="12" t="s">
        <v>39</v>
      </c>
      <c r="H26" s="14">
        <v>0.21577192756641544</v>
      </c>
      <c r="I26" s="13">
        <f t="shared" si="6"/>
        <v>523.27943719942414</v>
      </c>
      <c r="J26" s="6" t="s">
        <v>57</v>
      </c>
      <c r="L26" s="8"/>
      <c r="M26" s="15"/>
    </row>
    <row r="27" spans="2:13" ht="12" customHeight="1" x14ac:dyDescent="0.2">
      <c r="B27" s="4" t="s">
        <v>43</v>
      </c>
      <c r="D27" s="11" t="s">
        <v>36</v>
      </c>
      <c r="E27" s="12" t="s">
        <v>11</v>
      </c>
      <c r="F27" s="26">
        <f>'Page ADJ_2.2'!K62</f>
        <v>30128.53254398494</v>
      </c>
      <c r="G27" s="12" t="s">
        <v>38</v>
      </c>
      <c r="H27" s="14">
        <v>0</v>
      </c>
      <c r="I27" s="60">
        <f t="shared" si="6"/>
        <v>0</v>
      </c>
      <c r="J27" s="6" t="s">
        <v>57</v>
      </c>
      <c r="L27" s="8"/>
      <c r="M27" s="15"/>
    </row>
    <row r="28" spans="2:13" ht="12" customHeight="1" x14ac:dyDescent="0.2">
      <c r="F28" s="79">
        <f>SUM(F25:F27)</f>
        <v>10343.029327534518</v>
      </c>
      <c r="I28" s="79">
        <f>SUM(I25:I27)</f>
        <v>-1211.6178689428841</v>
      </c>
      <c r="J28" s="6"/>
      <c r="L28" s="8"/>
      <c r="M28" s="15"/>
    </row>
    <row r="29" spans="2:13" ht="12" customHeight="1" x14ac:dyDescent="0.2">
      <c r="J29" s="6"/>
      <c r="M29" s="15"/>
    </row>
    <row r="30" spans="2:13" ht="12" customHeight="1" x14ac:dyDescent="0.2">
      <c r="B30" s="66" t="s">
        <v>15</v>
      </c>
      <c r="C30" s="67"/>
      <c r="D30" s="68"/>
      <c r="E30" s="68"/>
      <c r="F30" s="68"/>
      <c r="G30" s="68"/>
      <c r="H30" s="68"/>
      <c r="I30" s="69"/>
      <c r="J30" s="68"/>
    </row>
    <row r="31" spans="2:13" ht="12" customHeight="1" x14ac:dyDescent="0.2">
      <c r="B31" s="70"/>
      <c r="C31" s="70"/>
      <c r="D31" s="72"/>
      <c r="E31" s="70"/>
      <c r="F31" s="13"/>
      <c r="G31" s="72"/>
      <c r="H31" s="76"/>
      <c r="I31" s="13"/>
      <c r="J31" s="70"/>
    </row>
    <row r="32" spans="2:13" ht="12" customHeight="1" x14ac:dyDescent="0.2">
      <c r="B32" s="77" t="s">
        <v>44</v>
      </c>
      <c r="C32" s="70"/>
      <c r="D32" s="72">
        <v>282</v>
      </c>
      <c r="E32" s="71" t="s">
        <v>11</v>
      </c>
      <c r="F32" s="13">
        <v>-22720291.357410196</v>
      </c>
      <c r="G32" s="72" t="s">
        <v>38</v>
      </c>
      <c r="H32" s="73">
        <v>0</v>
      </c>
      <c r="I32" s="74">
        <f t="shared" ref="I32:I34" si="7">H32*F32</f>
        <v>0</v>
      </c>
      <c r="J32" s="68"/>
    </row>
    <row r="33" spans="2:10" ht="12" customHeight="1" x14ac:dyDescent="0.2">
      <c r="B33" s="77" t="s">
        <v>44</v>
      </c>
      <c r="C33" s="70"/>
      <c r="D33" s="72">
        <v>282</v>
      </c>
      <c r="E33" s="71" t="s">
        <v>11</v>
      </c>
      <c r="F33" s="13">
        <v>-2428448.8439923394</v>
      </c>
      <c r="G33" s="72" t="s">
        <v>39</v>
      </c>
      <c r="H33" s="73">
        <v>0.21577192756641544</v>
      </c>
      <c r="I33" s="74">
        <f t="shared" si="7"/>
        <v>-523991.08806466038</v>
      </c>
      <c r="J33" s="68"/>
    </row>
    <row r="34" spans="2:10" ht="12" customHeight="1" x14ac:dyDescent="0.2">
      <c r="B34" s="70" t="s">
        <v>44</v>
      </c>
      <c r="C34" s="70"/>
      <c r="D34" s="72">
        <v>282</v>
      </c>
      <c r="E34" s="71" t="s">
        <v>11</v>
      </c>
      <c r="F34" s="60">
        <f>-F32-F33</f>
        <v>25148740.201402538</v>
      </c>
      <c r="G34" s="72" t="s">
        <v>12</v>
      </c>
      <c r="H34" s="73">
        <v>7.8111041399714837E-2</v>
      </c>
      <c r="I34" s="75">
        <f t="shared" si="7"/>
        <v>1964394.2870224265</v>
      </c>
      <c r="J34" s="68"/>
    </row>
    <row r="35" spans="2:10" ht="12" customHeight="1" x14ac:dyDescent="0.2">
      <c r="B35" s="70"/>
      <c r="C35" s="70"/>
      <c r="D35" s="72"/>
      <c r="E35" s="70"/>
      <c r="F35" s="13">
        <f>SUM(F32:F34)</f>
        <v>0</v>
      </c>
      <c r="G35" s="72"/>
      <c r="H35" s="76"/>
      <c r="I35" s="13">
        <f>SUM(I32:I34)</f>
        <v>1440403.1989577662</v>
      </c>
      <c r="J35" s="70"/>
    </row>
    <row r="36" spans="2:10" ht="12" customHeight="1" x14ac:dyDescent="0.2">
      <c r="B36" s="70"/>
      <c r="C36" s="70"/>
      <c r="D36" s="72"/>
      <c r="E36" s="70"/>
      <c r="F36" s="13"/>
      <c r="G36" s="72"/>
      <c r="H36" s="76"/>
      <c r="I36" s="13"/>
      <c r="J36" s="70"/>
    </row>
    <row r="37" spans="2:10" ht="12" customHeight="1" x14ac:dyDescent="0.2">
      <c r="B37" s="70" t="s">
        <v>53</v>
      </c>
      <c r="C37" s="70"/>
      <c r="D37" s="72" t="s">
        <v>16</v>
      </c>
      <c r="E37" s="71" t="s">
        <v>11</v>
      </c>
      <c r="F37" s="13">
        <f>+F22</f>
        <v>2824635.9738795967</v>
      </c>
      <c r="G37" s="72" t="s">
        <v>38</v>
      </c>
      <c r="H37" s="73">
        <v>0</v>
      </c>
      <c r="I37" s="74">
        <f t="shared" ref="I37:I39" si="8">H37*F37</f>
        <v>0</v>
      </c>
      <c r="J37" s="70"/>
    </row>
    <row r="38" spans="2:10" ht="12" customHeight="1" x14ac:dyDescent="0.2">
      <c r="B38" s="70" t="s">
        <v>54</v>
      </c>
      <c r="C38" s="70"/>
      <c r="D38" s="72">
        <v>41110</v>
      </c>
      <c r="E38" s="71" t="s">
        <v>11</v>
      </c>
      <c r="F38" s="13">
        <f>ROUND(-F37*0.245866,0)</f>
        <v>-694482</v>
      </c>
      <c r="G38" s="72" t="s">
        <v>38</v>
      </c>
      <c r="H38" s="73">
        <v>0</v>
      </c>
      <c r="I38" s="74">
        <f t="shared" si="8"/>
        <v>0</v>
      </c>
      <c r="J38" s="70"/>
    </row>
    <row r="39" spans="2:10" ht="12" customHeight="1" x14ac:dyDescent="0.2">
      <c r="B39" s="70" t="s">
        <v>55</v>
      </c>
      <c r="C39" s="70"/>
      <c r="D39" s="72">
        <v>282</v>
      </c>
      <c r="E39" s="71" t="s">
        <v>11</v>
      </c>
      <c r="F39" s="13">
        <f>-F38</f>
        <v>694482</v>
      </c>
      <c r="G39" s="72" t="s">
        <v>38</v>
      </c>
      <c r="H39" s="73">
        <v>0</v>
      </c>
      <c r="I39" s="74">
        <f t="shared" si="8"/>
        <v>0</v>
      </c>
      <c r="J39" s="70"/>
    </row>
    <row r="40" spans="2:10" ht="12" customHeight="1" x14ac:dyDescent="0.2">
      <c r="B40" s="70"/>
      <c r="C40" s="70"/>
      <c r="D40" s="72"/>
      <c r="E40" s="70"/>
      <c r="F40" s="13"/>
      <c r="G40" s="72"/>
      <c r="H40" s="76"/>
      <c r="I40" s="13"/>
      <c r="J40" s="70"/>
    </row>
    <row r="41" spans="2:10" ht="12" customHeight="1" x14ac:dyDescent="0.2">
      <c r="B41" s="70" t="s">
        <v>53</v>
      </c>
      <c r="C41" s="70"/>
      <c r="D41" s="72" t="s">
        <v>16</v>
      </c>
      <c r="E41" s="71" t="s">
        <v>11</v>
      </c>
      <c r="F41" s="13">
        <f>+F21</f>
        <v>315417.58923533669</v>
      </c>
      <c r="G41" s="72" t="s">
        <v>39</v>
      </c>
      <c r="H41" s="14">
        <v>0.21577192756641544</v>
      </c>
      <c r="I41" s="74">
        <f t="shared" ref="I41:I43" si="9">H41*F41</f>
        <v>68058.261217660445</v>
      </c>
      <c r="J41" s="70"/>
    </row>
    <row r="42" spans="2:10" ht="12" customHeight="1" x14ac:dyDescent="0.2">
      <c r="B42" s="70" t="s">
        <v>54</v>
      </c>
      <c r="C42" s="70"/>
      <c r="D42" s="72">
        <v>41110</v>
      </c>
      <c r="E42" s="71" t="s">
        <v>11</v>
      </c>
      <c r="F42" s="13">
        <f>ROUND(-F41*0.245866,0)</f>
        <v>-77550</v>
      </c>
      <c r="G42" s="72" t="s">
        <v>39</v>
      </c>
      <c r="H42" s="14">
        <v>0.21577192756641544</v>
      </c>
      <c r="I42" s="74">
        <f t="shared" si="9"/>
        <v>-16733.112982775518</v>
      </c>
      <c r="J42" s="70"/>
    </row>
    <row r="43" spans="2:10" ht="12" customHeight="1" x14ac:dyDescent="0.2">
      <c r="B43" s="70" t="s">
        <v>55</v>
      </c>
      <c r="C43" s="70"/>
      <c r="D43" s="72">
        <v>282</v>
      </c>
      <c r="E43" s="71" t="s">
        <v>11</v>
      </c>
      <c r="F43" s="13">
        <f>-F42</f>
        <v>77550</v>
      </c>
      <c r="G43" s="72" t="s">
        <v>39</v>
      </c>
      <c r="H43" s="14">
        <v>0.21577192756641544</v>
      </c>
      <c r="I43" s="74">
        <f t="shared" si="9"/>
        <v>16733.112982775518</v>
      </c>
      <c r="J43" s="70"/>
    </row>
    <row r="44" spans="2:10" ht="12" customHeight="1" x14ac:dyDescent="0.2">
      <c r="B44" s="70"/>
      <c r="C44" s="70"/>
      <c r="D44" s="72"/>
      <c r="E44" s="70"/>
      <c r="F44" s="13"/>
      <c r="G44" s="72"/>
      <c r="H44" s="76"/>
      <c r="I44" s="13"/>
      <c r="J44" s="70"/>
    </row>
    <row r="45" spans="2:10" ht="12" customHeight="1" x14ac:dyDescent="0.2">
      <c r="B45" s="70" t="s">
        <v>53</v>
      </c>
      <c r="C45" s="70"/>
      <c r="D45" s="72" t="s">
        <v>16</v>
      </c>
      <c r="E45" s="71" t="s">
        <v>11</v>
      </c>
      <c r="F45" s="13">
        <f>+F20</f>
        <v>-3160739.6217700024</v>
      </c>
      <c r="G45" s="72" t="s">
        <v>12</v>
      </c>
      <c r="H45" s="14">
        <f t="shared" ref="H45:H47" si="10">$H$10</f>
        <v>7.8111041399714837E-2</v>
      </c>
      <c r="I45" s="74">
        <f t="shared" ref="I45:I47" si="11">H45*F45</f>
        <v>-246888.66344979568</v>
      </c>
      <c r="J45" s="70"/>
    </row>
    <row r="46" spans="2:10" ht="12" customHeight="1" x14ac:dyDescent="0.2">
      <c r="B46" s="70" t="s">
        <v>54</v>
      </c>
      <c r="C46" s="70"/>
      <c r="D46" s="72">
        <v>41110</v>
      </c>
      <c r="E46" s="71" t="s">
        <v>11</v>
      </c>
      <c r="F46" s="13">
        <f>ROUND(-F45*0.245866,0)</f>
        <v>777118</v>
      </c>
      <c r="G46" s="72" t="s">
        <v>12</v>
      </c>
      <c r="H46" s="14">
        <f t="shared" si="10"/>
        <v>7.8111041399714837E-2</v>
      </c>
      <c r="I46" s="74">
        <f t="shared" si="11"/>
        <v>60701.496270463591</v>
      </c>
      <c r="J46" s="70"/>
    </row>
    <row r="47" spans="2:10" ht="12" customHeight="1" x14ac:dyDescent="0.2">
      <c r="B47" s="70" t="s">
        <v>55</v>
      </c>
      <c r="C47" s="70"/>
      <c r="D47" s="72">
        <v>282</v>
      </c>
      <c r="E47" s="71" t="s">
        <v>11</v>
      </c>
      <c r="F47" s="13">
        <f>-F46</f>
        <v>-777118</v>
      </c>
      <c r="G47" s="72" t="s">
        <v>12</v>
      </c>
      <c r="H47" s="14">
        <f t="shared" si="10"/>
        <v>7.8111041399714837E-2</v>
      </c>
      <c r="I47" s="74">
        <f t="shared" si="11"/>
        <v>-60701.496270463591</v>
      </c>
      <c r="J47" s="70"/>
    </row>
    <row r="48" spans="2:10" ht="12" customHeight="1" x14ac:dyDescent="0.2">
      <c r="B48" s="70"/>
      <c r="C48" s="70"/>
      <c r="D48" s="72"/>
      <c r="E48" s="70"/>
      <c r="F48" s="13"/>
      <c r="G48" s="72"/>
      <c r="H48" s="76"/>
      <c r="I48" s="13"/>
      <c r="J48" s="70"/>
    </row>
    <row r="49" spans="1:12" ht="12" customHeight="1" x14ac:dyDescent="0.2">
      <c r="B49" s="70"/>
      <c r="C49" s="70"/>
      <c r="D49" s="72"/>
      <c r="E49" s="70"/>
      <c r="F49" s="13"/>
      <c r="G49" s="72"/>
      <c r="H49" s="76"/>
      <c r="I49" s="13"/>
      <c r="J49" s="70"/>
    </row>
    <row r="51" spans="1:12" ht="13.5" customHeight="1" thickBot="1" x14ac:dyDescent="0.25">
      <c r="B51" s="2" t="s">
        <v>17</v>
      </c>
    </row>
    <row r="52" spans="1:12" ht="12" customHeight="1" x14ac:dyDescent="0.2">
      <c r="A52" s="16"/>
      <c r="B52" s="85" t="s">
        <v>65</v>
      </c>
      <c r="C52" s="85"/>
      <c r="D52" s="85"/>
      <c r="E52" s="85"/>
      <c r="F52" s="85"/>
      <c r="G52" s="85"/>
      <c r="H52" s="85"/>
      <c r="I52" s="85"/>
      <c r="J52" s="86"/>
      <c r="L52" s="80"/>
    </row>
    <row r="53" spans="1:12" ht="12" customHeight="1" x14ac:dyDescent="0.2">
      <c r="A53" s="17"/>
      <c r="B53" s="87"/>
      <c r="C53" s="87"/>
      <c r="D53" s="87"/>
      <c r="E53" s="87"/>
      <c r="F53" s="87"/>
      <c r="G53" s="87"/>
      <c r="H53" s="87"/>
      <c r="I53" s="87"/>
      <c r="J53" s="88"/>
    </row>
    <row r="54" spans="1:12" ht="12" customHeight="1" x14ac:dyDescent="0.2">
      <c r="A54" s="17"/>
      <c r="B54" s="87"/>
      <c r="C54" s="87"/>
      <c r="D54" s="87"/>
      <c r="E54" s="87"/>
      <c r="F54" s="87"/>
      <c r="G54" s="87"/>
      <c r="H54" s="87"/>
      <c r="I54" s="87"/>
      <c r="J54" s="88"/>
    </row>
    <row r="55" spans="1:12" ht="12" customHeight="1" x14ac:dyDescent="0.2">
      <c r="A55" s="17"/>
      <c r="B55" s="87"/>
      <c r="C55" s="87"/>
      <c r="D55" s="87"/>
      <c r="E55" s="87"/>
      <c r="F55" s="87"/>
      <c r="G55" s="87"/>
      <c r="H55" s="87"/>
      <c r="I55" s="87"/>
      <c r="J55" s="88"/>
    </row>
    <row r="56" spans="1:12" ht="12" customHeight="1" x14ac:dyDescent="0.2">
      <c r="A56" s="17"/>
      <c r="B56" s="87"/>
      <c r="C56" s="87"/>
      <c r="D56" s="87"/>
      <c r="E56" s="87"/>
      <c r="F56" s="87"/>
      <c r="G56" s="87"/>
      <c r="H56" s="87"/>
      <c r="I56" s="87"/>
      <c r="J56" s="88"/>
    </row>
    <row r="57" spans="1:12" ht="12" customHeight="1" x14ac:dyDescent="0.2">
      <c r="A57" s="17"/>
      <c r="B57" s="87"/>
      <c r="C57" s="87"/>
      <c r="D57" s="87"/>
      <c r="E57" s="87"/>
      <c r="F57" s="87"/>
      <c r="G57" s="87"/>
      <c r="H57" s="87"/>
      <c r="I57" s="87"/>
      <c r="J57" s="88"/>
    </row>
    <row r="58" spans="1:12" ht="12" customHeight="1" x14ac:dyDescent="0.2">
      <c r="A58" s="17"/>
      <c r="B58" s="87"/>
      <c r="C58" s="87"/>
      <c r="D58" s="87"/>
      <c r="E58" s="87"/>
      <c r="F58" s="87"/>
      <c r="G58" s="87"/>
      <c r="H58" s="87"/>
      <c r="I58" s="87"/>
      <c r="J58" s="88"/>
    </row>
    <row r="59" spans="1:12" ht="12" customHeight="1" x14ac:dyDescent="0.2">
      <c r="A59" s="17"/>
      <c r="B59" s="87"/>
      <c r="C59" s="87"/>
      <c r="D59" s="87"/>
      <c r="E59" s="87"/>
      <c r="F59" s="87"/>
      <c r="G59" s="87"/>
      <c r="H59" s="87"/>
      <c r="I59" s="87"/>
      <c r="J59" s="88"/>
    </row>
    <row r="60" spans="1:12" ht="12" customHeight="1" x14ac:dyDescent="0.2">
      <c r="A60" s="17"/>
      <c r="B60" s="87"/>
      <c r="C60" s="87"/>
      <c r="D60" s="87"/>
      <c r="E60" s="87"/>
      <c r="F60" s="87"/>
      <c r="G60" s="87"/>
      <c r="H60" s="87"/>
      <c r="I60" s="87"/>
      <c r="J60" s="88"/>
    </row>
    <row r="61" spans="1:12" ht="12" customHeight="1" x14ac:dyDescent="0.2">
      <c r="A61" s="17"/>
      <c r="B61" s="87"/>
      <c r="C61" s="87"/>
      <c r="D61" s="87"/>
      <c r="E61" s="87"/>
      <c r="F61" s="87"/>
      <c r="G61" s="87"/>
      <c r="H61" s="87"/>
      <c r="I61" s="87"/>
      <c r="J61" s="88"/>
    </row>
    <row r="62" spans="1:12" ht="12" customHeight="1" thickBot="1" x14ac:dyDescent="0.25">
      <c r="A62" s="18"/>
      <c r="B62" s="89"/>
      <c r="C62" s="89"/>
      <c r="D62" s="89"/>
      <c r="E62" s="89"/>
      <c r="F62" s="89"/>
      <c r="G62" s="89"/>
      <c r="H62" s="89"/>
      <c r="I62" s="89"/>
      <c r="J62" s="90"/>
    </row>
  </sheetData>
  <mergeCells count="1">
    <mergeCell ref="B52:J62"/>
  </mergeCells>
  <conditionalFormatting sqref="B9">
    <cfRule type="cellIs" dxfId="3" priority="12" stopIfTrue="1" operator="equal">
      <formula>"Adjustment to Income/Expense/Rate Base:"</formula>
    </cfRule>
  </conditionalFormatting>
  <conditionalFormatting sqref="B19">
    <cfRule type="cellIs" dxfId="2" priority="11" stopIfTrue="1" operator="equal">
      <formula>"Adjustment to Income/Expense/Rate Base:"</formula>
    </cfRule>
  </conditionalFormatting>
  <conditionalFormatting sqref="B14">
    <cfRule type="cellIs" dxfId="1" priority="10" stopIfTrue="1" operator="equal">
      <formula>"Adjustment to Income/Expense/Rate Base:"</formula>
    </cfRule>
  </conditionalFormatting>
  <conditionalFormatting sqref="B30">
    <cfRule type="cellIs" dxfId="0" priority="8" stopIfTrue="1" operator="equal">
      <formula>"Adjustment to Income/Expense/Rate Base:"</formula>
    </cfRule>
  </conditionalFormatting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EA9D-B3C9-462D-A5AB-0E1436955F17}">
  <sheetPr codeName="Sheet3"/>
  <dimension ref="A1:D23"/>
  <sheetViews>
    <sheetView view="pageBreakPreview" zoomScale="85" zoomScaleNormal="100" zoomScaleSheetLayoutView="85" workbookViewId="0">
      <selection activeCell="E19" sqref="E19"/>
    </sheetView>
  </sheetViews>
  <sheetFormatPr defaultColWidth="9.140625" defaultRowHeight="12.75" x14ac:dyDescent="0.2"/>
  <cols>
    <col min="1" max="1" width="19.140625" style="20" customWidth="1"/>
    <col min="2" max="2" width="15" style="20" bestFit="1" customWidth="1"/>
    <col min="3" max="3" width="15.28515625" style="20" bestFit="1" customWidth="1"/>
    <col min="4" max="4" width="18.42578125" style="20" customWidth="1"/>
    <col min="5" max="5" width="16.85546875" style="20" bestFit="1" customWidth="1"/>
    <col min="6" max="6" width="6.140625" style="20" bestFit="1" customWidth="1"/>
    <col min="7" max="16384" width="9.140625" style="20"/>
  </cols>
  <sheetData>
    <row r="1" spans="1:4" x14ac:dyDescent="0.2">
      <c r="A1" s="19" t="str">
        <f>'Lead Sheet ADJ_2'!B1</f>
        <v>PacifiCorp</v>
      </c>
      <c r="D1" s="82" t="s">
        <v>59</v>
      </c>
    </row>
    <row r="2" spans="1:4" x14ac:dyDescent="0.2">
      <c r="A2" s="19" t="str">
        <f>'Lead Sheet ADJ_2'!B2</f>
        <v>Washington Limited-Issue Rate Filing</v>
      </c>
    </row>
    <row r="3" spans="1:4" x14ac:dyDescent="0.2">
      <c r="A3" s="19" t="str">
        <f>'Lead Sheet ADJ_2'!B3</f>
        <v>WIJAM Transmission Transition Adjustment</v>
      </c>
    </row>
    <row r="4" spans="1:4" x14ac:dyDescent="0.2">
      <c r="A4" s="19" t="s">
        <v>45</v>
      </c>
    </row>
    <row r="5" spans="1:4" x14ac:dyDescent="0.2">
      <c r="A5" s="19"/>
    </row>
    <row r="6" spans="1:4" x14ac:dyDescent="0.2">
      <c r="A6" s="19" t="s">
        <v>25</v>
      </c>
    </row>
    <row r="7" spans="1:4" x14ac:dyDescent="0.2">
      <c r="A7" s="20" t="s">
        <v>26</v>
      </c>
      <c r="B7" s="24">
        <v>17801179.050000001</v>
      </c>
      <c r="C7" s="35" t="s">
        <v>60</v>
      </c>
    </row>
    <row r="8" spans="1:4" x14ac:dyDescent="0.2">
      <c r="A8" s="20" t="s">
        <v>22</v>
      </c>
      <c r="B8" s="26">
        <v>-3308338.51</v>
      </c>
      <c r="C8" s="35" t="s">
        <v>60</v>
      </c>
    </row>
    <row r="9" spans="1:4" x14ac:dyDescent="0.2">
      <c r="A9" s="20" t="s">
        <v>27</v>
      </c>
      <c r="B9" s="24">
        <f>SUM(B7:B8)</f>
        <v>14492840.540000001</v>
      </c>
      <c r="C9" s="25"/>
    </row>
    <row r="10" spans="1:4" x14ac:dyDescent="0.2">
      <c r="C10" s="25"/>
    </row>
    <row r="13" spans="1:4" x14ac:dyDescent="0.2">
      <c r="A13" s="19" t="s">
        <v>28</v>
      </c>
    </row>
    <row r="14" spans="1:4" x14ac:dyDescent="0.2">
      <c r="A14" s="20" t="s">
        <v>26</v>
      </c>
      <c r="B14" s="24">
        <v>166691345.50999996</v>
      </c>
      <c r="C14" s="35" t="s">
        <v>60</v>
      </c>
    </row>
    <row r="15" spans="1:4" x14ac:dyDescent="0.2">
      <c r="A15" s="20" t="s">
        <v>22</v>
      </c>
      <c r="B15" s="26">
        <v>-43825892.300000012</v>
      </c>
      <c r="C15" s="35" t="s">
        <v>60</v>
      </c>
    </row>
    <row r="16" spans="1:4" x14ac:dyDescent="0.2">
      <c r="A16" s="20" t="s">
        <v>27</v>
      </c>
      <c r="B16" s="24">
        <f>SUM(B14:B15)</f>
        <v>122865453.20999995</v>
      </c>
      <c r="C16" s="25"/>
    </row>
    <row r="17" spans="1:3" x14ac:dyDescent="0.2">
      <c r="C17" s="25"/>
    </row>
    <row r="18" spans="1:3" x14ac:dyDescent="0.2">
      <c r="C18" s="25"/>
    </row>
    <row r="20" spans="1:3" x14ac:dyDescent="0.2">
      <c r="A20" s="19" t="s">
        <v>37</v>
      </c>
    </row>
    <row r="21" spans="1:3" x14ac:dyDescent="0.2">
      <c r="A21" s="20" t="s">
        <v>26</v>
      </c>
      <c r="B21" s="21">
        <f>B7+B14</f>
        <v>184492524.55999997</v>
      </c>
      <c r="C21" s="35" t="s">
        <v>60</v>
      </c>
    </row>
    <row r="22" spans="1:3" x14ac:dyDescent="0.2">
      <c r="A22" s="20" t="s">
        <v>22</v>
      </c>
      <c r="B22" s="56">
        <f>B8+B15</f>
        <v>-47134230.81000001</v>
      </c>
      <c r="C22" s="35" t="s">
        <v>60</v>
      </c>
    </row>
    <row r="23" spans="1:3" x14ac:dyDescent="0.2">
      <c r="A23" s="20" t="s">
        <v>27</v>
      </c>
      <c r="B23" s="21">
        <f>SUM(B21:B22)</f>
        <v>137358293.74999997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C542-F9D8-43C7-BDF8-FA243D6409B6}">
  <sheetPr codeName="Sheet4">
    <pageSetUpPr fitToPage="1"/>
  </sheetPr>
  <dimension ref="A1:Z67"/>
  <sheetViews>
    <sheetView view="pageBreakPreview" topLeftCell="A16" zoomScale="70" zoomScaleNormal="80" zoomScaleSheetLayoutView="70" workbookViewId="0">
      <selection activeCell="G44" sqref="G44"/>
    </sheetView>
  </sheetViews>
  <sheetFormatPr defaultColWidth="9.140625" defaultRowHeight="12" customHeight="1" x14ac:dyDescent="0.2"/>
  <cols>
    <col min="1" max="1" width="26.140625" style="28" customWidth="1"/>
    <col min="2" max="3" width="11.7109375" style="28" customWidth="1"/>
    <col min="4" max="4" width="16.42578125" style="28" bestFit="1" customWidth="1"/>
    <col min="5" max="9" width="14.5703125" style="28" bestFit="1" customWidth="1"/>
    <col min="10" max="10" width="17" style="28" bestFit="1" customWidth="1"/>
    <col min="11" max="16" width="14.5703125" style="28" bestFit="1" customWidth="1"/>
    <col min="17" max="17" width="6" style="28" customWidth="1"/>
    <col min="18" max="18" width="7.7109375" style="28" bestFit="1" customWidth="1"/>
    <col min="19" max="19" width="12.28515625" style="28" bestFit="1" customWidth="1"/>
    <col min="20" max="20" width="8.140625" style="28" bestFit="1" customWidth="1"/>
    <col min="21" max="16384" width="9.140625" style="28"/>
  </cols>
  <sheetData>
    <row r="1" spans="1:26" ht="15" customHeight="1" x14ac:dyDescent="0.2">
      <c r="A1" s="27" t="str">
        <f>'Lead Sheet ADJ_2'!B1</f>
        <v>PacifiCorp</v>
      </c>
    </row>
    <row r="2" spans="1:26" ht="12" customHeight="1" x14ac:dyDescent="0.2">
      <c r="A2" s="27" t="str">
        <f>'Lead Sheet ADJ_2'!B2</f>
        <v>Washington Limited-Issue Rate Filing</v>
      </c>
    </row>
    <row r="3" spans="1:26" ht="12" customHeight="1" x14ac:dyDescent="0.2">
      <c r="A3" s="27" t="str">
        <f>'Lead Sheet ADJ_2'!B3</f>
        <v>WIJAM Transmission Transition Adjustment</v>
      </c>
    </row>
    <row r="4" spans="1:26" ht="12" customHeight="1" x14ac:dyDescent="0.2">
      <c r="A4" s="27" t="s">
        <v>67</v>
      </c>
    </row>
    <row r="5" spans="1:26" ht="12" customHeight="1" x14ac:dyDescent="0.2">
      <c r="A5" s="27"/>
    </row>
    <row r="6" spans="1:26" ht="12" customHeight="1" x14ac:dyDescent="0.2">
      <c r="A6" s="64" t="s">
        <v>47</v>
      </c>
      <c r="B6" s="65"/>
      <c r="C6" s="65"/>
      <c r="D6" s="65"/>
    </row>
    <row r="7" spans="1:26" ht="13.5" customHeight="1" x14ac:dyDescent="0.2"/>
    <row r="8" spans="1:26" ht="13.5" customHeight="1" x14ac:dyDescent="0.2">
      <c r="A8" s="29" t="s">
        <v>18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6" ht="13.5" customHeight="1" x14ac:dyDescent="0.2"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S9" s="30"/>
    </row>
    <row r="10" spans="1:26" ht="13.5" customHeight="1" x14ac:dyDescent="0.2">
      <c r="B10" s="27" t="s">
        <v>19</v>
      </c>
      <c r="C10" s="30" t="s">
        <v>20</v>
      </c>
      <c r="D10" s="31">
        <v>44166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S10" s="30"/>
    </row>
    <row r="11" spans="1:26" ht="13.5" customHeight="1" x14ac:dyDescent="0.2">
      <c r="A11" s="50" t="s">
        <v>34</v>
      </c>
      <c r="B11" s="51">
        <v>353</v>
      </c>
      <c r="C11" s="33" t="s">
        <v>39</v>
      </c>
      <c r="D11" s="58">
        <f>'Page ADJ_2.1'!B7</f>
        <v>17801179.050000001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S11" s="30"/>
    </row>
    <row r="12" spans="1:26" ht="13.5" customHeight="1" x14ac:dyDescent="0.2">
      <c r="A12" s="50" t="s">
        <v>34</v>
      </c>
      <c r="B12" s="51">
        <v>353</v>
      </c>
      <c r="C12" s="33" t="s">
        <v>38</v>
      </c>
      <c r="D12" s="59">
        <f>'Page ADJ_2.1'!B14</f>
        <v>166691345.50999996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S12" s="30"/>
    </row>
    <row r="13" spans="1:26" ht="13.5" customHeight="1" x14ac:dyDescent="0.2">
      <c r="A13" s="50" t="s">
        <v>34</v>
      </c>
      <c r="B13" s="51">
        <v>353</v>
      </c>
      <c r="C13" s="51" t="s">
        <v>12</v>
      </c>
      <c r="D13" s="35">
        <f>'Page ADJ_2.1'!B21</f>
        <v>184492524.55999997</v>
      </c>
      <c r="E13" s="35" t="s">
        <v>61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S13" s="30"/>
    </row>
    <row r="14" spans="1:26" ht="13.5" customHeight="1" x14ac:dyDescent="0.2">
      <c r="D14" s="34"/>
      <c r="E14" s="34"/>
      <c r="F14" s="34"/>
      <c r="G14" s="34"/>
      <c r="H14" s="34"/>
      <c r="I14" s="34"/>
      <c r="J14" s="34"/>
      <c r="K14" s="34"/>
      <c r="Q14" s="34"/>
      <c r="R14" s="30"/>
      <c r="S14" s="35"/>
      <c r="T14" s="27"/>
      <c r="U14" s="27"/>
    </row>
    <row r="15" spans="1:26" ht="13.5" customHeight="1" x14ac:dyDescent="0.2">
      <c r="Q15" s="32"/>
      <c r="S15" s="30"/>
      <c r="Z15" s="36"/>
    </row>
    <row r="16" spans="1:26" ht="13.5" customHeight="1" x14ac:dyDescent="0.2">
      <c r="A16" s="29" t="s">
        <v>21</v>
      </c>
      <c r="Q16" s="34"/>
      <c r="R16" s="30"/>
      <c r="S16" s="35"/>
      <c r="T16" s="27"/>
      <c r="Z16" s="36"/>
    </row>
    <row r="17" spans="1:26" ht="13.5" customHeight="1" x14ac:dyDescent="0.2">
      <c r="B17" s="27" t="s">
        <v>19</v>
      </c>
      <c r="C17" s="30" t="s">
        <v>20</v>
      </c>
      <c r="D17" s="31" t="s">
        <v>29</v>
      </c>
      <c r="E17" s="31" t="s">
        <v>30</v>
      </c>
      <c r="F17" s="31" t="s">
        <v>23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30"/>
      <c r="S17" s="35"/>
      <c r="T17" s="27"/>
      <c r="Z17" s="36"/>
    </row>
    <row r="18" spans="1:26" ht="13.5" customHeight="1" x14ac:dyDescent="0.2">
      <c r="A18" s="50" t="s">
        <v>34</v>
      </c>
      <c r="B18" s="11" t="s">
        <v>35</v>
      </c>
      <c r="C18" s="33" t="s">
        <v>12</v>
      </c>
      <c r="D18" s="35">
        <f>D13*E27</f>
        <v>3160739.6217700024</v>
      </c>
      <c r="E18" s="34">
        <f>(D11*E31)+(D12*E32)</f>
        <v>3205160.9295660253</v>
      </c>
      <c r="F18" s="34">
        <f>D18-E18</f>
        <v>-44421.307796022855</v>
      </c>
      <c r="G18" s="34"/>
      <c r="H18" s="34"/>
      <c r="I18" s="34"/>
      <c r="J18" s="34"/>
      <c r="K18" s="52"/>
      <c r="L18" s="52"/>
      <c r="M18" s="52"/>
      <c r="N18" s="52"/>
      <c r="O18" s="52"/>
      <c r="P18" s="52"/>
      <c r="Q18" s="34"/>
      <c r="R18" s="30"/>
      <c r="S18" s="35"/>
      <c r="T18" s="27"/>
    </row>
    <row r="19" spans="1:26" ht="13.5" customHeight="1" x14ac:dyDescent="0.2">
      <c r="A19" s="37"/>
      <c r="D19" s="81" t="s">
        <v>60</v>
      </c>
      <c r="E19" s="35"/>
      <c r="Q19" s="34"/>
    </row>
    <row r="20" spans="1:26" ht="13.5" customHeight="1" x14ac:dyDescent="0.2">
      <c r="A20" s="27"/>
      <c r="Q20" s="34"/>
    </row>
    <row r="21" spans="1:26" ht="13.5" customHeight="1" x14ac:dyDescent="0.2">
      <c r="A21" s="29" t="s">
        <v>40</v>
      </c>
      <c r="Q21" s="34"/>
    </row>
    <row r="22" spans="1:26" ht="13.5" customHeight="1" x14ac:dyDescent="0.2">
      <c r="B22" s="27" t="s">
        <v>19</v>
      </c>
      <c r="C22" s="30" t="s">
        <v>20</v>
      </c>
      <c r="D22" s="31">
        <v>44166</v>
      </c>
      <c r="E22" s="31">
        <v>44197</v>
      </c>
      <c r="F22" s="31">
        <v>44228</v>
      </c>
      <c r="G22" s="31">
        <v>44256</v>
      </c>
      <c r="H22" s="31">
        <v>44287</v>
      </c>
      <c r="I22" s="31">
        <v>44317</v>
      </c>
      <c r="J22" s="31">
        <v>44348</v>
      </c>
      <c r="K22" s="31">
        <v>44378</v>
      </c>
      <c r="L22" s="31">
        <v>44409</v>
      </c>
      <c r="M22" s="31">
        <v>44440</v>
      </c>
      <c r="N22" s="31">
        <v>44470</v>
      </c>
      <c r="O22" s="31">
        <v>44501</v>
      </c>
      <c r="P22" s="31">
        <v>44531</v>
      </c>
      <c r="Q22" s="34"/>
    </row>
    <row r="23" spans="1:26" ht="13.5" customHeight="1" x14ac:dyDescent="0.2">
      <c r="A23" s="50" t="s">
        <v>34</v>
      </c>
      <c r="B23" s="11" t="s">
        <v>36</v>
      </c>
      <c r="C23" s="33" t="s">
        <v>12</v>
      </c>
      <c r="D23" s="34">
        <v>0</v>
      </c>
      <c r="E23" s="34">
        <f>-$F$18/12</f>
        <v>3701.7756496685711</v>
      </c>
      <c r="F23" s="34">
        <f>E23+(-$F$18/12)</f>
        <v>7403.5512993371422</v>
      </c>
      <c r="G23" s="34">
        <f>F23+(-$F$18/12)</f>
        <v>11105.326949005714</v>
      </c>
      <c r="H23" s="34">
        <f t="shared" ref="H23:P23" si="0">G23+(-$F$18/12)</f>
        <v>14807.102598674284</v>
      </c>
      <c r="I23" s="34">
        <f t="shared" si="0"/>
        <v>18508.878248342855</v>
      </c>
      <c r="J23" s="34">
        <f t="shared" si="0"/>
        <v>22210.653898011427</v>
      </c>
      <c r="K23" s="34">
        <f t="shared" si="0"/>
        <v>25912.42954768</v>
      </c>
      <c r="L23" s="34">
        <f t="shared" si="0"/>
        <v>29614.205197348572</v>
      </c>
      <c r="M23" s="34">
        <f t="shared" si="0"/>
        <v>33315.980847017141</v>
      </c>
      <c r="N23" s="34">
        <f t="shared" si="0"/>
        <v>37017.75649668571</v>
      </c>
      <c r="O23" s="34">
        <f t="shared" si="0"/>
        <v>40719.532146354279</v>
      </c>
      <c r="P23" s="34">
        <f t="shared" si="0"/>
        <v>44421.307796022847</v>
      </c>
      <c r="S23" s="30"/>
    </row>
    <row r="24" spans="1:26" ht="13.5" customHeight="1" x14ac:dyDescent="0.2">
      <c r="Q24" s="34"/>
      <c r="R24" s="22"/>
      <c r="S24" s="35"/>
      <c r="T24" s="27"/>
    </row>
    <row r="25" spans="1:26" ht="13.5" customHeight="1" x14ac:dyDescent="0.2"/>
    <row r="26" spans="1:26" ht="13.5" customHeight="1" thickBot="1" x14ac:dyDescent="0.25">
      <c r="A26" s="38"/>
      <c r="C26" s="39"/>
      <c r="D26" s="53"/>
    </row>
    <row r="27" spans="1:26" ht="13.5" customHeight="1" x14ac:dyDescent="0.2">
      <c r="A27" s="38" t="s">
        <v>48</v>
      </c>
      <c r="C27" s="23"/>
      <c r="E27" s="54">
        <v>1.7132074209012617E-2</v>
      </c>
      <c r="H27" s="40"/>
      <c r="I27" s="41" t="s">
        <v>23</v>
      </c>
      <c r="J27" s="41" t="s">
        <v>31</v>
      </c>
      <c r="K27" s="42"/>
    </row>
    <row r="28" spans="1:26" ht="13.5" customHeight="1" x14ac:dyDescent="0.2">
      <c r="A28" s="38" t="s">
        <v>49</v>
      </c>
      <c r="E28" s="57">
        <v>1.7718915603814271E-2</v>
      </c>
      <c r="H28" s="43"/>
      <c r="I28" s="44" t="s">
        <v>32</v>
      </c>
      <c r="J28" s="44" t="s">
        <v>33</v>
      </c>
      <c r="K28" s="45" t="s">
        <v>23</v>
      </c>
    </row>
    <row r="29" spans="1:26" ht="13.5" customHeight="1" thickBot="1" x14ac:dyDescent="0.25">
      <c r="A29" s="38" t="s">
        <v>50</v>
      </c>
      <c r="E29" s="57">
        <v>1.6945306699861898E-2</v>
      </c>
      <c r="H29" s="47" t="s">
        <v>36</v>
      </c>
      <c r="I29" s="48"/>
      <c r="J29" s="48">
        <f>(((D23+P23)+(SUM(E23:O23)*2))/24)</f>
        <v>22210.653898011427</v>
      </c>
      <c r="K29" s="49">
        <f>J29-I29</f>
        <v>22210.653898011427</v>
      </c>
      <c r="L29" s="35" t="s">
        <v>60</v>
      </c>
      <c r="N29" s="34"/>
    </row>
    <row r="30" spans="1:26" ht="12" customHeight="1" x14ac:dyDescent="0.2">
      <c r="J30" s="55"/>
    </row>
    <row r="31" spans="1:26" ht="14.25" customHeight="1" x14ac:dyDescent="0.2">
      <c r="A31" s="38" t="s">
        <v>51</v>
      </c>
      <c r="E31" s="57">
        <v>1.7991386396310569E-2</v>
      </c>
      <c r="J31" s="55"/>
    </row>
    <row r="32" spans="1:26" ht="12" customHeight="1" x14ac:dyDescent="0.2">
      <c r="A32" s="38" t="s">
        <v>52</v>
      </c>
      <c r="C32" s="23"/>
      <c r="E32" s="57">
        <v>1.7306795563627502E-2</v>
      </c>
    </row>
    <row r="34" spans="1:17" ht="12" customHeight="1" x14ac:dyDescent="0.2">
      <c r="A34" s="28" t="s">
        <v>62</v>
      </c>
    </row>
    <row r="37" spans="1:17" ht="12" customHeight="1" x14ac:dyDescent="0.2">
      <c r="A37" s="64" t="s">
        <v>66</v>
      </c>
      <c r="B37" s="65"/>
      <c r="C37" s="65"/>
    </row>
    <row r="39" spans="1:17" ht="12" customHeight="1" x14ac:dyDescent="0.2">
      <c r="A39" s="29" t="s">
        <v>18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ht="12" customHeight="1" x14ac:dyDescent="0.2"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ht="12" customHeight="1" x14ac:dyDescent="0.2">
      <c r="B41" s="27" t="s">
        <v>19</v>
      </c>
      <c r="C41" s="30" t="s">
        <v>20</v>
      </c>
      <c r="D41" s="31">
        <v>44166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7" ht="12" customHeight="1" x14ac:dyDescent="0.2">
      <c r="A42" s="50" t="s">
        <v>34</v>
      </c>
      <c r="B42" s="51">
        <v>353</v>
      </c>
      <c r="C42" s="33" t="s">
        <v>39</v>
      </c>
      <c r="D42" s="83">
        <f>'Page ADJ_2.1'!B7</f>
        <v>17801179.050000001</v>
      </c>
      <c r="E42" s="35" t="s">
        <v>61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</row>
    <row r="43" spans="1:17" ht="12" customHeight="1" x14ac:dyDescent="0.2">
      <c r="A43" s="50" t="s">
        <v>34</v>
      </c>
      <c r="B43" s="51">
        <v>353</v>
      </c>
      <c r="C43" s="33" t="s">
        <v>38</v>
      </c>
      <c r="D43" s="84">
        <f>'Page ADJ_2.1'!B14</f>
        <v>166691345.50999996</v>
      </c>
      <c r="E43" s="35" t="s">
        <v>61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</row>
    <row r="44" spans="1:17" ht="12" customHeight="1" x14ac:dyDescent="0.2">
      <c r="A44" s="50" t="s">
        <v>34</v>
      </c>
      <c r="B44" s="51">
        <v>353</v>
      </c>
      <c r="C44" s="51" t="s">
        <v>12</v>
      </c>
      <c r="D44" s="34">
        <f>'Page ADJ_2.1'!B21</f>
        <v>184492524.55999997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7" ht="12" customHeight="1" x14ac:dyDescent="0.2">
      <c r="D45" s="34"/>
      <c r="E45" s="34"/>
      <c r="F45" s="34"/>
      <c r="G45" s="34"/>
      <c r="H45" s="34"/>
      <c r="I45" s="34"/>
      <c r="J45" s="34"/>
      <c r="K45" s="34"/>
      <c r="Q45" s="34"/>
    </row>
    <row r="46" spans="1:17" ht="12" customHeight="1" x14ac:dyDescent="0.2">
      <c r="Q46" s="32"/>
    </row>
    <row r="47" spans="1:17" ht="12" customHeight="1" x14ac:dyDescent="0.2">
      <c r="A47" s="29" t="s">
        <v>21</v>
      </c>
      <c r="Q47" s="34"/>
    </row>
    <row r="48" spans="1:17" ht="12" customHeight="1" x14ac:dyDescent="0.2">
      <c r="B48" s="27" t="s">
        <v>19</v>
      </c>
      <c r="C48" s="30" t="s">
        <v>20</v>
      </c>
      <c r="D48" s="31" t="s">
        <v>29</v>
      </c>
      <c r="E48" s="31" t="s">
        <v>30</v>
      </c>
      <c r="F48" s="31" t="s">
        <v>23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4"/>
    </row>
    <row r="49" spans="1:17" ht="12" customHeight="1" x14ac:dyDescent="0.2">
      <c r="A49" s="50" t="s">
        <v>34</v>
      </c>
      <c r="B49" s="11" t="s">
        <v>35</v>
      </c>
      <c r="C49" s="33" t="s">
        <v>39</v>
      </c>
      <c r="D49" s="35">
        <f>D42*E61</f>
        <v>315417.58923533669</v>
      </c>
      <c r="E49" s="34">
        <f>D42*E64</f>
        <v>320267.8905984587</v>
      </c>
      <c r="F49" s="34">
        <f>D49-E49</f>
        <v>-4850.3013631220092</v>
      </c>
      <c r="G49" s="34"/>
      <c r="H49" s="34"/>
      <c r="I49" s="34"/>
      <c r="J49" s="34"/>
      <c r="K49" s="52"/>
      <c r="L49" s="52"/>
      <c r="M49" s="52"/>
      <c r="N49" s="52"/>
      <c r="O49" s="52"/>
      <c r="P49" s="52"/>
      <c r="Q49" s="34"/>
    </row>
    <row r="50" spans="1:17" ht="12" customHeight="1" x14ac:dyDescent="0.2">
      <c r="A50" s="50" t="s">
        <v>34</v>
      </c>
      <c r="B50" s="11" t="s">
        <v>35</v>
      </c>
      <c r="C50" s="33" t="s">
        <v>38</v>
      </c>
      <c r="D50" s="35">
        <f>D43*E62</f>
        <v>2824635.9738795967</v>
      </c>
      <c r="E50" s="34">
        <f>D43*E65</f>
        <v>2884893.0389675666</v>
      </c>
      <c r="F50" s="34">
        <f>D50-E50</f>
        <v>-60257.065087969881</v>
      </c>
      <c r="G50" s="34"/>
      <c r="H50" s="34"/>
      <c r="I50" s="34"/>
      <c r="J50" s="34"/>
      <c r="K50" s="52"/>
      <c r="L50" s="52"/>
      <c r="M50" s="52"/>
      <c r="N50" s="52"/>
      <c r="O50" s="52"/>
      <c r="P50" s="52"/>
      <c r="Q50" s="34"/>
    </row>
    <row r="51" spans="1:17" ht="12" customHeight="1" x14ac:dyDescent="0.2">
      <c r="A51" s="37"/>
      <c r="D51" s="81" t="s">
        <v>60</v>
      </c>
      <c r="E51" s="35"/>
      <c r="Q51" s="34"/>
    </row>
    <row r="52" spans="1:17" ht="12" customHeight="1" x14ac:dyDescent="0.2">
      <c r="A52" s="27"/>
      <c r="Q52" s="34"/>
    </row>
    <row r="53" spans="1:17" ht="12" customHeight="1" x14ac:dyDescent="0.2">
      <c r="A53" s="29" t="s">
        <v>40</v>
      </c>
      <c r="Q53" s="34"/>
    </row>
    <row r="54" spans="1:17" ht="12" customHeight="1" x14ac:dyDescent="0.2">
      <c r="B54" s="27" t="s">
        <v>19</v>
      </c>
      <c r="C54" s="30" t="s">
        <v>20</v>
      </c>
      <c r="D54" s="31">
        <v>44166</v>
      </c>
      <c r="E54" s="31">
        <v>44197</v>
      </c>
      <c r="F54" s="31">
        <v>44228</v>
      </c>
      <c r="G54" s="31">
        <v>44256</v>
      </c>
      <c r="H54" s="31">
        <v>44287</v>
      </c>
      <c r="I54" s="31">
        <v>44317</v>
      </c>
      <c r="J54" s="31">
        <v>44348</v>
      </c>
      <c r="K54" s="31">
        <v>44378</v>
      </c>
      <c r="L54" s="31">
        <v>44409</v>
      </c>
      <c r="M54" s="31">
        <v>44440</v>
      </c>
      <c r="N54" s="31">
        <v>44470</v>
      </c>
      <c r="O54" s="31">
        <v>44501</v>
      </c>
      <c r="P54" s="31">
        <v>44531</v>
      </c>
      <c r="Q54" s="34"/>
    </row>
    <row r="55" spans="1:17" ht="12" customHeight="1" x14ac:dyDescent="0.2">
      <c r="A55" s="50" t="s">
        <v>34</v>
      </c>
      <c r="B55" s="11" t="s">
        <v>36</v>
      </c>
      <c r="C55" s="33" t="s">
        <v>39</v>
      </c>
      <c r="D55" s="34">
        <v>0</v>
      </c>
      <c r="E55" s="34">
        <f>-$F$49/12</f>
        <v>404.19178026016743</v>
      </c>
      <c r="F55" s="34">
        <f>E55+(-$F$49/12)</f>
        <v>808.38356052033487</v>
      </c>
      <c r="G55" s="34">
        <f t="shared" ref="G55:P55" si="1">F55+(-$F$49/12)</f>
        <v>1212.5753407805023</v>
      </c>
      <c r="H55" s="34">
        <f t="shared" si="1"/>
        <v>1616.7671210406697</v>
      </c>
      <c r="I55" s="34">
        <f t="shared" si="1"/>
        <v>2020.9589013008372</v>
      </c>
      <c r="J55" s="34">
        <f t="shared" si="1"/>
        <v>2425.1506815610046</v>
      </c>
      <c r="K55" s="34">
        <f t="shared" si="1"/>
        <v>2829.342461821172</v>
      </c>
      <c r="L55" s="34">
        <f t="shared" si="1"/>
        <v>3233.5342420813395</v>
      </c>
      <c r="M55" s="34">
        <f t="shared" si="1"/>
        <v>3637.7260223415069</v>
      </c>
      <c r="N55" s="34">
        <f t="shared" si="1"/>
        <v>4041.9178026016743</v>
      </c>
      <c r="O55" s="34">
        <f t="shared" si="1"/>
        <v>4446.1095828618418</v>
      </c>
      <c r="P55" s="34">
        <f t="shared" si="1"/>
        <v>4850.3013631220092</v>
      </c>
    </row>
    <row r="56" spans="1:17" ht="12" customHeight="1" x14ac:dyDescent="0.2">
      <c r="A56" s="50" t="s">
        <v>34</v>
      </c>
      <c r="B56" s="11" t="s">
        <v>36</v>
      </c>
      <c r="C56" s="33" t="s">
        <v>38</v>
      </c>
      <c r="D56" s="34">
        <v>0</v>
      </c>
      <c r="E56" s="34">
        <f>-$F$50/12</f>
        <v>5021.4220906641567</v>
      </c>
      <c r="F56" s="34">
        <f>E56+(-$F$50/12)</f>
        <v>10042.844181328313</v>
      </c>
      <c r="G56" s="34">
        <f t="shared" ref="G56:P56" si="2">F56+(-$F$50/12)</f>
        <v>15064.26627199247</v>
      </c>
      <c r="H56" s="34">
        <f t="shared" si="2"/>
        <v>20085.688362656627</v>
      </c>
      <c r="I56" s="34">
        <f t="shared" si="2"/>
        <v>25107.110453320784</v>
      </c>
      <c r="J56" s="34">
        <f t="shared" si="2"/>
        <v>30128.53254398494</v>
      </c>
      <c r="K56" s="34">
        <f t="shared" si="2"/>
        <v>35149.954634649097</v>
      </c>
      <c r="L56" s="34">
        <f t="shared" si="2"/>
        <v>40171.376725313254</v>
      </c>
      <c r="M56" s="34">
        <f t="shared" si="2"/>
        <v>45192.79881597741</v>
      </c>
      <c r="N56" s="34">
        <f t="shared" si="2"/>
        <v>50214.220906641567</v>
      </c>
      <c r="O56" s="34">
        <f t="shared" si="2"/>
        <v>55235.642997305724</v>
      </c>
      <c r="P56" s="34">
        <f t="shared" si="2"/>
        <v>60257.065087969881</v>
      </c>
    </row>
    <row r="57" spans="1:17" ht="12" customHeight="1" x14ac:dyDescent="0.2">
      <c r="Q57" s="34"/>
    </row>
    <row r="58" spans="1:17" ht="12" customHeight="1" thickBot="1" x14ac:dyDescent="0.25"/>
    <row r="59" spans="1:17" ht="12" customHeight="1" x14ac:dyDescent="0.2">
      <c r="A59" s="38"/>
      <c r="C59" s="39"/>
      <c r="D59" s="53"/>
      <c r="H59" s="40"/>
      <c r="I59" s="41" t="s">
        <v>23</v>
      </c>
      <c r="J59" s="41" t="s">
        <v>31</v>
      </c>
      <c r="K59" s="42"/>
    </row>
    <row r="60" spans="1:17" ht="12" customHeight="1" x14ac:dyDescent="0.2">
      <c r="A60" s="38" t="s">
        <v>48</v>
      </c>
      <c r="C60" s="23"/>
      <c r="E60" s="54">
        <v>1.7132074209012617E-2</v>
      </c>
      <c r="H60" s="43"/>
      <c r="I60" s="44" t="s">
        <v>32</v>
      </c>
      <c r="J60" s="44" t="s">
        <v>33</v>
      </c>
      <c r="K60" s="45" t="s">
        <v>23</v>
      </c>
    </row>
    <row r="61" spans="1:17" ht="12" customHeight="1" x14ac:dyDescent="0.2">
      <c r="A61" s="38" t="s">
        <v>49</v>
      </c>
      <c r="E61" s="57">
        <v>1.7718915603814271E-2</v>
      </c>
      <c r="H61" s="63" t="s">
        <v>36</v>
      </c>
      <c r="I61" s="62"/>
      <c r="J61" s="62">
        <f>(((D55+P55)+(SUM(E55:O55)*2))/24)</f>
        <v>2425.1506815610046</v>
      </c>
      <c r="K61" s="46">
        <f>J61-I61</f>
        <v>2425.1506815610046</v>
      </c>
      <c r="L61" s="35" t="s">
        <v>60</v>
      </c>
      <c r="N61" s="32"/>
    </row>
    <row r="62" spans="1:17" ht="12" customHeight="1" thickBot="1" x14ac:dyDescent="0.25">
      <c r="A62" s="38" t="s">
        <v>50</v>
      </c>
      <c r="E62" s="57">
        <v>1.6945306699861898E-2</v>
      </c>
      <c r="H62" s="47" t="s">
        <v>36</v>
      </c>
      <c r="I62" s="48"/>
      <c r="J62" s="48">
        <f>(((D56+P56)+(SUM(E56:O56)*2))/24)</f>
        <v>30128.53254398494</v>
      </c>
      <c r="K62" s="49">
        <f>J62-I62</f>
        <v>30128.53254398494</v>
      </c>
      <c r="L62" s="35" t="s">
        <v>60</v>
      </c>
      <c r="N62" s="34"/>
    </row>
    <row r="63" spans="1:17" ht="12" customHeight="1" x14ac:dyDescent="0.2">
      <c r="J63" s="55"/>
    </row>
    <row r="64" spans="1:17" ht="16.5" customHeight="1" x14ac:dyDescent="0.2">
      <c r="A64" s="38" t="s">
        <v>51</v>
      </c>
      <c r="E64" s="57">
        <v>1.7991386396310569E-2</v>
      </c>
      <c r="J64" s="55"/>
    </row>
    <row r="65" spans="1:5" ht="12" customHeight="1" x14ac:dyDescent="0.2">
      <c r="A65" s="38" t="s">
        <v>52</v>
      </c>
      <c r="C65" s="23"/>
      <c r="E65" s="57">
        <v>1.7306795563627502E-2</v>
      </c>
    </row>
    <row r="67" spans="1:5" ht="12" customHeight="1" x14ac:dyDescent="0.2">
      <c r="A67" s="28" t="s">
        <v>46</v>
      </c>
    </row>
  </sheetData>
  <pageMargins left="0.7" right="0.7" top="0.75" bottom="0.75" header="0.3" footer="0.3"/>
  <pageSetup scale="50" orientation="landscape" r:id="rId1"/>
  <headerFooter>
    <oddFooter>&amp;C&amp;"Arial,Regular"&amp;10Page ADJ_2.2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2E30F96-DC0D-4023-B0C9-939B71F1A3D0}"/>
</file>

<file path=customXml/itemProps2.xml><?xml version="1.0" encoding="utf-8"?>
<ds:datastoreItem xmlns:ds="http://schemas.openxmlformats.org/officeDocument/2006/customXml" ds:itemID="{872D0B17-690A-4713-A169-23B6DD246B25}"/>
</file>

<file path=customXml/itemProps3.xml><?xml version="1.0" encoding="utf-8"?>
<ds:datastoreItem xmlns:ds="http://schemas.openxmlformats.org/officeDocument/2006/customXml" ds:itemID="{DD7BF267-2D6C-454D-9A3B-B93FB733F034}"/>
</file>

<file path=customXml/itemProps4.xml><?xml version="1.0" encoding="utf-8"?>
<ds:datastoreItem xmlns:ds="http://schemas.openxmlformats.org/officeDocument/2006/customXml" ds:itemID="{A2A62F67-79E8-4617-97DD-BF7CFA9A5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Lead Sheet ADJ_2</vt:lpstr>
      <vt:lpstr>Page ADJ_2.1</vt:lpstr>
      <vt:lpstr>Page ADJ_2.2</vt:lpstr>
      <vt:lpstr>'Lead Sheet ADJ_2'!Print_Area</vt:lpstr>
      <vt:lpstr>'Page ADJ_2.1'!Print_Area</vt:lpstr>
      <vt:lpstr>'Page ADJ_2.2'!Print_Area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Laura</dc:creator>
  <cp:lastModifiedBy>Cheung, Sherona</cp:lastModifiedBy>
  <cp:lastPrinted>2021-06-23T21:40:22Z</cp:lastPrinted>
  <dcterms:created xsi:type="dcterms:W3CDTF">2021-05-12T16:57:32Z</dcterms:created>
  <dcterms:modified xsi:type="dcterms:W3CDTF">2021-06-25T21:21:38Z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0x0101006E56B4D1795A2E4DB2F0B01679ED314A002FDB890DE267284EA2E995D4D4EF8915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