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Net Removal (UE 161204)\Company Rebuttal\Workpapers\"/>
    </mc:Choice>
  </mc:AlternateContent>
  <bookViews>
    <workbookView xWindow="480" yWindow="135" windowWidth="27795" windowHeight="12015"/>
  </bookViews>
  <sheets>
    <sheet name="Summary Res - non Res" sheetId="8" r:id="rId1"/>
    <sheet name="NPV Calc detail" sheetId="4" r:id="rId2"/>
    <sheet name="Bill Deter final sch 16-40" sheetId="9" r:id="rId3"/>
    <sheet name="Exhibit No.__(JRS-12) p1-8" sheetId="11" r:id="rId4"/>
    <sheet name="Current PPW RORs " sheetId="2" r:id="rId5"/>
    <sheet name="NPC Spread" sheetId="3" r:id="rId6"/>
    <sheet name="Unit Costs-earned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2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5" hidden="1">{#N/A,#N/A,FALSE,"schA"}</definedName>
    <definedName name="__________________www1" hidden="1">{#N/A,#N/A,FALSE,"schA"}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2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5" hidden="1">{#N/A,#N/A,FALSE,"schA"}</definedName>
    <definedName name="_______________www1" hidden="1">{#N/A,#N/A,FALSE,"schA"}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2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5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5" hidden="1">{#N/A,#N/A,FALSE,"schA"}</definedName>
    <definedName name="_____________www1" hidden="1">{#N/A,#N/A,FALSE,"schA"}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2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5" hidden="1">{#N/A,#N/A,FALSE,"schA"}</definedName>
    <definedName name="____________www1" hidden="1">{#N/A,#N/A,FALSE,"schA"}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2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5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5" hidden="1">{#N/A,#N/A,FALSE,"schA"}</definedName>
    <definedName name="__________www1" hidden="1">{#N/A,#N/A,FALSE,"schA"}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2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5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5" hidden="1">{#N/A,#N/A,FALSE,"schA"}</definedName>
    <definedName name="________www1" hidden="1">{#N/A,#N/A,FALSE,"schA"}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2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5" hidden="1">{#N/A,#N/A,FALSE,"schA"}</definedName>
    <definedName name="_______www1" hidden="1">{#N/A,#N/A,FALSE,"schA"}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2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5" hidden="1">{#N/A,#N/A,FALSE,"schA"}</definedName>
    <definedName name="______www1" hidden="1">{#N/A,#N/A,FALSE,"schA"}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2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5" hidden="1">{#N/A,#N/A,FALSE,"schA"}</definedName>
    <definedName name="_____www1" hidden="1">{#N/A,#N/A,FALSE,"schA"}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2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5" hidden="1">{#N/A,#N/A,FALSE,"schA"}</definedName>
    <definedName name="____www1" hidden="1">{#N/A,#N/A,FALSE,"schA"}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2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5" hidden="1">{#N/A,#N/A,FALSE,"schA"}</definedName>
    <definedName name="___www1" hidden="1">{#N/A,#N/A,FALSE,"schA"}</definedName>
    <definedName name="__123Graph_A" localSheetId="2" hidden="1">[1]Inputs!#REF!</definedName>
    <definedName name="__123Graph_A" localSheetId="4" hidden="1">[2]Inputs!#REF!</definedName>
    <definedName name="__123Graph_A" localSheetId="3" hidden="1">[1]Inputs!#REF!</definedName>
    <definedName name="__123Graph_A" localSheetId="5" hidden="1">[3]Inputs!#REF!</definedName>
    <definedName name="__123Graph_A" localSheetId="0" hidden="1">[4]Inputs!#REF!</definedName>
    <definedName name="__123Graph_A" hidden="1">[4]Inputs!#REF!</definedName>
    <definedName name="__123Graph_B" localSheetId="2" hidden="1">[1]Inputs!#REF!</definedName>
    <definedName name="__123Graph_B" localSheetId="4" hidden="1">[2]Inputs!#REF!</definedName>
    <definedName name="__123Graph_B" localSheetId="3" hidden="1">[1]Inputs!#REF!</definedName>
    <definedName name="__123Graph_B" localSheetId="5" hidden="1">[3]Inputs!#REF!</definedName>
    <definedName name="__123Graph_B" localSheetId="0" hidden="1">[4]Inputs!#REF!</definedName>
    <definedName name="__123Graph_B" hidden="1">[4]Inputs!#REF!</definedName>
    <definedName name="__123Graph_D" localSheetId="2" hidden="1">[1]Inputs!#REF!</definedName>
    <definedName name="__123Graph_D" localSheetId="4" hidden="1">[2]Inputs!#REF!</definedName>
    <definedName name="__123Graph_D" localSheetId="3" hidden="1">[1]Inputs!#REF!</definedName>
    <definedName name="__123Graph_D" localSheetId="5" hidden="1">[3]Inputs!#REF!</definedName>
    <definedName name="__123Graph_D" localSheetId="0" hidden="1">[4]Inputs!#REF!</definedName>
    <definedName name="__123Graph_D" hidden="1">[4]Inputs!#REF!</definedName>
    <definedName name="__123Graph_E" hidden="1">[5]Input!$E$22:$E$37</definedName>
    <definedName name="__123Graph_ECURRENT" localSheetId="0" hidden="1">[6]ConsolidatingPL!#REF!</definedName>
    <definedName name="__123Graph_ECURRENT" hidden="1">[6]ConsolidatingPL!#REF!</definedName>
    <definedName name="__123Graph_F" hidden="1">[5]Input!$D$22:$D$37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2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5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0" hidden="1">#REF!</definedName>
    <definedName name="_Fill" localSheetId="6" hidden="1">#REF!</definedName>
    <definedName name="_Fill" hidden="1">#REF!</definedName>
    <definedName name="_xlnm._FilterDatabase" localSheetId="5" hidden="1">#REF!</definedName>
    <definedName name="_xlnm._FilterDatabase" localSheetId="0" hidden="1">#REF!</definedName>
    <definedName name="_xlnm._FilterDatabase" hidden="1">#REF!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1" localSheetId="0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Key2" localSheetId="0" hidden="1">#REF!</definedName>
    <definedName name="_Key2" localSheetId="6" hidden="1">#REF!</definedName>
    <definedName name="_Key2" hidden="1">#REF!</definedName>
    <definedName name="_new1" localSheetId="2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2" hidden="1">0</definedName>
    <definedName name="_Order1" localSheetId="3" hidden="1">0</definedName>
    <definedName name="_Order1" localSheetId="5" hidden="1">0</definedName>
    <definedName name="_Order1" hidden="1">255</definedName>
    <definedName name="_Order2" localSheetId="2" hidden="1">0</definedName>
    <definedName name="_Order2" localSheetId="4" hidden="1">0</definedName>
    <definedName name="_Order2" localSheetId="3" hidden="1">0</definedName>
    <definedName name="_Order2" localSheetId="5" hidden="1">0</definedName>
    <definedName name="_Order2" hidden="1">255</definedName>
    <definedName name="_Regression_Int" hidden="1">1</definedName>
    <definedName name="_Regression_Out" localSheetId="5" hidden="1">#REF!</definedName>
    <definedName name="_Regression_Out" localSheetId="0" hidden="1">#REF!</definedName>
    <definedName name="_Regression_Out" hidden="1">#REF!</definedName>
    <definedName name="_Regression_X" localSheetId="5" hidden="1">#REF!</definedName>
    <definedName name="_Regression_X" localSheetId="0" hidden="1">#REF!</definedName>
    <definedName name="_Regression_X" hidden="1">#REF!</definedName>
    <definedName name="_Regression_Y" localSheetId="5" hidden="1">#REF!</definedName>
    <definedName name="_Regression_Y" localSheetId="0" hidden="1">#REF!</definedName>
    <definedName name="_Regression_Y" hidden="1">#REF!</definedName>
    <definedName name="_six6" localSheetId="2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Sort" localSheetId="0" hidden="1">#REF!</definedName>
    <definedName name="_Sort" localSheetId="6" hidden="1">#REF!</definedName>
    <definedName name="_Sort" hidden="1">#REF!</definedName>
    <definedName name="_www1" localSheetId="2" hidden="1">{#N/A,#N/A,FALSE,"schA"}</definedName>
    <definedName name="_www1" localSheetId="5" hidden="1">{#N/A,#N/A,FALSE,"schA"}</definedName>
    <definedName name="_www1" hidden="1">{#N/A,#N/A,FALSE,"schA"}</definedName>
    <definedName name="a" localSheetId="2" hidden="1">#REF!</definedName>
    <definedName name="a" localSheetId="4" hidden="1">'[3]DSM Output'!$J$21:$J$23</definedName>
    <definedName name="a" localSheetId="3" hidden="1">#REF!</definedName>
    <definedName name="a" localSheetId="5" hidden="1">'[3]DSM Output'!$J$21:$J$23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localSheetId="5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5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5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5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5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5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5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5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5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5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5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5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5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5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0" hidden="1">#REF!</definedName>
    <definedName name="BExZZZEMIIFKMLLV4DJKX5TB9R5V" hidden="1">#REF!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2" hidden="1">{"YTD-Total",#N/A,TRUE,"Provision";"YTD-Utility",#N/A,TRUE,"Prov Utility";"YTD-NonUtility",#N/A,TRUE,"Prov NonUtility"}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2" hidden="1">#REF!</definedName>
    <definedName name="copy" localSheetId="5" hidden="1">#REF!</definedName>
    <definedName name="copy" localSheetId="0" hidden="1">#REF!</definedName>
    <definedName name="copy" hidden="1">#REF!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sd" localSheetId="0" hidden="1">[3]Inputs!#REF!</definedName>
    <definedName name="dsd" hidden="1">[3]Inputs!#REF!</definedName>
    <definedName name="DUDE" localSheetId="2" hidden="1">#REF!</definedName>
    <definedName name="DUDE" localSheetId="4" hidden="1">#REF!</definedName>
    <definedName name="DUDE" localSheetId="3" hidden="1">#REF!</definedName>
    <definedName name="DUDE" localSheetId="5" hidden="1">#REF!</definedName>
    <definedName name="DUDE" localSheetId="0" hidden="1">#REF!</definedName>
    <definedName name="DUDE" hidden="1">#REF!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2" hidden="1">{#N/A,#N/A,FALSE,"Coversheet";#N/A,#N/A,FALSE,"QA"}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extra2" localSheetId="2" hidden="1">{#N/A,#N/A,FALSE,"Loans";#N/A,#N/A,FALSE,"Program Costs";#N/A,#N/A,FALSE,"Measures";#N/A,#N/A,FALSE,"Net Lost Rev";#N/A,#N/A,FALSE,"Incentive"}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2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2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2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Master" localSheetId="2" hidden="1">{#N/A,#N/A,FALSE,"Actual";#N/A,#N/A,FALSE,"Normalized";#N/A,#N/A,FALSE,"Electric Actual";#N/A,#N/A,FALSE,"Electric Normalized"}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2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2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2" hidden="1">[4]Inputs!#REF!</definedName>
    <definedName name="PricingInfo" localSheetId="5" hidden="1">[4]Inputs!#REF!</definedName>
    <definedName name="PricingInfo" localSheetId="0" hidden="1">[4]Inputs!#REF!</definedName>
    <definedName name="PricingInfo" hidden="1">[4]Inputs!#REF!</definedName>
    <definedName name="_xlnm.Print_Area" localSheetId="2">'Bill Deter final sch 16-40'!$A$1:$Q$800</definedName>
    <definedName name="q" localSheetId="2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5" hidden="1">{#N/A,#N/A,FALSE,"schA"}</definedName>
    <definedName name="qqq" hidden="1">{#N/A,#N/A,FALSE,"schA"}</definedName>
    <definedName name="retail" localSheetId="2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2" hidden="1">{#N/A,#N/A,FALSE,"Actual";#N/A,#N/A,FALSE,"Normalized";#N/A,#N/A,FALSE,"Electric Actual";#N/A,#N/A,FALSE,"Electric Normalized"}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5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2" hidden="1">{"YTD-Total",#N/A,FALSE,"Provision"}</definedName>
    <definedName name="standard1" localSheetId="5" hidden="1">{"YTD-Total",#N/A,FALSE,"Provision"}</definedName>
    <definedName name="standard1" hidden="1">{"YTD-Total",#N/A,FALSE,"Provision"}</definedName>
    <definedName name="t" localSheetId="2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5" hidden="1">#REF!</definedName>
    <definedName name="Transfer" localSheetId="0" hidden="1">#REF!</definedName>
    <definedName name="Transfer" hidden="1">#REF!</definedName>
    <definedName name="Transfers" localSheetId="5" hidden="1">#REF!</definedName>
    <definedName name="Transfers" localSheetId="0" hidden="1">#REF!</definedName>
    <definedName name="Transfers" hidden="1">#REF!</definedName>
    <definedName name="u" localSheetId="2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w" localSheetId="2" hidden="1">[2]Inputs!#REF!</definedName>
    <definedName name="w" localSheetId="5" hidden="1">[2]Inputs!#REF!</definedName>
    <definedName name="w" localSheetId="0" hidden="1">[2]Inputs!#REF!</definedName>
    <definedName name="w" hidden="1">[2]Inputs!#REF!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2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2" hidden="1">{"Page 3.4.1",#N/A,FALSE,"Totals";"Page 3.4.2",#N/A,FALSE,"Totals"}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sheet";#N/A,#N/A,FALSE,"Adj backup";#N/A,#N/A,FALSE,"t Accounts"}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2" hidden="1">{#N/A,#N/A,TRUE,"Cover";#N/A,#N/A,TRUE,"Contents"}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2" hidden="1">{#N/A,#N/A,FALSE,"Cover";#N/A,#N/A,FALSE,"Contents"}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5" hidden="1">{#N/A,#N/A,FALSE,"schA"}</definedName>
    <definedName name="wrn.ECR." hidden="1">{#N/A,#N/A,FALSE,"schA"}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2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2" hidden="1">{#N/A,#N/A,FALSE,"Output Ass";#N/A,#N/A,FALSE,"Sum Tot";#N/A,#N/A,FALSE,"Ex Sum Year";#N/A,#N/A,FALSE,"Sum Qtr"}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2" hidden="1">{"FullView",#N/A,FALSE,"Consltd-For contngcy"}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2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2" hidden="1">{"Open issues Only",#N/A,FALSE,"TIMELINE"}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2" hidden="1">{#N/A,#N/A,FALSE,"Consltd-For contngcy";"PaymentView",#N/A,FALSE,"Consltd-For contngcy"}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SOURCE._.DATA." localSheetId="2" hidden="1">{"DATA_SET",#N/A,FALSE,"HOURLY SPREAD"}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2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2" hidden="1">{"Electric Only",#N/A,FALSE,"Hyperion Proof"}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2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2" hidden="1">{"YTD-Total",#N/A,FALSE,"Provision"}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2" hidden="1">{#N/A,#N/A,FALSE,"Consltd-For contngcy"}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2" hidden="1">{"Total Summary",#N/A,FALSE,"Summary"}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2" hidden="1">{#N/A,#N/A,FALSE,"Dec 1999 UK Continuing Ops"}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2" hidden="1">{#N/A,#N/A,FALSE,"schA"}</definedName>
    <definedName name="www" localSheetId="5" hidden="1">{#N/A,#N/A,FALSE,"schA"}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4" hidden="1">'[3]DSM Output'!$B$21:$B$23</definedName>
    <definedName name="y" localSheetId="3" hidden="1">#REF!</definedName>
    <definedName name="y" localSheetId="5" hidden="1">'[3]DSM Output'!$B$21:$B$23</definedName>
    <definedName name="y" localSheetId="0" hidden="1">#REF!</definedName>
    <definedName name="y" hidden="1">#REF!</definedName>
    <definedName name="yuf" localSheetId="2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2" hidden="1">#REF!</definedName>
    <definedName name="z" localSheetId="4" hidden="1">'[3]DSM Output'!$G$21:$G$23</definedName>
    <definedName name="z" localSheetId="3" hidden="1">#REF!</definedName>
    <definedName name="z" localSheetId="5" hidden="1">'[3]DSM Output'!$G$21:$G$23</definedName>
    <definedName name="z" localSheetId="0" hidden="1">#REF!</definedName>
    <definedName name="z" hidden="1">#REF!</definedName>
    <definedName name="Z_01844156_6462_4A28_9785_1A86F4D0C834_.wvu.PrintTitles" localSheetId="5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E22" i="8" l="1"/>
  <c r="C22" i="8"/>
  <c r="B60" i="4" l="1"/>
  <c r="B48" i="4"/>
  <c r="B36" i="4"/>
  <c r="B24" i="4"/>
  <c r="B12" i="4"/>
  <c r="U1277" i="11" l="1"/>
  <c r="I1269" i="11"/>
  <c r="C1267" i="11"/>
  <c r="U1268" i="11"/>
  <c r="Q1268" i="11"/>
  <c r="M1268" i="11"/>
  <c r="I1229" i="11"/>
  <c r="U1229" i="11" s="1"/>
  <c r="I1213" i="11"/>
  <c r="U1213" i="11" s="1"/>
  <c r="S1209" i="11"/>
  <c r="O1209" i="11"/>
  <c r="K1209" i="11"/>
  <c r="G1209" i="11"/>
  <c r="Q1212" i="11"/>
  <c r="M1212" i="11"/>
  <c r="I1207" i="11"/>
  <c r="K1198" i="11"/>
  <c r="M1164" i="11"/>
  <c r="I1189" i="11"/>
  <c r="Q1199" i="11"/>
  <c r="U1178" i="11"/>
  <c r="M1178" i="11"/>
  <c r="S1167" i="11"/>
  <c r="I1155" i="11"/>
  <c r="M1155" i="11" s="1"/>
  <c r="Q1154" i="11"/>
  <c r="O1153" i="11"/>
  <c r="K1153" i="11"/>
  <c r="G1153" i="11"/>
  <c r="U1148" i="11"/>
  <c r="I1138" i="11"/>
  <c r="U1138" i="11" s="1"/>
  <c r="C1136" i="11"/>
  <c r="F1132" i="11"/>
  <c r="F1128" i="11"/>
  <c r="F1118" i="11"/>
  <c r="F1114" i="11"/>
  <c r="U1137" i="11"/>
  <c r="Q1137" i="11"/>
  <c r="M1137" i="11"/>
  <c r="F1099" i="11"/>
  <c r="F1095" i="11"/>
  <c r="I1094" i="11"/>
  <c r="F1094" i="11"/>
  <c r="I1065" i="11"/>
  <c r="C1046" i="11"/>
  <c r="F1021" i="11"/>
  <c r="S1027" i="11"/>
  <c r="K1027" i="11"/>
  <c r="K1044" i="11"/>
  <c r="S1040" i="11"/>
  <c r="O1022" i="11"/>
  <c r="S1021" i="11"/>
  <c r="U1021" i="11" s="1"/>
  <c r="O1039" i="11"/>
  <c r="O1019" i="11"/>
  <c r="F983" i="11"/>
  <c r="S987" i="11"/>
  <c r="K894" i="11"/>
  <c r="G969" i="11"/>
  <c r="K986" i="11"/>
  <c r="S964" i="11"/>
  <c r="O982" i="11"/>
  <c r="S981" i="11"/>
  <c r="U923" i="11"/>
  <c r="S979" i="11"/>
  <c r="S978" i="11"/>
  <c r="F931" i="11"/>
  <c r="U924" i="11"/>
  <c r="Q924" i="11"/>
  <c r="M924" i="11"/>
  <c r="I924" i="11"/>
  <c r="F924" i="11"/>
  <c r="F890" i="11"/>
  <c r="I890" i="11"/>
  <c r="S883" i="11"/>
  <c r="O883" i="11"/>
  <c r="K883" i="11"/>
  <c r="G883" i="11"/>
  <c r="C883" i="11"/>
  <c r="C870" i="11"/>
  <c r="F869" i="11"/>
  <c r="F868" i="11"/>
  <c r="F855" i="11"/>
  <c r="F854" i="11"/>
  <c r="F853" i="11"/>
  <c r="F852" i="11"/>
  <c r="F850" i="11"/>
  <c r="F840" i="11"/>
  <c r="F835" i="11"/>
  <c r="F816" i="11"/>
  <c r="F815" i="11"/>
  <c r="C754" i="11"/>
  <c r="C749" i="11"/>
  <c r="C746" i="11"/>
  <c r="C818" i="11"/>
  <c r="F790" i="11"/>
  <c r="C733" i="11"/>
  <c r="C730" i="11"/>
  <c r="C728" i="11"/>
  <c r="S817" i="11"/>
  <c r="O817" i="11"/>
  <c r="K869" i="11"/>
  <c r="M869" i="11" s="1"/>
  <c r="G869" i="11"/>
  <c r="I869" i="11" s="1"/>
  <c r="S868" i="11"/>
  <c r="U868" i="11" s="1"/>
  <c r="K868" i="11"/>
  <c r="M868" i="11" s="1"/>
  <c r="G868" i="11"/>
  <c r="I868" i="11" s="1"/>
  <c r="C763" i="11"/>
  <c r="C760" i="11"/>
  <c r="C759" i="11"/>
  <c r="C757" i="11"/>
  <c r="C756" i="11"/>
  <c r="S848" i="11"/>
  <c r="K848" i="11"/>
  <c r="K763" i="11"/>
  <c r="C740" i="11"/>
  <c r="S757" i="11"/>
  <c r="O841" i="11"/>
  <c r="S789" i="11"/>
  <c r="S808" i="11" s="1"/>
  <c r="U808" i="11" s="1"/>
  <c r="C735" i="11"/>
  <c r="S839" i="11"/>
  <c r="O755" i="11"/>
  <c r="S754" i="11"/>
  <c r="S753" i="11"/>
  <c r="O739" i="11"/>
  <c r="O760" i="11" s="1"/>
  <c r="O738" i="11"/>
  <c r="O759" i="11" s="1"/>
  <c r="S830" i="11"/>
  <c r="O830" i="11"/>
  <c r="O854" i="11" s="1"/>
  <c r="Q854" i="11" s="1"/>
  <c r="S778" i="11"/>
  <c r="O749" i="11"/>
  <c r="S748" i="11"/>
  <c r="O748" i="11"/>
  <c r="K828" i="11"/>
  <c r="K852" i="11" s="1"/>
  <c r="M852" i="11" s="1"/>
  <c r="O826" i="11"/>
  <c r="K746" i="11"/>
  <c r="O710" i="11"/>
  <c r="C697" i="11"/>
  <c r="I676" i="11"/>
  <c r="O672" i="11"/>
  <c r="Q672" i="11"/>
  <c r="F671" i="11"/>
  <c r="C674" i="11"/>
  <c r="C658" i="11"/>
  <c r="C659" i="11"/>
  <c r="S672" i="11"/>
  <c r="G672" i="11"/>
  <c r="S709" i="11"/>
  <c r="O709" i="11"/>
  <c r="G709" i="11"/>
  <c r="S594" i="11"/>
  <c r="O659" i="11"/>
  <c r="O674" i="11" s="1"/>
  <c r="K634" i="11"/>
  <c r="G659" i="11"/>
  <c r="K630" i="11"/>
  <c r="O690" i="11"/>
  <c r="S650" i="11"/>
  <c r="S687" i="11"/>
  <c r="O649" i="11"/>
  <c r="S684" i="11"/>
  <c r="S621" i="11"/>
  <c r="O683" i="11"/>
  <c r="C597" i="11"/>
  <c r="C595" i="11"/>
  <c r="C594" i="11"/>
  <c r="C593" i="11"/>
  <c r="F592" i="11"/>
  <c r="F591" i="11"/>
  <c r="I589" i="11"/>
  <c r="I588" i="11"/>
  <c r="F588" i="11"/>
  <c r="S584" i="11"/>
  <c r="O584" i="11"/>
  <c r="K584" i="11"/>
  <c r="G584" i="11"/>
  <c r="I584" i="11" s="1"/>
  <c r="C576" i="11"/>
  <c r="C575" i="11"/>
  <c r="K587" i="11"/>
  <c r="G587" i="11"/>
  <c r="I587" i="11" s="1"/>
  <c r="F574" i="11"/>
  <c r="K586" i="11"/>
  <c r="F573" i="11"/>
  <c r="K585" i="11"/>
  <c r="F572" i="11"/>
  <c r="F571" i="11"/>
  <c r="S583" i="11"/>
  <c r="S591" i="11" s="1"/>
  <c r="O583" i="11"/>
  <c r="F569" i="11"/>
  <c r="S582" i="11"/>
  <c r="O582" i="11"/>
  <c r="F567" i="11"/>
  <c r="S581" i="11"/>
  <c r="O581" i="11"/>
  <c r="F566" i="11"/>
  <c r="C565" i="11"/>
  <c r="U483" i="11"/>
  <c r="S580" i="11"/>
  <c r="Q483" i="11"/>
  <c r="O580" i="11"/>
  <c r="F564" i="11"/>
  <c r="U482" i="11"/>
  <c r="S579" i="11"/>
  <c r="Q482" i="11"/>
  <c r="O579" i="11"/>
  <c r="F563" i="11"/>
  <c r="U481" i="11"/>
  <c r="S578" i="11"/>
  <c r="O578" i="11"/>
  <c r="F562" i="11"/>
  <c r="C553" i="11"/>
  <c r="C552" i="11"/>
  <c r="C551" i="11"/>
  <c r="S550" i="11"/>
  <c r="U550" i="11" s="1"/>
  <c r="O550" i="11"/>
  <c r="Q550" i="11" s="1"/>
  <c r="F550" i="11"/>
  <c r="M549" i="11"/>
  <c r="K549" i="11"/>
  <c r="F549" i="11"/>
  <c r="F544" i="11"/>
  <c r="F543" i="11"/>
  <c r="F542" i="11"/>
  <c r="F541" i="11"/>
  <c r="I520" i="11"/>
  <c r="C518" i="11"/>
  <c r="C517" i="11"/>
  <c r="C516" i="11"/>
  <c r="S515" i="11"/>
  <c r="U515" i="11" s="1"/>
  <c r="U480" i="11" s="1"/>
  <c r="O515" i="11"/>
  <c r="Q515" i="11" s="1"/>
  <c r="F515" i="11"/>
  <c r="K514" i="11"/>
  <c r="M514" i="11" s="1"/>
  <c r="F514" i="11"/>
  <c r="F509" i="11"/>
  <c r="F508" i="11"/>
  <c r="F507" i="11"/>
  <c r="F506" i="11"/>
  <c r="C463" i="11"/>
  <c r="C467" i="11" s="1"/>
  <c r="C458" i="11"/>
  <c r="C170" i="11" s="1"/>
  <c r="C483" i="11"/>
  <c r="C482" i="11"/>
  <c r="C481" i="11"/>
  <c r="S480" i="11"/>
  <c r="O480" i="11"/>
  <c r="K479" i="11"/>
  <c r="C447" i="11"/>
  <c r="C446" i="11"/>
  <c r="C445" i="11"/>
  <c r="S444" i="11"/>
  <c r="U444" i="11" s="1"/>
  <c r="Q444" i="11"/>
  <c r="O444" i="11"/>
  <c r="F444" i="11"/>
  <c r="K443" i="11"/>
  <c r="M443" i="11" s="1"/>
  <c r="F443" i="11"/>
  <c r="F441" i="11"/>
  <c r="F438" i="11"/>
  <c r="F437" i="11"/>
  <c r="F436" i="11"/>
  <c r="F435" i="11"/>
  <c r="F430" i="11"/>
  <c r="C432" i="11"/>
  <c r="I414" i="11"/>
  <c r="S409" i="11"/>
  <c r="O409" i="11"/>
  <c r="K408" i="11"/>
  <c r="C412" i="11"/>
  <c r="C411" i="11"/>
  <c r="C361" i="11"/>
  <c r="C398" i="11"/>
  <c r="S374" i="11"/>
  <c r="O374" i="11"/>
  <c r="F374" i="11"/>
  <c r="K373" i="11"/>
  <c r="F373" i="11"/>
  <c r="F368" i="11"/>
  <c r="F367" i="11"/>
  <c r="F366" i="11"/>
  <c r="F365" i="11"/>
  <c r="S339" i="11"/>
  <c r="O339" i="11"/>
  <c r="K338" i="11"/>
  <c r="M338" i="11"/>
  <c r="C340" i="11"/>
  <c r="C328" i="11"/>
  <c r="C327" i="11"/>
  <c r="I310" i="11"/>
  <c r="S305" i="11"/>
  <c r="O305" i="11"/>
  <c r="Q305" i="11"/>
  <c r="K304" i="11"/>
  <c r="C308" i="11"/>
  <c r="C307" i="11"/>
  <c r="C231" i="11"/>
  <c r="C194" i="11" s="1"/>
  <c r="C200" i="11" s="1"/>
  <c r="C229" i="11"/>
  <c r="C192" i="11" s="1"/>
  <c r="C294" i="11"/>
  <c r="C292" i="11"/>
  <c r="I275" i="11"/>
  <c r="S270" i="11"/>
  <c r="U270" i="11" s="1"/>
  <c r="O270" i="11"/>
  <c r="Q270" i="11" s="1"/>
  <c r="F270" i="11"/>
  <c r="K269" i="11"/>
  <c r="M269" i="11" s="1"/>
  <c r="F269" i="11"/>
  <c r="C264" i="11"/>
  <c r="F263" i="11"/>
  <c r="F262" i="11"/>
  <c r="F261" i="11"/>
  <c r="F268" i="11"/>
  <c r="C258" i="11"/>
  <c r="C257" i="11"/>
  <c r="C237" i="11"/>
  <c r="S236" i="11"/>
  <c r="O236" i="11"/>
  <c r="G223" i="11"/>
  <c r="K444" i="11"/>
  <c r="M444" i="11" s="1"/>
  <c r="G549" i="11"/>
  <c r="I549" i="11" s="1"/>
  <c r="S239" i="11"/>
  <c r="O377" i="11"/>
  <c r="K433" i="11"/>
  <c r="G259" i="11"/>
  <c r="S201" i="11"/>
  <c r="O258" i="11"/>
  <c r="G327" i="11"/>
  <c r="S396" i="11"/>
  <c r="O200" i="11"/>
  <c r="G306" i="11"/>
  <c r="O395" i="11"/>
  <c r="O388" i="11"/>
  <c r="S352" i="11"/>
  <c r="S366" i="11" s="1"/>
  <c r="S386" i="11"/>
  <c r="O248" i="11"/>
  <c r="O493" i="11"/>
  <c r="I162" i="11"/>
  <c r="O158" i="11"/>
  <c r="K158" i="11"/>
  <c r="Q157" i="11"/>
  <c r="S153" i="11"/>
  <c r="O153" i="11"/>
  <c r="Q153" i="11"/>
  <c r="I147" i="11"/>
  <c r="O143" i="11"/>
  <c r="K143" i="11"/>
  <c r="Q142" i="11"/>
  <c r="S138" i="11"/>
  <c r="O138" i="11"/>
  <c r="I132" i="11"/>
  <c r="O128" i="11"/>
  <c r="K128" i="11"/>
  <c r="C130" i="11"/>
  <c r="S123" i="11"/>
  <c r="O123" i="11"/>
  <c r="I117" i="11"/>
  <c r="O115" i="11"/>
  <c r="K115" i="11"/>
  <c r="O114" i="11"/>
  <c r="O130" i="11" s="1"/>
  <c r="O145" i="11" s="1"/>
  <c r="O113" i="11"/>
  <c r="O129" i="11" s="1"/>
  <c r="O144" i="11" s="1"/>
  <c r="O112" i="11"/>
  <c r="O111" i="11"/>
  <c r="C113" i="11"/>
  <c r="S108" i="11"/>
  <c r="O108" i="11"/>
  <c r="K114" i="11"/>
  <c r="K130" i="11" s="1"/>
  <c r="K145" i="11" s="1"/>
  <c r="G114" i="11"/>
  <c r="K113" i="11"/>
  <c r="K129" i="11" s="1"/>
  <c r="K144" i="11" s="1"/>
  <c r="G113" i="11"/>
  <c r="G129" i="11" s="1"/>
  <c r="G144" i="11" s="1"/>
  <c r="K111" i="11"/>
  <c r="O98" i="11"/>
  <c r="G140" i="11"/>
  <c r="I140" i="11" s="1"/>
  <c r="G153" i="11"/>
  <c r="I153" i="11" s="1"/>
  <c r="C80" i="11"/>
  <c r="O80" i="11"/>
  <c r="M80" i="11"/>
  <c r="K80" i="11"/>
  <c r="I65" i="11"/>
  <c r="C62" i="11"/>
  <c r="O62" i="11"/>
  <c r="K62" i="11"/>
  <c r="M62" i="11" s="1"/>
  <c r="O44" i="11"/>
  <c r="K44" i="11"/>
  <c r="G62" i="11"/>
  <c r="S61" i="11"/>
  <c r="O79" i="11"/>
  <c r="G79" i="11"/>
  <c r="F109" i="11" l="1"/>
  <c r="Q131" i="11"/>
  <c r="Q690" i="11"/>
  <c r="F687" i="11"/>
  <c r="F690" i="11"/>
  <c r="U922" i="11"/>
  <c r="Q925" i="11"/>
  <c r="Q906" i="11" s="1"/>
  <c r="F253" i="11"/>
  <c r="G257" i="11"/>
  <c r="I257" i="11" s="1"/>
  <c r="O272" i="11"/>
  <c r="F319" i="11"/>
  <c r="U650" i="11"/>
  <c r="F829" i="11"/>
  <c r="F847" i="11"/>
  <c r="S961" i="11"/>
  <c r="S882" i="11" s="1"/>
  <c r="I1150" i="11"/>
  <c r="F1192" i="11"/>
  <c r="I1209" i="11"/>
  <c r="Q1229" i="11"/>
  <c r="F1240" i="11"/>
  <c r="F471" i="11"/>
  <c r="F1096" i="11"/>
  <c r="F1112" i="11"/>
  <c r="I1132" i="11"/>
  <c r="C1154" i="11"/>
  <c r="C1152" i="11" s="1"/>
  <c r="I1152" i="11" s="1"/>
  <c r="I1181" i="11"/>
  <c r="F1183" i="11"/>
  <c r="F1189" i="11"/>
  <c r="Q79" i="11"/>
  <c r="F288" i="11"/>
  <c r="F317" i="11"/>
  <c r="M479" i="11"/>
  <c r="F892" i="11"/>
  <c r="F961" i="11"/>
  <c r="Q1039" i="11"/>
  <c r="C1001" i="11"/>
  <c r="F1001" i="11" s="1"/>
  <c r="F1040" i="11"/>
  <c r="F1131" i="11"/>
  <c r="F1150" i="11"/>
  <c r="U1199" i="11"/>
  <c r="F1238" i="11"/>
  <c r="F1243" i="11"/>
  <c r="F1250" i="11"/>
  <c r="C215" i="11"/>
  <c r="C174" i="11" s="1"/>
  <c r="U174" i="11" s="1"/>
  <c r="C320" i="11"/>
  <c r="C228" i="11"/>
  <c r="C191" i="11" s="1"/>
  <c r="C230" i="11"/>
  <c r="C193" i="11" s="1"/>
  <c r="Q409" i="11"/>
  <c r="Q374" i="11" s="1"/>
  <c r="F473" i="11"/>
  <c r="F812" i="11"/>
  <c r="C1038" i="11"/>
  <c r="F76" i="11"/>
  <c r="Q138" i="11"/>
  <c r="O155" i="11"/>
  <c r="Q155" i="11" s="1"/>
  <c r="F256" i="11"/>
  <c r="F264" i="11"/>
  <c r="F297" i="11"/>
  <c r="F299" i="11"/>
  <c r="F331" i="11"/>
  <c r="U339" i="11"/>
  <c r="F386" i="11"/>
  <c r="F421" i="11"/>
  <c r="Q480" i="11"/>
  <c r="Q674" i="11"/>
  <c r="U709" i="11"/>
  <c r="F649" i="11"/>
  <c r="F662" i="11"/>
  <c r="C736" i="11"/>
  <c r="F844" i="11"/>
  <c r="M930" i="11"/>
  <c r="M911" i="11" s="1"/>
  <c r="F960" i="11"/>
  <c r="O964" i="11"/>
  <c r="O885" i="11" s="1"/>
  <c r="M1044" i="11"/>
  <c r="F1119" i="11"/>
  <c r="F1124" i="11"/>
  <c r="S1153" i="11"/>
  <c r="F1191" i="11"/>
  <c r="F1194" i="11"/>
  <c r="O1198" i="11"/>
  <c r="C1166" i="11"/>
  <c r="F1254" i="11"/>
  <c r="I1262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U903" i="11"/>
  <c r="F1022" i="11"/>
  <c r="F1209" i="11"/>
  <c r="S1227" i="11"/>
  <c r="F41" i="11"/>
  <c r="C93" i="11"/>
  <c r="Q93" i="11" s="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F1164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U1073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C24" i="11"/>
  <c r="C15" i="11"/>
  <c r="C20" i="11"/>
  <c r="Q62" i="11"/>
  <c r="F78" i="11"/>
  <c r="M93" i="1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C225" i="11" s="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F1073" i="11" s="1"/>
  <c r="S1045" i="1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15" i="11" s="1"/>
  <c r="F666" i="11"/>
  <c r="F694" i="11"/>
  <c r="C631" i="11"/>
  <c r="Q710" i="11"/>
  <c r="O746" i="11"/>
  <c r="F787" i="11"/>
  <c r="F789" i="11"/>
  <c r="F735" i="11" s="1"/>
  <c r="F985" i="11"/>
  <c r="F1080" i="11" s="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I125" i="11" s="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U291" i="11" s="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352" i="11"/>
  <c r="O412" i="11"/>
  <c r="Q412" i="11" s="1"/>
  <c r="F492" i="11"/>
  <c r="F578" i="11"/>
  <c r="F582" i="11"/>
  <c r="F590" i="11"/>
  <c r="K672" i="11"/>
  <c r="M672" i="11" s="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F739" i="11" s="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F755" i="11" s="1"/>
  <c r="K816" i="11"/>
  <c r="M816" i="11" s="1"/>
  <c r="K826" i="11"/>
  <c r="K850" i="11" s="1"/>
  <c r="M850" i="11" s="1"/>
  <c r="F839" i="11"/>
  <c r="Q1168" i="11"/>
  <c r="C44" i="11"/>
  <c r="M44" i="11" s="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S711" i="11" s="1"/>
  <c r="F668" i="11"/>
  <c r="F628" i="11" s="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C732" i="11"/>
  <c r="F800" i="11"/>
  <c r="F748" i="11" s="1"/>
  <c r="C748" i="11"/>
  <c r="O1037" i="11"/>
  <c r="Q1037" i="11" s="1"/>
  <c r="I1149" i="1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S750" i="11"/>
  <c r="O816" i="11"/>
  <c r="Q816" i="11" s="1"/>
  <c r="O868" i="11"/>
  <c r="Q868" i="11" s="1"/>
  <c r="S766" i="11"/>
  <c r="S870" i="11" s="1"/>
  <c r="U870" i="11" s="1"/>
  <c r="F830" i="11"/>
  <c r="F838" i="11"/>
  <c r="C848" i="11"/>
  <c r="U848" i="11" s="1"/>
  <c r="C871" i="11"/>
  <c r="C767" i="11" s="1"/>
  <c r="F861" i="11"/>
  <c r="F886" i="11"/>
  <c r="F981" i="11"/>
  <c r="Q1228" i="11"/>
  <c r="Q1230" i="11" s="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U987" i="11" s="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M931" i="11"/>
  <c r="U931" i="11"/>
  <c r="S1022" i="11"/>
  <c r="U1022" i="11" s="1"/>
  <c r="F1041" i="11"/>
  <c r="F1078" i="11" s="1"/>
  <c r="C1045" i="11"/>
  <c r="I1118" i="11"/>
  <c r="F1121" i="11"/>
  <c r="I1123" i="11"/>
  <c r="I1125" i="11"/>
  <c r="I1134" i="11"/>
  <c r="F1149" i="1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Q146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I697" i="11"/>
  <c r="C721" i="11"/>
  <c r="C780" i="11"/>
  <c r="C726" i="11" s="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U687" i="11"/>
  <c r="S702" i="11"/>
  <c r="U702" i="11" s="1"/>
  <c r="K693" i="11"/>
  <c r="F700" i="11"/>
  <c r="F622" i="11" s="1"/>
  <c r="C622" i="11"/>
  <c r="Q841" i="11"/>
  <c r="O861" i="11"/>
  <c r="Q861" i="11" s="1"/>
  <c r="F536" i="11"/>
  <c r="F466" i="11" s="1"/>
  <c r="F585" i="11"/>
  <c r="F587" i="11"/>
  <c r="O645" i="11"/>
  <c r="O621" i="11"/>
  <c r="C632" i="11"/>
  <c r="F652" i="11"/>
  <c r="F610" i="11" s="1"/>
  <c r="F656" i="11"/>
  <c r="C614" i="11"/>
  <c r="C617" i="11" s="1"/>
  <c r="F665" i="11"/>
  <c r="S665" i="11"/>
  <c r="U665" i="11" s="1"/>
  <c r="F685" i="11"/>
  <c r="F605" i="11" s="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F608" i="11" s="1"/>
  <c r="C608" i="11"/>
  <c r="G671" i="11"/>
  <c r="I671" i="11" s="1"/>
  <c r="C686" i="11"/>
  <c r="F684" i="11"/>
  <c r="O684" i="11"/>
  <c r="S688" i="11"/>
  <c r="K694" i="11"/>
  <c r="F704" i="11"/>
  <c r="C626" i="1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922" i="11"/>
  <c r="Q903" i="11" s="1"/>
  <c r="K593" i="11"/>
  <c r="S593" i="11"/>
  <c r="G594" i="11"/>
  <c r="I594" i="11" s="1"/>
  <c r="O594" i="11"/>
  <c r="O611" i="11"/>
  <c r="O627" i="11" s="1"/>
  <c r="O653" i="11"/>
  <c r="U830" i="11"/>
  <c r="S838" i="11"/>
  <c r="S787" i="11"/>
  <c r="O839" i="11"/>
  <c r="O788" i="11"/>
  <c r="S738" i="11"/>
  <c r="S759" i="11" s="1"/>
  <c r="F864" i="1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M1081" i="11" s="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O1040" i="11"/>
  <c r="Q1040" i="11" s="1"/>
  <c r="Q1077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I987" i="11" s="1"/>
  <c r="G894" i="11"/>
  <c r="O1036" i="11"/>
  <c r="Q1036" i="11" s="1"/>
  <c r="O1018" i="11"/>
  <c r="Q1018" i="11" s="1"/>
  <c r="K1025" i="11"/>
  <c r="M1025" i="11" s="1"/>
  <c r="K1043" i="11"/>
  <c r="M1043" i="11" s="1"/>
  <c r="G1045" i="11"/>
  <c r="G1027" i="11"/>
  <c r="I1027" i="11" s="1"/>
  <c r="U1045" i="1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U1074" i="11" l="1"/>
  <c r="I1045" i="11"/>
  <c r="M826" i="11"/>
  <c r="I22" i="11"/>
  <c r="U273" i="11"/>
  <c r="I502" i="11"/>
  <c r="C926" i="11"/>
  <c r="C907" i="11" s="1"/>
  <c r="I632" i="11"/>
  <c r="U711" i="11"/>
  <c r="F234" i="11"/>
  <c r="Q1045" i="11"/>
  <c r="F625" i="11"/>
  <c r="I775" i="11"/>
  <c r="S80" i="11"/>
  <c r="U80" i="11" s="1"/>
  <c r="Q387" i="11"/>
  <c r="F1154" i="11"/>
  <c r="F1156" i="11" s="1"/>
  <c r="F463" i="11"/>
  <c r="F624" i="11"/>
  <c r="F630" i="11"/>
  <c r="M1045" i="11"/>
  <c r="M1082" i="11" s="1"/>
  <c r="F621" i="11"/>
  <c r="I1154" i="11"/>
  <c r="I1156" i="11" s="1"/>
  <c r="Q44" i="11"/>
  <c r="I272" i="11"/>
  <c r="F760" i="11"/>
  <c r="F626" i="11"/>
  <c r="U835" i="11"/>
  <c r="U236" i="11"/>
  <c r="Q293" i="11"/>
  <c r="I293" i="11"/>
  <c r="I224" i="11" s="1"/>
  <c r="U537" i="11"/>
  <c r="F227" i="11"/>
  <c r="F190" i="11" s="1"/>
  <c r="F220" i="11"/>
  <c r="F180" i="11" s="1"/>
  <c r="Q652" i="11"/>
  <c r="F1076" i="11"/>
  <c r="F215" i="11"/>
  <c r="F174" i="11" s="1"/>
  <c r="U271" i="11"/>
  <c r="F20" i="11"/>
  <c r="F21" i="11"/>
  <c r="F236" i="11"/>
  <c r="F199" i="11" s="1"/>
  <c r="F233" i="11"/>
  <c r="F274" i="11"/>
  <c r="F276" i="11" s="1"/>
  <c r="Q1076" i="11"/>
  <c r="U376" i="11"/>
  <c r="C1082" i="11"/>
  <c r="F757" i="11"/>
  <c r="Q712" i="11"/>
  <c r="F732" i="11"/>
  <c r="F230" i="11"/>
  <c r="F193" i="11" s="1"/>
  <c r="F93" i="11"/>
  <c r="S843" i="1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459" i="11" s="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F181" i="11" s="1"/>
  <c r="Q174" i="11"/>
  <c r="F116" i="11"/>
  <c r="M291" i="11"/>
  <c r="F46" i="11"/>
  <c r="F48" i="11" s="1"/>
  <c r="F457" i="11"/>
  <c r="F169" i="11" s="1"/>
  <c r="Q987" i="11"/>
  <c r="F734" i="11"/>
  <c r="U647" i="11"/>
  <c r="S704" i="11"/>
  <c r="U704" i="11" s="1"/>
  <c r="F595" i="11"/>
  <c r="F597" i="11" s="1"/>
  <c r="O857" i="11"/>
  <c r="Q857" i="11" s="1"/>
  <c r="F475" i="11"/>
  <c r="M236" i="11"/>
  <c r="M539" i="11"/>
  <c r="U433" i="11"/>
  <c r="Q538" i="11"/>
  <c r="I538" i="11"/>
  <c r="I225" i="11"/>
  <c r="K268" i="11"/>
  <c r="M268" i="11" s="1"/>
  <c r="I537" i="11"/>
  <c r="I467" i="11" s="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U467" i="11" s="1"/>
  <c r="Q502" i="11"/>
  <c r="F82" i="11"/>
  <c r="I326" i="11"/>
  <c r="I223" i="11" s="1"/>
  <c r="Q377" i="11"/>
  <c r="Q539" i="11"/>
  <c r="U342" i="11"/>
  <c r="F741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U469" i="11" s="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M466" i="11" s="1"/>
  <c r="K513" i="11"/>
  <c r="M513" i="11" s="1"/>
  <c r="M478" i="11" s="1"/>
  <c r="S860" i="11"/>
  <c r="U860" i="11" s="1"/>
  <c r="U840" i="11"/>
  <c r="O665" i="11"/>
  <c r="Q665" i="11" s="1"/>
  <c r="Q650" i="11"/>
  <c r="K888" i="11"/>
  <c r="Q1082" i="11"/>
  <c r="F1061" i="11"/>
  <c r="S881" i="11"/>
  <c r="C635" i="11"/>
  <c r="F713" i="11"/>
  <c r="M696" i="11"/>
  <c r="U431" i="11"/>
  <c r="U361" i="11" s="1"/>
  <c r="I235" i="11"/>
  <c r="M480" i="11"/>
  <c r="I617" i="11"/>
  <c r="M537" i="11"/>
  <c r="M467" i="11" s="1"/>
  <c r="M273" i="11"/>
  <c r="U539" i="11"/>
  <c r="M504" i="11"/>
  <c r="M469" i="11" s="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237" i="11" s="1"/>
  <c r="U397" i="11"/>
  <c r="U362" i="11" s="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237" i="11" s="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Q291" i="1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M99" i="11" s="1"/>
  <c r="C95" i="11"/>
  <c r="S712" i="11"/>
  <c r="U712" i="11" s="1"/>
  <c r="U697" i="11"/>
  <c r="O442" i="11"/>
  <c r="Q442" i="11" s="1"/>
  <c r="Q37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S262" i="11"/>
  <c r="U262" i="11" s="1"/>
  <c r="U249" i="11"/>
  <c r="S401" i="11"/>
  <c r="U401" i="11" s="1"/>
  <c r="U387" i="11"/>
  <c r="S541" i="11"/>
  <c r="U541" i="11" s="1"/>
  <c r="U527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S863" i="11"/>
  <c r="U863" i="11" s="1"/>
  <c r="O802" i="11"/>
  <c r="Q802" i="11" s="1"/>
  <c r="Q779" i="11"/>
  <c r="O337" i="11"/>
  <c r="Q337" i="11" s="1"/>
  <c r="Q325" i="11"/>
  <c r="U144" i="11"/>
  <c r="S159" i="11"/>
  <c r="U15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72" i="11" s="1"/>
  <c r="U395" i="11"/>
  <c r="K407" i="11"/>
  <c r="M407" i="11" s="1"/>
  <c r="M395" i="11"/>
  <c r="Q317" i="11"/>
  <c r="O330" i="11"/>
  <c r="Q330" i="11" s="1"/>
  <c r="F1054" i="11"/>
  <c r="F1028" i="11"/>
  <c r="F871" i="11"/>
  <c r="U492" i="11"/>
  <c r="S506" i="11"/>
  <c r="U506" i="11" s="1"/>
  <c r="F182" i="1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O332" i="11"/>
  <c r="Q332" i="11" s="1"/>
  <c r="Q319" i="11"/>
  <c r="U325" i="11"/>
  <c r="S337" i="11"/>
  <c r="U337" i="11" s="1"/>
  <c r="M325" i="11"/>
  <c r="M222" i="11" s="1"/>
  <c r="K337" i="11"/>
  <c r="M337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U410" i="11"/>
  <c r="U375" i="11" s="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469" i="11" s="1"/>
  <c r="I396" i="11"/>
  <c r="U234" i="11"/>
  <c r="F64" i="11"/>
  <c r="F66" i="11" s="1"/>
  <c r="F15" i="11"/>
  <c r="M503" i="11"/>
  <c r="I236" i="11"/>
  <c r="Q504" i="11"/>
  <c r="M144" i="11"/>
  <c r="S263" i="11"/>
  <c r="U263" i="11" s="1"/>
  <c r="U250" i="11"/>
  <c r="F219" i="11"/>
  <c r="C175" i="11"/>
  <c r="I159" i="11"/>
  <c r="F196" i="11" l="1"/>
  <c r="Q467" i="11"/>
  <c r="U222" i="11"/>
  <c r="M360" i="11"/>
  <c r="I633" i="11"/>
  <c r="F179" i="11"/>
  <c r="Q469" i="11"/>
  <c r="U239" i="11"/>
  <c r="F99" i="11"/>
  <c r="F101" i="11" s="1"/>
  <c r="I468" i="11"/>
  <c r="I184" i="11" s="1"/>
  <c r="M234" i="11"/>
  <c r="Q308" i="11"/>
  <c r="Q239" i="11" s="1"/>
  <c r="Q361" i="11"/>
  <c r="Q222" i="11"/>
  <c r="M468" i="11"/>
  <c r="F194" i="11"/>
  <c r="X1139" i="11"/>
  <c r="I361" i="11"/>
  <c r="I183" i="11" s="1"/>
  <c r="Q468" i="11"/>
  <c r="F118" i="11"/>
  <c r="I199" i="11"/>
  <c r="C903" i="11"/>
  <c r="B69" i="4"/>
  <c r="M238" i="11"/>
  <c r="M237" i="11"/>
  <c r="F1008" i="11"/>
  <c r="F1083" i="11"/>
  <c r="M1201" i="1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170" i="11" s="1"/>
  <c r="U1201" i="11"/>
  <c r="M361" i="11"/>
  <c r="Q229" i="11"/>
  <c r="U366" i="11"/>
  <c r="U238" i="11"/>
  <c r="U466" i="11"/>
  <c r="Q1169" i="11"/>
  <c r="Q1170" i="11" s="1"/>
  <c r="Q1201" i="11"/>
  <c r="I95" i="11"/>
  <c r="I96" i="11"/>
  <c r="Q216" i="11"/>
  <c r="M101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3" i="11" l="1"/>
  <c r="U1204" i="11" s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C797" i="9" s="1"/>
  <c r="K794" i="9"/>
  <c r="M794" i="9" s="1"/>
  <c r="I794" i="9"/>
  <c r="G794" i="9"/>
  <c r="F794" i="9"/>
  <c r="F691" i="9" s="1"/>
  <c r="K793" i="9"/>
  <c r="M793" i="9" s="1"/>
  <c r="G793" i="9"/>
  <c r="I793" i="9" s="1"/>
  <c r="F793" i="9"/>
  <c r="M792" i="9"/>
  <c r="K792" i="9"/>
  <c r="G792" i="9"/>
  <c r="I792" i="9" s="1"/>
  <c r="F792" i="9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I685" i="9" s="1"/>
  <c r="F788" i="9"/>
  <c r="M786" i="9"/>
  <c r="K786" i="9"/>
  <c r="G786" i="9"/>
  <c r="I786" i="9" s="1"/>
  <c r="I683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G783" i="9"/>
  <c r="I783" i="9" s="1"/>
  <c r="F783" i="9"/>
  <c r="M782" i="9"/>
  <c r="K782" i="9"/>
  <c r="G782" i="9"/>
  <c r="I782" i="9" s="1"/>
  <c r="I679" i="9" s="1"/>
  <c r="F782" i="9"/>
  <c r="M780" i="9"/>
  <c r="K780" i="9"/>
  <c r="G780" i="9"/>
  <c r="I780" i="9" s="1"/>
  <c r="I677" i="9" s="1"/>
  <c r="F780" i="9"/>
  <c r="K779" i="9"/>
  <c r="M779" i="9" s="1"/>
  <c r="G779" i="9"/>
  <c r="I779" i="9" s="1"/>
  <c r="F779" i="9"/>
  <c r="K778" i="9"/>
  <c r="M778" i="9" s="1"/>
  <c r="G778" i="9"/>
  <c r="I778" i="9" s="1"/>
  <c r="F778" i="9"/>
  <c r="M777" i="9"/>
  <c r="K777" i="9"/>
  <c r="G777" i="9"/>
  <c r="I777" i="9" s="1"/>
  <c r="F777" i="9"/>
  <c r="M775" i="9"/>
  <c r="K775" i="9"/>
  <c r="I775" i="9"/>
  <c r="I672" i="9" s="1"/>
  <c r="G775" i="9"/>
  <c r="F775" i="9"/>
  <c r="F672" i="9" s="1"/>
  <c r="K773" i="9"/>
  <c r="M773" i="9" s="1"/>
  <c r="I773" i="9"/>
  <c r="G773" i="9"/>
  <c r="F773" i="9"/>
  <c r="K772" i="9"/>
  <c r="M772" i="9" s="1"/>
  <c r="M667" i="9" s="1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I661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G761" i="9"/>
  <c r="I761" i="9" s="1"/>
  <c r="F761" i="9"/>
  <c r="C757" i="9"/>
  <c r="K756" i="9"/>
  <c r="M756" i="9" s="1"/>
  <c r="G756" i="9"/>
  <c r="I756" i="9" s="1"/>
  <c r="F756" i="9"/>
  <c r="K755" i="9"/>
  <c r="M755" i="9" s="1"/>
  <c r="G755" i="9"/>
  <c r="I755" i="9" s="1"/>
  <c r="I650" i="9" s="1"/>
  <c r="F755" i="9"/>
  <c r="K754" i="9"/>
  <c r="G754" i="9"/>
  <c r="I754" i="9" s="1"/>
  <c r="F754" i="9"/>
  <c r="M752" i="9"/>
  <c r="K752" i="9"/>
  <c r="G752" i="9"/>
  <c r="I752" i="9" s="1"/>
  <c r="F752" i="9"/>
  <c r="C746" i="9"/>
  <c r="F745" i="9"/>
  <c r="C744" i="9"/>
  <c r="K743" i="9"/>
  <c r="M743" i="9" s="1"/>
  <c r="I743" i="9"/>
  <c r="I691" i="9" s="1"/>
  <c r="G743" i="9"/>
  <c r="F743" i="9"/>
  <c r="K742" i="9"/>
  <c r="M742" i="9" s="1"/>
  <c r="I742" i="9"/>
  <c r="I690" i="9" s="1"/>
  <c r="G742" i="9"/>
  <c r="F742" i="9"/>
  <c r="K741" i="9"/>
  <c r="M741" i="9" s="1"/>
  <c r="G741" i="9"/>
  <c r="I741" i="9" s="1"/>
  <c r="F741" i="9"/>
  <c r="K740" i="9"/>
  <c r="M740" i="9" s="1"/>
  <c r="M688" i="9" s="1"/>
  <c r="G740" i="9"/>
  <c r="I740" i="9" s="1"/>
  <c r="F740" i="9"/>
  <c r="K738" i="9"/>
  <c r="M738" i="9" s="1"/>
  <c r="G738" i="9"/>
  <c r="I738" i="9" s="1"/>
  <c r="I686" i="9" s="1"/>
  <c r="F738" i="9"/>
  <c r="M737" i="9"/>
  <c r="M685" i="9" s="1"/>
  <c r="K737" i="9"/>
  <c r="I737" i="9"/>
  <c r="G737" i="9"/>
  <c r="F737" i="9"/>
  <c r="F685" i="9" s="1"/>
  <c r="K735" i="9"/>
  <c r="M735" i="9" s="1"/>
  <c r="M683" i="9" s="1"/>
  <c r="G735" i="9"/>
  <c r="I735" i="9" s="1"/>
  <c r="F735" i="9"/>
  <c r="F683" i="9" s="1"/>
  <c r="K734" i="9"/>
  <c r="M734" i="9" s="1"/>
  <c r="M682" i="9" s="1"/>
  <c r="G734" i="9"/>
  <c r="I734" i="9" s="1"/>
  <c r="F734" i="9"/>
  <c r="F682" i="9" s="1"/>
  <c r="K733" i="9"/>
  <c r="M733" i="9" s="1"/>
  <c r="I733" i="9"/>
  <c r="I681" i="9" s="1"/>
  <c r="G733" i="9"/>
  <c r="F733" i="9"/>
  <c r="F681" i="9" s="1"/>
  <c r="K732" i="9"/>
  <c r="M732" i="9" s="1"/>
  <c r="I732" i="9"/>
  <c r="I680" i="9" s="1"/>
  <c r="G732" i="9"/>
  <c r="F732" i="9"/>
  <c r="K731" i="9"/>
  <c r="M731" i="9" s="1"/>
  <c r="M679" i="9" s="1"/>
  <c r="G731" i="9"/>
  <c r="I731" i="9" s="1"/>
  <c r="F731" i="9"/>
  <c r="K729" i="9"/>
  <c r="M729" i="9" s="1"/>
  <c r="G729" i="9"/>
  <c r="I729" i="9" s="1"/>
  <c r="F729" i="9"/>
  <c r="K728" i="9"/>
  <c r="M728" i="9" s="1"/>
  <c r="M676" i="9" s="1"/>
  <c r="G728" i="9"/>
  <c r="I728" i="9" s="1"/>
  <c r="F728" i="9"/>
  <c r="M727" i="9"/>
  <c r="K727" i="9"/>
  <c r="I727" i="9"/>
  <c r="I675" i="9" s="1"/>
  <c r="G727" i="9"/>
  <c r="F727" i="9"/>
  <c r="F675" i="9" s="1"/>
  <c r="K726" i="9"/>
  <c r="M726" i="9" s="1"/>
  <c r="G726" i="9"/>
  <c r="I726" i="9" s="1"/>
  <c r="F726" i="9"/>
  <c r="F674" i="9" s="1"/>
  <c r="K724" i="9"/>
  <c r="M724" i="9" s="1"/>
  <c r="M672" i="9" s="1"/>
  <c r="G724" i="9"/>
  <c r="I724" i="9" s="1"/>
  <c r="F724" i="9"/>
  <c r="K722" i="9"/>
  <c r="M722" i="9" s="1"/>
  <c r="I722" i="9"/>
  <c r="I668" i="9" s="1"/>
  <c r="G722" i="9"/>
  <c r="F722" i="9"/>
  <c r="K721" i="9"/>
  <c r="M721" i="9" s="1"/>
  <c r="I721" i="9"/>
  <c r="I667" i="9" s="1"/>
  <c r="G721" i="9"/>
  <c r="F721" i="9"/>
  <c r="K719" i="9"/>
  <c r="M719" i="9" s="1"/>
  <c r="G719" i="9"/>
  <c r="I719" i="9" s="1"/>
  <c r="F719" i="9"/>
  <c r="K718" i="9"/>
  <c r="M718" i="9" s="1"/>
  <c r="G718" i="9"/>
  <c r="I718" i="9" s="1"/>
  <c r="F718" i="9"/>
  <c r="K716" i="9"/>
  <c r="M716" i="9" s="1"/>
  <c r="G716" i="9"/>
  <c r="I716" i="9" s="1"/>
  <c r="I662" i="9" s="1"/>
  <c r="F716" i="9"/>
  <c r="M715" i="9"/>
  <c r="M661" i="9" s="1"/>
  <c r="K715" i="9"/>
  <c r="I715" i="9"/>
  <c r="G715" i="9"/>
  <c r="F715" i="9"/>
  <c r="F661" i="9" s="1"/>
  <c r="K714" i="9"/>
  <c r="M714" i="9" s="1"/>
  <c r="G714" i="9"/>
  <c r="I714" i="9" s="1"/>
  <c r="F714" i="9"/>
  <c r="F660" i="9" s="1"/>
  <c r="K713" i="9"/>
  <c r="M713" i="9" s="1"/>
  <c r="M659" i="9" s="1"/>
  <c r="G713" i="9"/>
  <c r="I713" i="9" s="1"/>
  <c r="F713" i="9"/>
  <c r="F659" i="9" s="1"/>
  <c r="K712" i="9"/>
  <c r="M712" i="9" s="1"/>
  <c r="I712" i="9"/>
  <c r="I658" i="9" s="1"/>
  <c r="G712" i="9"/>
  <c r="F712" i="9"/>
  <c r="K710" i="9"/>
  <c r="M710" i="9" s="1"/>
  <c r="I710" i="9"/>
  <c r="I656" i="9" s="1"/>
  <c r="G710" i="9"/>
  <c r="F710" i="9"/>
  <c r="C706" i="9"/>
  <c r="M705" i="9"/>
  <c r="M651" i="9" s="1"/>
  <c r="K705" i="9"/>
  <c r="G705" i="9"/>
  <c r="I705" i="9" s="1"/>
  <c r="F705" i="9"/>
  <c r="K704" i="9"/>
  <c r="M704" i="9" s="1"/>
  <c r="M650" i="9" s="1"/>
  <c r="G704" i="9"/>
  <c r="I704" i="9" s="1"/>
  <c r="F704" i="9"/>
  <c r="M703" i="9"/>
  <c r="K703" i="9"/>
  <c r="I703" i="9"/>
  <c r="G703" i="9"/>
  <c r="F703" i="9"/>
  <c r="F649" i="9" s="1"/>
  <c r="K701" i="9"/>
  <c r="M701" i="9" s="1"/>
  <c r="G701" i="9"/>
  <c r="I701" i="9" s="1"/>
  <c r="F701" i="9"/>
  <c r="F647" i="9" s="1"/>
  <c r="M694" i="9"/>
  <c r="I694" i="9"/>
  <c r="F694" i="9" s="1"/>
  <c r="C694" i="9"/>
  <c r="C691" i="9"/>
  <c r="C690" i="9"/>
  <c r="I689" i="9"/>
  <c r="C689" i="9"/>
  <c r="F688" i="9"/>
  <c r="C688" i="9"/>
  <c r="C692" i="9" s="1"/>
  <c r="F686" i="9"/>
  <c r="C686" i="9"/>
  <c r="C685" i="9"/>
  <c r="C683" i="9"/>
  <c r="C682" i="9"/>
  <c r="C681" i="9"/>
  <c r="C680" i="9"/>
  <c r="F679" i="9"/>
  <c r="C679" i="9"/>
  <c r="M677" i="9"/>
  <c r="F677" i="9"/>
  <c r="C677" i="9"/>
  <c r="F676" i="9"/>
  <c r="C676" i="9"/>
  <c r="C675" i="9"/>
  <c r="I674" i="9"/>
  <c r="C674" i="9"/>
  <c r="C672" i="9"/>
  <c r="C669" i="9"/>
  <c r="M668" i="9"/>
  <c r="C668" i="9"/>
  <c r="C667" i="9"/>
  <c r="C666" i="9"/>
  <c r="C665" i="9"/>
  <c r="F664" i="9"/>
  <c r="C664" i="9"/>
  <c r="F662" i="9"/>
  <c r="C662" i="9"/>
  <c r="C661" i="9"/>
  <c r="M660" i="9"/>
  <c r="C660" i="9"/>
  <c r="C659" i="9"/>
  <c r="M658" i="9"/>
  <c r="F658" i="9"/>
  <c r="C658" i="9"/>
  <c r="C656" i="9"/>
  <c r="C654" i="9"/>
  <c r="C653" i="9"/>
  <c r="F651" i="9"/>
  <c r="C651" i="9"/>
  <c r="F650" i="9"/>
  <c r="C650" i="9"/>
  <c r="I649" i="9"/>
  <c r="C649" i="9"/>
  <c r="C647" i="9"/>
  <c r="F640" i="9"/>
  <c r="C639" i="9"/>
  <c r="C641" i="9" s="1"/>
  <c r="K638" i="9"/>
  <c r="M638" i="9" s="1"/>
  <c r="I638" i="9"/>
  <c r="I566" i="9" s="1"/>
  <c r="G638" i="9"/>
  <c r="F638" i="9"/>
  <c r="K637" i="9"/>
  <c r="M637" i="9" s="1"/>
  <c r="I637" i="9"/>
  <c r="G637" i="9"/>
  <c r="F637" i="9"/>
  <c r="K636" i="9"/>
  <c r="M636" i="9" s="1"/>
  <c r="G636" i="9"/>
  <c r="I636" i="9" s="1"/>
  <c r="F636" i="9"/>
  <c r="K635" i="9"/>
  <c r="M635" i="9" s="1"/>
  <c r="G635" i="9"/>
  <c r="I635" i="9" s="1"/>
  <c r="F635" i="9"/>
  <c r="K634" i="9"/>
  <c r="M634" i="9" s="1"/>
  <c r="G634" i="9"/>
  <c r="I634" i="9" s="1"/>
  <c r="F634" i="9"/>
  <c r="K633" i="9"/>
  <c r="M633" i="9" s="1"/>
  <c r="G633" i="9"/>
  <c r="I633" i="9" s="1"/>
  <c r="F633" i="9"/>
  <c r="M632" i="9"/>
  <c r="K632" i="9"/>
  <c r="G632" i="9"/>
  <c r="I632" i="9" s="1"/>
  <c r="I560" i="9" s="1"/>
  <c r="F632" i="9"/>
  <c r="M631" i="9"/>
  <c r="K631" i="9"/>
  <c r="I631" i="9"/>
  <c r="G631" i="9"/>
  <c r="F631" i="9"/>
  <c r="K630" i="9"/>
  <c r="M630" i="9" s="1"/>
  <c r="I630" i="9"/>
  <c r="I558" i="9" s="1"/>
  <c r="G630" i="9"/>
  <c r="F630" i="9"/>
  <c r="K629" i="9"/>
  <c r="M629" i="9" s="1"/>
  <c r="I629" i="9"/>
  <c r="G629" i="9"/>
  <c r="F629" i="9"/>
  <c r="K628" i="9"/>
  <c r="M628" i="9" s="1"/>
  <c r="G628" i="9"/>
  <c r="I628" i="9" s="1"/>
  <c r="F628" i="9"/>
  <c r="K627" i="9"/>
  <c r="M627" i="9" s="1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M623" i="9"/>
  <c r="K623" i="9"/>
  <c r="G623" i="9"/>
  <c r="I623" i="9" s="1"/>
  <c r="F623" i="9"/>
  <c r="M621" i="9"/>
  <c r="K621" i="9"/>
  <c r="I621" i="9"/>
  <c r="G621" i="9"/>
  <c r="F621" i="9"/>
  <c r="K620" i="9"/>
  <c r="M620" i="9" s="1"/>
  <c r="I620" i="9"/>
  <c r="G620" i="9"/>
  <c r="F620" i="9"/>
  <c r="K618" i="9"/>
  <c r="M618" i="9" s="1"/>
  <c r="I618" i="9"/>
  <c r="G618" i="9"/>
  <c r="F618" i="9"/>
  <c r="K617" i="9"/>
  <c r="M617" i="9" s="1"/>
  <c r="M541" i="9" s="1"/>
  <c r="G617" i="9"/>
  <c r="I617" i="9" s="1"/>
  <c r="F617" i="9"/>
  <c r="C616" i="9"/>
  <c r="K615" i="9"/>
  <c r="M615" i="9" s="1"/>
  <c r="M539" i="9" s="1"/>
  <c r="G615" i="9"/>
  <c r="I615" i="9" s="1"/>
  <c r="F615" i="9"/>
  <c r="K614" i="9"/>
  <c r="M614" i="9" s="1"/>
  <c r="G614" i="9"/>
  <c r="I614" i="9" s="1"/>
  <c r="F614" i="9"/>
  <c r="M613" i="9"/>
  <c r="K613" i="9"/>
  <c r="G613" i="9"/>
  <c r="I613" i="9" s="1"/>
  <c r="F613" i="9"/>
  <c r="F606" i="9"/>
  <c r="C605" i="9"/>
  <c r="C607" i="9" s="1"/>
  <c r="K604" i="9"/>
  <c r="M604" i="9" s="1"/>
  <c r="I604" i="9"/>
  <c r="G604" i="9"/>
  <c r="F604" i="9"/>
  <c r="K603" i="9"/>
  <c r="M603" i="9" s="1"/>
  <c r="M565" i="9" s="1"/>
  <c r="G603" i="9"/>
  <c r="I603" i="9" s="1"/>
  <c r="F603" i="9"/>
  <c r="M602" i="9"/>
  <c r="K602" i="9"/>
  <c r="G602" i="9"/>
  <c r="I602" i="9" s="1"/>
  <c r="I564" i="9" s="1"/>
  <c r="F602" i="9"/>
  <c r="M601" i="9"/>
  <c r="K601" i="9"/>
  <c r="G601" i="9"/>
  <c r="I601" i="9" s="1"/>
  <c r="I563" i="9" s="1"/>
  <c r="F601" i="9"/>
  <c r="K600" i="9"/>
  <c r="M600" i="9" s="1"/>
  <c r="G600" i="9"/>
  <c r="I600" i="9" s="1"/>
  <c r="F600" i="9"/>
  <c r="M599" i="9"/>
  <c r="K599" i="9"/>
  <c r="I599" i="9"/>
  <c r="I561" i="9" s="1"/>
  <c r="G599" i="9"/>
  <c r="F599" i="9"/>
  <c r="F561" i="9" s="1"/>
  <c r="K598" i="9"/>
  <c r="M598" i="9" s="1"/>
  <c r="M560" i="9" s="1"/>
  <c r="G598" i="9"/>
  <c r="I598" i="9" s="1"/>
  <c r="F598" i="9"/>
  <c r="F560" i="9" s="1"/>
  <c r="K597" i="9"/>
  <c r="M597" i="9" s="1"/>
  <c r="G597" i="9"/>
  <c r="I597" i="9" s="1"/>
  <c r="F597" i="9"/>
  <c r="F559" i="9" s="1"/>
  <c r="K596" i="9"/>
  <c r="M596" i="9" s="1"/>
  <c r="M558" i="9" s="1"/>
  <c r="I596" i="9"/>
  <c r="G596" i="9"/>
  <c r="F596" i="9"/>
  <c r="F558" i="9" s="1"/>
  <c r="K595" i="9"/>
  <c r="M595" i="9" s="1"/>
  <c r="M557" i="9" s="1"/>
  <c r="G595" i="9"/>
  <c r="I595" i="9" s="1"/>
  <c r="F595" i="9"/>
  <c r="M594" i="9"/>
  <c r="K594" i="9"/>
  <c r="G594" i="9"/>
  <c r="I594" i="9" s="1"/>
  <c r="I556" i="9" s="1"/>
  <c r="F594" i="9"/>
  <c r="M593" i="9"/>
  <c r="M555" i="9" s="1"/>
  <c r="K593" i="9"/>
  <c r="G593" i="9"/>
  <c r="I593" i="9" s="1"/>
  <c r="I555" i="9" s="1"/>
  <c r="F593" i="9"/>
  <c r="K591" i="9"/>
  <c r="M591" i="9" s="1"/>
  <c r="G591" i="9"/>
  <c r="I591" i="9" s="1"/>
  <c r="I549" i="9" s="1"/>
  <c r="F591" i="9"/>
  <c r="M590" i="9"/>
  <c r="K590" i="9"/>
  <c r="I590" i="9"/>
  <c r="G590" i="9"/>
  <c r="F590" i="9"/>
  <c r="F548" i="9" s="1"/>
  <c r="K589" i="9"/>
  <c r="M589" i="9" s="1"/>
  <c r="M547" i="9" s="1"/>
  <c r="G589" i="9"/>
  <c r="I589" i="9" s="1"/>
  <c r="F589" i="9"/>
  <c r="F547" i="9" s="1"/>
  <c r="K587" i="9"/>
  <c r="M587" i="9" s="1"/>
  <c r="G587" i="9"/>
  <c r="I587" i="9" s="1"/>
  <c r="F587" i="9"/>
  <c r="K586" i="9"/>
  <c r="M586" i="9" s="1"/>
  <c r="M544" i="9" s="1"/>
  <c r="I586" i="9"/>
  <c r="G586" i="9"/>
  <c r="F586" i="9"/>
  <c r="K584" i="9"/>
  <c r="M584" i="9" s="1"/>
  <c r="M542" i="9" s="1"/>
  <c r="G584" i="9"/>
  <c r="I584" i="9" s="1"/>
  <c r="F584" i="9"/>
  <c r="M583" i="9"/>
  <c r="K583" i="9"/>
  <c r="G583" i="9"/>
  <c r="I583" i="9" s="1"/>
  <c r="I541" i="9" s="1"/>
  <c r="F583" i="9"/>
  <c r="C582" i="9"/>
  <c r="K581" i="9"/>
  <c r="M581" i="9" s="1"/>
  <c r="I581" i="9"/>
  <c r="G581" i="9"/>
  <c r="F581" i="9"/>
  <c r="F539" i="9" s="1"/>
  <c r="K580" i="9"/>
  <c r="M580" i="9" s="1"/>
  <c r="M538" i="9" s="1"/>
  <c r="G580" i="9"/>
  <c r="I580" i="9" s="1"/>
  <c r="I538" i="9" s="1"/>
  <c r="F580" i="9"/>
  <c r="F538" i="9" s="1"/>
  <c r="M579" i="9"/>
  <c r="K579" i="9"/>
  <c r="G579" i="9"/>
  <c r="I579" i="9" s="1"/>
  <c r="F579" i="9"/>
  <c r="M570" i="9"/>
  <c r="I570" i="9"/>
  <c r="F570" i="9"/>
  <c r="C570" i="9"/>
  <c r="M566" i="9"/>
  <c r="C566" i="9"/>
  <c r="C565" i="9"/>
  <c r="C564" i="9"/>
  <c r="F563" i="9"/>
  <c r="C563" i="9"/>
  <c r="C568" i="9" s="1"/>
  <c r="M562" i="9"/>
  <c r="F562" i="9"/>
  <c r="C562" i="9"/>
  <c r="C567" i="9" s="1"/>
  <c r="C561" i="9"/>
  <c r="C560" i="9"/>
  <c r="M559" i="9"/>
  <c r="C559" i="9"/>
  <c r="C558" i="9"/>
  <c r="C557" i="9"/>
  <c r="C556" i="9"/>
  <c r="F555" i="9"/>
  <c r="C555" i="9"/>
  <c r="F549" i="9"/>
  <c r="C549" i="9"/>
  <c r="I548" i="9"/>
  <c r="C548" i="9"/>
  <c r="C551" i="9" s="1"/>
  <c r="C547" i="9"/>
  <c r="C550" i="9" s="1"/>
  <c r="M545" i="9"/>
  <c r="C545" i="9"/>
  <c r="C544" i="9"/>
  <c r="C542" i="9"/>
  <c r="C541" i="9"/>
  <c r="I539" i="9"/>
  <c r="C539" i="9"/>
  <c r="C538" i="9"/>
  <c r="F537" i="9"/>
  <c r="C537" i="9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M521" i="9"/>
  <c r="I521" i="9"/>
  <c r="F521" i="9"/>
  <c r="I520" i="9"/>
  <c r="M520" i="9" s="1"/>
  <c r="F520" i="9"/>
  <c r="I519" i="9"/>
  <c r="M519" i="9" s="1"/>
  <c r="F519" i="9"/>
  <c r="I518" i="9"/>
  <c r="M518" i="9" s="1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M513" i="9"/>
  <c r="I513" i="9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489" i="9"/>
  <c r="C488" i="9"/>
  <c r="C490" i="9" s="1"/>
  <c r="K487" i="9"/>
  <c r="M487" i="9" s="1"/>
  <c r="G487" i="9"/>
  <c r="I487" i="9" s="1"/>
  <c r="F487" i="9"/>
  <c r="M486" i="9"/>
  <c r="K486" i="9"/>
  <c r="G486" i="9"/>
  <c r="I486" i="9" s="1"/>
  <c r="F486" i="9"/>
  <c r="F485" i="9"/>
  <c r="K484" i="9"/>
  <c r="M484" i="9" s="1"/>
  <c r="I484" i="9"/>
  <c r="G484" i="9"/>
  <c r="F484" i="9"/>
  <c r="K483" i="9"/>
  <c r="M483" i="9" s="1"/>
  <c r="G483" i="9"/>
  <c r="I483" i="9" s="1"/>
  <c r="F483" i="9"/>
  <c r="F423" i="9" s="1"/>
  <c r="K482" i="9"/>
  <c r="M482" i="9" s="1"/>
  <c r="M422" i="9" s="1"/>
  <c r="G482" i="9"/>
  <c r="I482" i="9" s="1"/>
  <c r="F482" i="9"/>
  <c r="F422" i="9" s="1"/>
  <c r="K481" i="9"/>
  <c r="M481" i="9" s="1"/>
  <c r="G481" i="9"/>
  <c r="I481" i="9" s="1"/>
  <c r="F481" i="9"/>
  <c r="K480" i="9"/>
  <c r="M480" i="9" s="1"/>
  <c r="G480" i="9"/>
  <c r="I480" i="9" s="1"/>
  <c r="F480" i="9"/>
  <c r="M479" i="9"/>
  <c r="K479" i="9"/>
  <c r="G479" i="9"/>
  <c r="I479" i="9" s="1"/>
  <c r="F479" i="9"/>
  <c r="M478" i="9"/>
  <c r="K478" i="9"/>
  <c r="G478" i="9"/>
  <c r="I478" i="9" s="1"/>
  <c r="F478" i="9"/>
  <c r="K476" i="9"/>
  <c r="M476" i="9" s="1"/>
  <c r="G476" i="9"/>
  <c r="I476" i="9" s="1"/>
  <c r="F476" i="9"/>
  <c r="K475" i="9"/>
  <c r="M475" i="9" s="1"/>
  <c r="I475" i="9"/>
  <c r="I415" i="9" s="1"/>
  <c r="G475" i="9"/>
  <c r="F475" i="9"/>
  <c r="K474" i="9"/>
  <c r="M474" i="9" s="1"/>
  <c r="G474" i="9"/>
  <c r="I474" i="9" s="1"/>
  <c r="F474" i="9"/>
  <c r="F414" i="9" s="1"/>
  <c r="K473" i="9"/>
  <c r="M473" i="9" s="1"/>
  <c r="G473" i="9"/>
  <c r="I473" i="9" s="1"/>
  <c r="F473" i="9"/>
  <c r="F413" i="9" s="1"/>
  <c r="K472" i="9"/>
  <c r="M472" i="9" s="1"/>
  <c r="G472" i="9"/>
  <c r="I472" i="9" s="1"/>
  <c r="F472" i="9"/>
  <c r="C470" i="9"/>
  <c r="C410" i="9" s="1"/>
  <c r="M469" i="9"/>
  <c r="I469" i="9"/>
  <c r="F469" i="9"/>
  <c r="M468" i="9"/>
  <c r="I468" i="9"/>
  <c r="F468" i="9"/>
  <c r="F408" i="9" s="1"/>
  <c r="F162" i="9" s="1"/>
  <c r="M467" i="9"/>
  <c r="I467" i="9"/>
  <c r="F467" i="9"/>
  <c r="F460" i="9"/>
  <c r="C459" i="9"/>
  <c r="K458" i="9"/>
  <c r="M458" i="9" s="1"/>
  <c r="G458" i="9"/>
  <c r="I458" i="9" s="1"/>
  <c r="I427" i="9" s="1"/>
  <c r="F458" i="9"/>
  <c r="K457" i="9"/>
  <c r="M457" i="9" s="1"/>
  <c r="M426" i="9" s="1"/>
  <c r="G457" i="9"/>
  <c r="I457" i="9" s="1"/>
  <c r="F457" i="9"/>
  <c r="F456" i="9"/>
  <c r="K455" i="9"/>
  <c r="M455" i="9" s="1"/>
  <c r="M424" i="9" s="1"/>
  <c r="G455" i="9"/>
  <c r="I455" i="9" s="1"/>
  <c r="F455" i="9"/>
  <c r="K454" i="9"/>
  <c r="M454" i="9" s="1"/>
  <c r="G454" i="9"/>
  <c r="I454" i="9" s="1"/>
  <c r="I423" i="9" s="1"/>
  <c r="F454" i="9"/>
  <c r="K453" i="9"/>
  <c r="M453" i="9" s="1"/>
  <c r="G453" i="9"/>
  <c r="I453" i="9" s="1"/>
  <c r="F453" i="9"/>
  <c r="M452" i="9"/>
  <c r="K452" i="9"/>
  <c r="G452" i="9"/>
  <c r="I452" i="9" s="1"/>
  <c r="F452" i="9"/>
  <c r="M451" i="9"/>
  <c r="K451" i="9"/>
  <c r="G451" i="9"/>
  <c r="I451" i="9" s="1"/>
  <c r="I420" i="9" s="1"/>
  <c r="F451" i="9"/>
  <c r="F420" i="9" s="1"/>
  <c r="K450" i="9"/>
  <c r="M450" i="9" s="1"/>
  <c r="M419" i="9" s="1"/>
  <c r="G450" i="9"/>
  <c r="I450" i="9" s="1"/>
  <c r="F450" i="9"/>
  <c r="K449" i="9"/>
  <c r="M449" i="9" s="1"/>
  <c r="I449" i="9"/>
  <c r="G449" i="9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K444" i="9"/>
  <c r="M444" i="9" s="1"/>
  <c r="G444" i="9"/>
  <c r="I444" i="9" s="1"/>
  <c r="F444" i="9"/>
  <c r="M443" i="9"/>
  <c r="M412" i="9" s="1"/>
  <c r="K443" i="9"/>
  <c r="G443" i="9"/>
  <c r="I443" i="9" s="1"/>
  <c r="F443" i="9"/>
  <c r="M440" i="9"/>
  <c r="M409" i="9" s="1"/>
  <c r="M163" i="9" s="1"/>
  <c r="K440" i="9"/>
  <c r="G440" i="9"/>
  <c r="I440" i="9" s="1"/>
  <c r="F440" i="9"/>
  <c r="K439" i="9"/>
  <c r="M439" i="9" s="1"/>
  <c r="M408" i="9" s="1"/>
  <c r="M162" i="9" s="1"/>
  <c r="G439" i="9"/>
  <c r="I439" i="9" s="1"/>
  <c r="I408" i="9" s="1"/>
  <c r="F439" i="9"/>
  <c r="K438" i="9"/>
  <c r="M438" i="9" s="1"/>
  <c r="I438" i="9"/>
  <c r="G438" i="9"/>
  <c r="F438" i="9"/>
  <c r="F407" i="9" s="1"/>
  <c r="M432" i="9"/>
  <c r="I432" i="9"/>
  <c r="F432" i="9" s="1"/>
  <c r="C432" i="9"/>
  <c r="C430" i="9"/>
  <c r="C429" i="9"/>
  <c r="C428" i="9"/>
  <c r="K427" i="9"/>
  <c r="G427" i="9"/>
  <c r="K426" i="9"/>
  <c r="G426" i="9"/>
  <c r="F426" i="9"/>
  <c r="K424" i="9"/>
  <c r="I424" i="9"/>
  <c r="G424" i="9"/>
  <c r="K423" i="9"/>
  <c r="G423" i="9"/>
  <c r="K422" i="9"/>
  <c r="G422" i="9"/>
  <c r="M421" i="9"/>
  <c r="K421" i="9"/>
  <c r="G421" i="9"/>
  <c r="F421" i="9"/>
  <c r="K420" i="9"/>
  <c r="G420" i="9"/>
  <c r="K419" i="9"/>
  <c r="G419" i="9"/>
  <c r="K418" i="9"/>
  <c r="G418" i="9"/>
  <c r="F418" i="9"/>
  <c r="K416" i="9"/>
  <c r="G416" i="9"/>
  <c r="C416" i="9"/>
  <c r="K415" i="9"/>
  <c r="G415" i="9"/>
  <c r="C415" i="9"/>
  <c r="K414" i="9"/>
  <c r="G414" i="9"/>
  <c r="C414" i="9"/>
  <c r="K413" i="9"/>
  <c r="G413" i="9"/>
  <c r="C413" i="9"/>
  <c r="K412" i="9"/>
  <c r="G412" i="9"/>
  <c r="F412" i="9"/>
  <c r="C412" i="9"/>
  <c r="C411" i="9"/>
  <c r="K409" i="9"/>
  <c r="G409" i="9"/>
  <c r="F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G392" i="9"/>
  <c r="I392" i="9" s="1"/>
  <c r="F392" i="9"/>
  <c r="K391" i="9"/>
  <c r="M391" i="9" s="1"/>
  <c r="G391" i="9"/>
  <c r="I391" i="9" s="1"/>
  <c r="F391" i="9"/>
  <c r="K390" i="9"/>
  <c r="M390" i="9" s="1"/>
  <c r="G390" i="9"/>
  <c r="I390" i="9" s="1"/>
  <c r="F390" i="9"/>
  <c r="K389" i="9"/>
  <c r="M389" i="9" s="1"/>
  <c r="G389" i="9"/>
  <c r="I389" i="9" s="1"/>
  <c r="F389" i="9"/>
  <c r="F331" i="9" s="1"/>
  <c r="K388" i="9"/>
  <c r="M388" i="9" s="1"/>
  <c r="G388" i="9"/>
  <c r="I388" i="9" s="1"/>
  <c r="F388" i="9"/>
  <c r="K386" i="9"/>
  <c r="M386" i="9" s="1"/>
  <c r="G386" i="9"/>
  <c r="I386" i="9" s="1"/>
  <c r="F386" i="9"/>
  <c r="K385" i="9"/>
  <c r="M385" i="9" s="1"/>
  <c r="G385" i="9"/>
  <c r="I385" i="9" s="1"/>
  <c r="F385" i="9"/>
  <c r="K384" i="9"/>
  <c r="M384" i="9" s="1"/>
  <c r="G384" i="9"/>
  <c r="I384" i="9" s="1"/>
  <c r="F384" i="9"/>
  <c r="K383" i="9"/>
  <c r="M383" i="9" s="1"/>
  <c r="I383" i="9"/>
  <c r="G383" i="9"/>
  <c r="F383" i="9"/>
  <c r="K382" i="9"/>
  <c r="M382" i="9" s="1"/>
  <c r="I382" i="9"/>
  <c r="G382" i="9"/>
  <c r="F382" i="9"/>
  <c r="C380" i="9"/>
  <c r="M379" i="9"/>
  <c r="K379" i="9"/>
  <c r="G379" i="9"/>
  <c r="I379" i="9" s="1"/>
  <c r="F379" i="9"/>
  <c r="M378" i="9"/>
  <c r="K378" i="9"/>
  <c r="G378" i="9"/>
  <c r="I378" i="9" s="1"/>
  <c r="F378" i="9"/>
  <c r="F320" i="9" s="1"/>
  <c r="K377" i="9"/>
  <c r="M377" i="9" s="1"/>
  <c r="G377" i="9"/>
  <c r="I377" i="9" s="1"/>
  <c r="F377" i="9"/>
  <c r="F319" i="9" s="1"/>
  <c r="F370" i="9"/>
  <c r="C369" i="9"/>
  <c r="K368" i="9"/>
  <c r="M368" i="9" s="1"/>
  <c r="G368" i="9"/>
  <c r="I368" i="9" s="1"/>
  <c r="F368" i="9"/>
  <c r="F339" i="9" s="1"/>
  <c r="K367" i="9"/>
  <c r="M367" i="9" s="1"/>
  <c r="G367" i="9"/>
  <c r="I367" i="9" s="1"/>
  <c r="F367" i="9"/>
  <c r="F338" i="9" s="1"/>
  <c r="F366" i="9"/>
  <c r="K365" i="9"/>
  <c r="M365" i="9" s="1"/>
  <c r="G365" i="9"/>
  <c r="I365" i="9" s="1"/>
  <c r="F365" i="9"/>
  <c r="F336" i="9" s="1"/>
  <c r="K364" i="9"/>
  <c r="M364" i="9" s="1"/>
  <c r="G364" i="9"/>
  <c r="I364" i="9" s="1"/>
  <c r="F364" i="9"/>
  <c r="K363" i="9"/>
  <c r="M363" i="9" s="1"/>
  <c r="G363" i="9"/>
  <c r="I363" i="9" s="1"/>
  <c r="F363" i="9"/>
  <c r="K362" i="9"/>
  <c r="M362" i="9" s="1"/>
  <c r="G362" i="9"/>
  <c r="I362" i="9" s="1"/>
  <c r="F362" i="9"/>
  <c r="F333" i="9" s="1"/>
  <c r="K361" i="9"/>
  <c r="M361" i="9" s="1"/>
  <c r="G361" i="9"/>
  <c r="I361" i="9" s="1"/>
  <c r="F361" i="9"/>
  <c r="K360" i="9"/>
  <c r="M360" i="9" s="1"/>
  <c r="G360" i="9"/>
  <c r="I360" i="9" s="1"/>
  <c r="F360" i="9"/>
  <c r="K359" i="9"/>
  <c r="M359" i="9" s="1"/>
  <c r="G359" i="9"/>
  <c r="I359" i="9" s="1"/>
  <c r="F359" i="9"/>
  <c r="F330" i="9" s="1"/>
  <c r="K357" i="9"/>
  <c r="M357" i="9" s="1"/>
  <c r="G357" i="9"/>
  <c r="I357" i="9" s="1"/>
  <c r="F357" i="9"/>
  <c r="K356" i="9"/>
  <c r="M356" i="9" s="1"/>
  <c r="G356" i="9"/>
  <c r="I356" i="9" s="1"/>
  <c r="F356" i="9"/>
  <c r="F327" i="9" s="1"/>
  <c r="K355" i="9"/>
  <c r="M355" i="9" s="1"/>
  <c r="G355" i="9"/>
  <c r="I355" i="9" s="1"/>
  <c r="F355" i="9"/>
  <c r="K354" i="9"/>
  <c r="M354" i="9" s="1"/>
  <c r="G354" i="9"/>
  <c r="I354" i="9" s="1"/>
  <c r="F354" i="9"/>
  <c r="F325" i="9" s="1"/>
  <c r="K353" i="9"/>
  <c r="M353" i="9" s="1"/>
  <c r="G353" i="9"/>
  <c r="I353" i="9" s="1"/>
  <c r="F353" i="9"/>
  <c r="C351" i="9"/>
  <c r="K350" i="9"/>
  <c r="M350" i="9" s="1"/>
  <c r="G350" i="9"/>
  <c r="I350" i="9" s="1"/>
  <c r="F350" i="9"/>
  <c r="F321" i="9" s="1"/>
  <c r="K349" i="9"/>
  <c r="M349" i="9" s="1"/>
  <c r="G349" i="9"/>
  <c r="I349" i="9" s="1"/>
  <c r="F349" i="9"/>
  <c r="K348" i="9"/>
  <c r="M348" i="9" s="1"/>
  <c r="G348" i="9"/>
  <c r="I348" i="9" s="1"/>
  <c r="F348" i="9"/>
  <c r="M341" i="9"/>
  <c r="I341" i="9"/>
  <c r="F341" i="9"/>
  <c r="C341" i="9"/>
  <c r="K339" i="9"/>
  <c r="M339" i="9" s="1"/>
  <c r="G339" i="9"/>
  <c r="I339" i="9" s="1"/>
  <c r="M338" i="9"/>
  <c r="K338" i="9"/>
  <c r="G338" i="9"/>
  <c r="F337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I331" i="9"/>
  <c r="G331" i="9"/>
  <c r="M330" i="9"/>
  <c r="K330" i="9"/>
  <c r="M335" i="9" s="1"/>
  <c r="I330" i="9"/>
  <c r="G330" i="9"/>
  <c r="I334" i="9" s="1"/>
  <c r="K328" i="9"/>
  <c r="G328" i="9"/>
  <c r="I328" i="9" s="1"/>
  <c r="F328" i="9"/>
  <c r="C328" i="9"/>
  <c r="K327" i="9"/>
  <c r="I327" i="9"/>
  <c r="G327" i="9"/>
  <c r="C327" i="9"/>
  <c r="K326" i="9"/>
  <c r="G326" i="9"/>
  <c r="I326" i="9" s="1"/>
  <c r="F326" i="9"/>
  <c r="C326" i="9"/>
  <c r="K325" i="9"/>
  <c r="M325" i="9" s="1"/>
  <c r="G325" i="9"/>
  <c r="C325" i="9"/>
  <c r="K324" i="9"/>
  <c r="G324" i="9"/>
  <c r="F324" i="9"/>
  <c r="C324" i="9"/>
  <c r="M324" i="9" s="1"/>
  <c r="C323" i="9"/>
  <c r="K321" i="9"/>
  <c r="M321" i="9" s="1"/>
  <c r="I321" i="9"/>
  <c r="G321" i="9"/>
  <c r="C321" i="9"/>
  <c r="M320" i="9"/>
  <c r="K320" i="9"/>
  <c r="G320" i="9"/>
  <c r="I320" i="9" s="1"/>
  <c r="C320" i="9"/>
  <c r="K319" i="9"/>
  <c r="M319" i="9" s="1"/>
  <c r="I319" i="9"/>
  <c r="G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K306" i="9"/>
  <c r="M306" i="9" s="1"/>
  <c r="G306" i="9"/>
  <c r="I306" i="9" s="1"/>
  <c r="F306" i="9"/>
  <c r="K305" i="9"/>
  <c r="M305" i="9" s="1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K281" i="9"/>
  <c r="M281" i="9" s="1"/>
  <c r="M224" i="9" s="1"/>
  <c r="M190" i="9" s="1"/>
  <c r="G281" i="9"/>
  <c r="I281" i="9" s="1"/>
  <c r="F281" i="9"/>
  <c r="F280" i="9"/>
  <c r="F223" i="9" s="1"/>
  <c r="K279" i="9"/>
  <c r="M279" i="9" s="1"/>
  <c r="M222" i="9" s="1"/>
  <c r="G279" i="9"/>
  <c r="I279" i="9" s="1"/>
  <c r="F279" i="9"/>
  <c r="K278" i="9"/>
  <c r="M278" i="9" s="1"/>
  <c r="G278" i="9"/>
  <c r="I278" i="9" s="1"/>
  <c r="F278" i="9"/>
  <c r="F221" i="9" s="1"/>
  <c r="F187" i="9" s="1"/>
  <c r="K277" i="9"/>
  <c r="M277" i="9" s="1"/>
  <c r="M220" i="9" s="1"/>
  <c r="G277" i="9"/>
  <c r="I277" i="9" s="1"/>
  <c r="F277" i="9"/>
  <c r="K276" i="9"/>
  <c r="M276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K270" i="9"/>
  <c r="M270" i="9" s="1"/>
  <c r="G270" i="9"/>
  <c r="I270" i="9" s="1"/>
  <c r="F270" i="9"/>
  <c r="K269" i="9"/>
  <c r="M269" i="9" s="1"/>
  <c r="G269" i="9"/>
  <c r="I269" i="9" s="1"/>
  <c r="F269" i="9"/>
  <c r="K268" i="9"/>
  <c r="M268" i="9" s="1"/>
  <c r="G268" i="9"/>
  <c r="I268" i="9" s="1"/>
  <c r="F268" i="9"/>
  <c r="K267" i="9"/>
  <c r="M267" i="9" s="1"/>
  <c r="G267" i="9"/>
  <c r="I267" i="9" s="1"/>
  <c r="F267" i="9"/>
  <c r="F210" i="9" s="1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I166" i="9" s="1"/>
  <c r="F264" i="9"/>
  <c r="K263" i="9"/>
  <c r="M263" i="9" s="1"/>
  <c r="G263" i="9"/>
  <c r="I263" i="9" s="1"/>
  <c r="F263" i="9"/>
  <c r="F255" i="9"/>
  <c r="C254" i="9"/>
  <c r="C256" i="9" s="1"/>
  <c r="K253" i="9"/>
  <c r="M253" i="9" s="1"/>
  <c r="G253" i="9"/>
  <c r="I253" i="9" s="1"/>
  <c r="I225" i="9" s="1"/>
  <c r="I191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I249" i="9"/>
  <c r="G249" i="9"/>
  <c r="F249" i="9"/>
  <c r="K248" i="9"/>
  <c r="M248" i="9" s="1"/>
  <c r="G248" i="9"/>
  <c r="I248" i="9" s="1"/>
  <c r="F248" i="9"/>
  <c r="K247" i="9"/>
  <c r="M247" i="9" s="1"/>
  <c r="G247" i="9"/>
  <c r="I247" i="9" s="1"/>
  <c r="C247" i="9"/>
  <c r="F247" i="9" s="1"/>
  <c r="M246" i="9"/>
  <c r="K246" i="9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F182" i="9" s="1"/>
  <c r="K242" i="9"/>
  <c r="M242" i="9" s="1"/>
  <c r="G242" i="9"/>
  <c r="I242" i="9" s="1"/>
  <c r="F242" i="9"/>
  <c r="M241" i="9"/>
  <c r="K241" i="9"/>
  <c r="G241" i="9"/>
  <c r="I241" i="9" s="1"/>
  <c r="F241" i="9"/>
  <c r="K240" i="9"/>
  <c r="M240" i="9" s="1"/>
  <c r="G240" i="9"/>
  <c r="I240" i="9" s="1"/>
  <c r="F240" i="9"/>
  <c r="K239" i="9"/>
  <c r="M239" i="9" s="1"/>
  <c r="I239" i="9"/>
  <c r="G239" i="9"/>
  <c r="F239" i="9"/>
  <c r="K238" i="9"/>
  <c r="M238" i="9" s="1"/>
  <c r="G238" i="9"/>
  <c r="I238" i="9" s="1"/>
  <c r="F238" i="9"/>
  <c r="K236" i="9"/>
  <c r="M236" i="9" s="1"/>
  <c r="I236" i="9"/>
  <c r="G236" i="9"/>
  <c r="F236" i="9"/>
  <c r="K235" i="9"/>
  <c r="M235" i="9" s="1"/>
  <c r="G235" i="9"/>
  <c r="I235" i="9" s="1"/>
  <c r="F235" i="9"/>
  <c r="K234" i="9"/>
  <c r="M234" i="9" s="1"/>
  <c r="I234" i="9"/>
  <c r="G234" i="9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F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C170" i="9" s="1"/>
  <c r="K208" i="9"/>
  <c r="G208" i="9"/>
  <c r="F208" i="9"/>
  <c r="F167" i="9" s="1"/>
  <c r="C208" i="9"/>
  <c r="C167" i="9" s="1"/>
  <c r="K207" i="9"/>
  <c r="G207" i="9"/>
  <c r="F207" i="9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F163" i="9"/>
  <c r="C163" i="9"/>
  <c r="I162" i="9"/>
  <c r="C162" i="9"/>
  <c r="F161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128" i="9"/>
  <c r="C127" i="9"/>
  <c r="K126" i="9"/>
  <c r="G126" i="9"/>
  <c r="F126" i="9"/>
  <c r="K125" i="9"/>
  <c r="G125" i="9"/>
  <c r="F125" i="9"/>
  <c r="K124" i="9"/>
  <c r="G124" i="9"/>
  <c r="F124" i="9"/>
  <c r="K123" i="9"/>
  <c r="M123" i="9" s="1"/>
  <c r="I123" i="9"/>
  <c r="G123" i="9"/>
  <c r="F123" i="9"/>
  <c r="K122" i="9"/>
  <c r="M122" i="9" s="1"/>
  <c r="G122" i="9"/>
  <c r="I122" i="9" s="1"/>
  <c r="F122" i="9"/>
  <c r="K121" i="9"/>
  <c r="M121" i="9" s="1"/>
  <c r="I121" i="9"/>
  <c r="I127" i="9" s="1"/>
  <c r="I129" i="9" s="1"/>
  <c r="G121" i="9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I109" i="9"/>
  <c r="G109" i="9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I20" i="9" s="1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C48" i="9"/>
  <c r="F47" i="9"/>
  <c r="C44" i="9"/>
  <c r="I43" i="9"/>
  <c r="F43" i="9"/>
  <c r="I42" i="9"/>
  <c r="F42" i="9"/>
  <c r="I41" i="9"/>
  <c r="F41" i="9"/>
  <c r="I40" i="9"/>
  <c r="F40" i="9"/>
  <c r="I38" i="9"/>
  <c r="F38" i="9"/>
  <c r="I37" i="9"/>
  <c r="I46" i="9" s="1"/>
  <c r="I48" i="9" s="1"/>
  <c r="F37" i="9"/>
  <c r="I36" i="9"/>
  <c r="F36" i="9"/>
  <c r="F46" i="9" s="1"/>
  <c r="I26" i="9"/>
  <c r="C26" i="9"/>
  <c r="C25" i="9"/>
  <c r="C24" i="9"/>
  <c r="C22" i="9"/>
  <c r="C21" i="9"/>
  <c r="C20" i="9"/>
  <c r="F19" i="9"/>
  <c r="C19" i="9"/>
  <c r="C17" i="9"/>
  <c r="C16" i="9"/>
  <c r="C15" i="9"/>
  <c r="M127" i="9" l="1"/>
  <c r="M129" i="9" s="1"/>
  <c r="M91" i="9"/>
  <c r="F93" i="9"/>
  <c r="M90" i="9"/>
  <c r="F140" i="9"/>
  <c r="F142" i="9" s="1"/>
  <c r="F153" i="9"/>
  <c r="F155" i="9" s="1"/>
  <c r="M213" i="9"/>
  <c r="M173" i="9" s="1"/>
  <c r="M218" i="9"/>
  <c r="I221" i="9"/>
  <c r="I15" i="9"/>
  <c r="F17" i="9"/>
  <c r="F20" i="9"/>
  <c r="F22" i="9"/>
  <c r="F114" i="9"/>
  <c r="F116" i="9" s="1"/>
  <c r="F90" i="9"/>
  <c r="F127" i="9"/>
  <c r="F129" i="9" s="1"/>
  <c r="F91" i="9"/>
  <c r="C174" i="9"/>
  <c r="C226" i="9"/>
  <c r="F254" i="9"/>
  <c r="F256" i="9" s="1"/>
  <c r="F211" i="9"/>
  <c r="F171" i="9" s="1"/>
  <c r="M206" i="9"/>
  <c r="M165" i="9" s="1"/>
  <c r="M549" i="9"/>
  <c r="I562" i="9"/>
  <c r="F166" i="9"/>
  <c r="M211" i="9"/>
  <c r="M171" i="9" s="1"/>
  <c r="M216" i="9"/>
  <c r="I324" i="9"/>
  <c r="I325" i="9"/>
  <c r="F64" i="9"/>
  <c r="F66" i="9" s="1"/>
  <c r="F89" i="9"/>
  <c r="M153" i="9"/>
  <c r="M155" i="9" s="1"/>
  <c r="M219" i="9"/>
  <c r="F224" i="9"/>
  <c r="M326" i="9"/>
  <c r="M327" i="9"/>
  <c r="M328" i="9"/>
  <c r="I338" i="9"/>
  <c r="F170" i="9"/>
  <c r="F214" i="9"/>
  <c r="F219" i="9"/>
  <c r="F185" i="9" s="1"/>
  <c r="F189" i="9"/>
  <c r="F334" i="9"/>
  <c r="F186" i="9" s="1"/>
  <c r="I542" i="9"/>
  <c r="M563" i="9"/>
  <c r="F566" i="9"/>
  <c r="M665" i="9"/>
  <c r="M689" i="9"/>
  <c r="C27" i="9"/>
  <c r="I16" i="9"/>
  <c r="I19" i="9"/>
  <c r="I21" i="9"/>
  <c r="I140" i="9"/>
  <c r="I142" i="9" s="1"/>
  <c r="I93" i="9"/>
  <c r="I92" i="9"/>
  <c r="C172" i="9"/>
  <c r="C176" i="9" s="1"/>
  <c r="F218" i="9"/>
  <c r="F416" i="9"/>
  <c r="F424" i="9"/>
  <c r="F529" i="9"/>
  <c r="F531" i="9" s="1"/>
  <c r="I557" i="9"/>
  <c r="M556" i="9"/>
  <c r="M561" i="9"/>
  <c r="I651" i="9"/>
  <c r="M664" i="9"/>
  <c r="F668" i="9"/>
  <c r="I676" i="9"/>
  <c r="C693" i="9"/>
  <c r="C695" i="9" s="1"/>
  <c r="P649" i="9" s="1"/>
  <c r="I795" i="9"/>
  <c r="I797" i="9" s="1"/>
  <c r="I688" i="9"/>
  <c r="F212" i="9"/>
  <c r="F172" i="9" s="1"/>
  <c r="F225" i="9"/>
  <c r="F222" i="9"/>
  <c r="F188" i="9" s="1"/>
  <c r="F332" i="9"/>
  <c r="F425" i="9"/>
  <c r="I537" i="9"/>
  <c r="I639" i="9"/>
  <c r="I641" i="9" s="1"/>
  <c r="F16" i="9"/>
  <c r="F21" i="9"/>
  <c r="C23" i="9"/>
  <c r="F26" i="9"/>
  <c r="B9" i="4"/>
  <c r="C10" i="8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I184" i="9" s="1"/>
  <c r="M225" i="9"/>
  <c r="M208" i="9"/>
  <c r="M167" i="9" s="1"/>
  <c r="F213" i="9"/>
  <c r="K308" i="9"/>
  <c r="M308" i="9" s="1"/>
  <c r="M311" i="9" s="1"/>
  <c r="M313" i="9" s="1"/>
  <c r="C322" i="9"/>
  <c r="F190" i="9"/>
  <c r="M413" i="9"/>
  <c r="F415" i="9"/>
  <c r="M420" i="9"/>
  <c r="I426" i="9"/>
  <c r="C569" i="9"/>
  <c r="F544" i="9"/>
  <c r="F545" i="9"/>
  <c r="I565" i="9"/>
  <c r="M564" i="9"/>
  <c r="M662" i="9"/>
  <c r="M674" i="9"/>
  <c r="M686" i="9"/>
  <c r="M754" i="9"/>
  <c r="M649" i="9" s="1"/>
  <c r="M196" i="9"/>
  <c r="F459" i="9"/>
  <c r="I419" i="9"/>
  <c r="M423" i="9"/>
  <c r="F419" i="9"/>
  <c r="F183" i="9" s="1"/>
  <c r="F427" i="9"/>
  <c r="C540" i="9"/>
  <c r="P538" i="9" s="1"/>
  <c r="C571" i="9"/>
  <c r="P539" i="9" s="1"/>
  <c r="F605" i="9"/>
  <c r="F607" i="9" s="1"/>
  <c r="I545" i="9"/>
  <c r="F556" i="9"/>
  <c r="F557" i="9"/>
  <c r="I659" i="9"/>
  <c r="I660" i="9"/>
  <c r="I682" i="9"/>
  <c r="M690" i="9"/>
  <c r="F795" i="9"/>
  <c r="F797" i="9" s="1"/>
  <c r="F689" i="9"/>
  <c r="F690" i="9"/>
  <c r="M414" i="9"/>
  <c r="M418" i="9"/>
  <c r="I413" i="9"/>
  <c r="F541" i="9"/>
  <c r="F542" i="9"/>
  <c r="I559" i="9"/>
  <c r="F564" i="9"/>
  <c r="F565" i="9"/>
  <c r="F639" i="9"/>
  <c r="F641" i="9" s="1"/>
  <c r="C652" i="9"/>
  <c r="P648" i="9" s="1"/>
  <c r="M656" i="9"/>
  <c r="I665" i="9"/>
  <c r="M680" i="9"/>
  <c r="F680" i="9"/>
  <c r="F99" i="9"/>
  <c r="F101" i="9" s="1"/>
  <c r="I153" i="9"/>
  <c r="I155" i="9" s="1"/>
  <c r="M210" i="9"/>
  <c r="M170" i="9" s="1"/>
  <c r="M214" i="9"/>
  <c r="M174" i="9" s="1"/>
  <c r="M221" i="9"/>
  <c r="M187" i="9" s="1"/>
  <c r="F25" i="9"/>
  <c r="F27" i="9" s="1"/>
  <c r="F48" i="9"/>
  <c r="M89" i="9"/>
  <c r="Q88" i="9" s="1"/>
  <c r="M114" i="9"/>
  <c r="I210" i="9"/>
  <c r="I211" i="9"/>
  <c r="I171" i="9" s="1"/>
  <c r="I212" i="9"/>
  <c r="I172" i="9" s="1"/>
  <c r="I214" i="9"/>
  <c r="I216" i="9"/>
  <c r="I182" i="9" s="1"/>
  <c r="I217" i="9"/>
  <c r="I219" i="9"/>
  <c r="I220" i="9"/>
  <c r="I187" i="9"/>
  <c r="I222" i="9"/>
  <c r="I224" i="9"/>
  <c r="I190" i="9" s="1"/>
  <c r="I206" i="9"/>
  <c r="I165" i="9" s="1"/>
  <c r="M212" i="9"/>
  <c r="M172" i="9" s="1"/>
  <c r="M217" i="9"/>
  <c r="M183" i="9" s="1"/>
  <c r="M185" i="9"/>
  <c r="I114" i="9"/>
  <c r="I89" i="9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I647" i="9"/>
  <c r="F744" i="9"/>
  <c r="I335" i="9"/>
  <c r="F569" i="9"/>
  <c r="F571" i="9" s="1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425" i="9" s="1"/>
  <c r="I60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K337" i="9"/>
  <c r="M336" i="9" s="1"/>
  <c r="M188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M795" i="9"/>
  <c r="M797" i="9" s="1"/>
  <c r="M647" i="9"/>
  <c r="F398" i="9"/>
  <c r="F400" i="9" s="1"/>
  <c r="I459" i="9"/>
  <c r="I407" i="9"/>
  <c r="I161" i="9" s="1"/>
  <c r="I418" i="9"/>
  <c r="I422" i="9"/>
  <c r="M427" i="9"/>
  <c r="M191" i="9" s="1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B33" i="4" l="1"/>
  <c r="F174" i="9"/>
  <c r="M425" i="9"/>
  <c r="Q159" i="9"/>
  <c r="P88" i="9"/>
  <c r="I183" i="9"/>
  <c r="P159" i="9" s="1"/>
  <c r="B21" i="4"/>
  <c r="M182" i="9"/>
  <c r="M184" i="9"/>
  <c r="B45" i="4"/>
  <c r="M223" i="9"/>
  <c r="M189" i="9" s="1"/>
  <c r="I186" i="9"/>
  <c r="I174" i="9"/>
  <c r="F173" i="9"/>
  <c r="F191" i="9"/>
  <c r="F184" i="9"/>
  <c r="I371" i="9"/>
  <c r="I340" i="9"/>
  <c r="I342" i="9" s="1"/>
  <c r="F371" i="9"/>
  <c r="F340" i="9"/>
  <c r="F342" i="9" s="1"/>
  <c r="F228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M607" i="9"/>
  <c r="M569" i="9"/>
  <c r="M571" i="9" s="1"/>
  <c r="Q534" i="9" s="1"/>
  <c r="Q645" i="9"/>
  <c r="P645" i="9"/>
  <c r="I99" i="9"/>
  <c r="I101" i="9" s="1"/>
  <c r="P87" i="9" s="1"/>
  <c r="I116" i="9"/>
  <c r="I283" i="9"/>
  <c r="I188" i="9"/>
  <c r="M99" i="9"/>
  <c r="M101" i="9" s="1"/>
  <c r="Q87" i="9" s="1"/>
  <c r="M116" i="9"/>
  <c r="C7" i="8" l="1"/>
  <c r="B6" i="4"/>
  <c r="B42" i="4"/>
  <c r="B30" i="4"/>
  <c r="M431" i="9"/>
  <c r="M461" i="9"/>
  <c r="I226" i="9"/>
  <c r="I285" i="9"/>
  <c r="M285" i="9"/>
  <c r="M226" i="9"/>
  <c r="F195" i="9"/>
  <c r="F197" i="9" s="1"/>
  <c r="M195" i="9" l="1"/>
  <c r="M197" i="9" s="1"/>
  <c r="Q158" i="9" s="1"/>
  <c r="M228" i="9"/>
  <c r="I228" i="9"/>
  <c r="I195" i="9"/>
  <c r="I197" i="9" s="1"/>
  <c r="P158" i="9" s="1"/>
  <c r="B18" i="4" l="1"/>
  <c r="A8" i="8" l="1"/>
  <c r="A9" i="8" s="1"/>
  <c r="A10" i="8" s="1"/>
  <c r="A11" i="8" s="1"/>
  <c r="A12" i="8" s="1"/>
  <c r="A13" i="8" s="1"/>
  <c r="A14" i="8" s="1"/>
  <c r="A15" i="8" s="1"/>
  <c r="C14" i="8" l="1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B43" i="4" l="1"/>
  <c r="M42" i="3"/>
  <c r="J41" i="3" s="1"/>
  <c r="K33" i="3"/>
  <c r="J33" i="3"/>
  <c r="I33" i="3"/>
  <c r="H33" i="3"/>
  <c r="G33" i="3"/>
  <c r="F33" i="3"/>
  <c r="E33" i="3"/>
  <c r="D33" i="3"/>
  <c r="B67" i="4" l="1"/>
  <c r="P89" i="9"/>
  <c r="B7" i="4"/>
  <c r="B79" i="4"/>
  <c r="J36" i="3"/>
  <c r="P160" i="9"/>
  <c r="P646" i="9"/>
  <c r="J38" i="3"/>
  <c r="B19" i="4"/>
  <c r="P536" i="9"/>
  <c r="J40" i="3"/>
  <c r="B31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B8" i="4"/>
  <c r="B10" i="4" s="1"/>
  <c r="J37" i="3"/>
  <c r="J39" i="3"/>
  <c r="Q160" i="9" l="1"/>
  <c r="Q161" i="9" s="1"/>
  <c r="P161" i="9"/>
  <c r="Q536" i="9"/>
  <c r="Q537" i="9" s="1"/>
  <c r="P537" i="9"/>
  <c r="Q646" i="9"/>
  <c r="Q647" i="9" s="1"/>
  <c r="P647" i="9"/>
  <c r="C8" i="8"/>
  <c r="C9" i="8" s="1"/>
  <c r="C11" i="8" s="1"/>
  <c r="Q89" i="9"/>
  <c r="P90" i="9"/>
  <c r="B91" i="4"/>
  <c r="B103" i="4" s="1"/>
  <c r="E8" i="8" s="1"/>
  <c r="I22" i="4"/>
  <c r="H22" i="4"/>
  <c r="H34" i="4"/>
  <c r="I34" i="4"/>
  <c r="I46" i="4"/>
  <c r="H46" i="4"/>
  <c r="H10" i="4"/>
  <c r="I10" i="4"/>
  <c r="B105" i="4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G57" i="2"/>
  <c r="E57" i="2"/>
  <c r="H57" i="2" s="1"/>
  <c r="E56" i="2"/>
  <c r="G56" i="2" s="1"/>
  <c r="E55" i="2"/>
  <c r="C49" i="2"/>
  <c r="E48" i="2"/>
  <c r="G48" i="2" s="1"/>
  <c r="G47" i="2"/>
  <c r="E47" i="2"/>
  <c r="H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P650" i="9" l="1"/>
  <c r="P651" i="9"/>
  <c r="Q164" i="9"/>
  <c r="Q165" i="9"/>
  <c r="H48" i="2"/>
  <c r="P94" i="9"/>
  <c r="P93" i="9"/>
  <c r="Q651" i="9"/>
  <c r="Q650" i="9"/>
  <c r="Q90" i="9"/>
  <c r="P541" i="9"/>
  <c r="P540" i="9"/>
  <c r="E58" i="2"/>
  <c r="Q540" i="9"/>
  <c r="Q541" i="9"/>
  <c r="P165" i="9"/>
  <c r="P164" i="9"/>
  <c r="E10" i="8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G17" i="2" s="1"/>
  <c r="E17" i="2"/>
  <c r="K34" i="2"/>
  <c r="L34" i="2" s="1"/>
  <c r="N34" i="2" s="1"/>
  <c r="H36" i="2"/>
  <c r="H37" i="2" s="1"/>
  <c r="H46" i="2"/>
  <c r="H49" i="2" s="1"/>
  <c r="G55" i="2"/>
  <c r="G58" i="2" s="1"/>
  <c r="H56" i="2"/>
  <c r="G35" i="2"/>
  <c r="G37" i="2" s="1"/>
  <c r="G7" i="2"/>
  <c r="H55" i="2"/>
  <c r="H58" i="2" s="1"/>
  <c r="G27" i="2" l="1"/>
  <c r="C12" i="8"/>
  <c r="E12" i="8" s="1"/>
  <c r="B11" i="4"/>
  <c r="Q94" i="9"/>
  <c r="Q93" i="9"/>
  <c r="H27" i="2"/>
  <c r="N36" i="2"/>
  <c r="B23" i="4" l="1"/>
  <c r="B35" i="4" l="1"/>
  <c r="B26" i="4"/>
  <c r="C13" i="8"/>
  <c r="C15" i="8" s="1"/>
  <c r="B14" i="4"/>
  <c r="B47" i="4" l="1"/>
  <c r="B38" i="4"/>
  <c r="B50" i="4" l="1"/>
  <c r="B59" i="4"/>
  <c r="B62" i="4" l="1"/>
  <c r="B71" i="4"/>
  <c r="B83" i="4" s="1"/>
  <c r="B95" i="4" s="1"/>
  <c r="B107" i="4" s="1"/>
  <c r="I1277" i="11"/>
  <c r="M1277" i="11" s="1"/>
  <c r="C873" i="11" l="1"/>
  <c r="C1156" i="11"/>
  <c r="C1104" i="11"/>
  <c r="C1270" i="11"/>
  <c r="C1139" i="11"/>
  <c r="C1214" i="11"/>
  <c r="C897" i="11"/>
  <c r="C241" i="11" l="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I26" i="11" l="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G82" i="4" l="1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B84" i="4" l="1"/>
  <c r="B86" i="4" s="1"/>
  <c r="F1275" i="1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I70" i="4" l="1"/>
  <c r="F70" i="4"/>
  <c r="D70" i="4"/>
  <c r="G70" i="4"/>
  <c r="H70" i="4"/>
  <c r="E70" i="4"/>
  <c r="B97" i="4"/>
  <c r="B94" i="4"/>
  <c r="B102" i="4"/>
  <c r="B72" i="4" l="1"/>
  <c r="B74" i="4" s="1"/>
  <c r="I94" i="4"/>
  <c r="F94" i="4"/>
  <c r="G94" i="4"/>
  <c r="H94" i="4"/>
  <c r="E94" i="4"/>
  <c r="D94" i="4"/>
  <c r="E7" i="8"/>
  <c r="B109" i="4"/>
  <c r="B104" i="4"/>
  <c r="B106" i="4" s="1"/>
  <c r="B96" i="4" l="1"/>
  <c r="B98" i="4" s="1"/>
  <c r="E9" i="8"/>
  <c r="E11" i="8" s="1"/>
  <c r="E14" i="8"/>
  <c r="E106" i="4"/>
  <c r="I106" i="4"/>
  <c r="D106" i="4"/>
  <c r="G106" i="4"/>
  <c r="H106" i="4"/>
  <c r="F106" i="4"/>
  <c r="B108" i="4" l="1"/>
  <c r="B110" i="4" s="1"/>
  <c r="E13" i="8" l="1"/>
  <c r="E15" i="8" s="1"/>
  <c r="K649" i="1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581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K579" i="11"/>
  <c r="K578" i="11"/>
  <c r="K582" i="11"/>
  <c r="K580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482" i="11"/>
  <c r="M483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W1141" i="11"/>
  <c r="W1157" i="11"/>
  <c r="W1172" i="11"/>
  <c r="W1231" i="11"/>
  <c r="W1271" i="11"/>
  <c r="G72" i="11" l="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M922" i="11"/>
  <c r="M903" i="11" s="1"/>
  <c r="I621" i="11" l="1"/>
  <c r="I1102" i="11"/>
  <c r="I1104" i="11" s="1"/>
  <c r="W1105" i="11" s="1"/>
  <c r="I16" i="11"/>
  <c r="I762" i="11"/>
  <c r="I741" i="1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I571" i="11"/>
  <c r="U94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Q25" i="11"/>
  <c r="Q27" i="11" s="1"/>
  <c r="M1008" i="11"/>
  <c r="M1010" i="11" s="1"/>
  <c r="U1282" i="11"/>
  <c r="M1102" i="11"/>
  <c r="M1104" i="11" s="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U1102" i="11"/>
  <c r="U1104" i="11" s="1"/>
  <c r="U1008" i="11"/>
  <c r="U1010" i="11" s="1"/>
  <c r="Q1102" i="11"/>
  <c r="Q1104" i="11" s="1"/>
  <c r="U25" i="11"/>
  <c r="U27" i="11" s="1"/>
  <c r="M25" i="11"/>
  <c r="M27" i="11" s="1"/>
  <c r="Q1008" i="11"/>
  <c r="Q1010" i="11" s="1"/>
  <c r="I175" i="11" l="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I675" i="11"/>
  <c r="U103" i="11"/>
  <c r="W102" i="11"/>
  <c r="I173" i="11"/>
  <c r="I378" i="11"/>
  <c r="I380" i="11" s="1"/>
  <c r="I415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U1081" i="11"/>
  <c r="S1101" i="11"/>
  <c r="O1101" i="11"/>
  <c r="Q1046" i="11" l="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31" i="11"/>
  <c r="U133" i="11" s="1"/>
  <c r="U116" i="11"/>
  <c r="U118" i="11" s="1"/>
  <c r="Q1030" i="11" l="1"/>
  <c r="S796" i="11"/>
  <c r="S847" i="11"/>
  <c r="S763" i="11"/>
  <c r="U1048" i="11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O867" i="11" l="1"/>
  <c r="Q867" i="11" s="1"/>
  <c r="Q847" i="11"/>
  <c r="I1278" i="11"/>
  <c r="W1276" i="11"/>
  <c r="O815" i="11"/>
  <c r="Q815" i="11" s="1"/>
  <c r="Q796" i="11"/>
  <c r="S867" i="11"/>
  <c r="U867" i="11" s="1"/>
  <c r="U847" i="11"/>
  <c r="U796" i="11"/>
  <c r="S815" i="11"/>
  <c r="U815" i="11" s="1"/>
  <c r="M925" i="11" l="1"/>
  <c r="M906" i="11" s="1"/>
  <c r="M927" i="11"/>
  <c r="M908" i="11" s="1"/>
  <c r="M951" i="11" l="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U929" i="11"/>
  <c r="U910" i="11" s="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Q929" i="11"/>
  <c r="Q910" i="11" s="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M895" i="11"/>
  <c r="M897" i="11" s="1"/>
  <c r="U895" i="11"/>
  <c r="U897" i="11" s="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5" i="11"/>
  <c r="Q897" i="11" s="1"/>
  <c r="Q972" i="11" l="1"/>
  <c r="Q1064" i="11"/>
  <c r="Q1066" i="11" s="1"/>
  <c r="O888" i="11"/>
  <c r="O893" i="11" s="1"/>
  <c r="Q967" i="11"/>
  <c r="Q1061" i="11" s="1"/>
  <c r="U972" i="11"/>
  <c r="U1064" i="11"/>
  <c r="U1066" i="11" s="1"/>
  <c r="S695" i="11" l="1"/>
  <c r="S630" i="11"/>
  <c r="S657" i="11"/>
  <c r="O657" i="11"/>
  <c r="O630" i="11"/>
  <c r="O695" i="11"/>
  <c r="S586" i="11"/>
  <c r="O586" i="1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S587" i="11"/>
  <c r="O587" i="11"/>
  <c r="M203" i="11" l="1"/>
  <c r="M205" i="11" s="1"/>
  <c r="O321" i="11"/>
  <c r="U203" i="11"/>
  <c r="U205" i="11" s="1"/>
  <c r="K463" i="11"/>
  <c r="K475" i="11" s="1"/>
  <c r="S219" i="11"/>
  <c r="S231" i="11" s="1"/>
  <c r="K534" i="11"/>
  <c r="O195" i="11"/>
  <c r="K188" i="11"/>
  <c r="O255" i="11"/>
  <c r="S394" i="11"/>
  <c r="O193" i="11"/>
  <c r="Q203" i="11"/>
  <c r="Q205" i="11" s="1"/>
  <c r="K253" i="11"/>
  <c r="M253" i="11" s="1"/>
  <c r="S323" i="11"/>
  <c r="S324" i="11"/>
  <c r="U324" i="11" s="1"/>
  <c r="S392" i="11"/>
  <c r="U392" i="11" s="1"/>
  <c r="S500" i="11"/>
  <c r="U500" i="11" s="1"/>
  <c r="K583" i="11"/>
  <c r="M595" i="11"/>
  <c r="M597" i="11" s="1"/>
  <c r="Q595" i="11"/>
  <c r="Q597" i="11" s="1"/>
  <c r="U595" i="11"/>
  <c r="U597" i="11" s="1"/>
  <c r="S585" i="11"/>
  <c r="M635" i="11"/>
  <c r="M637" i="11" s="1"/>
  <c r="Q635" i="11"/>
  <c r="Q637" i="11" s="1"/>
  <c r="O655" i="11"/>
  <c r="Q655" i="11" s="1"/>
  <c r="Q675" i="11" s="1"/>
  <c r="Q677" i="11" s="1"/>
  <c r="S655" i="11"/>
  <c r="S668" i="11" s="1"/>
  <c r="O629" i="11"/>
  <c r="O618" i="11"/>
  <c r="O619" i="11"/>
  <c r="O628" i="11"/>
  <c r="U635" i="11"/>
  <c r="U637" i="11" s="1"/>
  <c r="U668" i="11"/>
  <c r="O693" i="11"/>
  <c r="Q693" i="11" s="1"/>
  <c r="Q713" i="11" s="1"/>
  <c r="Q715" i="11" s="1"/>
  <c r="S694" i="11"/>
  <c r="U694" i="11" s="1"/>
  <c r="K846" i="11"/>
  <c r="M767" i="11"/>
  <c r="M769" i="11" s="1"/>
  <c r="O846" i="11"/>
  <c r="Q767" i="11"/>
  <c r="Q769" i="11" s="1"/>
  <c r="U767" i="11"/>
  <c r="U769" i="11" s="1"/>
  <c r="S846" i="11"/>
  <c r="S866" i="11" s="1"/>
  <c r="U866" i="11" s="1"/>
  <c r="O795" i="11" l="1"/>
  <c r="O814" i="11" s="1"/>
  <c r="Q814" i="11" s="1"/>
  <c r="K498" i="11"/>
  <c r="M498" i="11" s="1"/>
  <c r="S359" i="11"/>
  <c r="S371" i="11" s="1"/>
  <c r="K265" i="11"/>
  <c r="M265" i="11" s="1"/>
  <c r="S221" i="11"/>
  <c r="S233" i="11" s="1"/>
  <c r="O656" i="11"/>
  <c r="Q656" i="11" s="1"/>
  <c r="K465" i="11"/>
  <c r="K477" i="11" s="1"/>
  <c r="K357" i="11"/>
  <c r="K369" i="11" s="1"/>
  <c r="S288" i="11"/>
  <c r="U288" i="11" s="1"/>
  <c r="S255" i="11"/>
  <c r="K219" i="11"/>
  <c r="K231" i="11" s="1"/>
  <c r="O187" i="11"/>
  <c r="O462" i="11"/>
  <c r="O474" i="11" s="1"/>
  <c r="S336" i="11"/>
  <c r="U336" i="11" s="1"/>
  <c r="O254" i="11"/>
  <c r="K196" i="11"/>
  <c r="Q846" i="11"/>
  <c r="Q871" i="11" s="1"/>
  <c r="Q873" i="11" s="1"/>
  <c r="O866" i="11"/>
  <c r="Q866" i="11" s="1"/>
  <c r="Q321" i="11"/>
  <c r="Q343" i="11" s="1"/>
  <c r="Q345" i="11" s="1"/>
  <c r="O333" i="11"/>
  <c r="Q333" i="11" s="1"/>
  <c r="K590" i="11"/>
  <c r="K591" i="11"/>
  <c r="O744" i="11"/>
  <c r="S592" i="11"/>
  <c r="S535" i="11"/>
  <c r="S547" i="11" s="1"/>
  <c r="U547" i="11" s="1"/>
  <c r="S533" i="11"/>
  <c r="K500" i="11"/>
  <c r="M500" i="11" s="1"/>
  <c r="O464" i="11"/>
  <c r="O476" i="11" s="1"/>
  <c r="K429" i="11"/>
  <c r="K394" i="11"/>
  <c r="K359" i="11"/>
  <c r="K371" i="11" s="1"/>
  <c r="O356" i="11"/>
  <c r="O368" i="11" s="1"/>
  <c r="O323" i="11"/>
  <c r="O218" i="11"/>
  <c r="O230" i="11" s="1"/>
  <c r="S196" i="11"/>
  <c r="S186" i="11"/>
  <c r="O762" i="11"/>
  <c r="O694" i="11"/>
  <c r="O669" i="11"/>
  <c r="Q669" i="11" s="1"/>
  <c r="K535" i="11"/>
  <c r="K547" i="11" s="1"/>
  <c r="M547" i="11" s="1"/>
  <c r="K533" i="11"/>
  <c r="K545" i="11" s="1"/>
  <c r="M545" i="11" s="1"/>
  <c r="M475" i="11" s="1"/>
  <c r="K510" i="11"/>
  <c r="M510" i="11" s="1"/>
  <c r="O499" i="11"/>
  <c r="S463" i="11"/>
  <c r="S475" i="11" s="1"/>
  <c r="K427" i="11"/>
  <c r="O393" i="11"/>
  <c r="Q393" i="11" s="1"/>
  <c r="O358" i="11"/>
  <c r="O370" i="11" s="1"/>
  <c r="K324" i="11"/>
  <c r="K290" i="11"/>
  <c r="O287" i="11"/>
  <c r="K255" i="11"/>
  <c r="S253" i="11"/>
  <c r="O252" i="11"/>
  <c r="O220" i="11"/>
  <c r="O232" i="11" s="1"/>
  <c r="S194" i="11"/>
  <c r="S188" i="11"/>
  <c r="K186" i="11"/>
  <c r="O497" i="11"/>
  <c r="S427" i="11"/>
  <c r="K392" i="11"/>
  <c r="K322" i="11"/>
  <c r="S290" i="11"/>
  <c r="K288" i="11"/>
  <c r="M288" i="11" s="1"/>
  <c r="K221" i="11"/>
  <c r="K233" i="11" s="1"/>
  <c r="K194" i="11"/>
  <c r="S707" i="11"/>
  <c r="U707" i="11" s="1"/>
  <c r="O706" i="11"/>
  <c r="Q706" i="11" s="1"/>
  <c r="O534" i="11"/>
  <c r="O532" i="11"/>
  <c r="O544" i="11" s="1"/>
  <c r="Q544" i="11" s="1"/>
  <c r="S498" i="11"/>
  <c r="S465" i="11"/>
  <c r="S477" i="11" s="1"/>
  <c r="S429" i="11"/>
  <c r="O428" i="11"/>
  <c r="O426" i="11"/>
  <c r="S404" i="11"/>
  <c r="U404" i="11" s="1"/>
  <c r="O391" i="11"/>
  <c r="S357" i="11"/>
  <c r="S369" i="11" s="1"/>
  <c r="S322" i="11"/>
  <c r="O289" i="11"/>
  <c r="O301" i="11" s="1"/>
  <c r="Q301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M1275" i="11"/>
  <c r="M1278" i="11" s="1"/>
  <c r="S762" i="11"/>
  <c r="S795" i="11"/>
  <c r="K744" i="11"/>
  <c r="K762" i="11"/>
  <c r="K795" i="11"/>
  <c r="Q1275" i="11"/>
  <c r="Q1278" i="11" s="1"/>
  <c r="M535" i="11"/>
  <c r="U394" i="11"/>
  <c r="S406" i="11"/>
  <c r="U406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S187" i="11"/>
  <c r="O668" i="11"/>
  <c r="Q668" i="11" s="1"/>
  <c r="K652" i="11"/>
  <c r="S618" i="11"/>
  <c r="O498" i="11"/>
  <c r="S512" i="11"/>
  <c r="U512" i="11" s="1"/>
  <c r="U477" i="11" s="1"/>
  <c r="O405" i="11"/>
  <c r="Q405" i="11" s="1"/>
  <c r="K300" i="11"/>
  <c r="M300" i="11" s="1"/>
  <c r="M533" i="11" l="1"/>
  <c r="M463" i="11" s="1"/>
  <c r="S300" i="11"/>
  <c r="U300" i="11" s="1"/>
  <c r="M465" i="11"/>
  <c r="Q254" i="11"/>
  <c r="O266" i="11"/>
  <c r="Q266" i="11" s="1"/>
  <c r="U535" i="11"/>
  <c r="U465" i="11" s="1"/>
  <c r="Q795" i="11"/>
  <c r="Q818" i="11" s="1"/>
  <c r="Q820" i="11" s="1"/>
  <c r="U255" i="11"/>
  <c r="S267" i="11"/>
  <c r="U267" i="11" s="1"/>
  <c r="S441" i="11"/>
  <c r="U441" i="11" s="1"/>
  <c r="U371" i="11" s="1"/>
  <c r="U429" i="11"/>
  <c r="U359" i="11" s="1"/>
  <c r="M392" i="11"/>
  <c r="K404" i="11"/>
  <c r="M404" i="11" s="1"/>
  <c r="S265" i="11"/>
  <c r="U265" i="11" s="1"/>
  <c r="U253" i="11"/>
  <c r="M324" i="11"/>
  <c r="K336" i="11"/>
  <c r="M336" i="11" s="1"/>
  <c r="S439" i="11"/>
  <c r="U439" i="11" s="1"/>
  <c r="U369" i="11" s="1"/>
  <c r="U427" i="11"/>
  <c r="U357" i="11" s="1"/>
  <c r="K512" i="11"/>
  <c r="M512" i="11" s="1"/>
  <c r="M477" i="11" s="1"/>
  <c r="U322" i="11"/>
  <c r="S334" i="11"/>
  <c r="U334" i="11" s="1"/>
  <c r="Q426" i="11"/>
  <c r="Q448" i="11" s="1"/>
  <c r="Q450" i="11" s="1"/>
  <c r="O438" i="11"/>
  <c r="Q438" i="11" s="1"/>
  <c r="U498" i="11"/>
  <c r="S510" i="11"/>
  <c r="U510" i="11" s="1"/>
  <c r="U290" i="11"/>
  <c r="S302" i="11"/>
  <c r="U302" i="11" s="1"/>
  <c r="Q497" i="11"/>
  <c r="Q519" i="11" s="1"/>
  <c r="Q521" i="11" s="1"/>
  <c r="O509" i="11"/>
  <c r="Q509" i="11" s="1"/>
  <c r="Q474" i="11" s="1"/>
  <c r="Q287" i="11"/>
  <c r="O299" i="11"/>
  <c r="Q299" i="11" s="1"/>
  <c r="Q694" i="11"/>
  <c r="O707" i="11"/>
  <c r="Q707" i="11" s="1"/>
  <c r="M394" i="11"/>
  <c r="K406" i="11"/>
  <c r="M406" i="11" s="1"/>
  <c r="U533" i="11"/>
  <c r="U463" i="11" s="1"/>
  <c r="S545" i="11"/>
  <c r="U545" i="11" s="1"/>
  <c r="Q391" i="11"/>
  <c r="O403" i="11"/>
  <c r="Q403" i="11" s="1"/>
  <c r="Q368" i="11" s="1"/>
  <c r="Q534" i="11"/>
  <c r="O546" i="11"/>
  <c r="Q546" i="11" s="1"/>
  <c r="M255" i="11"/>
  <c r="K267" i="11"/>
  <c r="M267" i="11" s="1"/>
  <c r="Q499" i="11"/>
  <c r="O511" i="11"/>
  <c r="Q511" i="11" s="1"/>
  <c r="O440" i="11"/>
  <c r="Q440" i="11" s="1"/>
  <c r="Q370" i="11" s="1"/>
  <c r="Q428" i="11"/>
  <c r="Q358" i="11" s="1"/>
  <c r="M322" i="11"/>
  <c r="M219" i="11" s="1"/>
  <c r="K334" i="11"/>
  <c r="M334" i="11" s="1"/>
  <c r="M231" i="11" s="1"/>
  <c r="Q252" i="11"/>
  <c r="Q274" i="11" s="1"/>
  <c r="Q276" i="11" s="1"/>
  <c r="O264" i="11"/>
  <c r="Q264" i="11" s="1"/>
  <c r="M290" i="11"/>
  <c r="K302" i="11"/>
  <c r="M302" i="11" s="1"/>
  <c r="M427" i="11"/>
  <c r="K439" i="11"/>
  <c r="M439" i="11" s="1"/>
  <c r="Q323" i="11"/>
  <c r="Q220" i="11" s="1"/>
  <c r="O335" i="11"/>
  <c r="Q335" i="11" s="1"/>
  <c r="Q232" i="11" s="1"/>
  <c r="M429" i="11"/>
  <c r="K441" i="11"/>
  <c r="M441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88" i="11"/>
  <c r="U532" i="11"/>
  <c r="U554" i="11" s="1"/>
  <c r="U556" i="11" s="1"/>
  <c r="S544" i="11"/>
  <c r="U544" i="11" s="1"/>
  <c r="S403" i="11"/>
  <c r="U403" i="11" s="1"/>
  <c r="U391" i="11"/>
  <c r="M254" i="11"/>
  <c r="K266" i="11"/>
  <c r="M266" i="11" s="1"/>
  <c r="Q500" i="11"/>
  <c r="O512" i="11"/>
  <c r="Q512" i="11" s="1"/>
  <c r="Q484" i="11"/>
  <c r="Q486" i="11" s="1"/>
  <c r="S301" i="11"/>
  <c r="U301" i="11" s="1"/>
  <c r="U289" i="11"/>
  <c r="U252" i="11"/>
  <c r="U274" i="11" s="1"/>
  <c r="U276" i="11" s="1"/>
  <c r="S264" i="11"/>
  <c r="U264" i="11" s="1"/>
  <c r="S299" i="11"/>
  <c r="U299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90" i="1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K653" i="11"/>
  <c r="M652" i="11"/>
  <c r="M675" i="11" s="1"/>
  <c r="M677" i="11" s="1"/>
  <c r="K666" i="11"/>
  <c r="M666" i="11" s="1"/>
  <c r="K301" i="11"/>
  <c r="M301" i="11" s="1"/>
  <c r="M232" i="11" s="1"/>
  <c r="M289" i="1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91" i="11"/>
  <c r="O439" i="11"/>
  <c r="Q439" i="11" s="1"/>
  <c r="Q427" i="11"/>
  <c r="U499" i="11"/>
  <c r="S511" i="11"/>
  <c r="U511" i="11" s="1"/>
  <c r="U254" i="11"/>
  <c r="S266" i="11"/>
  <c r="U266" i="11" s="1"/>
  <c r="S405" i="11"/>
  <c r="U405" i="11" s="1"/>
  <c r="U393" i="11"/>
  <c r="M220" i="11" l="1"/>
  <c r="Q464" i="11"/>
  <c r="U230" i="11"/>
  <c r="U368" i="11"/>
  <c r="Q231" i="11"/>
  <c r="U233" i="11"/>
  <c r="U464" i="11"/>
  <c r="M368" i="11"/>
  <c r="Q221" i="11"/>
  <c r="U221" i="11"/>
  <c r="U231" i="11"/>
  <c r="Q309" i="11"/>
  <c r="Q218" i="11"/>
  <c r="M357" i="11"/>
  <c r="U476" i="11"/>
  <c r="Q233" i="11"/>
  <c r="M221" i="11"/>
  <c r="Q476" i="11"/>
  <c r="M371" i="11"/>
  <c r="U219" i="11"/>
  <c r="M233" i="11"/>
  <c r="U475" i="11"/>
  <c r="U370" i="11"/>
  <c r="U220" i="11"/>
  <c r="Q356" i="11"/>
  <c r="Q413" i="11"/>
  <c r="M359" i="11"/>
  <c r="Q230" i="11"/>
  <c r="M369" i="11"/>
  <c r="U413" i="1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Q311" i="11" l="1"/>
  <c r="Q240" i="11"/>
  <c r="Q242" i="11" s="1"/>
  <c r="Q378" i="11"/>
  <c r="Q380" i="11" s="1"/>
  <c r="Q415" i="11"/>
  <c r="U311" i="1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<sst xmlns="http://schemas.openxmlformats.org/spreadsheetml/2006/main" count="5201" uniqueCount="440">
  <si>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</si>
  <si>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</si>
  <si>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</si>
  <si>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</si>
  <si>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</si>
  <si>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</si>
  <si>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</si>
  <si>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</si>
  <si>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</si>
  <si>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</si>
  <si>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</si>
  <si>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</si>
  <si>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</si>
  <si>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</si>
  <si>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</si>
  <si>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</si>
  <si>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</si>
  <si>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</si>
  <si>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</si>
  <si>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</si>
  <si>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</si>
  <si>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</si>
  <si>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</si>
  <si>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</si>
  <si>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</si>
  <si>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</si>
  <si>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</si>
  <si>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</si>
  <si>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</si>
  <si>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</si>
  <si>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</si>
  <si>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</si>
  <si>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</si>
  <si>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</si>
  <si>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</si>
  <si>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</si>
  <si>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</si>
  <si>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</si>
  <si>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</si>
  <si>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</si>
  <si>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</si>
  <si>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</si>
  <si>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</si>
  <si>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</si>
  <si>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</si>
  <si>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</si>
  <si>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</si>
  <si>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</si>
  <si>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</si>
  <si>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</si>
  <si>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</si>
  <si>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</si>
  <si>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</si>
  <si>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</si>
  <si>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</si>
  <si>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</si>
  <si>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</si>
  <si>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</si>
  <si>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</si>
  <si>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</si>
  <si>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</si>
  <si>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</si>
  <si>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</si>
  <si>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</si>
  <si>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</si>
  <si>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</si>
  <si>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</si>
  <si>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</si>
  <si>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</si>
  <si>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</si>
  <si>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</si>
  <si>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</si>
  <si>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</si>
  <si>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</si>
  <si>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</si>
  <si>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</si>
  <si>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</si>
  <si>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</si>
  <si>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</si>
  <si>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</si>
  <si>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</si>
  <si>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</si>
  <si>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</si>
  <si>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</si>
  <si>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</si>
  <si>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</si>
  <si>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</si>
  <si>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</si>
  <si>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</si>
  <si>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</si>
  <si>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</si>
  <si>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</si>
  <si>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</si>
  <si>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</si>
  <si>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</si>
  <si>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</si>
  <si>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</si>
  <si>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</si>
  <si>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</si>
  <si>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</si>
  <si>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</si>
  <si>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</si>
  <si>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</si>
  <si>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</si>
  <si>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</si>
  <si>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</si>
  <si>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</si>
  <si>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</si>
  <si>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</si>
  <si>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</si>
  <si>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</si>
  <si>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</si>
  <si>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</si>
  <si>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</si>
  <si>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</si>
  <si>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</si>
  <si>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</si>
  <si>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</si>
  <si>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</si>
  <si>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</si>
  <si>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</si>
  <si>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</si>
  <si>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</si>
  <si>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</si>
  <si>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</si>
  <si>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</si>
  <si>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</si>
  <si>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</si>
  <si>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</si>
  <si>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</si>
  <si>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</si>
  <si>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</si>
  <si>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</si>
  <si>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</si>
  <si>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</si>
  <si>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</si>
  <si>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</si>
  <si>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</si>
  <si>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</si>
  <si>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</si>
  <si>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</si>
  <si>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</si>
  <si>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</si>
  <si>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</si>
  <si>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</si>
  <si>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</si>
  <si>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</si>
  <si>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</si>
  <si>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</si>
  <si>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</si>
  <si>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</si>
  <si>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</si>
  <si>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</si>
  <si>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</si>
  <si>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</si>
  <si>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</si>
  <si>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</si>
  <si>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</si>
  <si>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</si>
  <si>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</si>
  <si>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</si>
  <si>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</si>
  <si>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</si>
  <si>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</si>
  <si>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</si>
  <si>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</si>
  <si>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</si>
  <si>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</si>
  <si>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</si>
  <si>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</si>
  <si>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</si>
  <si>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</si>
  <si>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</si>
  <si>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</si>
  <si>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</si>
  <si>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</si>
  <si>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</si>
  <si>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</si>
  <si>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</si>
  <si>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</si>
  <si>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</si>
  <si>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</si>
  <si>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</si>
  <si>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</si>
  <si>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</si>
  <si>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</si>
  <si>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</si>
  <si>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</si>
  <si>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</si>
  <si>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</si>
  <si>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</si>
  <si>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</si>
  <si>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</si>
  <si>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</si>
  <si>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</si>
  <si>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</si>
  <si>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</si>
  <si>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</si>
  <si>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</si>
  <si>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</si>
  <si>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</si>
  <si>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</si>
  <si>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</si>
  <si>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</si>
  <si>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</si>
  <si>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</si>
  <si>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</si>
  <si>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</si>
  <si>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</si>
  <si>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</si>
  <si>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</si>
  <si>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</si>
  <si>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</si>
  <si>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</si>
  <si>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</si>
  <si>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</si>
  <si>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</si>
  <si>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</si>
  <si>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</si>
  <si>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</si>
  <si>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</si>
  <si>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</si>
  <si>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</si>
  <si>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</si>
  <si>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</si>
  <si>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</si>
  <si>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</si>
  <si>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</si>
  <si>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</si>
  <si>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</si>
  <si>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</si>
  <si>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</si>
  <si>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</si>
  <si>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</si>
  <si>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</si>
  <si>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</si>
  <si>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</si>
  <si>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</si>
  <si>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</si>
  <si>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</si>
  <si>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</si>
  <si>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</si>
  <si>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</si>
  <si>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</si>
  <si>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</si>
  <si>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</si>
  <si>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</si>
  <si>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</si>
  <si>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</si>
  <si>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</si>
  <si>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</si>
  <si>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</si>
  <si>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</si>
  <si>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</si>
  <si>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</si>
  <si>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</si>
  <si>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</si>
  <si>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</si>
  <si>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</si>
  <si>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</si>
  <si>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</si>
  <si>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</si>
  <si>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</si>
  <si>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</si>
  <si>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</si>
  <si>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</si>
  <si>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</si>
  <si>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</si>
  <si>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</si>
  <si>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</si>
  <si>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</si>
  <si>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</si>
  <si>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</si>
  <si>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</si>
  <si>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</si>
  <si>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</si>
  <si>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</si>
  <si>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</si>
  <si>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</si>
  <si>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</si>
  <si>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</si>
  <si>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</si>
  <si>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</si>
  <si>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</si>
  <si>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</si>
  <si>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</si>
  <si>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</si>
  <si>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</si>
  <si>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</si>
  <si>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</si>
  <si>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</si>
  <si>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</si>
  <si>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</si>
  <si>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</si>
  <si>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</si>
  <si>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</si>
  <si>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</si>
  <si>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</si>
  <si>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</si>
  <si>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</si>
  <si>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</si>
  <si>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</si>
  <si>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</si>
  <si>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</si>
  <si>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</si>
  <si>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</si>
  <si>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</si>
  <si>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</si>
  <si>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</si>
  <si>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</si>
  <si>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</si>
  <si>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</si>
  <si>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</si>
  <si>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</si>
  <si>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</si>
  <si>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</si>
  <si>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</si>
  <si>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</si>
  <si>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</si>
  <si>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</si>
  <si>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</si>
  <si>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</si>
  <si>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</si>
  <si>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</si>
  <si>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</si>
  <si>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</si>
  <si>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</si>
  <si>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</si>
  <si>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</si>
  <si>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</si>
  <si>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</si>
  <si>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</si>
  <si>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</si>
  <si>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</si>
  <si>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</si>
  <si>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</si>
  <si>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</si>
  <si>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</si>
  <si>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</si>
  <si>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</si>
  <si>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</si>
  <si>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</si>
  <si>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</si>
  <si>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</si>
  <si>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</si>
  <si>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</si>
  <si>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</si>
  <si>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</si>
  <si>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</si>
  <si>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</si>
  <si>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</si>
  <si>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</si>
  <si>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</si>
  <si>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</si>
  <si>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</si>
  <si>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</si>
  <si>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</si>
  <si>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</si>
  <si>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</si>
  <si>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</si>
  <si>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</si>
  <si>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</si>
  <si>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</si>
  <si>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</si>
  <si>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</si>
  <si>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</si>
  <si>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</si>
  <si>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</si>
  <si>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</si>
  <si>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</si>
  <si>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</si>
  <si>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</si>
  <si>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</si>
  <si>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</si>
  <si>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</si>
  <si>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</si>
  <si>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</si>
  <si>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</si>
  <si>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</si>
  <si>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</si>
  <si>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</si>
  <si>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</si>
  <si>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</si>
  <si>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</si>
  <si>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</si>
  <si>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</si>
  <si>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</si>
  <si>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</si>
  <si>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</si>
  <si>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</si>
  <si>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</si>
  <si>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</si>
  <si>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</si>
  <si>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</si>
  <si>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</si>
  <si>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</si>
  <si>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</si>
  <si>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</si>
  <si>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</si>
  <si>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</si>
  <si>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</si>
  <si>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</si>
  <si>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</si>
  <si>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</si>
  <si>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</si>
  <si>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</si>
  <si>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</si>
  <si>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</si>
  <si>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</si>
  <si>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</si>
  <si>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</si>
  <si>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</si>
  <si>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</si>
  <si>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</si>
  <si>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</si>
  <si>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</si>
  <si>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</si>
  <si>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</si>
  <si>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</si>
  <si>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</si>
  <si>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</si>
  <si>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</si>
  <si>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</si>
  <si>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</si>
  <si>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</si>
  <si>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</si>
  <si>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</si>
  <si>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</si>
  <si>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</si>
  <si>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</si>
  <si>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</si>
  <si>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</si>
  <si>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6-Year Period</t>
  </si>
  <si>
    <t>6-Year</t>
  </si>
  <si>
    <t>Washington</t>
  </si>
  <si>
    <t>Jurisdiction</t>
  </si>
  <si>
    <t>Normalized</t>
  </si>
  <si>
    <t>6 Year Net Present Value of Stranded Costs per Customer</t>
  </si>
  <si>
    <t>Initial Filing</t>
  </si>
  <si>
    <t>% Change from 10 year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</si>
</sst>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6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  <xf numFmtId="223" fontId="18" fillId="0" borderId="26" xfId="4" applyNumberFormat="1" applyFont="1" applyFill="1" applyBorder="1"/>
    <xf numFmtId="9" fontId="137" fillId="33" borderId="26" xfId="1" applyFont="1" applyFill="1" applyBorder="1"/>
    <xf numFmtId="223" fontId="18" fillId="0" borderId="16" xfId="4" applyNumberFormat="1" applyFont="1" applyFill="1" applyBorder="1"/>
    <xf numFmtId="9" fontId="137" fillId="0" borderId="16" xfId="1" applyFont="1" applyFill="1" applyBorder="1"/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topLeftCell="A7" workbookViewId="0">
      <selection activeCell="B7" sqref="B7"/>
    </sheetView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433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430</v>
      </c>
      <c r="C7" s="302">
        <f>'Bill Deter final sch 16-40'!P87</f>
        <v>145355240.03273332</v>
      </c>
      <c r="E7" s="302">
        <f>'NPV Calc detail'!B102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429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437</v>
      </c>
      <c r="C13" s="366">
        <f>'NPV Calc detail'!B12</f>
        <v>4135.5497761972683</v>
      </c>
      <c r="D13" s="357"/>
      <c r="E13" s="359">
        <f>'NPV Calc detail'!B108</f>
        <v>22846.639180032998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2.9947484897201111</v>
      </c>
      <c r="D15" s="357"/>
      <c r="E15" s="367">
        <f>E13/E14</f>
        <v>3.0063981478627202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431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1" spans="1:51" ht="15.75">
      <c r="B21" s="301" t="s">
        <v>438</v>
      </c>
      <c r="C21" s="642">
        <v>4.4555712277710988</v>
      </c>
      <c r="E21" s="642">
        <v>4.4729035285675609</v>
      </c>
      <c r="F21" s="644"/>
    </row>
    <row r="22" spans="1:51" ht="15.75">
      <c r="B22" s="301" t="s">
        <v>439</v>
      </c>
      <c r="C22" s="643">
        <f>(C15/C21)-1</f>
        <v>-0.32786429918252369</v>
      </c>
      <c r="D22" s="352"/>
      <c r="E22" s="643">
        <f>(E15/E21)-1</f>
        <v>-0.32786429918252369</v>
      </c>
      <c r="F22" s="645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13" width="13.28515625" customWidth="1"/>
  </cols>
  <sheetData>
    <row r="2" spans="1:13" ht="15.75">
      <c r="A2" s="301" t="s">
        <v>313</v>
      </c>
      <c r="I2" s="297"/>
    </row>
    <row r="3" spans="1:13">
      <c r="I3" s="297"/>
    </row>
    <row r="4" spans="1:13">
      <c r="I4" s="297"/>
    </row>
    <row r="5" spans="1:13" ht="15.75">
      <c r="A5" s="299" t="s">
        <v>253</v>
      </c>
      <c r="B5" s="300"/>
    </row>
    <row r="6" spans="1:13" ht="15.75">
      <c r="A6" s="301" t="s">
        <v>25</v>
      </c>
      <c r="B6" s="302">
        <f>'Bill Deter final sch 16-40'!P87</f>
        <v>145355240.03273332</v>
      </c>
    </row>
    <row r="7" spans="1:13" ht="15.75">
      <c r="A7" s="303" t="s">
        <v>29</v>
      </c>
      <c r="B7" s="304">
        <f>'NPC Spread'!D33</f>
        <v>55772733.751642562</v>
      </c>
    </row>
    <row r="8" spans="1:13" ht="15.75">
      <c r="A8" s="305" t="s">
        <v>244</v>
      </c>
      <c r="B8" s="306">
        <f>B6-B7</f>
        <v>89582506.281090766</v>
      </c>
      <c r="D8" s="310" t="s">
        <v>432</v>
      </c>
      <c r="E8" s="298"/>
      <c r="F8" s="298"/>
      <c r="G8" s="298"/>
      <c r="H8" s="298"/>
      <c r="I8" s="298"/>
      <c r="J8" s="631"/>
      <c r="K8" s="630"/>
      <c r="L8" s="630"/>
      <c r="M8" s="630"/>
    </row>
    <row r="9" spans="1:13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427</v>
      </c>
      <c r="I9" s="309" t="s">
        <v>428</v>
      </c>
      <c r="J9" s="309"/>
      <c r="K9" s="309"/>
      <c r="L9" s="309"/>
      <c r="M9" s="309"/>
    </row>
    <row r="10" spans="1:13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I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  <c r="J10" s="21"/>
      <c r="K10" s="21"/>
      <c r="L10" s="21"/>
      <c r="M10" s="21"/>
    </row>
    <row r="11" spans="1:13" ht="15.75">
      <c r="A11" s="301" t="s">
        <v>250</v>
      </c>
      <c r="B11" s="308">
        <f>'Current PPW RORs '!G37</f>
        <v>6.3795000000000004E-2</v>
      </c>
    </row>
    <row r="12" spans="1:13" ht="15.75">
      <c r="A12" s="305" t="s">
        <v>251</v>
      </c>
      <c r="B12" s="311">
        <f>NPV(B11,(D10:I10))</f>
        <v>4135.5497761972683</v>
      </c>
    </row>
    <row r="13" spans="1:13" ht="15.75">
      <c r="A13" s="305" t="s">
        <v>259</v>
      </c>
      <c r="B13" s="311">
        <f>B6/B9</f>
        <v>1380.9339216275141</v>
      </c>
    </row>
    <row r="14" spans="1:13" ht="15.75">
      <c r="A14" s="305" t="s">
        <v>258</v>
      </c>
      <c r="B14" s="313">
        <f>B12/B13</f>
        <v>2.9947484897201111</v>
      </c>
    </row>
    <row r="17" spans="1:13" ht="15.75">
      <c r="A17" s="299" t="s">
        <v>254</v>
      </c>
      <c r="B17" s="300"/>
    </row>
    <row r="18" spans="1:13" ht="15.75">
      <c r="A18" s="301" t="s">
        <v>25</v>
      </c>
      <c r="B18" s="302">
        <f>'Bill Deter final sch 16-40'!P158</f>
        <v>49430454.891159162</v>
      </c>
    </row>
    <row r="19" spans="1:13" ht="15.75">
      <c r="A19" s="303" t="s">
        <v>29</v>
      </c>
      <c r="B19" s="304">
        <f>'NPC Spread'!E33</f>
        <v>17436484.683537412</v>
      </c>
    </row>
    <row r="20" spans="1:13" ht="15.75">
      <c r="A20" s="305" t="s">
        <v>244</v>
      </c>
      <c r="B20" s="306">
        <f>B18-B19</f>
        <v>31993970.207621749</v>
      </c>
      <c r="D20" s="310" t="s">
        <v>432</v>
      </c>
      <c r="E20" s="298"/>
      <c r="F20" s="298"/>
      <c r="G20" s="298"/>
      <c r="H20" s="298"/>
      <c r="I20" s="298"/>
      <c r="J20" s="631"/>
      <c r="K20" s="630"/>
      <c r="L20" s="630"/>
      <c r="M20" s="630"/>
    </row>
    <row r="21" spans="1:13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427</v>
      </c>
      <c r="I21" s="309" t="s">
        <v>428</v>
      </c>
      <c r="J21" s="309"/>
      <c r="K21" s="309"/>
      <c r="L21" s="309"/>
      <c r="M21" s="309"/>
    </row>
    <row r="22" spans="1:13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I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  <c r="J22" s="21"/>
      <c r="K22" s="21"/>
      <c r="L22" s="21"/>
      <c r="M22" s="21"/>
    </row>
    <row r="23" spans="1:13" ht="15.75">
      <c r="A23" s="301" t="s">
        <v>250</v>
      </c>
      <c r="B23" s="308">
        <f>B11</f>
        <v>6.3795000000000004E-2</v>
      </c>
    </row>
    <row r="24" spans="1:13" ht="15.75">
      <c r="A24" s="301" t="s">
        <v>251</v>
      </c>
      <c r="B24" s="359">
        <f>NPV(B23,(D22:I22))</f>
        <v>8162.6512498218381</v>
      </c>
    </row>
    <row r="25" spans="1:13" ht="15.75">
      <c r="A25" s="305" t="s">
        <v>259</v>
      </c>
      <c r="B25" s="311">
        <f>B18/B21</f>
        <v>2595.313789087304</v>
      </c>
    </row>
    <row r="26" spans="1:13" ht="15.75">
      <c r="A26" s="305" t="s">
        <v>258</v>
      </c>
      <c r="B26" s="313">
        <f>B24/B25</f>
        <v>3.1451500331651241</v>
      </c>
    </row>
    <row r="29" spans="1:13" ht="15.75">
      <c r="A29" s="299" t="s">
        <v>255</v>
      </c>
    </row>
    <row r="30" spans="1:13" ht="15.75">
      <c r="A30" s="301" t="s">
        <v>25</v>
      </c>
      <c r="B30" s="302">
        <f>'Bill Deter final sch 16-40'!P534</f>
        <v>73313049.390272826</v>
      </c>
    </row>
    <row r="31" spans="1:13" ht="15.75">
      <c r="A31" s="303" t="s">
        <v>29</v>
      </c>
      <c r="B31" s="304">
        <f>'NPC Spread'!F33</f>
        <v>27808883.347344801</v>
      </c>
    </row>
    <row r="32" spans="1:13" ht="15.75">
      <c r="A32" s="305" t="s">
        <v>244</v>
      </c>
      <c r="B32" s="306">
        <f>B30-B31</f>
        <v>45504166.042928025</v>
      </c>
      <c r="D32" s="310" t="s">
        <v>432</v>
      </c>
      <c r="E32" s="298"/>
      <c r="F32" s="298"/>
      <c r="G32" s="298"/>
      <c r="H32" s="298"/>
      <c r="I32" s="298"/>
      <c r="J32" s="631"/>
      <c r="K32" s="630"/>
      <c r="L32" s="630"/>
      <c r="M32" s="630"/>
    </row>
    <row r="33" spans="1:13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427</v>
      </c>
      <c r="I33" s="309" t="s">
        <v>428</v>
      </c>
      <c r="J33" s="309"/>
      <c r="K33" s="309"/>
      <c r="L33" s="309"/>
      <c r="M33" s="309"/>
    </row>
    <row r="34" spans="1:13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I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  <c r="J34" s="21"/>
      <c r="K34" s="21"/>
      <c r="L34" s="21"/>
      <c r="M34" s="21"/>
    </row>
    <row r="35" spans="1:13" ht="15.75">
      <c r="A35" s="301" t="s">
        <v>250</v>
      </c>
      <c r="B35" s="308">
        <f>B23</f>
        <v>6.3795000000000004E-2</v>
      </c>
    </row>
    <row r="36" spans="1:13" ht="15.75">
      <c r="A36" s="301" t="s">
        <v>251</v>
      </c>
      <c r="B36" s="359">
        <f>NPV(B35,(D34:I34))</f>
        <v>203632.94925496497</v>
      </c>
    </row>
    <row r="37" spans="1:13" ht="15.75">
      <c r="A37" s="305" t="s">
        <v>259</v>
      </c>
      <c r="B37" s="311">
        <f>B30/B33</f>
        <v>67516.564759644389</v>
      </c>
    </row>
    <row r="38" spans="1:13" ht="15.75">
      <c r="A38" s="305" t="s">
        <v>258</v>
      </c>
      <c r="B38" s="313">
        <f>B36/B37</f>
        <v>3.0160442845379967</v>
      </c>
    </row>
    <row r="41" spans="1:13" ht="15.75">
      <c r="A41" s="299" t="s">
        <v>256</v>
      </c>
    </row>
    <row r="42" spans="1:13" ht="15.75">
      <c r="A42" s="301" t="s">
        <v>25</v>
      </c>
      <c r="B42" s="302">
        <f>'Bill Deter final sch 16-40'!P644</f>
        <v>14013389</v>
      </c>
    </row>
    <row r="43" spans="1:13" ht="15.75">
      <c r="A43" s="303" t="s">
        <v>29</v>
      </c>
      <c r="B43" s="304">
        <f>'NPC Spread'!I33</f>
        <v>4576580.4424617374</v>
      </c>
    </row>
    <row r="44" spans="1:13" ht="15.75">
      <c r="A44" s="305" t="s">
        <v>244</v>
      </c>
      <c r="B44" s="306">
        <f>B42-B43</f>
        <v>9436808.5575382635</v>
      </c>
      <c r="D44" s="310" t="s">
        <v>432</v>
      </c>
      <c r="E44" s="298"/>
      <c r="F44" s="298"/>
      <c r="G44" s="298"/>
      <c r="H44" s="298"/>
      <c r="I44" s="298"/>
      <c r="J44" s="631"/>
      <c r="K44" s="630"/>
      <c r="L44" s="630"/>
      <c r="M44" s="630"/>
    </row>
    <row r="45" spans="1:13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427</v>
      </c>
      <c r="I45" s="309" t="s">
        <v>428</v>
      </c>
      <c r="J45" s="309"/>
      <c r="K45" s="309"/>
      <c r="L45" s="309"/>
      <c r="M45" s="309"/>
    </row>
    <row r="46" spans="1:13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I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  <c r="J46" s="21"/>
      <c r="K46" s="21"/>
      <c r="L46" s="21"/>
      <c r="M46" s="21"/>
    </row>
    <row r="47" spans="1:13" ht="15.75">
      <c r="A47" s="301" t="s">
        <v>250</v>
      </c>
      <c r="B47" s="308">
        <f>B35</f>
        <v>6.3795000000000004E-2</v>
      </c>
    </row>
    <row r="48" spans="1:13" ht="15.75">
      <c r="A48" s="301" t="s">
        <v>251</v>
      </c>
      <c r="B48" s="359">
        <f>NPV(B47,(D46:I46))</f>
        <v>8776.3247348658861</v>
      </c>
    </row>
    <row r="49" spans="1:13" ht="15.75">
      <c r="A49" s="305" t="s">
        <v>259</v>
      </c>
      <c r="B49" s="311">
        <f>B42/B45</f>
        <v>2682.0253531137346</v>
      </c>
    </row>
    <row r="50" spans="1:13" ht="15.75">
      <c r="A50" s="305" t="s">
        <v>258</v>
      </c>
      <c r="B50" s="313">
        <f>B48/B49</f>
        <v>3.2722750829617961</v>
      </c>
    </row>
    <row r="53" spans="1:13" ht="15.75">
      <c r="A53" s="299" t="s">
        <v>325</v>
      </c>
    </row>
    <row r="54" spans="1:13" ht="15.75">
      <c r="A54" s="301" t="s">
        <v>25</v>
      </c>
      <c r="B54" s="302">
        <f>B18+B30+B42</f>
        <v>136756893.28143197</v>
      </c>
    </row>
    <row r="55" spans="1:13" ht="15.75">
      <c r="A55" s="303" t="s">
        <v>29</v>
      </c>
      <c r="B55" s="304">
        <f>B19+B31+B43</f>
        <v>49821948.473343946</v>
      </c>
    </row>
    <row r="56" spans="1:13" ht="15.75">
      <c r="A56" s="305" t="s">
        <v>244</v>
      </c>
      <c r="B56" s="306">
        <f>B54-B55</f>
        <v>86934944.808088034</v>
      </c>
      <c r="D56" s="310" t="s">
        <v>432</v>
      </c>
      <c r="E56" s="298"/>
      <c r="F56" s="298"/>
      <c r="G56" s="298"/>
      <c r="H56" s="298"/>
      <c r="I56" s="298"/>
      <c r="J56" s="631"/>
      <c r="K56" s="630"/>
      <c r="L56" s="630"/>
      <c r="M56" s="630"/>
    </row>
    <row r="57" spans="1:13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427</v>
      </c>
      <c r="I57" s="309" t="s">
        <v>428</v>
      </c>
      <c r="J57" s="309"/>
      <c r="K57" s="309"/>
      <c r="L57" s="309"/>
      <c r="M57" s="309"/>
    </row>
    <row r="58" spans="1:13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I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  <c r="J58" s="21"/>
      <c r="K58" s="21"/>
      <c r="L58" s="21"/>
      <c r="M58" s="21"/>
    </row>
    <row r="59" spans="1:13" ht="15.75">
      <c r="A59" s="301" t="s">
        <v>250</v>
      </c>
      <c r="B59" s="308">
        <f>B47</f>
        <v>6.3795000000000004E-2</v>
      </c>
    </row>
    <row r="60" spans="1:13" ht="15.75">
      <c r="A60" s="305" t="s">
        <v>251</v>
      </c>
      <c r="B60" s="359">
        <f>NPV(B59,(D58:I58))</f>
        <v>16659.708257323626</v>
      </c>
    </row>
    <row r="61" spans="1:13" ht="15.75">
      <c r="A61" s="305" t="s">
        <v>259</v>
      </c>
      <c r="B61" s="311">
        <f>B54/B57</f>
        <v>5393.2977460285319</v>
      </c>
    </row>
    <row r="62" spans="1:13" ht="15.75">
      <c r="A62" s="305" t="s">
        <v>258</v>
      </c>
      <c r="B62" s="313">
        <f>B60/B61</f>
        <v>3.0889650528920551</v>
      </c>
    </row>
    <row r="65" spans="1:13" ht="15.75">
      <c r="A65" s="299" t="s">
        <v>315</v>
      </c>
    </row>
    <row r="66" spans="1:13" ht="15.75">
      <c r="A66" s="301" t="s">
        <v>25</v>
      </c>
      <c r="B66" s="302">
        <f>'Exhibit No.__(JRS-12) p1-8'!F934</f>
        <v>29436674.579258908</v>
      </c>
    </row>
    <row r="67" spans="1:13" ht="15.75">
      <c r="A67" s="303" t="s">
        <v>29</v>
      </c>
      <c r="B67" s="304">
        <f>'NPC Spread'!G33</f>
        <v>11346626.855942929</v>
      </c>
    </row>
    <row r="68" spans="1:13" ht="15.75">
      <c r="A68" s="305" t="s">
        <v>244</v>
      </c>
      <c r="B68" s="306">
        <f>B66-B67</f>
        <v>18090047.723315977</v>
      </c>
      <c r="D68" s="310" t="s">
        <v>432</v>
      </c>
      <c r="E68" s="298"/>
      <c r="F68" s="298"/>
      <c r="G68" s="298"/>
      <c r="H68" s="298"/>
      <c r="I68" s="298"/>
      <c r="J68" s="631"/>
      <c r="K68" s="630"/>
      <c r="L68" s="630"/>
      <c r="M68" s="630"/>
    </row>
    <row r="69" spans="1:13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427</v>
      </c>
      <c r="I69" s="309" t="s">
        <v>428</v>
      </c>
      <c r="J69" s="309"/>
      <c r="K69" s="309"/>
      <c r="L69" s="309"/>
      <c r="M69" s="309"/>
    </row>
    <row r="70" spans="1:13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I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  <c r="J70" s="21"/>
      <c r="K70" s="21"/>
      <c r="L70" s="21"/>
      <c r="M70" s="21"/>
    </row>
    <row r="71" spans="1:13" ht="15.75">
      <c r="A71" s="301" t="s">
        <v>250</v>
      </c>
      <c r="B71" s="308">
        <f>B59</f>
        <v>6.3795000000000004E-2</v>
      </c>
    </row>
    <row r="72" spans="1:13" ht="15.75">
      <c r="A72" s="301" t="s">
        <v>251</v>
      </c>
      <c r="B72" s="359">
        <f>NPV(B71,(D70:I70))</f>
        <v>1349168.5167866193</v>
      </c>
    </row>
    <row r="73" spans="1:13" ht="15.75">
      <c r="A73" s="305" t="s">
        <v>259</v>
      </c>
      <c r="B73" s="311">
        <f>B66/B69</f>
        <v>451801.21442527499</v>
      </c>
    </row>
    <row r="74" spans="1:13" ht="15.75">
      <c r="A74" s="305" t="s">
        <v>258</v>
      </c>
      <c r="B74" s="313">
        <f>B72/B73</f>
        <v>2.9861994029893495</v>
      </c>
    </row>
    <row r="76" spans="1:13">
      <c r="G76" t="s">
        <v>14</v>
      </c>
    </row>
    <row r="77" spans="1:13" ht="15.75">
      <c r="A77" s="299" t="s">
        <v>314</v>
      </c>
    </row>
    <row r="78" spans="1:13" ht="15.75">
      <c r="A78" s="301" t="s">
        <v>25</v>
      </c>
      <c r="B78" s="302">
        <f>'Exhibit No.__(JRS-12) p1-8'!F1104</f>
        <v>27004252.864840947</v>
      </c>
    </row>
    <row r="79" spans="1:13" ht="15.75">
      <c r="A79" s="303" t="s">
        <v>29</v>
      </c>
      <c r="B79" s="304">
        <f>'NPC Spread'!H33</f>
        <v>12498155.366531491</v>
      </c>
    </row>
    <row r="80" spans="1:13" ht="15.75">
      <c r="A80" s="305" t="s">
        <v>244</v>
      </c>
      <c r="B80" s="306">
        <f>B78-B79</f>
        <v>14506097.498309456</v>
      </c>
      <c r="D80" s="310" t="s">
        <v>432</v>
      </c>
      <c r="E80" s="298"/>
      <c r="F80" s="298"/>
      <c r="G80" s="298"/>
      <c r="H80" s="298"/>
      <c r="I80" s="298"/>
      <c r="J80" s="631"/>
      <c r="K80" s="630"/>
      <c r="L80" s="630"/>
      <c r="M80" s="630"/>
    </row>
    <row r="81" spans="1:13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427</v>
      </c>
      <c r="I81" s="309" t="s">
        <v>428</v>
      </c>
      <c r="J81" s="309"/>
      <c r="K81" s="309"/>
      <c r="L81" s="309"/>
      <c r="M81" s="309"/>
    </row>
    <row r="82" spans="1:13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I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  <c r="J82" s="21"/>
      <c r="K82" s="21"/>
      <c r="L82" s="21"/>
      <c r="M82" s="21"/>
    </row>
    <row r="83" spans="1:13" ht="15.75">
      <c r="A83" s="301" t="s">
        <v>250</v>
      </c>
      <c r="B83" s="308">
        <f>B71</f>
        <v>6.3795000000000004E-2</v>
      </c>
    </row>
    <row r="84" spans="1:13" ht="15.75">
      <c r="A84" s="301" t="s">
        <v>251</v>
      </c>
      <c r="B84" s="359">
        <f>NPV(B83,(D82:I82))</f>
        <v>70488526.25734657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3" ht="15.75">
      <c r="A85" s="305" t="s">
        <v>259</v>
      </c>
      <c r="B85" s="311">
        <f>B78/B81</f>
        <v>27004252.864840947</v>
      </c>
    </row>
    <row r="86" spans="1:13" ht="15.75">
      <c r="A86" s="305" t="s">
        <v>258</v>
      </c>
      <c r="B86" s="313">
        <f>B84/B85</f>
        <v>2.6102750040946834</v>
      </c>
    </row>
    <row r="89" spans="1:13" ht="15.75">
      <c r="A89" s="299" t="s">
        <v>257</v>
      </c>
    </row>
    <row r="90" spans="1:13" ht="15.75">
      <c r="A90" s="301" t="s">
        <v>25</v>
      </c>
      <c r="B90" s="302">
        <f>B66+B78</f>
        <v>56440927.444099858</v>
      </c>
    </row>
    <row r="91" spans="1:13" ht="15.75">
      <c r="A91" s="303" t="s">
        <v>29</v>
      </c>
      <c r="B91" s="304">
        <f>B67+B79</f>
        <v>23844782.222474419</v>
      </c>
    </row>
    <row r="92" spans="1:13" ht="15.75">
      <c r="A92" s="305" t="s">
        <v>244</v>
      </c>
      <c r="B92" s="306">
        <f>B90-B91</f>
        <v>32596145.22162544</v>
      </c>
      <c r="D92" s="310" t="s">
        <v>432</v>
      </c>
      <c r="E92" s="298"/>
      <c r="F92" s="298"/>
      <c r="G92" s="298"/>
      <c r="H92" s="298"/>
      <c r="I92" s="298"/>
      <c r="J92" s="631"/>
      <c r="K92" s="630"/>
      <c r="L92" s="630"/>
      <c r="M92" s="630"/>
    </row>
    <row r="93" spans="1:13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427</v>
      </c>
      <c r="I93" s="309" t="s">
        <v>428</v>
      </c>
      <c r="J93" s="309"/>
      <c r="K93" s="309"/>
      <c r="L93" s="309"/>
      <c r="M93" s="309"/>
    </row>
    <row r="94" spans="1:13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I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  <c r="J94" s="21"/>
      <c r="K94" s="21"/>
      <c r="L94" s="21"/>
      <c r="M94" s="21"/>
    </row>
    <row r="95" spans="1:13" ht="15.75">
      <c r="A95" s="301" t="s">
        <v>250</v>
      </c>
      <c r="B95" s="308">
        <f>B83</f>
        <v>6.3795000000000004E-2</v>
      </c>
    </row>
    <row r="96" spans="1:13" ht="15.75">
      <c r="A96" s="301" t="s">
        <v>251</v>
      </c>
      <c r="B96" s="359">
        <f>NPV(B95,(D94:I94))</f>
        <v>2394295.2742497534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3" ht="15.75">
      <c r="A97" s="305" t="s">
        <v>259</v>
      </c>
      <c r="B97" s="311">
        <f>B90/B93</f>
        <v>853174.30499154597</v>
      </c>
    </row>
    <row r="98" spans="1:13" ht="15.75">
      <c r="A98" s="305" t="s">
        <v>258</v>
      </c>
      <c r="B98" s="313">
        <f>B96/B97</f>
        <v>2.8063377673727272</v>
      </c>
    </row>
    <row r="101" spans="1:13" ht="15.75">
      <c r="A101" s="299" t="s">
        <v>257</v>
      </c>
    </row>
    <row r="102" spans="1:13" ht="15.75">
      <c r="A102" s="301" t="s">
        <v>25</v>
      </c>
      <c r="B102" s="302">
        <f>B90+B54</f>
        <v>193197820.72553182</v>
      </c>
    </row>
    <row r="103" spans="1:13" ht="15.75">
      <c r="A103" s="303" t="s">
        <v>29</v>
      </c>
      <c r="B103" s="304">
        <f>B91+B55</f>
        <v>73666730.695818365</v>
      </c>
    </row>
    <row r="104" spans="1:13" ht="15.75">
      <c r="A104" s="305" t="s">
        <v>244</v>
      </c>
      <c r="B104" s="306">
        <f>B102-B103</f>
        <v>119531090.02971345</v>
      </c>
      <c r="D104" s="310" t="s">
        <v>432</v>
      </c>
      <c r="E104" s="298"/>
      <c r="F104" s="298"/>
      <c r="G104" s="298"/>
      <c r="H104" s="298"/>
      <c r="I104" s="298"/>
      <c r="J104" s="631"/>
      <c r="K104" s="630"/>
      <c r="L104" s="630"/>
      <c r="M104" s="630"/>
    </row>
    <row r="105" spans="1:13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427</v>
      </c>
      <c r="I105" s="309" t="s">
        <v>428</v>
      </c>
      <c r="J105" s="309"/>
      <c r="K105" s="309"/>
      <c r="L105" s="309"/>
      <c r="M105" s="309"/>
    </row>
    <row r="106" spans="1:13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I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  <c r="J106" s="21"/>
      <c r="K106" s="21"/>
      <c r="L106" s="21"/>
      <c r="M106" s="21"/>
    </row>
    <row r="107" spans="1:13" ht="15.75">
      <c r="A107" s="301" t="s">
        <v>250</v>
      </c>
      <c r="B107" s="308">
        <f>B95</f>
        <v>6.3795000000000004E-2</v>
      </c>
    </row>
    <row r="108" spans="1:13" ht="15.75">
      <c r="A108" s="301" t="s">
        <v>251</v>
      </c>
      <c r="B108" s="359">
        <f>NPV(B107,(D106:I106))</f>
        <v>22846.639180032998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3" ht="15.75">
      <c r="A109" s="305" t="s">
        <v>259</v>
      </c>
      <c r="B109" s="311">
        <f>B102/B105</f>
        <v>7599.339161472978</v>
      </c>
    </row>
    <row r="110" spans="1:13" ht="15.75">
      <c r="A110" s="305" t="s">
        <v>258</v>
      </c>
      <c r="B110" s="313">
        <f>B108/B109</f>
        <v>3.0063981478627202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2" t="s">
        <v>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2" t="s">
        <v>1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3" t="s">
        <v>2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4" t="s">
        <v>3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328</v>
      </c>
      <c r="H9" s="12"/>
      <c r="I9" s="368" t="s">
        <v>328</v>
      </c>
      <c r="J9" s="368"/>
      <c r="K9" s="368" t="s">
        <v>329</v>
      </c>
      <c r="L9" s="12"/>
      <c r="M9" s="368" t="s">
        <v>329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330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331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332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333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334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335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336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337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338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339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340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341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342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343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330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344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332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333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334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335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336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337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338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339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340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345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342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330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346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332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333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334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335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336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337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338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339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340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345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342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330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347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332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333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334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335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336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337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338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339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340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345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342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348</v>
      </c>
      <c r="Q86" s="384" t="s">
        <v>349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350</v>
      </c>
      <c r="Q157" s="384" t="s">
        <v>349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350</v>
      </c>
      <c r="Q533" s="384" t="s">
        <v>349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350</v>
      </c>
      <c r="Q643" s="384" t="s">
        <v>349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6" man="1"/>
    <brk id="117" max="16" man="1"/>
    <brk id="198" max="16" man="1"/>
    <brk id="532" max="16" man="1"/>
    <brk id="64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5" t="s">
        <v>1</v>
      </c>
      <c r="B2" s="635"/>
      <c r="C2" s="635"/>
      <c r="D2" s="635"/>
      <c r="E2" s="635"/>
      <c r="F2" s="635"/>
      <c r="G2" s="635"/>
      <c r="H2" s="635"/>
      <c r="I2" s="635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6" t="s">
        <v>2</v>
      </c>
      <c r="B3" s="636"/>
      <c r="C3" s="636"/>
      <c r="D3" s="636"/>
      <c r="E3" s="636"/>
      <c r="F3" s="636"/>
      <c r="G3" s="636"/>
      <c r="H3" s="636"/>
      <c r="I3" s="636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7" t="s">
        <v>3</v>
      </c>
      <c r="B4" s="637"/>
      <c r="C4" s="637"/>
      <c r="D4" s="637"/>
      <c r="E4" s="637"/>
      <c r="F4" s="637"/>
      <c r="G4" s="637"/>
      <c r="H4" s="637"/>
      <c r="I4" s="637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8" t="s">
        <v>351</v>
      </c>
      <c r="E9" s="639"/>
      <c r="F9" s="640"/>
      <c r="G9" s="638" t="s">
        <v>426</v>
      </c>
      <c r="H9" s="639"/>
      <c r="I9" s="640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330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331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332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333</v>
      </c>
      <c r="C15" s="427">
        <f>C36+C54+C72</f>
        <v>26489.869513898491</v>
      </c>
      <c r="D15" s="20">
        <v>10.98</v>
      </c>
      <c r="F15" s="428">
        <f>F36+F54+F72</f>
        <v>290858.76726260543</v>
      </c>
      <c r="G15" s="20">
        <v>11.24</v>
      </c>
      <c r="I15" s="428">
        <f>I36+I54+I72</f>
        <v>297746.13333621901</v>
      </c>
      <c r="J15" s="428"/>
      <c r="K15" s="20" t="e">
        <v>#DIV/0!</v>
      </c>
      <c r="M15" s="428" t="e">
        <v>#DIV/0!</v>
      </c>
      <c r="N15" s="428"/>
      <c r="O15" s="20" t="e">
        <v>#DIV/0!</v>
      </c>
      <c r="Q15" s="428" t="e">
        <v>#DIV/0!</v>
      </c>
      <c r="R15" s="428"/>
      <c r="S15" s="20" t="e">
        <v>#DIV/0!</v>
      </c>
      <c r="U15" s="428" t="e"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334</v>
      </c>
      <c r="C16" s="427">
        <f>C37+C55+C73</f>
        <v>4203.5649449873126</v>
      </c>
      <c r="D16" s="20">
        <v>20.88</v>
      </c>
      <c r="F16" s="428">
        <f>F37+F55+F73</f>
        <v>87770.436051335098</v>
      </c>
      <c r="G16" s="20">
        <v>21.369999999999997</v>
      </c>
      <c r="I16" s="428">
        <f>I37+I55+I73</f>
        <v>89830.182874378865</v>
      </c>
      <c r="J16" s="428"/>
      <c r="K16" s="20" t="e">
        <v>#DIV/0!</v>
      </c>
      <c r="M16" s="428" t="e">
        <v>#DIV/0!</v>
      </c>
      <c r="N16" s="428"/>
      <c r="O16" s="20" t="e">
        <v>#DIV/0!</v>
      </c>
      <c r="Q16" s="428" t="e">
        <v>#DIV/0!</v>
      </c>
      <c r="R16" s="428"/>
      <c r="S16" s="20" t="e">
        <v>#DIV/0!</v>
      </c>
      <c r="U16" s="428" t="e"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335</v>
      </c>
      <c r="C17" s="427">
        <f>C38+C56+C74</f>
        <v>526.20017951728096</v>
      </c>
      <c r="D17" s="20">
        <v>43.21</v>
      </c>
      <c r="F17" s="428">
        <f>F38+F56+F74</f>
        <v>22737.109756941711</v>
      </c>
      <c r="G17" s="20">
        <v>44.25</v>
      </c>
      <c r="I17" s="428">
        <f>I38+I56+I74</f>
        <v>23284.357943639683</v>
      </c>
      <c r="J17" s="428"/>
      <c r="K17" s="20" t="e">
        <v>#DIV/0!</v>
      </c>
      <c r="M17" s="428" t="e">
        <v>#DIV/0!</v>
      </c>
      <c r="N17" s="428"/>
      <c r="O17" s="20" t="e">
        <v>#DIV/0!</v>
      </c>
      <c r="Q17" s="428" t="e">
        <v>#DIV/0!</v>
      </c>
      <c r="R17" s="428"/>
      <c r="S17" s="20" t="e">
        <v>#DIV/0!</v>
      </c>
      <c r="U17" s="428" t="e"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336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337</v>
      </c>
      <c r="C19" s="427">
        <f>C40+C58+C76</f>
        <v>2018.638768592042</v>
      </c>
      <c r="D19" s="20">
        <v>12.48</v>
      </c>
      <c r="F19" s="428">
        <f>F40+F58+F76</f>
        <v>25192.611832028684</v>
      </c>
      <c r="G19" s="20">
        <v>12.77</v>
      </c>
      <c r="I19" s="428">
        <f>I40+I58+I76</f>
        <v>25778.017074920379</v>
      </c>
      <c r="J19" s="428"/>
      <c r="K19" s="20" t="e">
        <v>#DIV/0!</v>
      </c>
      <c r="M19" s="428" t="e">
        <v>#DIV/0!</v>
      </c>
      <c r="N19" s="428"/>
      <c r="O19" s="20" t="e">
        <v>#DIV/0!</v>
      </c>
      <c r="Q19" s="428" t="e">
        <v>#DIV/0!</v>
      </c>
      <c r="R19" s="428"/>
      <c r="S19" s="20" t="e">
        <v>#DIV/0!</v>
      </c>
      <c r="U19" s="428" t="e"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338</v>
      </c>
      <c r="C20" s="427">
        <f>C41+C59+C77</f>
        <v>1655.2402129628979</v>
      </c>
      <c r="D20" s="20">
        <v>18.329999999999998</v>
      </c>
      <c r="F20" s="428">
        <f>F41+F59+F77</f>
        <v>30340.553103609916</v>
      </c>
      <c r="G20" s="20">
        <v>18.759999999999998</v>
      </c>
      <c r="I20" s="428">
        <f>I41+I59+I77</f>
        <v>31052.306395183961</v>
      </c>
      <c r="J20" s="428"/>
      <c r="K20" s="20" t="e">
        <v>#DIV/0!</v>
      </c>
      <c r="M20" s="428" t="e">
        <v>#DIV/0!</v>
      </c>
      <c r="N20" s="428"/>
      <c r="O20" s="20" t="e">
        <v>#DIV/0!</v>
      </c>
      <c r="Q20" s="428" t="e">
        <v>#DIV/0!</v>
      </c>
      <c r="R20" s="428"/>
      <c r="S20" s="20" t="e">
        <v>#DIV/0!</v>
      </c>
      <c r="U20" s="428" t="e"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339</v>
      </c>
      <c r="C21" s="427">
        <f>C42+C60+C78</f>
        <v>517.99922764535575</v>
      </c>
      <c r="D21" s="20">
        <v>29.57</v>
      </c>
      <c r="F21" s="428">
        <f>F42+F60+F78</f>
        <v>15317.237161473167</v>
      </c>
      <c r="G21" s="20">
        <v>30.28</v>
      </c>
      <c r="I21" s="428">
        <f>I42+I60+I78</f>
        <v>15685.016613101374</v>
      </c>
      <c r="J21" s="428"/>
      <c r="K21" s="20" t="e">
        <v>#DIV/0!</v>
      </c>
      <c r="M21" s="428" t="e">
        <v>#DIV/0!</v>
      </c>
      <c r="N21" s="428"/>
      <c r="O21" s="20" t="e">
        <v>#DIV/0!</v>
      </c>
      <c r="Q21" s="428" t="e">
        <v>#DIV/0!</v>
      </c>
      <c r="R21" s="428"/>
      <c r="S21" s="20" t="e">
        <v>#DIV/0!</v>
      </c>
      <c r="U21" s="428" t="e"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340</v>
      </c>
      <c r="C22" s="427">
        <f>C43+C61+C79</f>
        <v>561.33497359685657</v>
      </c>
      <c r="D22" s="20">
        <v>1</v>
      </c>
      <c r="E22" s="409"/>
      <c r="F22" s="428">
        <f>F43+F61+F79</f>
        <v>561.33497359685657</v>
      </c>
      <c r="G22" s="20">
        <v>1</v>
      </c>
      <c r="H22" s="409"/>
      <c r="I22" s="428">
        <f>I43+I61+I79</f>
        <v>561.33497359685657</v>
      </c>
      <c r="J22" s="428"/>
      <c r="K22" s="20">
        <v>1</v>
      </c>
      <c r="L22" s="409"/>
      <c r="M22" s="428">
        <v>561.33497359685657</v>
      </c>
      <c r="N22" s="428"/>
      <c r="O22" s="20" t="s">
        <v>14</v>
      </c>
      <c r="P22" s="409"/>
      <c r="Q22" s="428">
        <v>0</v>
      </c>
      <c r="R22" s="428"/>
      <c r="S22" s="20" t="s">
        <v>14</v>
      </c>
      <c r="T22" s="409"/>
      <c r="U22" s="428"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341</v>
      </c>
      <c r="C23" s="27">
        <f t="shared" ref="C23:C26" si="0">C44+C62+C80</f>
        <v>3257550</v>
      </c>
      <c r="D23" s="20">
        <v>0</v>
      </c>
      <c r="E23" s="28"/>
      <c r="F23" s="29"/>
      <c r="G23" s="30"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v>0</v>
      </c>
      <c r="N23" s="29"/>
      <c r="O23" s="30" t="s">
        <v>14</v>
      </c>
      <c r="P23" s="31" t="s">
        <v>14</v>
      </c>
      <c r="Q23" s="428">
        <v>0</v>
      </c>
      <c r="R23" s="29"/>
      <c r="S23" s="30">
        <f>G23</f>
        <v>0</v>
      </c>
      <c r="T23" s="31" t="s">
        <v>15</v>
      </c>
      <c r="U23" s="428"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342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v>488466.38823508786</v>
      </c>
      <c r="X27" s="39"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343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330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344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332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333</v>
      </c>
      <c r="C36" s="427">
        <v>12319.411199591441</v>
      </c>
      <c r="D36" s="20"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334</v>
      </c>
      <c r="C37" s="427">
        <v>269.40125116474059</v>
      </c>
      <c r="D37" s="20"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335</v>
      </c>
      <c r="C38" s="427">
        <v>0</v>
      </c>
      <c r="D38" s="20"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336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337</v>
      </c>
      <c r="C40" s="427">
        <v>815.26657972914199</v>
      </c>
      <c r="D40" s="20"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338</v>
      </c>
      <c r="C41" s="427">
        <v>197.43500610479001</v>
      </c>
      <c r="D41" s="20"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339</v>
      </c>
      <c r="C42" s="427">
        <v>12.0001539348952</v>
      </c>
      <c r="D42" s="20"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340</v>
      </c>
      <c r="C43" s="427">
        <v>105.16961673026219</v>
      </c>
      <c r="D43" s="20"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345</v>
      </c>
      <c r="C44" s="27">
        <f>C46</f>
        <v>1033526</v>
      </c>
      <c r="D44" s="20"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342</v>
      </c>
      <c r="C46" s="427"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v>13388.012256127642</v>
      </c>
      <c r="D47" s="24"/>
      <c r="E47" s="409"/>
      <c r="F47" s="436"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330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346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332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333</v>
      </c>
      <c r="C54" s="427">
        <v>13565.461216694168</v>
      </c>
      <c r="D54" s="20"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334</v>
      </c>
      <c r="C55" s="427">
        <v>3532.598813033077</v>
      </c>
      <c r="D55" s="20"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335</v>
      </c>
      <c r="C56" s="427">
        <v>489.16675699261128</v>
      </c>
      <c r="D56" s="20"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336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337</v>
      </c>
      <c r="C58" s="427">
        <v>1191.3721888629</v>
      </c>
      <c r="D58" s="20"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338</v>
      </c>
      <c r="C59" s="427">
        <v>1361.8043880047101</v>
      </c>
      <c r="D59" s="20"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339</v>
      </c>
      <c r="C60" s="427">
        <v>503.93238412641102</v>
      </c>
      <c r="D60" s="20"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340</v>
      </c>
      <c r="C61" s="427">
        <v>324.1657048160514</v>
      </c>
      <c r="D61" s="20"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345</v>
      </c>
      <c r="C62" s="27">
        <f>C64</f>
        <v>2083856</v>
      </c>
      <c r="D62" s="20"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342</v>
      </c>
      <c r="C64" s="427"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v>14372.590194620605</v>
      </c>
      <c r="D65" s="24"/>
      <c r="E65" s="409"/>
      <c r="F65" s="436"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330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347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332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333</v>
      </c>
      <c r="C72" s="427">
        <v>604.99709761288204</v>
      </c>
      <c r="D72" s="20"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334</v>
      </c>
      <c r="C73" s="427">
        <v>401.56488078949502</v>
      </c>
      <c r="D73" s="20"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335</v>
      </c>
      <c r="C74" s="427">
        <v>37.033422524669703</v>
      </c>
      <c r="D74" s="20"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336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337</v>
      </c>
      <c r="C76" s="427">
        <v>12</v>
      </c>
      <c r="D76" s="20"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338</v>
      </c>
      <c r="C77" s="427">
        <v>96.000818853397803</v>
      </c>
      <c r="D77" s="20"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339</v>
      </c>
      <c r="C78" s="427">
        <v>2.0666895840495001</v>
      </c>
      <c r="D78" s="20"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340</v>
      </c>
      <c r="C79" s="427">
        <v>131.99965205054301</v>
      </c>
      <c r="D79" s="20"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345</v>
      </c>
      <c r="C80" s="27">
        <f>C82</f>
        <v>140168</v>
      </c>
      <c r="D80" s="20"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342</v>
      </c>
      <c r="C82" s="427"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v>435.81097248984889</v>
      </c>
      <c r="D83" s="24"/>
      <c r="E83" s="409"/>
      <c r="F83" s="436"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v>7.75</v>
      </c>
      <c r="E89" s="452"/>
      <c r="F89" s="428">
        <f>F108+F123+F138+F153</f>
        <v>9789055</v>
      </c>
      <c r="G89" s="463">
        <v>7.75</v>
      </c>
      <c r="H89" s="452"/>
      <c r="I89" s="428">
        <f>I108+I123+I138+I153</f>
        <v>9789055</v>
      </c>
      <c r="J89" s="428"/>
      <c r="K89" s="463"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v>6.548</v>
      </c>
      <c r="E90" s="452" t="s">
        <v>15</v>
      </c>
      <c r="F90" s="428">
        <f>F109+F124+F139+F154</f>
        <v>46293832</v>
      </c>
      <c r="G90" s="464">
        <v>6.7170000000000005</v>
      </c>
      <c r="H90" s="452" t="s">
        <v>15</v>
      </c>
      <c r="I90" s="428">
        <f>I109+I124+I139+I154</f>
        <v>47488648</v>
      </c>
      <c r="J90" s="428"/>
      <c r="K90" s="464" t="e"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v>#DIV/0!</v>
      </c>
      <c r="P90" s="452" t="s">
        <v>15</v>
      </c>
      <c r="Q90" s="428" t="e">
        <f>O90*C90/100</f>
        <v>#DIV/0!</v>
      </c>
      <c r="R90" s="428"/>
      <c r="S90" s="464" t="e"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v>10.35</v>
      </c>
      <c r="E91" s="452" t="s">
        <v>15</v>
      </c>
      <c r="F91" s="428">
        <f>F110+F125+F140+F155</f>
        <v>87273799</v>
      </c>
      <c r="G91" s="464">
        <v>10.613</v>
      </c>
      <c r="H91" s="452" t="s">
        <v>15</v>
      </c>
      <c r="I91" s="428">
        <f>I110+I125+I140+I155</f>
        <v>89491481</v>
      </c>
      <c r="J91" s="428"/>
      <c r="K91" s="464" t="e"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v>#DIV/0!</v>
      </c>
      <c r="P91" s="452" t="s">
        <v>15</v>
      </c>
      <c r="Q91" s="428" t="e">
        <f>O91*C91/100</f>
        <v>#DIV/0!</v>
      </c>
      <c r="R91" s="428"/>
      <c r="S91" s="464" t="e"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v>1.74</v>
      </c>
      <c r="E92" s="452"/>
      <c r="F92" s="428">
        <f>F111+F126+F141+F156</f>
        <v>9232</v>
      </c>
      <c r="G92" s="463">
        <v>1.78</v>
      </c>
      <c r="H92" s="452"/>
      <c r="I92" s="428">
        <f>I111+I126+I141+I156</f>
        <v>9444</v>
      </c>
      <c r="J92" s="428"/>
      <c r="K92" s="463" t="s">
        <v>14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v>3.4</v>
      </c>
      <c r="E93" s="467"/>
      <c r="F93" s="428">
        <f>F112+F127+F142+F157</f>
        <v>2390</v>
      </c>
      <c r="G93" s="463">
        <v>3.5</v>
      </c>
      <c r="H93" s="467"/>
      <c r="I93" s="428">
        <f>I112+I127+I142+I157</f>
        <v>2461</v>
      </c>
      <c r="J93" s="428"/>
      <c r="K93" s="463" t="s">
        <v>14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v>0</v>
      </c>
      <c r="E95" s="28"/>
      <c r="F95" s="29"/>
      <c r="G95" s="30">
        <v>0</v>
      </c>
      <c r="H95" s="31" t="s">
        <v>15</v>
      </c>
      <c r="I95" s="29">
        <f>I113+I129+I144+I159</f>
        <v>0</v>
      </c>
      <c r="J95" s="29"/>
      <c r="K95" s="30" t="s">
        <v>14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v>0</v>
      </c>
      <c r="E96" s="28"/>
      <c r="F96" s="29"/>
      <c r="G96" s="30">
        <v>0</v>
      </c>
      <c r="H96" s="31" t="s">
        <v>15</v>
      </c>
      <c r="I96" s="29">
        <f>I114+I130+I145+I160</f>
        <v>0</v>
      </c>
      <c r="J96" s="29"/>
      <c r="K96" s="30" t="s">
        <v>14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v>148767347.75518811</v>
      </c>
      <c r="X101" s="39"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v>1190382.0735483039</v>
      </c>
      <c r="D108" s="463"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v>9225461.0699993558</v>
      </c>
      <c r="N108" s="428"/>
      <c r="O108" s="463" t="str">
        <f>$O$89</f>
        <v xml:space="preserve"> </v>
      </c>
      <c r="P108" s="452"/>
      <c r="Q108" s="428">
        <v>0</v>
      </c>
      <c r="R108" s="428"/>
      <c r="S108" s="463" t="str">
        <f>$S$89</f>
        <v xml:space="preserve"> </v>
      </c>
      <c r="T108" s="452"/>
      <c r="U108" s="428"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v>664551696.22316003</v>
      </c>
      <c r="D109" s="464"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v>#DIV/0!</v>
      </c>
      <c r="N109" s="428"/>
      <c r="O109" s="464" t="e">
        <f>O90</f>
        <v>#DIV/0!</v>
      </c>
      <c r="P109" s="452" t="s">
        <v>15</v>
      </c>
      <c r="Q109" s="428" t="e">
        <v>#DIV/0!</v>
      </c>
      <c r="R109" s="428"/>
      <c r="S109" s="464" t="e">
        <f>S90</f>
        <v>#DIV/0!</v>
      </c>
      <c r="T109" s="452" t="s">
        <v>15</v>
      </c>
      <c r="U109" s="428" t="e"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v>794267679.4665302</v>
      </c>
      <c r="D110" s="464"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v>#DIV/0!</v>
      </c>
      <c r="N110" s="428"/>
      <c r="O110" s="464" t="e">
        <f>O91</f>
        <v>#DIV/0!</v>
      </c>
      <c r="P110" s="452" t="s">
        <v>15</v>
      </c>
      <c r="Q110" s="428" t="e">
        <v>#DIV/0!</v>
      </c>
      <c r="R110" s="428"/>
      <c r="S110" s="464" t="e">
        <f>S91</f>
        <v>#DIV/0!</v>
      </c>
      <c r="T110" s="452" t="s">
        <v>15</v>
      </c>
      <c r="U110" s="428" t="e"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v>0</v>
      </c>
      <c r="N111" s="428"/>
      <c r="O111" s="463" t="str">
        <f>O92</f>
        <v xml:space="preserve"> </v>
      </c>
      <c r="P111" s="452"/>
      <c r="Q111" s="428">
        <v>0</v>
      </c>
      <c r="R111" s="428"/>
      <c r="S111" s="463">
        <f>S92</f>
        <v>1.74</v>
      </c>
      <c r="T111" s="452"/>
      <c r="U111" s="428"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v>0</v>
      </c>
      <c r="N112" s="428"/>
      <c r="O112" s="463" t="str">
        <f t="shared" ref="O112:O115" si="18">O93</f>
        <v xml:space="preserve"> </v>
      </c>
      <c r="P112" s="467"/>
      <c r="Q112" s="428">
        <v>0</v>
      </c>
      <c r="R112" s="428"/>
      <c r="S112" s="463">
        <f>S93</f>
        <v>3.4</v>
      </c>
      <c r="T112" s="467"/>
      <c r="U112" s="428"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v>0</v>
      </c>
      <c r="N113" s="29"/>
      <c r="O113" s="463" t="str">
        <f t="shared" si="18"/>
        <v xml:space="preserve"> </v>
      </c>
      <c r="P113" s="31" t="s">
        <v>14</v>
      </c>
      <c r="Q113" s="428">
        <v>0</v>
      </c>
      <c r="R113" s="29"/>
      <c r="S113" s="30">
        <f>G113</f>
        <v>0</v>
      </c>
      <c r="T113" s="31" t="s">
        <v>15</v>
      </c>
      <c r="U113" s="428"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v>0</v>
      </c>
      <c r="N114" s="29"/>
      <c r="O114" s="463" t="str">
        <f t="shared" si="18"/>
        <v xml:space="preserve"> </v>
      </c>
      <c r="P114" s="31" t="s">
        <v>14</v>
      </c>
      <c r="Q114" s="428">
        <v>0</v>
      </c>
      <c r="R114" s="29"/>
      <c r="S114" s="30">
        <f>G114</f>
        <v>0</v>
      </c>
      <c r="T114" s="31" t="s">
        <v>15</v>
      </c>
      <c r="U114" s="428"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v>0</v>
      </c>
      <c r="N115" s="428"/>
      <c r="O115" s="463" t="str">
        <f t="shared" si="18"/>
        <v xml:space="preserve"> </v>
      </c>
      <c r="P115" s="467"/>
      <c r="Q115" s="428">
        <v>0</v>
      </c>
      <c r="R115" s="428"/>
      <c r="S115" s="468">
        <f>-S111</f>
        <v>-1.74</v>
      </c>
      <c r="T115" s="467"/>
      <c r="U115" s="428"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v>18426169.205008153</v>
      </c>
      <c r="D117" s="439"/>
      <c r="E117" s="439"/>
      <c r="F117" s="437"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v>71521.491612903294</v>
      </c>
      <c r="D123" s="463"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v>554291.56000000052</v>
      </c>
      <c r="N123" s="428"/>
      <c r="O123" s="463" t="str">
        <f>$O$89</f>
        <v xml:space="preserve"> </v>
      </c>
      <c r="P123" s="452"/>
      <c r="Q123" s="428">
        <v>0</v>
      </c>
      <c r="R123" s="428"/>
      <c r="S123" s="463" t="str">
        <f>$S$89</f>
        <v xml:space="preserve"> </v>
      </c>
      <c r="T123" s="452"/>
      <c r="U123" s="428"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v>41755519.776553854</v>
      </c>
      <c r="D124" s="464"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v>#DIV/0!</v>
      </c>
      <c r="N124" s="428"/>
      <c r="O124" s="464" t="e">
        <f>O90</f>
        <v>#DIV/0!</v>
      </c>
      <c r="P124" s="452" t="s">
        <v>15</v>
      </c>
      <c r="Q124" s="428" t="e">
        <v>#DIV/0!</v>
      </c>
      <c r="R124" s="428"/>
      <c r="S124" s="464" t="e">
        <f>S90</f>
        <v>#DIV/0!</v>
      </c>
      <c r="T124" s="452" t="s">
        <v>15</v>
      </c>
      <c r="U124" s="428" t="e"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v>47018320.003545634</v>
      </c>
      <c r="D125" s="464"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v>#DIV/0!</v>
      </c>
      <c r="N125" s="428"/>
      <c r="O125" s="464" t="e">
        <f>O91</f>
        <v>#DIV/0!</v>
      </c>
      <c r="P125" s="452" t="s">
        <v>15</v>
      </c>
      <c r="Q125" s="428" t="e">
        <v>#DIV/0!</v>
      </c>
      <c r="R125" s="428"/>
      <c r="S125" s="464" t="e">
        <f>S91</f>
        <v>#DIV/0!</v>
      </c>
      <c r="T125" s="452" t="s">
        <v>15</v>
      </c>
      <c r="U125" s="428" t="e"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v>0</v>
      </c>
      <c r="N126" s="428"/>
      <c r="O126" s="463">
        <v>0</v>
      </c>
      <c r="P126" s="452"/>
      <c r="Q126" s="428">
        <v>0</v>
      </c>
      <c r="R126" s="428"/>
      <c r="S126" s="463">
        <f>S92</f>
        <v>1.74</v>
      </c>
      <c r="T126" s="452"/>
      <c r="U126" s="428"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v>0</v>
      </c>
      <c r="N127" s="428"/>
      <c r="O127" s="463">
        <v>0</v>
      </c>
      <c r="P127" s="467"/>
      <c r="Q127" s="428">
        <v>0</v>
      </c>
      <c r="R127" s="428"/>
      <c r="S127" s="463">
        <f>S93</f>
        <v>3.4</v>
      </c>
      <c r="T127" s="467"/>
      <c r="U127" s="428"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v>0</v>
      </c>
      <c r="N128" s="428"/>
      <c r="O128" s="468">
        <f>-O126</f>
        <v>0</v>
      </c>
      <c r="P128" s="467"/>
      <c r="Q128" s="428">
        <v>0</v>
      </c>
      <c r="R128" s="428"/>
      <c r="S128" s="468">
        <f>-S126</f>
        <v>-1.74</v>
      </c>
      <c r="T128" s="467"/>
      <c r="U128" s="428"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v>0</v>
      </c>
      <c r="N129" s="29"/>
      <c r="O129" s="30" t="str">
        <f>O113</f>
        <v xml:space="preserve"> </v>
      </c>
      <c r="P129" s="31" t="s">
        <v>15</v>
      </c>
      <c r="Q129" s="428">
        <v>0</v>
      </c>
      <c r="R129" s="29"/>
      <c r="S129" s="30">
        <f>S113</f>
        <v>0</v>
      </c>
      <c r="T129" s="31" t="s">
        <v>15</v>
      </c>
      <c r="U129" s="428"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v>0</v>
      </c>
      <c r="N130" s="29"/>
      <c r="O130" s="30" t="str">
        <f>O114</f>
        <v xml:space="preserve"> </v>
      </c>
      <c r="P130" s="31" t="s">
        <v>15</v>
      </c>
      <c r="Q130" s="428">
        <v>0</v>
      </c>
      <c r="R130" s="29"/>
      <c r="S130" s="30">
        <f>S114</f>
        <v>0</v>
      </c>
      <c r="T130" s="31" t="s">
        <v>15</v>
      </c>
      <c r="U130" s="428"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v>1109915.5774999433</v>
      </c>
      <c r="D132" s="439"/>
      <c r="E132" s="439"/>
      <c r="F132" s="437"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v>995.23225806451603</v>
      </c>
      <c r="D138" s="463"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v>563242.07586769864</v>
      </c>
      <c r="D139" s="464"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v>1663533.139932974</v>
      </c>
      <c r="D140" s="464"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v>4598.5</v>
      </c>
      <c r="D141" s="463"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v>605</v>
      </c>
      <c r="D142" s="463"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v>55.5</v>
      </c>
      <c r="D143" s="468"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v>28355.575910563297</v>
      </c>
      <c r="D147" s="439"/>
      <c r="E147" s="439"/>
      <c r="F147" s="437"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v>205</v>
      </c>
      <c r="D153" s="463"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v>121486</v>
      </c>
      <c r="D154" s="464"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v>275577</v>
      </c>
      <c r="D155" s="464"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v>707.5</v>
      </c>
      <c r="D156" s="463"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v>98</v>
      </c>
      <c r="D157" s="463"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v>15</v>
      </c>
      <c r="D158" s="468"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v>5143.445167760472</v>
      </c>
      <c r="D162" s="439"/>
      <c r="E162" s="439"/>
      <c r="F162" s="437"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v>117.12</v>
      </c>
      <c r="E169" s="452"/>
      <c r="F169" s="428">
        <f t="shared" ref="F169:F171" si="19">F457</f>
        <v>234</v>
      </c>
      <c r="G169" s="463">
        <v>119.88</v>
      </c>
      <c r="H169" s="452"/>
      <c r="I169" s="428">
        <f>I457</f>
        <v>240</v>
      </c>
      <c r="J169" s="428"/>
      <c r="K169" s="463">
        <v>117.12</v>
      </c>
      <c r="L169" s="452"/>
      <c r="M169" s="428">
        <v>234</v>
      </c>
      <c r="N169" s="428"/>
      <c r="O169" s="463" t="s">
        <v>14</v>
      </c>
      <c r="P169" s="452"/>
      <c r="Q169" s="428">
        <f>O169*C169</f>
        <v>0</v>
      </c>
      <c r="R169" s="428"/>
      <c r="S169" s="463" t="s">
        <v>14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v>174.48</v>
      </c>
      <c r="E170" s="452"/>
      <c r="F170" s="428">
        <f t="shared" si="19"/>
        <v>14322</v>
      </c>
      <c r="G170" s="463">
        <v>178.68</v>
      </c>
      <c r="H170" s="452"/>
      <c r="I170" s="428">
        <f>I458</f>
        <v>14667</v>
      </c>
      <c r="J170" s="428"/>
      <c r="K170" s="463">
        <v>174.48</v>
      </c>
      <c r="L170" s="452"/>
      <c r="M170" s="428">
        <v>14322</v>
      </c>
      <c r="N170" s="428"/>
      <c r="O170" s="463" t="s">
        <v>14</v>
      </c>
      <c r="P170" s="452"/>
      <c r="Q170" s="428">
        <f>O170*C170</f>
        <v>0</v>
      </c>
      <c r="R170" s="428"/>
      <c r="S170" s="463" t="s">
        <v>14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v>12.24</v>
      </c>
      <c r="E171" s="452"/>
      <c r="F171" s="428">
        <f t="shared" si="19"/>
        <v>33916</v>
      </c>
      <c r="G171" s="463">
        <v>12.48</v>
      </c>
      <c r="H171" s="452"/>
      <c r="I171" s="428">
        <f>I459</f>
        <v>34581</v>
      </c>
      <c r="J171" s="428"/>
      <c r="K171" s="463">
        <v>12.24</v>
      </c>
      <c r="L171" s="452"/>
      <c r="M171" s="428">
        <v>33916</v>
      </c>
      <c r="N171" s="428"/>
      <c r="O171" s="463" t="s">
        <v>14</v>
      </c>
      <c r="P171" s="452"/>
      <c r="Q171" s="428">
        <f>O171*C171</f>
        <v>0</v>
      </c>
      <c r="R171" s="428"/>
      <c r="S171" s="463" t="s">
        <v>14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v>9.76</v>
      </c>
      <c r="E173" s="482"/>
      <c r="F173" s="483">
        <f>F214+F351</f>
        <v>1624794</v>
      </c>
      <c r="G173" s="463">
        <v>9.99</v>
      </c>
      <c r="H173" s="482"/>
      <c r="I173" s="483">
        <f>I214+I351</f>
        <v>1663084</v>
      </c>
      <c r="J173" s="483"/>
      <c r="K173" s="463">
        <v>9.76</v>
      </c>
      <c r="L173" s="482"/>
      <c r="M173" s="428">
        <v>1624795</v>
      </c>
      <c r="N173" s="483"/>
      <c r="O173" s="463" t="s">
        <v>14</v>
      </c>
      <c r="P173" s="482"/>
      <c r="Q173" s="428">
        <f>O173*C173</f>
        <v>0</v>
      </c>
      <c r="R173" s="483"/>
      <c r="S173" s="463" t="s">
        <v>14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v>14.54</v>
      </c>
      <c r="E174" s="484"/>
      <c r="F174" s="483">
        <f>F215+F352</f>
        <v>932716</v>
      </c>
      <c r="G174" s="463">
        <v>14.89</v>
      </c>
      <c r="H174" s="484"/>
      <c r="I174" s="483">
        <f>I215+I352</f>
        <v>955168</v>
      </c>
      <c r="J174" s="483"/>
      <c r="K174" s="463">
        <v>14.54</v>
      </c>
      <c r="L174" s="484"/>
      <c r="M174" s="428">
        <v>932716</v>
      </c>
      <c r="N174" s="483"/>
      <c r="O174" s="463" t="s">
        <v>14</v>
      </c>
      <c r="P174" s="484"/>
      <c r="Q174" s="428">
        <f>O174*C174</f>
        <v>0</v>
      </c>
      <c r="R174" s="483"/>
      <c r="S174" s="463" t="s">
        <v>14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v>1.02</v>
      </c>
      <c r="E175" s="484"/>
      <c r="F175" s="483">
        <f>F216+F353</f>
        <v>1056074</v>
      </c>
      <c r="G175" s="463">
        <v>1.04</v>
      </c>
      <c r="H175" s="484"/>
      <c r="I175" s="483">
        <f>I216+I353</f>
        <v>1076781</v>
      </c>
      <c r="J175" s="483"/>
      <c r="K175" s="463">
        <v>1.02</v>
      </c>
      <c r="L175" s="484"/>
      <c r="M175" s="428">
        <v>1056074</v>
      </c>
      <c r="N175" s="483"/>
      <c r="O175" s="463" t="s">
        <v>14</v>
      </c>
      <c r="P175" s="484"/>
      <c r="Q175" s="428">
        <f>O175*C175</f>
        <v>0</v>
      </c>
      <c r="R175" s="483"/>
      <c r="S175" s="463" t="s">
        <v>14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v>3.7</v>
      </c>
      <c r="E178" s="482"/>
      <c r="F178" s="483">
        <f>F218+F356+F462</f>
        <v>3123042</v>
      </c>
      <c r="G178" s="463">
        <v>3.8</v>
      </c>
      <c r="H178" s="482"/>
      <c r="I178" s="483">
        <f t="shared" ref="I178:I185" si="21">I218+I356+I462</f>
        <v>3207448</v>
      </c>
      <c r="J178" s="483"/>
      <c r="K178" s="463" t="e">
        <v>#REF!</v>
      </c>
      <c r="L178" s="452" t="s">
        <v>14</v>
      </c>
      <c r="M178" s="428" t="e">
        <v>#REF!</v>
      </c>
      <c r="N178" s="452" t="s">
        <v>14</v>
      </c>
      <c r="O178" s="463" t="e">
        <v>#DIV/0!</v>
      </c>
      <c r="P178" s="452" t="s">
        <v>14</v>
      </c>
      <c r="Q178" s="428" t="e">
        <v>#DIV/0!</v>
      </c>
      <c r="R178" s="428"/>
      <c r="S178" s="463" t="e">
        <v>#DIV/0!</v>
      </c>
      <c r="T178" s="452" t="s">
        <v>14</v>
      </c>
      <c r="U178" s="428" t="e"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v>10.628</v>
      </c>
      <c r="E179" s="482" t="s">
        <v>15</v>
      </c>
      <c r="F179" s="483">
        <f>F219+F357+F463</f>
        <v>13917649</v>
      </c>
      <c r="G179" s="464">
        <v>10.878</v>
      </c>
      <c r="H179" s="482" t="s">
        <v>15</v>
      </c>
      <c r="I179" s="483">
        <f t="shared" si="21"/>
        <v>14245033</v>
      </c>
      <c r="J179" s="483"/>
      <c r="K179" s="464" t="e">
        <v>#REF!</v>
      </c>
      <c r="L179" s="31" t="s">
        <v>15</v>
      </c>
      <c r="M179" s="428" t="e">
        <v>#REF!</v>
      </c>
      <c r="N179" s="483"/>
      <c r="O179" s="464" t="e">
        <v>#DIV/0!</v>
      </c>
      <c r="P179" s="482" t="s">
        <v>15</v>
      </c>
      <c r="Q179" s="428" t="e">
        <v>#DIV/0!</v>
      </c>
      <c r="R179" s="483"/>
      <c r="S179" s="464" t="e">
        <v>#DIV/0!</v>
      </c>
      <c r="T179" s="482" t="s">
        <v>15</v>
      </c>
      <c r="U179" s="428" t="e"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v>7.3410000000000002</v>
      </c>
      <c r="E180" s="482" t="s">
        <v>15</v>
      </c>
      <c r="F180" s="483">
        <f>F220+F358+F464</f>
        <v>20665077</v>
      </c>
      <c r="G180" s="464">
        <v>7.5140000000000002</v>
      </c>
      <c r="H180" s="482" t="s">
        <v>15</v>
      </c>
      <c r="I180" s="483">
        <f t="shared" si="21"/>
        <v>21152078</v>
      </c>
      <c r="J180" s="483"/>
      <c r="K180" s="464" t="e">
        <v>#REF!</v>
      </c>
      <c r="L180" s="31" t="s">
        <v>15</v>
      </c>
      <c r="M180" s="428" t="e">
        <v>#REF!</v>
      </c>
      <c r="N180" s="483"/>
      <c r="O180" s="464" t="e">
        <v>#DIV/0!</v>
      </c>
      <c r="P180" s="482" t="s">
        <v>15</v>
      </c>
      <c r="Q180" s="428" t="e">
        <v>#DIV/0!</v>
      </c>
      <c r="R180" s="483"/>
      <c r="S180" s="464" t="e">
        <v>#DIV/0!</v>
      </c>
      <c r="T180" s="482" t="s">
        <v>15</v>
      </c>
      <c r="U180" s="428" t="e"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v>6.3240000000000007</v>
      </c>
      <c r="E181" s="482" t="s">
        <v>15</v>
      </c>
      <c r="F181" s="483">
        <f>F221+F359+F465</f>
        <v>7588248</v>
      </c>
      <c r="G181" s="464">
        <v>6.4720000000000004</v>
      </c>
      <c r="H181" s="482" t="s">
        <v>15</v>
      </c>
      <c r="I181" s="483">
        <f t="shared" si="21"/>
        <v>7765836</v>
      </c>
      <c r="J181" s="483"/>
      <c r="K181" s="464" t="e">
        <v>#REF!</v>
      </c>
      <c r="L181" s="31" t="s">
        <v>15</v>
      </c>
      <c r="M181" s="428" t="e">
        <v>#REF!</v>
      </c>
      <c r="N181" s="483"/>
      <c r="O181" s="464" t="e">
        <v>#DIV/0!</v>
      </c>
      <c r="P181" s="482" t="s">
        <v>15</v>
      </c>
      <c r="Q181" s="428" t="e">
        <v>#DIV/0!</v>
      </c>
      <c r="R181" s="483"/>
      <c r="S181" s="464" t="e">
        <v>#DIV/0!</v>
      </c>
      <c r="T181" s="482" t="s">
        <v>15</v>
      </c>
      <c r="U181" s="428" t="e"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v>57</v>
      </c>
      <c r="E182" s="482" t="s">
        <v>15</v>
      </c>
      <c r="F182" s="483">
        <f>F222+F360+F466</f>
        <v>69794</v>
      </c>
      <c r="G182" s="488">
        <v>58</v>
      </c>
      <c r="H182" s="482" t="s">
        <v>15</v>
      </c>
      <c r="I182" s="483">
        <f t="shared" si="21"/>
        <v>71019</v>
      </c>
      <c r="J182" s="483"/>
      <c r="K182" s="488" t="s">
        <v>14</v>
      </c>
      <c r="L182" s="482"/>
      <c r="M182" s="112">
        <f>K182*C182</f>
        <v>0</v>
      </c>
      <c r="N182" s="483"/>
      <c r="O182" s="488" t="e">
        <v>#DIV/0!</v>
      </c>
      <c r="P182" s="482" t="s">
        <v>15</v>
      </c>
      <c r="Q182" s="428" t="e">
        <v>#DIV/0!</v>
      </c>
      <c r="R182" s="483"/>
      <c r="S182" s="488" t="e">
        <v>#DIV/0!</v>
      </c>
      <c r="T182" s="482" t="s">
        <v>15</v>
      </c>
      <c r="U182" s="428" t="e"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v>0</v>
      </c>
      <c r="E183" s="28"/>
      <c r="F183" s="29"/>
      <c r="G183" s="464">
        <v>0</v>
      </c>
      <c r="H183" s="114" t="s">
        <v>15</v>
      </c>
      <c r="I183" s="112">
        <f t="shared" si="21"/>
        <v>0</v>
      </c>
      <c r="J183" s="112"/>
      <c r="K183" s="464" t="s">
        <v>14</v>
      </c>
      <c r="L183" s="114"/>
      <c r="M183" s="112">
        <f>K183*C183</f>
        <v>0</v>
      </c>
      <c r="N183" s="112"/>
      <c r="O183" s="464" t="s">
        <v>14</v>
      </c>
      <c r="P183" s="114" t="s">
        <v>14</v>
      </c>
      <c r="Q183" s="112">
        <f>O183*C183</f>
        <v>0</v>
      </c>
      <c r="R183" s="112"/>
      <c r="S183" s="464">
        <v>0</v>
      </c>
      <c r="T183" s="114" t="s">
        <v>15</v>
      </c>
      <c r="U183" s="428"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v>0</v>
      </c>
      <c r="E184" s="28"/>
      <c r="F184" s="29"/>
      <c r="G184" s="464">
        <v>0</v>
      </c>
      <c r="H184" s="114" t="s">
        <v>15</v>
      </c>
      <c r="I184" s="112">
        <f t="shared" si="21"/>
        <v>0</v>
      </c>
      <c r="J184" s="112"/>
      <c r="K184" s="464" t="s">
        <v>14</v>
      </c>
      <c r="L184" s="114"/>
      <c r="M184" s="112">
        <f>K184*C184</f>
        <v>0</v>
      </c>
      <c r="N184" s="112"/>
      <c r="O184" s="464" t="s">
        <v>14</v>
      </c>
      <c r="P184" s="114" t="s">
        <v>14</v>
      </c>
      <c r="Q184" s="112">
        <f>O184*C184</f>
        <v>0</v>
      </c>
      <c r="R184" s="112"/>
      <c r="S184" s="464">
        <v>0</v>
      </c>
      <c r="T184" s="114" t="s">
        <v>15</v>
      </c>
      <c r="U184" s="428"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v>0</v>
      </c>
      <c r="E185" s="28"/>
      <c r="F185" s="29"/>
      <c r="G185" s="464">
        <v>0</v>
      </c>
      <c r="H185" s="114" t="s">
        <v>15</v>
      </c>
      <c r="I185" s="112">
        <f t="shared" si="21"/>
        <v>8774</v>
      </c>
      <c r="J185" s="112"/>
      <c r="K185" s="464" t="s">
        <v>14</v>
      </c>
      <c r="L185" s="114"/>
      <c r="M185" s="112">
        <f>K185*C185</f>
        <v>0</v>
      </c>
      <c r="N185" s="112"/>
      <c r="O185" s="464" t="s">
        <v>14</v>
      </c>
      <c r="P185" s="114" t="s">
        <v>14</v>
      </c>
      <c r="Q185" s="112">
        <f>O185*C185</f>
        <v>0</v>
      </c>
      <c r="R185" s="112"/>
      <c r="S185" s="464">
        <v>0</v>
      </c>
      <c r="T185" s="114" t="s">
        <v>15</v>
      </c>
      <c r="U185" s="428"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v>-7.2842133333333301</v>
      </c>
      <c r="N190" s="483"/>
      <c r="O190" s="491" t="str">
        <f>O173</f>
        <v xml:space="preserve"> </v>
      </c>
      <c r="P190" s="492"/>
      <c r="Q190" s="428">
        <v>0</v>
      </c>
      <c r="R190" s="483"/>
      <c r="S190" s="491" t="str">
        <f>S173</f>
        <v xml:space="preserve"> </v>
      </c>
      <c r="T190" s="492"/>
      <c r="U190" s="428"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v>-11.602919999999997</v>
      </c>
      <c r="N191" s="483"/>
      <c r="O191" s="491" t="str">
        <f>O174</f>
        <v xml:space="preserve"> </v>
      </c>
      <c r="P191" s="492"/>
      <c r="Q191" s="428">
        <v>0</v>
      </c>
      <c r="R191" s="483"/>
      <c r="S191" s="491" t="str">
        <f>S174</f>
        <v xml:space="preserve"> </v>
      </c>
      <c r="T191" s="492"/>
      <c r="U191" s="428"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v>-22.042200000000005</v>
      </c>
      <c r="N192" s="483"/>
      <c r="O192" s="491" t="str">
        <f>O175</f>
        <v xml:space="preserve"> </v>
      </c>
      <c r="P192" s="492"/>
      <c r="Q192" s="428">
        <v>0</v>
      </c>
      <c r="R192" s="483"/>
      <c r="S192" s="491" t="str">
        <f>S175</f>
        <v xml:space="preserve"> </v>
      </c>
      <c r="T192" s="492"/>
      <c r="U192" s="428"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v>#REF!</v>
      </c>
      <c r="N193" s="483"/>
      <c r="O193" s="491" t="e">
        <f>O178</f>
        <v>#DIV/0!</v>
      </c>
      <c r="P193" s="482"/>
      <c r="Q193" s="428" t="e">
        <v>#DIV/0!</v>
      </c>
      <c r="R193" s="483"/>
      <c r="S193" s="491" t="e">
        <f>S178</f>
        <v>#DIV/0!</v>
      </c>
      <c r="T193" s="482"/>
      <c r="U193" s="428" t="e"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v>#REF!</v>
      </c>
      <c r="N194" s="483"/>
      <c r="O194" s="493" t="e">
        <f>O179</f>
        <v>#DIV/0!</v>
      </c>
      <c r="P194" s="482" t="s">
        <v>15</v>
      </c>
      <c r="Q194" s="428" t="e">
        <v>#DIV/0!</v>
      </c>
      <c r="R194" s="483"/>
      <c r="S194" s="493" t="e">
        <f>S179</f>
        <v>#DIV/0!</v>
      </c>
      <c r="T194" s="482" t="s">
        <v>15</v>
      </c>
      <c r="U194" s="428" t="e"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v>#REF!</v>
      </c>
      <c r="N195" s="483"/>
      <c r="O195" s="493" t="e">
        <f>O180</f>
        <v>#DIV/0!</v>
      </c>
      <c r="P195" s="482" t="s">
        <v>15</v>
      </c>
      <c r="Q195" s="428" t="e">
        <v>#DIV/0!</v>
      </c>
      <c r="R195" s="483"/>
      <c r="S195" s="493" t="e">
        <f>S180</f>
        <v>#DIV/0!</v>
      </c>
      <c r="T195" s="482" t="s">
        <v>15</v>
      </c>
      <c r="U195" s="428" t="e"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v>#REF!</v>
      </c>
      <c r="N196" s="483"/>
      <c r="O196" s="493" t="e">
        <f>O181</f>
        <v>#DIV/0!</v>
      </c>
      <c r="P196" s="482" t="s">
        <v>15</v>
      </c>
      <c r="Q196" s="428" t="e">
        <v>#DIV/0!</v>
      </c>
      <c r="R196" s="483"/>
      <c r="S196" s="493" t="e">
        <f>S181</f>
        <v>#DIV/0!</v>
      </c>
      <c r="T196" s="482" t="s">
        <v>15</v>
      </c>
      <c r="U196" s="428" t="e"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v>0</v>
      </c>
      <c r="N197" s="483"/>
      <c r="O197" s="494" t="e">
        <f>O182</f>
        <v>#DIV/0!</v>
      </c>
      <c r="P197" s="482" t="s">
        <v>15</v>
      </c>
      <c r="Q197" s="428" t="e">
        <v>#DIV/0!</v>
      </c>
      <c r="R197" s="483"/>
      <c r="S197" s="494" t="e">
        <f>S182</f>
        <v>#DIV/0!</v>
      </c>
      <c r="T197" s="482" t="s">
        <v>15</v>
      </c>
      <c r="U197" s="428" t="e"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v>60</v>
      </c>
      <c r="E198" s="482"/>
      <c r="F198" s="483">
        <f t="shared" si="28"/>
        <v>7824</v>
      </c>
      <c r="G198" s="495"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v>0</v>
      </c>
      <c r="N198" s="483"/>
      <c r="O198" s="463" t="e">
        <f>ROUND(Q198/$C$198,2)</f>
        <v>#DIV/0!</v>
      </c>
      <c r="P198" s="482"/>
      <c r="Q198" s="428" t="e">
        <v>#DIV/0!</v>
      </c>
      <c r="R198" s="483"/>
      <c r="S198" s="463" t="e">
        <f>ROUND(U198/$C$198,2)</f>
        <v>#DIV/0!</v>
      </c>
      <c r="T198" s="482"/>
      <c r="U198" s="428" t="e"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v>-30</v>
      </c>
      <c r="E199" s="482" t="s">
        <v>15</v>
      </c>
      <c r="F199" s="483">
        <f t="shared" si="28"/>
        <v>-213</v>
      </c>
      <c r="G199" s="496">
        <v>-30</v>
      </c>
      <c r="H199" s="482" t="s">
        <v>15</v>
      </c>
      <c r="I199" s="483">
        <f t="shared" si="29"/>
        <v>-213</v>
      </c>
      <c r="J199" s="483"/>
      <c r="K199" s="496">
        <v>-30</v>
      </c>
      <c r="L199" s="482" t="s">
        <v>15</v>
      </c>
      <c r="M199" s="428">
        <v>-213</v>
      </c>
      <c r="N199" s="483"/>
      <c r="O199" s="496" t="s">
        <v>14</v>
      </c>
      <c r="P199" s="482" t="s">
        <v>14</v>
      </c>
      <c r="Q199" s="428">
        <v>0</v>
      </c>
      <c r="R199" s="483"/>
      <c r="S199" s="496" t="s">
        <v>14</v>
      </c>
      <c r="T199" s="482" t="s">
        <v>14</v>
      </c>
      <c r="U199" s="428"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v>#REF!</v>
      </c>
      <c r="N200" s="483"/>
      <c r="O200" s="30" t="str">
        <f>O183</f>
        <v xml:space="preserve"> </v>
      </c>
      <c r="P200" s="114" t="s">
        <v>14</v>
      </c>
      <c r="Q200" s="428" t="e">
        <v>#DIV/0!</v>
      </c>
      <c r="R200" s="483"/>
      <c r="S200" s="30">
        <f>S183</f>
        <v>0</v>
      </c>
      <c r="T200" s="114" t="s">
        <v>15</v>
      </c>
      <c r="U200" s="428"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v>#REF!</v>
      </c>
      <c r="N201" s="483"/>
      <c r="O201" s="30" t="str">
        <f>O184</f>
        <v xml:space="preserve"> </v>
      </c>
      <c r="P201" s="114" t="s">
        <v>14</v>
      </c>
      <c r="Q201" s="428" t="e">
        <v>#DIV/0!</v>
      </c>
      <c r="R201" s="483"/>
      <c r="S201" s="30">
        <f>S184</f>
        <v>0</v>
      </c>
      <c r="T201" s="114" t="s">
        <v>15</v>
      </c>
      <c r="U201" s="428"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v>0</v>
      </c>
      <c r="N202" s="483"/>
      <c r="O202" s="30" t="str">
        <f>O185</f>
        <v xml:space="preserve"> </v>
      </c>
      <c r="P202" s="114" t="s">
        <v>14</v>
      </c>
      <c r="Q202" s="428" t="e">
        <v>#DIV/0!</v>
      </c>
      <c r="R202" s="483"/>
      <c r="S202" s="30">
        <f>S185</f>
        <v>0</v>
      </c>
      <c r="T202" s="114" t="s">
        <v>15</v>
      </c>
      <c r="U202" s="428"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v>50590897.009019949</v>
      </c>
      <c r="X205" s="134"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v>38513.06666666727</v>
      </c>
      <c r="D248" s="463"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v>2939.36666666667</v>
      </c>
      <c r="D249" s="463"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v>21457</v>
      </c>
      <c r="D250" s="463"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v>15663</v>
      </c>
      <c r="D252" s="495"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v>12838882.284157982</v>
      </c>
      <c r="D253" s="464"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v>6928716.389879657</v>
      </c>
      <c r="D254" s="464"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v>1198686.3021607364</v>
      </c>
      <c r="D255" s="464"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v>84.1666666666667</v>
      </c>
      <c r="D256" s="488"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v>278028.18415744783</v>
      </c>
      <c r="D275" s="439"/>
      <c r="E275" s="439"/>
      <c r="F275" s="498"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v>121803.19999998537</v>
      </c>
      <c r="D283" s="463"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v>58310.700000000717</v>
      </c>
      <c r="D284" s="463"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v>966505</v>
      </c>
      <c r="D285" s="463"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v>782383</v>
      </c>
      <c r="D287" s="495"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v>113594338.50038823</v>
      </c>
      <c r="D288" s="464"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v>264972441.64191934</v>
      </c>
      <c r="D289" s="464"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v>114038405.0634262</v>
      </c>
      <c r="D290" s="464"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v>107329.06666666651</v>
      </c>
      <c r="D291" s="488"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v>74.633333333333297</v>
      </c>
      <c r="D296" s="491"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v>71.933333333333309</v>
      </c>
      <c r="D297" s="491"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v>1618</v>
      </c>
      <c r="D298" s="491"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v>765</v>
      </c>
      <c r="D299" s="491"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v>108585.6666666666</v>
      </c>
      <c r="D300" s="493"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v>461939.33333333366</v>
      </c>
      <c r="D301" s="493"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v>701665</v>
      </c>
      <c r="D302" s="493"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v>913.93333333333339</v>
      </c>
      <c r="D303" s="494"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v>122.5333333333333</v>
      </c>
      <c r="D304" s="495"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v>166.29999999999998</v>
      </c>
      <c r="D305" s="496"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v>3477825.992467748</v>
      </c>
      <c r="D310" s="439"/>
      <c r="E310" s="439"/>
      <c r="F310" s="498"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v>1659.4666666666701</v>
      </c>
      <c r="D317" s="463"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v>2898.2333333333399</v>
      </c>
      <c r="D318" s="463"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v>47405</v>
      </c>
      <c r="D319" s="463"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v>37943</v>
      </c>
      <c r="D321" s="495"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v>3121618.3333333335</v>
      </c>
      <c r="D322" s="464"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v>9404351.6666666642</v>
      </c>
      <c r="D323" s="464"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v>4754181.0000000019</v>
      </c>
      <c r="D324" s="464"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v>13463.333333333332</v>
      </c>
      <c r="D325" s="488"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v>0</v>
      </c>
      <c r="D330" s="491"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v>7.8666666666666698</v>
      </c>
      <c r="D331" s="491"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v>543</v>
      </c>
      <c r="D332" s="491"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v>722</v>
      </c>
      <c r="D333" s="491"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v>7866.6666666666697</v>
      </c>
      <c r="D334" s="493"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v>62933.333333333299</v>
      </c>
      <c r="D335" s="493"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v>232200.00000000003</v>
      </c>
      <c r="D336" s="493"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v>475.4</v>
      </c>
      <c r="D337" s="494"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v>7.8666666666666698</v>
      </c>
      <c r="D338" s="495"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v>543</v>
      </c>
      <c r="D339" s="496"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v>53727.522773253761</v>
      </c>
      <c r="D344" s="439"/>
      <c r="E344" s="439"/>
      <c r="F344" s="498"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v>3983.5574873188079</v>
      </c>
      <c r="D386" s="463"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v>0</v>
      </c>
      <c r="D387" s="463"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v>0</v>
      </c>
      <c r="D388" s="463"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v>0</v>
      </c>
      <c r="D391" s="495"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v>1205594.7942953119</v>
      </c>
      <c r="D392" s="464"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v>64875</v>
      </c>
      <c r="D393" s="464"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v>0</v>
      </c>
      <c r="D394" s="464"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v>0</v>
      </c>
      <c r="D395" s="488"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v>0</v>
      </c>
      <c r="D400" s="491"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v>0</v>
      </c>
      <c r="D401" s="491"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v>0</v>
      </c>
      <c r="D402" s="491"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v>0</v>
      </c>
      <c r="D403" s="491"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v>0</v>
      </c>
      <c r="D404" s="493"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v>0</v>
      </c>
      <c r="D405" s="493"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v>0</v>
      </c>
      <c r="D406" s="493"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v>0</v>
      </c>
      <c r="D407" s="494"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v>0</v>
      </c>
      <c r="D408" s="495"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v>0</v>
      </c>
      <c r="D409" s="496"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v>8762.5736653830463</v>
      </c>
      <c r="D414" s="439"/>
      <c r="E414" s="439"/>
      <c r="F414" s="498"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v>515.53886098354405</v>
      </c>
      <c r="D421" s="463"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v>0</v>
      </c>
      <c r="D422" s="463"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v>0</v>
      </c>
      <c r="D423" s="463"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v>0</v>
      </c>
      <c r="D426" s="495"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v>33312</v>
      </c>
      <c r="D427" s="464"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v>0</v>
      </c>
      <c r="D428" s="464"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v>0</v>
      </c>
      <c r="D429" s="464"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v>0</v>
      </c>
      <c r="D430" s="488"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v>103.57381938517956</v>
      </c>
      <c r="D449" s="439"/>
      <c r="E449" s="439"/>
      <c r="F449" s="498"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v>2</v>
      </c>
      <c r="D492" s="463"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v>81.084931506849301</v>
      </c>
      <c r="D493" s="463"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v>2711.9452054794501</v>
      </c>
      <c r="D494" s="463"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v>7906.5367188213504</v>
      </c>
      <c r="D497" s="495"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v>154025</v>
      </c>
      <c r="D498" s="464"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v>130955</v>
      </c>
      <c r="D499" s="464"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v>0</v>
      </c>
      <c r="D500" s="464"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v>1569.0261904761901</v>
      </c>
      <c r="D501" s="488"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v>1965.5392472718752</v>
      </c>
      <c r="D520" s="439"/>
      <c r="E520" s="439"/>
      <c r="F520" s="498"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v>0</v>
      </c>
      <c r="D527" s="463"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v>1</v>
      </c>
      <c r="D528" s="463"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v>59</v>
      </c>
      <c r="D529" s="463"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v>170</v>
      </c>
      <c r="D532" s="495"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v>4897</v>
      </c>
      <c r="D533" s="464"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v>889</v>
      </c>
      <c r="D534" s="464"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v>0</v>
      </c>
      <c r="D535" s="464"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v>0</v>
      </c>
      <c r="D536" s="488"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v>17.989857077409003</v>
      </c>
      <c r="D555" s="439"/>
      <c r="E555" s="439"/>
      <c r="F555" s="498"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v>264</v>
      </c>
      <c r="E562" s="482"/>
      <c r="F562" s="492">
        <f>ROUND(D562*$C562,0)</f>
        <v>0</v>
      </c>
      <c r="G562" s="468">
        <v>268</v>
      </c>
      <c r="H562" s="482"/>
      <c r="I562" s="492">
        <f>ROUND(G562*$C562,0)</f>
        <v>0</v>
      </c>
      <c r="J562" s="492"/>
      <c r="K562" s="468">
        <v>264</v>
      </c>
      <c r="L562" s="482"/>
      <c r="M562" s="492">
        <v>0</v>
      </c>
      <c r="N562" s="492"/>
      <c r="O562" s="468" t="s">
        <v>14</v>
      </c>
      <c r="P562" s="482"/>
      <c r="Q562" s="492">
        <v>0</v>
      </c>
      <c r="R562" s="492"/>
      <c r="S562" s="468" t="s">
        <v>14</v>
      </c>
      <c r="T562" s="482"/>
      <c r="U562" s="492"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v>98</v>
      </c>
      <c r="E563" s="482"/>
      <c r="F563" s="492">
        <f>ROUND(D563*$C563,0)</f>
        <v>0</v>
      </c>
      <c r="G563" s="468">
        <v>100</v>
      </c>
      <c r="H563" s="482"/>
      <c r="I563" s="492">
        <f>ROUND(G563*$C563,0)</f>
        <v>0</v>
      </c>
      <c r="J563" s="492"/>
      <c r="K563" s="468">
        <v>98</v>
      </c>
      <c r="L563" s="482"/>
      <c r="M563" s="492">
        <v>0</v>
      </c>
      <c r="N563" s="492"/>
      <c r="O563" s="468" t="s">
        <v>14</v>
      </c>
      <c r="P563" s="482"/>
      <c r="Q563" s="492">
        <v>0</v>
      </c>
      <c r="R563" s="492"/>
      <c r="S563" s="468" t="s">
        <v>14</v>
      </c>
      <c r="T563" s="482"/>
      <c r="U563" s="492"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v>195</v>
      </c>
      <c r="E564" s="484"/>
      <c r="F564" s="492">
        <f>ROUND(D564*$C564,0)</f>
        <v>0</v>
      </c>
      <c r="G564" s="468">
        <v>200</v>
      </c>
      <c r="H564" s="484"/>
      <c r="I564" s="492">
        <f>ROUND(G564*$C564,0)</f>
        <v>0</v>
      </c>
      <c r="J564" s="492"/>
      <c r="K564" s="468">
        <v>195</v>
      </c>
      <c r="L564" s="484"/>
      <c r="M564" s="492">
        <v>0</v>
      </c>
      <c r="N564" s="492"/>
      <c r="O564" s="468" t="s">
        <v>14</v>
      </c>
      <c r="P564" s="484"/>
      <c r="Q564" s="492">
        <v>0</v>
      </c>
      <c r="R564" s="492"/>
      <c r="S564" s="468" t="s">
        <v>14</v>
      </c>
      <c r="T564" s="484"/>
      <c r="U564" s="492"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v>1.79</v>
      </c>
      <c r="E566" s="482" t="s">
        <v>14</v>
      </c>
      <c r="F566" s="492">
        <f>ROUND(D566*$C566,0)</f>
        <v>0</v>
      </c>
      <c r="G566" s="468">
        <v>1.83</v>
      </c>
      <c r="H566" s="482" t="s">
        <v>14</v>
      </c>
      <c r="I566" s="492">
        <f>ROUND(G566*$C566,0)</f>
        <v>0</v>
      </c>
      <c r="J566" s="492"/>
      <c r="K566" s="468">
        <v>1.79</v>
      </c>
      <c r="L566" s="482" t="s">
        <v>14</v>
      </c>
      <c r="M566" s="492">
        <v>0</v>
      </c>
      <c r="N566" s="492"/>
      <c r="O566" s="468" t="s">
        <v>14</v>
      </c>
      <c r="P566" s="482" t="s">
        <v>14</v>
      </c>
      <c r="Q566" s="492">
        <v>0</v>
      </c>
      <c r="R566" s="492"/>
      <c r="S566" s="468" t="s">
        <v>14</v>
      </c>
      <c r="T566" s="482" t="s">
        <v>14</v>
      </c>
      <c r="U566" s="492"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v>1.46</v>
      </c>
      <c r="E567" s="482" t="s">
        <v>14</v>
      </c>
      <c r="F567" s="492">
        <f>ROUND(D567*$C567,0)</f>
        <v>0</v>
      </c>
      <c r="G567" s="468">
        <v>1.5</v>
      </c>
      <c r="H567" s="482" t="s">
        <v>14</v>
      </c>
      <c r="I567" s="492">
        <f>ROUND(G567*$C567,0)</f>
        <v>0</v>
      </c>
      <c r="J567" s="492"/>
      <c r="K567" s="468">
        <v>1.46</v>
      </c>
      <c r="L567" s="482" t="s">
        <v>14</v>
      </c>
      <c r="M567" s="492">
        <v>0</v>
      </c>
      <c r="N567" s="492"/>
      <c r="O567" s="468" t="s">
        <v>14</v>
      </c>
      <c r="P567" s="482" t="s">
        <v>14</v>
      </c>
      <c r="Q567" s="492">
        <v>0</v>
      </c>
      <c r="R567" s="492"/>
      <c r="S567" s="468" t="s">
        <v>14</v>
      </c>
      <c r="T567" s="482" t="s">
        <v>14</v>
      </c>
      <c r="U567" s="492"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v>5.47</v>
      </c>
      <c r="E569" s="482"/>
      <c r="F569" s="492">
        <f>ROUND(D569*$C569,0)</f>
        <v>0</v>
      </c>
      <c r="G569" s="468">
        <v>5.6</v>
      </c>
      <c r="H569" s="482"/>
      <c r="I569" s="492">
        <f>ROUND(G569*$C569,0)</f>
        <v>0</v>
      </c>
      <c r="J569" s="492"/>
      <c r="K569" s="468" t="e">
        <v>#REF!</v>
      </c>
      <c r="L569" s="482"/>
      <c r="M569" s="492" t="e">
        <v>#REF!</v>
      </c>
      <c r="N569" s="492"/>
      <c r="O569" s="468">
        <v>0</v>
      </c>
      <c r="P569" s="482"/>
      <c r="Q569" s="492">
        <v>0</v>
      </c>
      <c r="R569" s="492"/>
      <c r="S569" s="468">
        <v>0</v>
      </c>
      <c r="T569" s="482"/>
      <c r="U569" s="492"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v>5.7730000000000006</v>
      </c>
      <c r="E571" s="492" t="s">
        <v>15</v>
      </c>
      <c r="F571" s="492">
        <f>ROUND($C571*D571/100,0)</f>
        <v>0</v>
      </c>
      <c r="G571" s="493">
        <v>5.9119999999999999</v>
      </c>
      <c r="H571" s="492" t="s">
        <v>15</v>
      </c>
      <c r="I571" s="492">
        <f>ROUND($C571*G571/100,0)</f>
        <v>0</v>
      </c>
      <c r="J571" s="492"/>
      <c r="K571" s="493" t="s">
        <v>14</v>
      </c>
      <c r="L571" s="492" t="s">
        <v>15</v>
      </c>
      <c r="M571" s="492">
        <v>0</v>
      </c>
      <c r="N571" s="492"/>
      <c r="O571" s="493" t="e">
        <v>#REF!</v>
      </c>
      <c r="P571" s="492" t="s">
        <v>15</v>
      </c>
      <c r="Q571" s="492" t="e">
        <v>#REF!</v>
      </c>
      <c r="R571" s="492"/>
      <c r="S571" s="493" t="e">
        <v>#REF!</v>
      </c>
      <c r="T571" s="492" t="s">
        <v>15</v>
      </c>
      <c r="U571" s="492" t="e"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v>5.2879999999999994</v>
      </c>
      <c r="E572" s="492" t="s">
        <v>15</v>
      </c>
      <c r="F572" s="492">
        <f>ROUND($C572*D572/100,0)</f>
        <v>0</v>
      </c>
      <c r="G572" s="493">
        <v>5.41</v>
      </c>
      <c r="H572" s="492" t="s">
        <v>15</v>
      </c>
      <c r="I572" s="492">
        <f>ROUND($C572*G572/100,0)</f>
        <v>0</v>
      </c>
      <c r="J572" s="492"/>
      <c r="K572" s="493" t="s">
        <v>14</v>
      </c>
      <c r="L572" s="492" t="s">
        <v>15</v>
      </c>
      <c r="M572" s="492">
        <v>0</v>
      </c>
      <c r="N572" s="492"/>
      <c r="O572" s="493" t="e">
        <v>#REF!</v>
      </c>
      <c r="P572" s="492" t="s">
        <v>15</v>
      </c>
      <c r="Q572" s="492" t="e">
        <v>#REF!</v>
      </c>
      <c r="R572" s="492"/>
      <c r="S572" s="493" t="e">
        <v>#REF!</v>
      </c>
      <c r="T572" s="492" t="s">
        <v>15</v>
      </c>
      <c r="U572" s="492" t="e"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v>57</v>
      </c>
      <c r="E573" s="492" t="s">
        <v>15</v>
      </c>
      <c r="F573" s="492">
        <f>ROUND(D573*$C573/100,0)</f>
        <v>0</v>
      </c>
      <c r="G573" s="513">
        <v>58</v>
      </c>
      <c r="H573" s="492" t="s">
        <v>15</v>
      </c>
      <c r="I573" s="492">
        <f>ROUND(G573*$C573,0)</f>
        <v>0</v>
      </c>
      <c r="J573" s="492"/>
      <c r="K573" s="513" t="s">
        <v>14</v>
      </c>
      <c r="L573" s="492" t="s">
        <v>15</v>
      </c>
      <c r="M573" s="492">
        <v>0</v>
      </c>
      <c r="N573" s="492"/>
      <c r="O573" s="513" t="e">
        <v>#DIV/0!</v>
      </c>
      <c r="P573" s="492" t="s">
        <v>15</v>
      </c>
      <c r="Q573" s="492" t="e">
        <v>#DIV/0!</v>
      </c>
      <c r="R573" s="492"/>
      <c r="S573" s="513" t="e">
        <v>#DIV/0!</v>
      </c>
      <c r="T573" s="492" t="s">
        <v>15</v>
      </c>
      <c r="U573" s="492" t="e"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v>0.06</v>
      </c>
      <c r="E574" s="492" t="s">
        <v>15</v>
      </c>
      <c r="F574" s="492">
        <f>ROUND($C574*D574/100,0)</f>
        <v>0</v>
      </c>
      <c r="G574" s="494">
        <v>0.06</v>
      </c>
      <c r="H574" s="492" t="s">
        <v>15</v>
      </c>
      <c r="I574" s="492">
        <f>ROUND($C574*G574/100,0)</f>
        <v>0</v>
      </c>
      <c r="J574" s="492"/>
      <c r="K574" s="494" t="s">
        <v>14</v>
      </c>
      <c r="L574" s="492" t="s">
        <v>15</v>
      </c>
      <c r="M574" s="492">
        <v>0</v>
      </c>
      <c r="N574" s="492"/>
      <c r="O574" s="494" t="e">
        <v>#DIV/0!</v>
      </c>
      <c r="P574" s="492" t="s">
        <v>15</v>
      </c>
      <c r="Q574" s="492" t="e">
        <v>#DIV/0!</v>
      </c>
      <c r="R574" s="492"/>
      <c r="S574" s="494" t="e">
        <v>#DIV/0!</v>
      </c>
      <c r="T574" s="492" t="s">
        <v>15</v>
      </c>
      <c r="U574" s="492" t="e"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v>0</v>
      </c>
      <c r="E575" s="28"/>
      <c r="F575" s="29"/>
      <c r="G575" s="493"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">
        <v>14</v>
      </c>
      <c r="L575" s="153" t="s">
        <v>15</v>
      </c>
      <c r="M575" s="492">
        <v>0</v>
      </c>
      <c r="N575" s="153"/>
      <c r="O575" s="493" t="s">
        <v>14</v>
      </c>
      <c r="P575" s="153" t="s">
        <v>15</v>
      </c>
      <c r="Q575" s="492">
        <v>0</v>
      </c>
      <c r="R575" s="153"/>
      <c r="S575" s="493">
        <v>0</v>
      </c>
      <c r="T575" s="153" t="s">
        <v>15</v>
      </c>
      <c r="U575" s="492"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v>0</v>
      </c>
      <c r="E576" s="28"/>
      <c r="F576" s="29"/>
      <c r="G576" s="493">
        <v>0</v>
      </c>
      <c r="H576" s="28"/>
      <c r="I576" s="153">
        <f t="shared" si="123"/>
        <v>0</v>
      </c>
      <c r="J576" s="153"/>
      <c r="K576" s="493" t="s">
        <v>14</v>
      </c>
      <c r="L576" s="28"/>
      <c r="M576" s="492">
        <v>0</v>
      </c>
      <c r="N576" s="153"/>
      <c r="O576" s="493" t="s">
        <v>14</v>
      </c>
      <c r="P576" s="28"/>
      <c r="Q576" s="492">
        <v>0</v>
      </c>
      <c r="R576" s="153"/>
      <c r="S576" s="493">
        <v>0</v>
      </c>
      <c r="T576" s="28"/>
      <c r="U576" s="492"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v>#REF!</v>
      </c>
      <c r="N578" s="492"/>
      <c r="O578" s="468" t="str">
        <f>O562</f>
        <v xml:space="preserve"> </v>
      </c>
      <c r="P578" s="482"/>
      <c r="Q578" s="492" t="e">
        <v>#REF!</v>
      </c>
      <c r="R578" s="492"/>
      <c r="S578" s="468" t="str">
        <f>S562</f>
        <v xml:space="preserve"> </v>
      </c>
      <c r="T578" s="482"/>
      <c r="U578" s="492" t="e"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v>#REF!</v>
      </c>
      <c r="N579" s="492"/>
      <c r="O579" s="468" t="str">
        <f>O563</f>
        <v xml:space="preserve"> </v>
      </c>
      <c r="P579" s="482"/>
      <c r="Q579" s="492" t="e">
        <v>#REF!</v>
      </c>
      <c r="R579" s="492"/>
      <c r="S579" s="468" t="str">
        <f>S563</f>
        <v xml:space="preserve"> </v>
      </c>
      <c r="T579" s="482"/>
      <c r="U579" s="492" t="e"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v>#REF!</v>
      </c>
      <c r="N580" s="492"/>
      <c r="O580" s="468" t="str">
        <f>O564</f>
        <v xml:space="preserve"> </v>
      </c>
      <c r="P580" s="484"/>
      <c r="Q580" s="492" t="e">
        <v>#REF!</v>
      </c>
      <c r="R580" s="492"/>
      <c r="S580" s="468" t="str">
        <f>S564</f>
        <v xml:space="preserve"> </v>
      </c>
      <c r="T580" s="484"/>
      <c r="U580" s="492" t="e"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v>#REF!</v>
      </c>
      <c r="N581" s="492"/>
      <c r="O581" s="468" t="str">
        <f>O566</f>
        <v xml:space="preserve"> </v>
      </c>
      <c r="P581" s="482" t="s">
        <v>14</v>
      </c>
      <c r="Q581" s="492" t="e">
        <v>#REF!</v>
      </c>
      <c r="R581" s="492"/>
      <c r="S581" s="468" t="str">
        <f>S566</f>
        <v xml:space="preserve"> </v>
      </c>
      <c r="T581" s="482" t="s">
        <v>14</v>
      </c>
      <c r="U581" s="492" t="e"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v>#REF!</v>
      </c>
      <c r="N582" s="492"/>
      <c r="O582" s="468" t="str">
        <f>O567</f>
        <v xml:space="preserve"> </v>
      </c>
      <c r="P582" s="482" t="s">
        <v>14</v>
      </c>
      <c r="Q582" s="492" t="e">
        <v>#REF!</v>
      </c>
      <c r="R582" s="492"/>
      <c r="S582" s="468" t="str">
        <f>S567</f>
        <v xml:space="preserve"> </v>
      </c>
      <c r="T582" s="482" t="s">
        <v>14</v>
      </c>
      <c r="U582" s="492" t="e"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v>#REF!</v>
      </c>
      <c r="N583" s="492"/>
      <c r="O583" s="468">
        <f>O569</f>
        <v>0</v>
      </c>
      <c r="P583" s="482"/>
      <c r="Q583" s="492" t="e">
        <v>#REF!</v>
      </c>
      <c r="R583" s="492"/>
      <c r="S583" s="468">
        <f>S569</f>
        <v>0</v>
      </c>
      <c r="T583" s="482"/>
      <c r="U583" s="492" t="e"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v>0</v>
      </c>
      <c r="N584" s="492"/>
      <c r="O584" s="468">
        <f>O570</f>
        <v>0</v>
      </c>
      <c r="P584" s="492" t="s">
        <v>15</v>
      </c>
      <c r="Q584" s="492">
        <v>0</v>
      </c>
      <c r="R584" s="492"/>
      <c r="S584" s="468">
        <f>S570</f>
        <v>0</v>
      </c>
      <c r="T584" s="492" t="s">
        <v>15</v>
      </c>
      <c r="U584" s="492"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v>0</v>
      </c>
      <c r="N585" s="492"/>
      <c r="O585" s="517" t="e">
        <f>O572</f>
        <v>#REF!</v>
      </c>
      <c r="P585" s="492" t="s">
        <v>15</v>
      </c>
      <c r="Q585" s="492" t="e">
        <v>#REF!</v>
      </c>
      <c r="R585" s="492"/>
      <c r="S585" s="517" t="e">
        <f>S572</f>
        <v>#REF!</v>
      </c>
      <c r="T585" s="492" t="s">
        <v>15</v>
      </c>
      <c r="U585" s="492" t="e"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v>#REF!</v>
      </c>
      <c r="N586" s="492"/>
      <c r="O586" s="519" t="e">
        <f>O573</f>
        <v>#DIV/0!</v>
      </c>
      <c r="P586" s="492" t="s">
        <v>15</v>
      </c>
      <c r="Q586" s="492" t="e">
        <v>#DIV/0!</v>
      </c>
      <c r="R586" s="492"/>
      <c r="S586" s="519" t="e">
        <f>S573</f>
        <v>#DIV/0!</v>
      </c>
      <c r="T586" s="492" t="s">
        <v>15</v>
      </c>
      <c r="U586" s="492" t="e"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v>0</v>
      </c>
      <c r="N587" s="492"/>
      <c r="O587" s="152" t="e">
        <f>O574</f>
        <v>#DIV/0!</v>
      </c>
      <c r="P587" s="492" t="s">
        <v>15</v>
      </c>
      <c r="Q587" s="492" t="e">
        <v>#DIV/0!</v>
      </c>
      <c r="R587" s="492"/>
      <c r="S587" s="152" t="e">
        <f>S574</f>
        <v>#DIV/0!</v>
      </c>
      <c r="T587" s="492" t="s">
        <v>15</v>
      </c>
      <c r="U587" s="492" t="e"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v>0</v>
      </c>
      <c r="N588" s="492"/>
      <c r="O588" s="509">
        <v>60</v>
      </c>
      <c r="P588" s="521" t="s">
        <v>14</v>
      </c>
      <c r="Q588" s="492">
        <v>0</v>
      </c>
      <c r="R588" s="492"/>
      <c r="S588" s="509">
        <v>60</v>
      </c>
      <c r="T588" s="521" t="s">
        <v>14</v>
      </c>
      <c r="U588" s="492"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v>#REF!</v>
      </c>
      <c r="N589" s="492"/>
      <c r="O589" s="494">
        <v>-30</v>
      </c>
      <c r="P589" s="492" t="s">
        <v>15</v>
      </c>
      <c r="Q589" s="492" t="e">
        <v>#REF!</v>
      </c>
      <c r="R589" s="492"/>
      <c r="S589" s="494">
        <v>-30</v>
      </c>
      <c r="T589" s="492" t="s">
        <v>15</v>
      </c>
      <c r="U589" s="492" t="e"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v>#REF!</v>
      </c>
      <c r="N590" s="492"/>
      <c r="O590" s="468">
        <f>O583/2</f>
        <v>0</v>
      </c>
      <c r="P590" s="492"/>
      <c r="Q590" s="492">
        <v>0</v>
      </c>
      <c r="R590" s="492"/>
      <c r="S590" s="468">
        <f>S583/2</f>
        <v>0</v>
      </c>
      <c r="T590" s="492"/>
      <c r="U590" s="492"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v>#REF!</v>
      </c>
      <c r="N591" s="492"/>
      <c r="O591" s="468">
        <f>O583*4</f>
        <v>0</v>
      </c>
      <c r="P591" s="492"/>
      <c r="Q591" s="492">
        <v>0</v>
      </c>
      <c r="R591" s="492"/>
      <c r="S591" s="468">
        <f>S583*4</f>
        <v>0</v>
      </c>
      <c r="T591" s="492"/>
      <c r="U591" s="492"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v>0</v>
      </c>
      <c r="N592" s="492"/>
      <c r="O592" s="493" t="e">
        <f>(O572)*4</f>
        <v>#REF!</v>
      </c>
      <c r="P592" s="492" t="s">
        <v>15</v>
      </c>
      <c r="Q592" s="492" t="e">
        <v>#REF!</v>
      </c>
      <c r="R592" s="492"/>
      <c r="S592" s="493" t="e">
        <f>(S572)*4</f>
        <v>#REF!</v>
      </c>
      <c r="T592" s="492" t="s">
        <v>15</v>
      </c>
      <c r="U592" s="492" t="e"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v>0</v>
      </c>
      <c r="N593" s="153"/>
      <c r="O593" s="30" t="str">
        <f>O616</f>
        <v xml:space="preserve"> </v>
      </c>
      <c r="P593" s="114" t="s">
        <v>15</v>
      </c>
      <c r="Q593" s="492">
        <v>0</v>
      </c>
      <c r="R593" s="153"/>
      <c r="S593" s="30">
        <f>S616</f>
        <v>0</v>
      </c>
      <c r="T593" s="114" t="s">
        <v>15</v>
      </c>
      <c r="U593" s="492"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v>0</v>
      </c>
      <c r="N594" s="153"/>
      <c r="O594" s="30" t="str">
        <f>O617</f>
        <v xml:space="preserve"> </v>
      </c>
      <c r="P594" s="114" t="s">
        <v>15</v>
      </c>
      <c r="Q594" s="492">
        <v>0</v>
      </c>
      <c r="R594" s="153"/>
      <c r="S594" s="30">
        <f>S617</f>
        <v>0</v>
      </c>
      <c r="T594" s="114" t="s">
        <v>15</v>
      </c>
      <c r="U594" s="492"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v>264</v>
      </c>
      <c r="E603" s="482"/>
      <c r="F603" s="492">
        <f>F645+F683</f>
        <v>109208</v>
      </c>
      <c r="G603" s="463">
        <v>268</v>
      </c>
      <c r="H603" s="482"/>
      <c r="I603" s="492">
        <f>I645+I683</f>
        <v>110863</v>
      </c>
      <c r="J603" s="492"/>
      <c r="K603" s="463">
        <v>264</v>
      </c>
      <c r="L603" s="482"/>
      <c r="M603" s="492">
        <v>109208</v>
      </c>
      <c r="N603" s="492"/>
      <c r="O603" s="463" t="s">
        <v>14</v>
      </c>
      <c r="P603" s="482"/>
      <c r="Q603" s="492">
        <v>0</v>
      </c>
      <c r="R603" s="428"/>
      <c r="S603" s="463" t="s">
        <v>14</v>
      </c>
      <c r="T603" s="452"/>
      <c r="U603" s="428"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v>98</v>
      </c>
      <c r="E604" s="482"/>
      <c r="F604" s="492">
        <f>F646+F684</f>
        <v>854194</v>
      </c>
      <c r="G604" s="463">
        <v>100</v>
      </c>
      <c r="H604" s="482"/>
      <c r="I604" s="492">
        <f>I646+I684</f>
        <v>871627</v>
      </c>
      <c r="J604" s="492"/>
      <c r="K604" s="463">
        <v>98</v>
      </c>
      <c r="L604" s="482"/>
      <c r="M604" s="492">
        <v>854194</v>
      </c>
      <c r="N604" s="492"/>
      <c r="O604" s="463" t="s">
        <v>14</v>
      </c>
      <c r="P604" s="482"/>
      <c r="Q604" s="492">
        <v>0</v>
      </c>
      <c r="R604" s="428"/>
      <c r="S604" s="463" t="s">
        <v>14</v>
      </c>
      <c r="T604" s="452"/>
      <c r="U604" s="428"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v>195</v>
      </c>
      <c r="E605" s="484"/>
      <c r="F605" s="492">
        <f>F647+F685</f>
        <v>760559</v>
      </c>
      <c r="G605" s="463">
        <v>200</v>
      </c>
      <c r="H605" s="484"/>
      <c r="I605" s="492">
        <f>I647+I685</f>
        <v>780060</v>
      </c>
      <c r="J605" s="492"/>
      <c r="K605" s="463">
        <v>195</v>
      </c>
      <c r="L605" s="484"/>
      <c r="M605" s="492">
        <v>760559</v>
      </c>
      <c r="N605" s="492"/>
      <c r="O605" s="463" t="s">
        <v>14</v>
      </c>
      <c r="P605" s="484"/>
      <c r="Q605" s="492">
        <v>0</v>
      </c>
      <c r="R605" s="428"/>
      <c r="S605" s="463" t="s">
        <v>14</v>
      </c>
      <c r="T605" s="452"/>
      <c r="U605" s="428"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v>1.79</v>
      </c>
      <c r="E607" s="482" t="s">
        <v>14</v>
      </c>
      <c r="F607" s="492">
        <f>F649+F687</f>
        <v>2683330</v>
      </c>
      <c r="G607" s="463">
        <v>1.83</v>
      </c>
      <c r="H607" s="482" t="s">
        <v>14</v>
      </c>
      <c r="I607" s="492">
        <f>I649+I687</f>
        <v>2743292</v>
      </c>
      <c r="J607" s="492"/>
      <c r="K607" s="463">
        <v>1.79</v>
      </c>
      <c r="L607" s="482" t="s">
        <v>14</v>
      </c>
      <c r="M607" s="492">
        <v>2683330</v>
      </c>
      <c r="N607" s="492"/>
      <c r="O607" s="463" t="s">
        <v>14</v>
      </c>
      <c r="P607" s="482" t="s">
        <v>14</v>
      </c>
      <c r="Q607" s="492">
        <v>0</v>
      </c>
      <c r="R607" s="428"/>
      <c r="S607" s="463" t="s">
        <v>14</v>
      </c>
      <c r="T607" s="452"/>
      <c r="U607" s="428"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v>1.46</v>
      </c>
      <c r="E608" s="482" t="s">
        <v>14</v>
      </c>
      <c r="F608" s="492">
        <f>F650+F688</f>
        <v>2885027</v>
      </c>
      <c r="G608" s="463">
        <v>1.5</v>
      </c>
      <c r="H608" s="482" t="s">
        <v>14</v>
      </c>
      <c r="I608" s="492">
        <f>I650+I688</f>
        <v>2964069</v>
      </c>
      <c r="J608" s="492"/>
      <c r="K608" s="463">
        <v>1.46</v>
      </c>
      <c r="L608" s="482" t="s">
        <v>14</v>
      </c>
      <c r="M608" s="492">
        <v>2885027</v>
      </c>
      <c r="N608" s="492"/>
      <c r="O608" s="463" t="s">
        <v>14</v>
      </c>
      <c r="P608" s="482" t="s">
        <v>14</v>
      </c>
      <c r="Q608" s="492">
        <v>0</v>
      </c>
      <c r="R608" s="428"/>
      <c r="S608" s="463" t="s">
        <v>14</v>
      </c>
      <c r="T608" s="452"/>
      <c r="U608" s="428"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v>5.47</v>
      </c>
      <c r="E610" s="482"/>
      <c r="F610" s="492">
        <f>F652+F690</f>
        <v>14455703</v>
      </c>
      <c r="G610" s="463">
        <v>5.6</v>
      </c>
      <c r="H610" s="482"/>
      <c r="I610" s="492">
        <f>I652+I690</f>
        <v>14799258</v>
      </c>
      <c r="J610" s="492"/>
      <c r="K610" s="463" t="e">
        <v>#REF!</v>
      </c>
      <c r="L610" s="482"/>
      <c r="M610" s="492" t="e">
        <v>#REF!</v>
      </c>
      <c r="N610" s="492"/>
      <c r="O610" s="463">
        <v>0</v>
      </c>
      <c r="P610" s="482"/>
      <c r="Q610" s="492" t="e">
        <v>#REF!</v>
      </c>
      <c r="R610" s="492"/>
      <c r="S610" s="463">
        <v>0</v>
      </c>
      <c r="T610" s="482"/>
      <c r="U610" s="428" t="e"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v>#REF!</v>
      </c>
      <c r="N611" s="492"/>
      <c r="O611" s="525">
        <f>O610</f>
        <v>0</v>
      </c>
      <c r="P611" s="482"/>
      <c r="Q611" s="492">
        <v>0</v>
      </c>
      <c r="R611" s="492"/>
      <c r="S611" s="525">
        <f>S610</f>
        <v>0</v>
      </c>
      <c r="T611" s="482"/>
      <c r="U611" s="428"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v>5.7730000000000006</v>
      </c>
      <c r="E613" s="482" t="s">
        <v>15</v>
      </c>
      <c r="F613" s="492">
        <f>F655+F693</f>
        <v>23473210</v>
      </c>
      <c r="G613" s="166">
        <v>5.9119999999999999</v>
      </c>
      <c r="H613" s="482" t="s">
        <v>15</v>
      </c>
      <c r="I613" s="492">
        <f>I655+I693</f>
        <v>24038388</v>
      </c>
      <c r="J613" s="492"/>
      <c r="K613" s="166" t="s">
        <v>14</v>
      </c>
      <c r="L613" s="482" t="s">
        <v>14</v>
      </c>
      <c r="M613" s="492">
        <v>0</v>
      </c>
      <c r="N613" s="492"/>
      <c r="O613" s="166" t="e">
        <v>#REF!</v>
      </c>
      <c r="P613" s="482" t="s">
        <v>15</v>
      </c>
      <c r="Q613" s="492" t="e">
        <v>#REF!</v>
      </c>
      <c r="R613" s="492"/>
      <c r="S613" s="166" t="e">
        <v>#REF!</v>
      </c>
      <c r="T613" s="482" t="s">
        <v>15</v>
      </c>
      <c r="U613" s="428" t="e"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v>5.2879999999999994</v>
      </c>
      <c r="E614" s="482" t="s">
        <v>15</v>
      </c>
      <c r="F614" s="492">
        <f>F656+F694</f>
        <v>27281470</v>
      </c>
      <c r="G614" s="166">
        <v>5.41</v>
      </c>
      <c r="H614" s="482" t="s">
        <v>15</v>
      </c>
      <c r="I614" s="492">
        <f>I656+I694</f>
        <v>27910884</v>
      </c>
      <c r="J614" s="492"/>
      <c r="K614" s="166" t="s">
        <v>14</v>
      </c>
      <c r="L614" s="482" t="s">
        <v>14</v>
      </c>
      <c r="M614" s="492">
        <v>0</v>
      </c>
      <c r="N614" s="492"/>
      <c r="O614" s="166" t="e">
        <v>#REF!</v>
      </c>
      <c r="P614" s="482" t="s">
        <v>15</v>
      </c>
      <c r="Q614" s="492" t="e">
        <v>#REF!</v>
      </c>
      <c r="R614" s="492"/>
      <c r="S614" s="166" t="e">
        <v>#REF!</v>
      </c>
      <c r="T614" s="482" t="s">
        <v>15</v>
      </c>
      <c r="U614" s="428" t="e"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v>57</v>
      </c>
      <c r="E615" s="482" t="s">
        <v>15</v>
      </c>
      <c r="F615" s="492">
        <f>F657+F695</f>
        <v>281861</v>
      </c>
      <c r="G615" s="404">
        <v>58</v>
      </c>
      <c r="H615" s="482" t="s">
        <v>15</v>
      </c>
      <c r="I615" s="492">
        <f>I657+I695</f>
        <v>286806</v>
      </c>
      <c r="J615" s="492"/>
      <c r="K615" s="152" t="s">
        <v>14</v>
      </c>
      <c r="L615" s="482" t="s">
        <v>14</v>
      </c>
      <c r="M615" s="492">
        <v>0</v>
      </c>
      <c r="N615" s="492"/>
      <c r="O615" s="152" t="e">
        <v>#DIV/0!</v>
      </c>
      <c r="P615" s="482" t="s">
        <v>15</v>
      </c>
      <c r="Q615" s="492" t="e">
        <v>#DIV/0!</v>
      </c>
      <c r="R615" s="492"/>
      <c r="S615" s="152" t="e">
        <v>#DIV/0!</v>
      </c>
      <c r="T615" s="482" t="s">
        <v>15</v>
      </c>
      <c r="U615" s="428" t="e"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v>0</v>
      </c>
      <c r="E616" s="28"/>
      <c r="F616" s="29"/>
      <c r="G616" s="166">
        <v>0</v>
      </c>
      <c r="H616" s="153" t="s">
        <v>15</v>
      </c>
      <c r="I616" s="153">
        <f>I658+I696</f>
        <v>0</v>
      </c>
      <c r="J616" s="153"/>
      <c r="K616" s="166" t="s">
        <v>14</v>
      </c>
      <c r="L616" s="153" t="s">
        <v>14</v>
      </c>
      <c r="M616" s="492">
        <v>0</v>
      </c>
      <c r="N616" s="153"/>
      <c r="O616" s="166" t="s">
        <v>14</v>
      </c>
      <c r="P616" s="153" t="s">
        <v>14</v>
      </c>
      <c r="Q616" s="492">
        <v>0</v>
      </c>
      <c r="R616" s="153"/>
      <c r="S616" s="166">
        <v>0</v>
      </c>
      <c r="T616" s="153" t="s">
        <v>15</v>
      </c>
      <c r="U616" s="428"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v>0</v>
      </c>
      <c r="E617" s="28"/>
      <c r="F617" s="29"/>
      <c r="G617" s="166">
        <v>0</v>
      </c>
      <c r="H617" s="153" t="s">
        <v>15</v>
      </c>
      <c r="I617" s="153">
        <f>I659+I697</f>
        <v>0</v>
      </c>
      <c r="J617" s="153"/>
      <c r="K617" s="166" t="s">
        <v>14</v>
      </c>
      <c r="L617" s="153" t="s">
        <v>14</v>
      </c>
      <c r="M617" s="492">
        <v>0</v>
      </c>
      <c r="N617" s="153"/>
      <c r="O617" s="166" t="s">
        <v>14</v>
      </c>
      <c r="P617" s="153" t="s">
        <v>14</v>
      </c>
      <c r="Q617" s="492">
        <v>0</v>
      </c>
      <c r="R617" s="153"/>
      <c r="S617" s="166">
        <v>0</v>
      </c>
      <c r="T617" s="153" t="s">
        <v>15</v>
      </c>
      <c r="U617" s="428"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v>-18</v>
      </c>
      <c r="N621" s="492"/>
      <c r="O621" s="468" t="str">
        <f>O603</f>
        <v xml:space="preserve"> </v>
      </c>
      <c r="P621" s="458"/>
      <c r="Q621" s="492">
        <v>0</v>
      </c>
      <c r="R621" s="492"/>
      <c r="S621" s="468" t="str">
        <f>S603</f>
        <v xml:space="preserve"> </v>
      </c>
      <c r="T621" s="458"/>
      <c r="U621" s="428"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v>-56</v>
      </c>
      <c r="N622" s="492"/>
      <c r="O622" s="468" t="str">
        <f>O604</f>
        <v xml:space="preserve"> </v>
      </c>
      <c r="P622" s="458"/>
      <c r="Q622" s="492">
        <v>0</v>
      </c>
      <c r="R622" s="492"/>
      <c r="S622" s="468" t="str">
        <f>S604</f>
        <v xml:space="preserve"> </v>
      </c>
      <c r="T622" s="458"/>
      <c r="U622" s="428"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v>-140</v>
      </c>
      <c r="N623" s="492"/>
      <c r="O623" s="468" t="str">
        <f>O605</f>
        <v xml:space="preserve"> </v>
      </c>
      <c r="P623" s="527"/>
      <c r="Q623" s="492">
        <v>0</v>
      </c>
      <c r="R623" s="492"/>
      <c r="S623" s="468" t="str">
        <f>S605</f>
        <v xml:space="preserve"> </v>
      </c>
      <c r="T623" s="527"/>
      <c r="U623" s="428"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v>-151</v>
      </c>
      <c r="N624" s="492"/>
      <c r="O624" s="468" t="str">
        <f>O607</f>
        <v xml:space="preserve"> </v>
      </c>
      <c r="P624" s="458"/>
      <c r="Q624" s="492">
        <v>0</v>
      </c>
      <c r="R624" s="492"/>
      <c r="S624" s="468" t="str">
        <f>S607</f>
        <v xml:space="preserve"> </v>
      </c>
      <c r="T624" s="458"/>
      <c r="U624" s="428"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v>-657</v>
      </c>
      <c r="N625" s="492"/>
      <c r="O625" s="468" t="str">
        <f>O608</f>
        <v xml:space="preserve"> </v>
      </c>
      <c r="P625" s="458"/>
      <c r="Q625" s="492">
        <v>0</v>
      </c>
      <c r="R625" s="492"/>
      <c r="S625" s="468" t="str">
        <f>S608</f>
        <v xml:space="preserve"> </v>
      </c>
      <c r="T625" s="458"/>
      <c r="U625" s="428"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v>#REF!</v>
      </c>
      <c r="N626" s="492"/>
      <c r="O626" s="468">
        <f>O610</f>
        <v>0</v>
      </c>
      <c r="P626" s="458"/>
      <c r="Q626" s="492">
        <v>0</v>
      </c>
      <c r="R626" s="492"/>
      <c r="S626" s="468">
        <f>S610</f>
        <v>0</v>
      </c>
      <c r="T626" s="458"/>
      <c r="U626" s="428"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v>#REF!</v>
      </c>
      <c r="N627" s="492"/>
      <c r="O627" s="468">
        <f>O611</f>
        <v>0</v>
      </c>
      <c r="P627" s="458"/>
      <c r="Q627" s="492">
        <v>0</v>
      </c>
      <c r="R627" s="492"/>
      <c r="S627" s="468">
        <f>S611</f>
        <v>0</v>
      </c>
      <c r="T627" s="458"/>
      <c r="U627" s="428"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v>0</v>
      </c>
      <c r="N628" s="492"/>
      <c r="O628" s="517" t="e">
        <f>O613</f>
        <v>#REF!</v>
      </c>
      <c r="P628" s="482" t="s">
        <v>15</v>
      </c>
      <c r="Q628" s="492" t="e">
        <v>#REF!</v>
      </c>
      <c r="R628" s="492"/>
      <c r="S628" s="517" t="e">
        <f>S613</f>
        <v>#REF!</v>
      </c>
      <c r="T628" s="482" t="s">
        <v>15</v>
      </c>
      <c r="U628" s="428" t="e"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v>0</v>
      </c>
      <c r="N629" s="492"/>
      <c r="O629" s="517" t="e">
        <f>O614</f>
        <v>#REF!</v>
      </c>
      <c r="P629" s="482" t="s">
        <v>15</v>
      </c>
      <c r="Q629" s="492" t="e">
        <v>#REF!</v>
      </c>
      <c r="R629" s="492"/>
      <c r="S629" s="517" t="e">
        <f>S614</f>
        <v>#REF!</v>
      </c>
      <c r="T629" s="482" t="s">
        <v>15</v>
      </c>
      <c r="U629" s="428" t="e"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v>0</v>
      </c>
      <c r="N630" s="492"/>
      <c r="O630" s="519" t="e">
        <f>O615</f>
        <v>#DIV/0!</v>
      </c>
      <c r="P630" s="482" t="s">
        <v>15</v>
      </c>
      <c r="Q630" s="492" t="e">
        <v>#DIV/0!</v>
      </c>
      <c r="R630" s="492"/>
      <c r="S630" s="519" t="e">
        <f>S615</f>
        <v>#DIV/0!</v>
      </c>
      <c r="T630" s="482" t="s">
        <v>15</v>
      </c>
      <c r="U630" s="428" t="e"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v>60</v>
      </c>
      <c r="E631" s="452"/>
      <c r="F631" s="492">
        <f t="shared" si="128"/>
        <v>8158</v>
      </c>
      <c r="G631" s="463">
        <v>60</v>
      </c>
      <c r="H631" s="452"/>
      <c r="I631" s="492">
        <f t="shared" si="129"/>
        <v>8158</v>
      </c>
      <c r="J631" s="492"/>
      <c r="K631" s="463" t="s">
        <v>14</v>
      </c>
      <c r="L631" s="452"/>
      <c r="M631" s="492">
        <v>0</v>
      </c>
      <c r="N631" s="492"/>
      <c r="O631" s="463" t="e">
        <v>#DIV/0!</v>
      </c>
      <c r="P631" s="452"/>
      <c r="Q631" s="492" t="e">
        <v>#DIV/0!</v>
      </c>
      <c r="R631" s="492"/>
      <c r="S631" s="463" t="e">
        <v>#DIV/0!</v>
      </c>
      <c r="T631" s="452"/>
      <c r="U631" s="428" t="e"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v>-30</v>
      </c>
      <c r="E632" s="492" t="s">
        <v>15</v>
      </c>
      <c r="F632" s="492">
        <f t="shared" si="128"/>
        <v>-16058</v>
      </c>
      <c r="G632" s="496">
        <v>-30</v>
      </c>
      <c r="H632" s="492" t="s">
        <v>15</v>
      </c>
      <c r="I632" s="492">
        <f t="shared" si="129"/>
        <v>-16058</v>
      </c>
      <c r="J632" s="492"/>
      <c r="K632" s="496">
        <v>-30</v>
      </c>
      <c r="L632" s="492" t="s">
        <v>15</v>
      </c>
      <c r="M632" s="492">
        <v>-16058</v>
      </c>
      <c r="N632" s="492"/>
      <c r="O632" s="496" t="s">
        <v>14</v>
      </c>
      <c r="P632" s="492" t="s">
        <v>14</v>
      </c>
      <c r="Q632" s="492">
        <v>0</v>
      </c>
      <c r="R632" s="492"/>
      <c r="S632" s="496">
        <v>0</v>
      </c>
      <c r="T632" s="492" t="s">
        <v>14</v>
      </c>
      <c r="U632" s="428"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v>0</v>
      </c>
      <c r="N633" s="492"/>
      <c r="O633" s="30" t="str">
        <f>O616</f>
        <v xml:space="preserve"> </v>
      </c>
      <c r="P633" s="153" t="s">
        <v>14</v>
      </c>
      <c r="Q633" s="492">
        <v>0</v>
      </c>
      <c r="R633" s="492"/>
      <c r="S633" s="30">
        <f>S616</f>
        <v>0</v>
      </c>
      <c r="T633" s="153" t="s">
        <v>15</v>
      </c>
      <c r="U633" s="428"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v>0</v>
      </c>
      <c r="N634" s="492"/>
      <c r="O634" s="30" t="str">
        <f>O617</f>
        <v xml:space="preserve"> </v>
      </c>
      <c r="P634" s="153" t="s">
        <v>14</v>
      </c>
      <c r="Q634" s="492">
        <v>0</v>
      </c>
      <c r="R634" s="492"/>
      <c r="S634" s="30">
        <f>S617</f>
        <v>0</v>
      </c>
      <c r="T634" s="153" t="s">
        <v>15</v>
      </c>
      <c r="U634" s="428"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v>75033970.194648847</v>
      </c>
      <c r="X637" s="39"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v>389.06666666666672</v>
      </c>
      <c r="D645" s="463"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v>7908.9999999999536</v>
      </c>
      <c r="D646" s="463"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v>3359.0333333333369</v>
      </c>
      <c r="D647" s="463"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v>1361738.5</v>
      </c>
      <c r="D649" s="463"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v>1673144</v>
      </c>
      <c r="D650" s="463"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v>2302073.5</v>
      </c>
      <c r="D652" s="463"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v>3562.6666666666692</v>
      </c>
      <c r="D653" s="525"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v>364977559.51704049</v>
      </c>
      <c r="D655" s="532"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v>452336004.29786551</v>
      </c>
      <c r="D656" s="532"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v>391011.43333333306</v>
      </c>
      <c r="D657" s="533"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v>7</v>
      </c>
      <c r="D661" s="468"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v>40.89999999999997</v>
      </c>
      <c r="D662" s="468"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v>71.866666666666703</v>
      </c>
      <c r="D663" s="468"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v>6443</v>
      </c>
      <c r="D664" s="468"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v>44991</v>
      </c>
      <c r="D665" s="468"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v>34590</v>
      </c>
      <c r="D666" s="468"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v>307</v>
      </c>
      <c r="D667" s="468"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v>4148839.9999999972</v>
      </c>
      <c r="D668" s="517"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v>8404540.0000000037</v>
      </c>
      <c r="D669" s="517"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v>7796.8333333333294</v>
      </c>
      <c r="D670" s="519"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v>119.76666666666668</v>
      </c>
      <c r="D671" s="463"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v>51494</v>
      </c>
      <c r="D672" s="496"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v>5770845.7835495584</v>
      </c>
      <c r="D676" s="439"/>
      <c r="E676" s="439"/>
      <c r="F676" s="437"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v>24.6</v>
      </c>
      <c r="D683" s="463"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v>807.26666666666597</v>
      </c>
      <c r="D684" s="463"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v>541.26666666666597</v>
      </c>
      <c r="D685" s="463"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v>137328.5</v>
      </c>
      <c r="D687" s="463"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v>302902</v>
      </c>
      <c r="D688" s="463"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v>340651</v>
      </c>
      <c r="D690" s="463"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v>17.5</v>
      </c>
      <c r="D691" s="525"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v>41625753.333333328</v>
      </c>
      <c r="D693" s="532"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v>63576818.666666672</v>
      </c>
      <c r="D694" s="532"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v>103480.49999999997</v>
      </c>
      <c r="D695" s="533"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v>0</v>
      </c>
      <c r="D699" s="468"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v>16.2</v>
      </c>
      <c r="D700" s="468"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v>0</v>
      </c>
      <c r="D701" s="468"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v>2032</v>
      </c>
      <c r="D702" s="468"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v>0</v>
      </c>
      <c r="D703" s="468"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v>1286</v>
      </c>
      <c r="D704" s="468"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v>0</v>
      </c>
      <c r="D705" s="468"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v>490733.33333333302</v>
      </c>
      <c r="D706" s="517"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v>21066.666666666977</v>
      </c>
      <c r="D707" s="517"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v>955.13333333333298</v>
      </c>
      <c r="D708" s="519"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v>16.2</v>
      </c>
      <c r="D709" s="463"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v>2032</v>
      </c>
      <c r="D710" s="496"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v>327096.30737224856</v>
      </c>
      <c r="D714" s="439"/>
      <c r="E714" s="439"/>
      <c r="F714" s="437"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v>0</v>
      </c>
      <c r="E721" s="510"/>
      <c r="F721" s="492">
        <f>F775+F826</f>
        <v>0</v>
      </c>
      <c r="G721" s="495">
        <v>0</v>
      </c>
      <c r="H721" s="510"/>
      <c r="I721" s="492">
        <f>I775+I826</f>
        <v>0</v>
      </c>
      <c r="J721" s="492"/>
      <c r="K721" s="495">
        <v>0</v>
      </c>
      <c r="L721" s="510"/>
      <c r="M721" s="492">
        <v>0</v>
      </c>
      <c r="N721" s="492"/>
      <c r="O721" s="495" t="s">
        <v>14</v>
      </c>
      <c r="P721" s="510"/>
      <c r="Q721" s="492">
        <v>0</v>
      </c>
      <c r="R721" s="492"/>
      <c r="S721" s="495" t="s">
        <v>14</v>
      </c>
      <c r="T721" s="510"/>
      <c r="U721" s="492"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v>0</v>
      </c>
      <c r="E723" s="510"/>
      <c r="F723" s="492">
        <f>F777+F828</f>
        <v>0</v>
      </c>
      <c r="G723" s="495">
        <v>0</v>
      </c>
      <c r="H723" s="510"/>
      <c r="I723" s="492">
        <f>I777+I828</f>
        <v>0</v>
      </c>
      <c r="J723" s="492"/>
      <c r="K723" s="495">
        <v>0</v>
      </c>
      <c r="L723" s="510"/>
      <c r="M723" s="492">
        <v>0</v>
      </c>
      <c r="N723" s="492"/>
      <c r="O723" s="495" t="s">
        <v>14</v>
      </c>
      <c r="P723" s="510"/>
      <c r="Q723" s="492">
        <v>0</v>
      </c>
      <c r="R723" s="492"/>
      <c r="S723" s="495" t="s">
        <v>14</v>
      </c>
      <c r="T723" s="510"/>
      <c r="U723" s="492"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v>370</v>
      </c>
      <c r="E724" s="510"/>
      <c r="F724" s="492">
        <f>F778+F829</f>
        <v>159614</v>
      </c>
      <c r="G724" s="495">
        <v>379</v>
      </c>
      <c r="H724" s="510"/>
      <c r="I724" s="492">
        <f>I778+I829</f>
        <v>163496</v>
      </c>
      <c r="J724" s="492"/>
      <c r="K724" s="495">
        <v>370</v>
      </c>
      <c r="L724" s="510"/>
      <c r="M724" s="492">
        <v>159614</v>
      </c>
      <c r="N724" s="492"/>
      <c r="O724" s="495" t="s">
        <v>14</v>
      </c>
      <c r="P724" s="510"/>
      <c r="Q724" s="492">
        <v>0</v>
      </c>
      <c r="R724" s="492"/>
      <c r="S724" s="495" t="s">
        <v>14</v>
      </c>
      <c r="T724" s="510"/>
      <c r="U724" s="492"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v>1504</v>
      </c>
      <c r="E725" s="510"/>
      <c r="F725" s="492">
        <f>F779+F830</f>
        <v>20055</v>
      </c>
      <c r="G725" s="495">
        <v>1539</v>
      </c>
      <c r="H725" s="510"/>
      <c r="I725" s="492">
        <f>I779+I830</f>
        <v>20521</v>
      </c>
      <c r="J725" s="492"/>
      <c r="K725" s="495">
        <v>1504</v>
      </c>
      <c r="L725" s="510"/>
      <c r="M725" s="492">
        <v>20055</v>
      </c>
      <c r="N725" s="492"/>
      <c r="O725" s="495" t="s">
        <v>14</v>
      </c>
      <c r="P725" s="510"/>
      <c r="Q725" s="492">
        <v>0</v>
      </c>
      <c r="R725" s="492"/>
      <c r="S725" s="495" t="s">
        <v>14</v>
      </c>
      <c r="T725" s="510"/>
      <c r="U725" s="492"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v>26.02</v>
      </c>
      <c r="E730" s="510"/>
      <c r="F730" s="492">
        <f>F784+F835</f>
        <v>83288</v>
      </c>
      <c r="G730" s="495">
        <v>26.63</v>
      </c>
      <c r="H730" s="510"/>
      <c r="I730" s="492">
        <f>I784+I835</f>
        <v>85240</v>
      </c>
      <c r="J730" s="492"/>
      <c r="K730" s="495">
        <v>26.02</v>
      </c>
      <c r="L730" s="510"/>
      <c r="M730" s="492">
        <v>83288</v>
      </c>
      <c r="N730" s="492"/>
      <c r="O730" s="495" t="s">
        <v>14</v>
      </c>
      <c r="P730" s="510"/>
      <c r="Q730" s="492">
        <v>0</v>
      </c>
      <c r="R730" s="492"/>
      <c r="S730" s="495" t="s">
        <v>14</v>
      </c>
      <c r="T730" s="510"/>
      <c r="U730" s="492"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v>26.02</v>
      </c>
      <c r="E732" s="510"/>
      <c r="F732" s="492">
        <f>F786+F837</f>
        <v>1384699</v>
      </c>
      <c r="G732" s="495">
        <v>26.63</v>
      </c>
      <c r="H732" s="510"/>
      <c r="I732" s="492">
        <f>I786+I837</f>
        <v>1417162</v>
      </c>
      <c r="J732" s="492"/>
      <c r="K732" s="495">
        <v>26.02</v>
      </c>
      <c r="L732" s="510"/>
      <c r="M732" s="492">
        <v>1384699</v>
      </c>
      <c r="N732" s="492"/>
      <c r="O732" s="495" t="s">
        <v>14</v>
      </c>
      <c r="P732" s="510"/>
      <c r="Q732" s="492">
        <v>0</v>
      </c>
      <c r="R732" s="492"/>
      <c r="S732" s="495" t="s">
        <v>14</v>
      </c>
      <c r="T732" s="510"/>
      <c r="U732" s="492"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v>18.101388370764003</v>
      </c>
      <c r="E733" s="510"/>
      <c r="F733" s="492">
        <f>F787+F838</f>
        <v>738882</v>
      </c>
      <c r="G733" s="495">
        <v>18.526286850528336</v>
      </c>
      <c r="H733" s="510"/>
      <c r="I733" s="492">
        <f>I787+I838</f>
        <v>756227</v>
      </c>
      <c r="J733" s="492"/>
      <c r="K733" s="495">
        <v>18.101388370764003</v>
      </c>
      <c r="L733" s="510"/>
      <c r="M733" s="492">
        <v>738882</v>
      </c>
      <c r="N733" s="492"/>
      <c r="O733" s="495" t="s">
        <v>14</v>
      </c>
      <c r="P733" s="510"/>
      <c r="Q733" s="492">
        <v>0</v>
      </c>
      <c r="R733" s="492"/>
      <c r="S733" s="495" t="s">
        <v>14</v>
      </c>
      <c r="T733" s="510"/>
      <c r="U733" s="492"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v>14.155824964645021</v>
      </c>
      <c r="E734" s="510"/>
      <c r="F734" s="492">
        <f>F788+F839</f>
        <v>75215</v>
      </c>
      <c r="G734" s="495">
        <v>14.48810823397713</v>
      </c>
      <c r="H734" s="510"/>
      <c r="I734" s="492">
        <f>I788+I839</f>
        <v>76980</v>
      </c>
      <c r="J734" s="492"/>
      <c r="K734" s="495">
        <v>14.155824964645021</v>
      </c>
      <c r="L734" s="510"/>
      <c r="M734" s="492">
        <v>75215</v>
      </c>
      <c r="N734" s="492"/>
      <c r="O734" s="495" t="s">
        <v>14</v>
      </c>
      <c r="P734" s="510"/>
      <c r="Q734" s="492">
        <v>0</v>
      </c>
      <c r="R734" s="492"/>
      <c r="S734" s="495" t="s">
        <v>14</v>
      </c>
      <c r="T734" s="510"/>
      <c r="U734" s="492"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v>78.06</v>
      </c>
      <c r="E735" s="510"/>
      <c r="F735" s="492">
        <f>F789+F840</f>
        <v>43693</v>
      </c>
      <c r="G735" s="495">
        <v>79.89</v>
      </c>
      <c r="H735" s="510"/>
      <c r="I735" s="492">
        <f>I789+I840</f>
        <v>44718</v>
      </c>
      <c r="J735" s="492"/>
      <c r="K735" s="495">
        <v>78.06</v>
      </c>
      <c r="L735" s="510"/>
      <c r="M735" s="492">
        <v>43693</v>
      </c>
      <c r="N735" s="492"/>
      <c r="O735" s="495" t="s">
        <v>14</v>
      </c>
      <c r="P735" s="510"/>
      <c r="Q735" s="492">
        <v>0</v>
      </c>
      <c r="R735" s="492"/>
      <c r="S735" s="495" t="s">
        <v>14</v>
      </c>
      <c r="T735" s="510"/>
      <c r="U735" s="492"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v>156.12</v>
      </c>
      <c r="E736" s="510"/>
      <c r="F736" s="492">
        <f>F790+F841</f>
        <v>153714</v>
      </c>
      <c r="G736" s="495">
        <v>159.78</v>
      </c>
      <c r="H736" s="510"/>
      <c r="I736" s="492">
        <f>I790+I841</f>
        <v>157318</v>
      </c>
      <c r="J736" s="492"/>
      <c r="K736" s="495">
        <v>156.12</v>
      </c>
      <c r="L736" s="510"/>
      <c r="M736" s="492">
        <v>153714</v>
      </c>
      <c r="N736" s="492"/>
      <c r="O736" s="495" t="s">
        <v>14</v>
      </c>
      <c r="P736" s="510"/>
      <c r="Q736" s="492">
        <v>0</v>
      </c>
      <c r="R736" s="492"/>
      <c r="S736" s="495" t="s">
        <v>14</v>
      </c>
      <c r="T736" s="510"/>
      <c r="U736" s="492"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v>-1041</v>
      </c>
      <c r="N738" s="492"/>
      <c r="O738" s="509">
        <f>-O730</f>
        <v>0</v>
      </c>
      <c r="P738" s="510"/>
      <c r="Q738" s="492">
        <v>0</v>
      </c>
      <c r="R738" s="492"/>
      <c r="S738" s="509">
        <f>-S730</f>
        <v>0</v>
      </c>
      <c r="T738" s="510"/>
      <c r="U738" s="492"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v>-10715</v>
      </c>
      <c r="N739" s="492"/>
      <c r="O739" s="509">
        <f>-O732</f>
        <v>0</v>
      </c>
      <c r="P739" s="510"/>
      <c r="Q739" s="492">
        <v>0</v>
      </c>
      <c r="R739" s="492"/>
      <c r="S739" s="509">
        <f>-S732</f>
        <v>0</v>
      </c>
      <c r="T739" s="510"/>
      <c r="U739" s="492"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v>7.0350000000000001</v>
      </c>
      <c r="E741" s="492" t="s">
        <v>15</v>
      </c>
      <c r="F741" s="492">
        <f>F795+F846</f>
        <v>11138085</v>
      </c>
      <c r="G741" s="185">
        <v>7.2030000000000003</v>
      </c>
      <c r="H741" s="492" t="s">
        <v>15</v>
      </c>
      <c r="I741" s="492">
        <f>I795+I846</f>
        <v>11404068</v>
      </c>
      <c r="J741" s="492"/>
      <c r="K741" s="185" t="e">
        <v>#REF!</v>
      </c>
      <c r="L741" s="539" t="s">
        <v>14</v>
      </c>
      <c r="M741" s="492" t="e">
        <v>#REF!</v>
      </c>
      <c r="N741" s="492"/>
      <c r="O741" s="185" t="e">
        <v>#DIV/0!</v>
      </c>
      <c r="P741" s="492" t="s">
        <v>15</v>
      </c>
      <c r="Q741" s="492" t="e">
        <v>#DIV/0!</v>
      </c>
      <c r="R741" s="492"/>
      <c r="S741" s="185" t="e">
        <v>#DIV/0!</v>
      </c>
      <c r="T741" s="492" t="s">
        <v>15</v>
      </c>
      <c r="U741" s="492" t="e"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v>57</v>
      </c>
      <c r="E742" s="482" t="s">
        <v>15</v>
      </c>
      <c r="F742" s="492">
        <f>F796+F847</f>
        <v>34334</v>
      </c>
      <c r="G742" s="186">
        <v>58</v>
      </c>
      <c r="H742" s="482" t="s">
        <v>15</v>
      </c>
      <c r="I742" s="492">
        <f>I796+I847</f>
        <v>34937</v>
      </c>
      <c r="J742" s="492"/>
      <c r="K742" s="186" t="s">
        <v>14</v>
      </c>
      <c r="L742" s="541" t="s">
        <v>14</v>
      </c>
      <c r="M742" s="492">
        <v>0</v>
      </c>
      <c r="N742" s="492"/>
      <c r="O742" s="186" t="e">
        <v>#DIV/0!</v>
      </c>
      <c r="P742" s="482" t="s">
        <v>15</v>
      </c>
      <c r="Q742" s="492" t="e">
        <v>#DIV/0!</v>
      </c>
      <c r="R742" s="492"/>
      <c r="S742" s="186" t="e">
        <v>#DIV/0!</v>
      </c>
      <c r="T742" s="482" t="s">
        <v>15</v>
      </c>
      <c r="U742" s="492" t="e"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v>0</v>
      </c>
      <c r="E743" s="28"/>
      <c r="F743" s="29"/>
      <c r="G743" s="30">
        <v>0</v>
      </c>
      <c r="H743" s="114" t="s">
        <v>15</v>
      </c>
      <c r="I743" s="153" t="e">
        <f>#REF!+I848</f>
        <v>#REF!</v>
      </c>
      <c r="J743" s="153"/>
      <c r="K743" s="30" t="s">
        <v>14</v>
      </c>
      <c r="L743" s="114" t="s">
        <v>14</v>
      </c>
      <c r="M743" s="492">
        <v>0</v>
      </c>
      <c r="N743" s="153"/>
      <c r="O743" s="30" t="s">
        <v>14</v>
      </c>
      <c r="P743" s="114" t="s">
        <v>14</v>
      </c>
      <c r="Q743" s="153" t="e">
        <f>#REF!+Q848</f>
        <v>#REF!</v>
      </c>
      <c r="R743" s="153"/>
      <c r="S743" s="30">
        <v>0</v>
      </c>
      <c r="T743" s="114" t="s">
        <v>15</v>
      </c>
      <c r="U743" s="492">
        <v>0</v>
      </c>
      <c r="V743" s="32"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v>0</v>
      </c>
      <c r="N746" s="492"/>
      <c r="O746" s="506" t="str">
        <f>O721</f>
        <v xml:space="preserve"> </v>
      </c>
      <c r="P746" s="510"/>
      <c r="Q746" s="492">
        <v>0</v>
      </c>
      <c r="R746" s="492"/>
      <c r="S746" s="506" t="str">
        <f>S721</f>
        <v xml:space="preserve"> </v>
      </c>
      <c r="T746" s="510"/>
      <c r="U746" s="492"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v>0</v>
      </c>
      <c r="N748" s="492"/>
      <c r="O748" s="506" t="str">
        <f>O723</f>
        <v xml:space="preserve"> </v>
      </c>
      <c r="P748" s="510"/>
      <c r="Q748" s="492">
        <v>0</v>
      </c>
      <c r="R748" s="492"/>
      <c r="S748" s="506" t="str">
        <f>S723</f>
        <v xml:space="preserve"> </v>
      </c>
      <c r="T748" s="510"/>
      <c r="U748" s="492"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v>0</v>
      </c>
      <c r="N749" s="492"/>
      <c r="O749" s="506" t="str">
        <f>O724</f>
        <v xml:space="preserve"> </v>
      </c>
      <c r="P749" s="510"/>
      <c r="Q749" s="492">
        <v>0</v>
      </c>
      <c r="R749" s="492"/>
      <c r="S749" s="506" t="str">
        <f>S724</f>
        <v xml:space="preserve"> </v>
      </c>
      <c r="T749" s="510"/>
      <c r="U749" s="492"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v>0</v>
      </c>
      <c r="N750" s="492"/>
      <c r="O750" s="506" t="str">
        <f>O725</f>
        <v xml:space="preserve"> </v>
      </c>
      <c r="P750" s="510"/>
      <c r="Q750" s="492">
        <v>0</v>
      </c>
      <c r="R750" s="492"/>
      <c r="S750" s="506" t="str">
        <f>S725</f>
        <v xml:space="preserve"> </v>
      </c>
      <c r="T750" s="510"/>
      <c r="U750" s="492"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v>0</v>
      </c>
      <c r="N751" s="492"/>
      <c r="O751" s="506" t="str">
        <f>O730</f>
        <v xml:space="preserve"> </v>
      </c>
      <c r="P751" s="510"/>
      <c r="Q751" s="492">
        <v>0</v>
      </c>
      <c r="R751" s="492"/>
      <c r="S751" s="506" t="str">
        <f>S730</f>
        <v xml:space="preserve"> </v>
      </c>
      <c r="T751" s="510"/>
      <c r="U751" s="492"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v>-10</v>
      </c>
      <c r="N753" s="492"/>
      <c r="O753" s="506" t="str">
        <f>O732</f>
        <v xml:space="preserve"> </v>
      </c>
      <c r="P753" s="510"/>
      <c r="Q753" s="492">
        <v>0</v>
      </c>
      <c r="R753" s="492"/>
      <c r="S753" s="506" t="str">
        <f>S732</f>
        <v xml:space="preserve"> </v>
      </c>
      <c r="T753" s="510"/>
      <c r="U753" s="492"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v>0</v>
      </c>
      <c r="N754" s="492"/>
      <c r="O754" s="506" t="str">
        <f>O733</f>
        <v xml:space="preserve"> </v>
      </c>
      <c r="P754" s="510"/>
      <c r="Q754" s="492">
        <v>0</v>
      </c>
      <c r="R754" s="492"/>
      <c r="S754" s="506" t="str">
        <f>S733</f>
        <v xml:space="preserve"> </v>
      </c>
      <c r="T754" s="510"/>
      <c r="U754" s="492"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v>0</v>
      </c>
      <c r="N755" s="492"/>
      <c r="O755" s="506" t="str">
        <f>O734</f>
        <v xml:space="preserve"> </v>
      </c>
      <c r="P755" s="510"/>
      <c r="Q755" s="492">
        <v>0</v>
      </c>
      <c r="R755" s="492"/>
      <c r="S755" s="506" t="str">
        <f>S734</f>
        <v xml:space="preserve"> </v>
      </c>
      <c r="T755" s="510"/>
      <c r="U755" s="492"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v>0</v>
      </c>
      <c r="N756" s="492"/>
      <c r="O756" s="509" t="str">
        <f>O735</f>
        <v xml:space="preserve"> </v>
      </c>
      <c r="P756" s="510"/>
      <c r="Q756" s="492">
        <v>0</v>
      </c>
      <c r="R756" s="492"/>
      <c r="S756" s="509" t="str">
        <f>S735</f>
        <v xml:space="preserve"> </v>
      </c>
      <c r="T756" s="510"/>
      <c r="U756" s="492"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v>0</v>
      </c>
      <c r="N757" s="492"/>
      <c r="O757" s="509" t="str">
        <f>O736</f>
        <v xml:space="preserve"> </v>
      </c>
      <c r="P757" s="510"/>
      <c r="Q757" s="492">
        <v>0</v>
      </c>
      <c r="R757" s="492"/>
      <c r="S757" s="509" t="str">
        <f>S736</f>
        <v xml:space="preserve"> </v>
      </c>
      <c r="T757" s="510"/>
      <c r="U757" s="492"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v>0</v>
      </c>
      <c r="N759" s="492"/>
      <c r="O759" s="509">
        <f>O738</f>
        <v>0</v>
      </c>
      <c r="P759" s="510"/>
      <c r="Q759" s="492">
        <v>0</v>
      </c>
      <c r="R759" s="492"/>
      <c r="S759" s="509">
        <f>S738</f>
        <v>0</v>
      </c>
      <c r="T759" s="510"/>
      <c r="U759" s="492"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v>0</v>
      </c>
      <c r="N760" s="492"/>
      <c r="O760" s="509">
        <f>O739</f>
        <v>0</v>
      </c>
      <c r="P760" s="510"/>
      <c r="Q760" s="492">
        <v>0</v>
      </c>
      <c r="R760" s="492"/>
      <c r="S760" s="509">
        <f>S739</f>
        <v>0</v>
      </c>
      <c r="T760" s="510"/>
      <c r="U760" s="492"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v>#REF!</v>
      </c>
      <c r="N762" s="492"/>
      <c r="O762" s="542" t="e">
        <f>O741</f>
        <v>#DIV/0!</v>
      </c>
      <c r="P762" s="492" t="s">
        <v>15</v>
      </c>
      <c r="Q762" s="492" t="e">
        <v>#DIV/0!</v>
      </c>
      <c r="R762" s="492"/>
      <c r="S762" s="542" t="e">
        <f>S741</f>
        <v>#DIV/0!</v>
      </c>
      <c r="T762" s="492" t="s">
        <v>15</v>
      </c>
      <c r="U762" s="492" t="e"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v>0</v>
      </c>
      <c r="N763" s="492"/>
      <c r="O763" s="519" t="e">
        <f>O742</f>
        <v>#DIV/0!</v>
      </c>
      <c r="P763" s="482" t="s">
        <v>15</v>
      </c>
      <c r="Q763" s="492" t="e">
        <v>#DIV/0!</v>
      </c>
      <c r="R763" s="492"/>
      <c r="S763" s="519" t="e">
        <f>S742</f>
        <v>#DIV/0!</v>
      </c>
      <c r="T763" s="482" t="s">
        <v>15</v>
      </c>
      <c r="U763" s="492" t="e"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v>60</v>
      </c>
      <c r="E764" s="452"/>
      <c r="F764" s="492">
        <f>F816+F868</f>
        <v>720</v>
      </c>
      <c r="G764" s="495">
        <v>60</v>
      </c>
      <c r="H764" s="452"/>
      <c r="I764" s="492">
        <f>I816+I868</f>
        <v>720</v>
      </c>
      <c r="J764" s="492"/>
      <c r="K764" s="495" t="s">
        <v>14</v>
      </c>
      <c r="L764" s="452"/>
      <c r="M764" s="492">
        <v>0</v>
      </c>
      <c r="N764" s="492"/>
      <c r="O764" s="495" t="e">
        <v>#DIV/0!</v>
      </c>
      <c r="P764" s="452"/>
      <c r="Q764" s="492" t="e">
        <v>#DIV/0!</v>
      </c>
      <c r="R764" s="492"/>
      <c r="S764" s="495" t="e">
        <v>#DIV/0!</v>
      </c>
      <c r="T764" s="452"/>
      <c r="U764" s="492" t="e"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v>-30</v>
      </c>
      <c r="E765" s="492" t="s">
        <v>15</v>
      </c>
      <c r="F765" s="492">
        <f>F817+F869</f>
        <v>-137</v>
      </c>
      <c r="G765" s="189">
        <v>-30</v>
      </c>
      <c r="H765" s="492" t="s">
        <v>15</v>
      </c>
      <c r="I765" s="492">
        <f>I817+I869</f>
        <v>-137</v>
      </c>
      <c r="J765" s="492"/>
      <c r="K765" s="189">
        <v>-30</v>
      </c>
      <c r="L765" s="492" t="s">
        <v>15</v>
      </c>
      <c r="M765" s="492">
        <v>-137</v>
      </c>
      <c r="N765" s="492"/>
      <c r="O765" s="189">
        <v>0</v>
      </c>
      <c r="P765" s="539" t="s">
        <v>14</v>
      </c>
      <c r="Q765" s="492">
        <v>0</v>
      </c>
      <c r="R765" s="492"/>
      <c r="S765" s="189">
        <v>0</v>
      </c>
      <c r="T765" s="539" t="s">
        <v>14</v>
      </c>
      <c r="U765" s="492"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v>0</v>
      </c>
      <c r="N766" s="153"/>
      <c r="O766" s="30" t="str">
        <f>O743</f>
        <v xml:space="preserve"> </v>
      </c>
      <c r="P766" s="153" t="s">
        <v>14</v>
      </c>
      <c r="Q766" s="492">
        <v>0</v>
      </c>
      <c r="R766" s="153"/>
      <c r="S766" s="30">
        <f>S743</f>
        <v>0</v>
      </c>
      <c r="T766" s="153" t="s">
        <v>15</v>
      </c>
      <c r="U766" s="492"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v>#DIV/0!</v>
      </c>
      <c r="N768" s="438"/>
      <c r="O768" s="439"/>
      <c r="P768" s="439"/>
      <c r="Q768" s="190" t="e">
        <v>#DIV/0!</v>
      </c>
      <c r="R768" s="438"/>
      <c r="S768" s="439"/>
      <c r="T768" s="439"/>
      <c r="U768" s="190" t="e"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v>14342145.747581676</v>
      </c>
      <c r="X769" s="39"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v>585.32901446738447</v>
      </c>
      <c r="D775" s="495"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v>2639.7847546294379</v>
      </c>
      <c r="D777" s="495"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v>314.59706558952797</v>
      </c>
      <c r="D778" s="495"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v>10.9999976307206</v>
      </c>
      <c r="D779" s="495"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v>2076.8587101006215</v>
      </c>
      <c r="D784" s="495"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v>39873.252848561533</v>
      </c>
      <c r="D786" s="495"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v>29185.4347915853</v>
      </c>
      <c r="D787" s="495"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v>4458.9991006743103</v>
      </c>
      <c r="D788" s="495"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v>287.38362640647603</v>
      </c>
      <c r="D789" s="495"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v>596.26328693931896</v>
      </c>
      <c r="D790" s="495"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v>13.885153858261599</v>
      </c>
      <c r="D792" s="509"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v>218.78375922302399</v>
      </c>
      <c r="D793" s="509"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v>110142584.89494899</v>
      </c>
      <c r="D795" s="545"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v>43439</v>
      </c>
      <c r="D796" s="496"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v>0</v>
      </c>
      <c r="D798" s="506"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v>1.0000071591230999</v>
      </c>
      <c r="D800" s="506"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v>0</v>
      </c>
      <c r="D801" s="506"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v>0</v>
      </c>
      <c r="D802" s="506"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v>0</v>
      </c>
      <c r="D803" s="506"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v>38.0002720466778</v>
      </c>
      <c r="D805" s="506"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v>0</v>
      </c>
      <c r="D806" s="506"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v>0</v>
      </c>
      <c r="D807" s="506"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v>10034</v>
      </c>
      <c r="D814" s="542"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v>12</v>
      </c>
      <c r="D816" s="463"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v>456.00326456013363</v>
      </c>
      <c r="D817" s="496"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v>1885731.2072950637</v>
      </c>
      <c r="D819" s="439"/>
      <c r="E819" s="439"/>
      <c r="F819" s="437"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v>434.48258292673</v>
      </c>
      <c r="D826" s="495"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v>1120.6084940984899</v>
      </c>
      <c r="D828" s="495"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v>116.7917084633</v>
      </c>
      <c r="D829" s="495"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v>2.3342464038064201</v>
      </c>
      <c r="D830" s="495"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v>1124.0429012132199</v>
      </c>
      <c r="D835" s="495"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v>13343.474759320199</v>
      </c>
      <c r="D837" s="495"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v>11633.663662691</v>
      </c>
      <c r="D838" s="495"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v>854.37523643290297</v>
      </c>
      <c r="D839" s="495"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v>272.36067141268398</v>
      </c>
      <c r="D840" s="495"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v>388.32518925146098</v>
      </c>
      <c r="D841" s="495"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v>26.1506861099434</v>
      </c>
      <c r="D843" s="509"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v>193.01451727485201</v>
      </c>
      <c r="D844" s="509"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v>48181287</v>
      </c>
      <c r="D846" s="545"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v>16797</v>
      </c>
      <c r="D847" s="496"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v>665268.792704936</v>
      </c>
      <c r="D872" s="439"/>
      <c r="E872" s="439"/>
      <c r="F872" s="437"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v>12</v>
      </c>
      <c r="D881" s="506"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v>16932</v>
      </c>
      <c r="N881" s="428"/>
      <c r="O881" s="506" t="str">
        <f>O960</f>
        <v xml:space="preserve"> </v>
      </c>
      <c r="P881" s="492"/>
      <c r="Q881" s="428">
        <v>0</v>
      </c>
      <c r="R881" s="428"/>
      <c r="S881" s="506" t="str">
        <f>S960</f>
        <v xml:space="preserve"> </v>
      </c>
      <c r="T881" s="492"/>
      <c r="U881" s="428"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v>0</v>
      </c>
      <c r="D882" s="506"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v>0</v>
      </c>
      <c r="N882" s="428"/>
      <c r="O882" s="506" t="str">
        <f>O961</f>
        <v xml:space="preserve"> </v>
      </c>
      <c r="P882" s="510"/>
      <c r="Q882" s="428">
        <v>0</v>
      </c>
      <c r="R882" s="428"/>
      <c r="S882" s="506" t="str">
        <f>S961</f>
        <v xml:space="preserve"> </v>
      </c>
      <c r="T882" s="510"/>
      <c r="U882" s="428"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v>23896</v>
      </c>
      <c r="D884" s="506"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v>26764</v>
      </c>
      <c r="N884" s="428"/>
      <c r="O884" s="506" t="str">
        <f>O963</f>
        <v xml:space="preserve"> </v>
      </c>
      <c r="P884" s="492"/>
      <c r="Q884" s="428">
        <v>0</v>
      </c>
      <c r="R884" s="428"/>
      <c r="S884" s="506" t="str">
        <f>S963</f>
        <v xml:space="preserve"> </v>
      </c>
      <c r="T884" s="492"/>
      <c r="U884" s="428"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v>0</v>
      </c>
      <c r="D885" s="506"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v>0</v>
      </c>
      <c r="N885" s="428"/>
      <c r="O885" s="506" t="str">
        <f>O964</f>
        <v xml:space="preserve"> </v>
      </c>
      <c r="P885" s="492"/>
      <c r="Q885" s="428">
        <v>0</v>
      </c>
      <c r="R885" s="428"/>
      <c r="S885" s="506" t="str">
        <f>S964</f>
        <v xml:space="preserve"> </v>
      </c>
      <c r="T885" s="492"/>
      <c r="U885" s="428"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v>19015</v>
      </c>
      <c r="D886" s="506"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v>#DIV/0!</v>
      </c>
      <c r="N886" s="428"/>
      <c r="O886" s="506" t="e">
        <f>O965</f>
        <v>#DIV/0!</v>
      </c>
      <c r="P886" s="492"/>
      <c r="Q886" s="428" t="e">
        <v>#DIV/0!</v>
      </c>
      <c r="R886" s="428"/>
      <c r="S886" s="506" t="e">
        <f>S965</f>
        <v>#DIV/0!</v>
      </c>
      <c r="T886" s="492"/>
      <c r="U886" s="428" t="e"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v>2245825</v>
      </c>
      <c r="D888" s="546"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v>0</v>
      </c>
      <c r="N888" s="428"/>
      <c r="O888" s="546" t="e">
        <f>O967</f>
        <v>#DIV/0!</v>
      </c>
      <c r="P888" s="492" t="s">
        <v>15</v>
      </c>
      <c r="Q888" s="428" t="e">
        <v>#DIV/0!</v>
      </c>
      <c r="R888" s="428"/>
      <c r="S888" s="546" t="e">
        <f>S967</f>
        <v>#DIV/0!</v>
      </c>
      <c r="T888" s="492" t="s">
        <v>15</v>
      </c>
      <c r="U888" s="428" t="e"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v>0</v>
      </c>
      <c r="D889" s="506"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v>0</v>
      </c>
      <c r="N889" s="428"/>
      <c r="O889" s="506" t="e">
        <f>O968</f>
        <v>#DIV/0!</v>
      </c>
      <c r="P889" s="492"/>
      <c r="Q889" s="428" t="e">
        <v>#DIV/0!</v>
      </c>
      <c r="R889" s="428"/>
      <c r="S889" s="506" t="e">
        <f>S968</f>
        <v>#DIV/0!</v>
      </c>
      <c r="T889" s="492"/>
      <c r="U889" s="428" t="e"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v>0</v>
      </c>
      <c r="D890" s="547"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v>0</v>
      </c>
      <c r="N890" s="428"/>
      <c r="O890" s="547" t="e">
        <f>O889/G889*G890</f>
        <v>#DIV/0!</v>
      </c>
      <c r="P890" s="492"/>
      <c r="Q890" s="428">
        <v>0</v>
      </c>
      <c r="R890" s="428"/>
      <c r="S890" s="547" t="e">
        <f>S889/G889*G890</f>
        <v>#DIV/0!</v>
      </c>
      <c r="T890" s="492"/>
      <c r="U890" s="428"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v>4985</v>
      </c>
      <c r="D891" s="491"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v>#DIV/0!</v>
      </c>
      <c r="N891" s="492"/>
      <c r="O891" s="491" t="e">
        <f>ROUND(O886/2,3)</f>
        <v>#DIV/0!</v>
      </c>
      <c r="P891" s="492"/>
      <c r="Q891" s="428" t="e">
        <v>#DIV/0!</v>
      </c>
      <c r="R891" s="492"/>
      <c r="S891" s="491" t="e">
        <f>ROUND(S886/2,3)</f>
        <v>#DIV/0!</v>
      </c>
      <c r="T891" s="492"/>
      <c r="U891" s="428" t="e"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v>100</v>
      </c>
      <c r="D892" s="491"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v>#DIV/0!</v>
      </c>
      <c r="N892" s="492"/>
      <c r="O892" s="491" t="e">
        <f>O886*4</f>
        <v>#DIV/0!</v>
      </c>
      <c r="P892" s="492"/>
      <c r="Q892" s="428" t="e">
        <v>#DIV/0!</v>
      </c>
      <c r="R892" s="492"/>
      <c r="S892" s="491" t="e">
        <f>S886*4</f>
        <v>#DIV/0!</v>
      </c>
      <c r="T892" s="492"/>
      <c r="U892" s="428" t="e"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v>175</v>
      </c>
      <c r="D893" s="548"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v>0</v>
      </c>
      <c r="N893" s="492"/>
      <c r="O893" s="548" t="e">
        <f>(O888+O894)*4</f>
        <v>#DIV/0!</v>
      </c>
      <c r="P893" s="492" t="s">
        <v>15</v>
      </c>
      <c r="Q893" s="428" t="e">
        <v>#DIV/0!</v>
      </c>
      <c r="R893" s="492"/>
      <c r="S893" s="548" t="e">
        <f>(S888+S894)*4</f>
        <v>#DIV/0!</v>
      </c>
      <c r="T893" s="492" t="s">
        <v>15</v>
      </c>
      <c r="U893" s="428" t="e"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v>0</v>
      </c>
      <c r="N894" s="29"/>
      <c r="O894" s="196" t="str">
        <f>O949</f>
        <v xml:space="preserve"> </v>
      </c>
      <c r="P894" s="153" t="s">
        <v>14</v>
      </c>
      <c r="Q894" s="428">
        <v>0</v>
      </c>
      <c r="R894" s="29"/>
      <c r="S894" s="196">
        <f>S949</f>
        <v>0</v>
      </c>
      <c r="T894" s="153" t="s">
        <v>15</v>
      </c>
      <c r="U894" s="428"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v>6982.7291342675553</v>
      </c>
      <c r="D896" s="439"/>
      <c r="E896" s="439"/>
      <c r="F896" s="498"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v>333313.81917975377</v>
      </c>
      <c r="X897" s="39"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v>58099015.069449544</v>
      </c>
      <c r="X915" s="39"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v>1411</v>
      </c>
      <c r="E940" s="492"/>
      <c r="F940" s="428">
        <f>ROUND(D940*C940,0)</f>
        <v>919288</v>
      </c>
      <c r="G940" s="495">
        <v>1442</v>
      </c>
      <c r="H940" s="492"/>
      <c r="I940" s="428">
        <f>ROUND(G940*$C940,0)</f>
        <v>939485</v>
      </c>
      <c r="J940" s="428"/>
      <c r="K940" s="495">
        <v>1411</v>
      </c>
      <c r="L940" s="492"/>
      <c r="M940" s="428">
        <v>919288</v>
      </c>
      <c r="N940" s="428"/>
      <c r="O940" s="495" t="s">
        <v>14</v>
      </c>
      <c r="P940" s="492"/>
      <c r="Q940" s="428">
        <v>0</v>
      </c>
      <c r="R940" s="428"/>
      <c r="S940" s="495" t="s">
        <v>14</v>
      </c>
      <c r="T940" s="492"/>
      <c r="U940" s="428"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v>1703</v>
      </c>
      <c r="E941" s="510"/>
      <c r="F941" s="428">
        <f>ROUND(D941*C941,0)</f>
        <v>0</v>
      </c>
      <c r="G941" s="495">
        <v>1743</v>
      </c>
      <c r="H941" s="510"/>
      <c r="I941" s="428">
        <f>ROUND(G941*$C941,0)</f>
        <v>0</v>
      </c>
      <c r="J941" s="428"/>
      <c r="K941" s="495">
        <v>1703</v>
      </c>
      <c r="L941" s="510"/>
      <c r="M941" s="428">
        <v>0</v>
      </c>
      <c r="N941" s="428"/>
      <c r="O941" s="495" t="s">
        <v>14</v>
      </c>
      <c r="P941" s="510"/>
      <c r="Q941" s="428">
        <v>0</v>
      </c>
      <c r="R941" s="428"/>
      <c r="S941" s="495" t="s">
        <v>14</v>
      </c>
      <c r="T941" s="510"/>
      <c r="U941" s="428"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v>1.1200000000000001</v>
      </c>
      <c r="E943" s="492"/>
      <c r="F943" s="428">
        <f>ROUND(D943*C943,0)</f>
        <v>1032057</v>
      </c>
      <c r="G943" s="495">
        <v>1.1499999999999999</v>
      </c>
      <c r="H943" s="492"/>
      <c r="I943" s="428">
        <f>ROUND(G943*$C943,0)</f>
        <v>1059702</v>
      </c>
      <c r="J943" s="428"/>
      <c r="K943" s="495">
        <v>1.1200000000000001</v>
      </c>
      <c r="L943" s="492"/>
      <c r="M943" s="428">
        <v>1032057</v>
      </c>
      <c r="N943" s="428"/>
      <c r="O943" s="495" t="s">
        <v>14</v>
      </c>
      <c r="P943" s="492"/>
      <c r="Q943" s="428">
        <v>0</v>
      </c>
      <c r="R943" s="428"/>
      <c r="S943" s="495" t="s">
        <v>14</v>
      </c>
      <c r="T943" s="492"/>
      <c r="U943" s="428"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v>1.01</v>
      </c>
      <c r="E944" s="492"/>
      <c r="F944" s="428">
        <f>ROUND(D944*C944,0)</f>
        <v>0</v>
      </c>
      <c r="G944" s="495">
        <v>1.03</v>
      </c>
      <c r="H944" s="492"/>
      <c r="I944" s="428">
        <f>ROUND(G944*$C944,0)</f>
        <v>0</v>
      </c>
      <c r="J944" s="428"/>
      <c r="K944" s="495">
        <v>1.01</v>
      </c>
      <c r="L944" s="492"/>
      <c r="M944" s="428">
        <v>0</v>
      </c>
      <c r="N944" s="428"/>
      <c r="O944" s="495" t="s">
        <v>14</v>
      </c>
      <c r="P944" s="492"/>
      <c r="Q944" s="428">
        <v>0</v>
      </c>
      <c r="R944" s="428"/>
      <c r="S944" s="495" t="s">
        <v>14</v>
      </c>
      <c r="T944" s="492"/>
      <c r="U944" s="428"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v>7.97</v>
      </c>
      <c r="E945" s="492"/>
      <c r="F945" s="428">
        <f>ROUND(D945*C945,0)</f>
        <v>5997694</v>
      </c>
      <c r="G945" s="495">
        <v>8.16</v>
      </c>
      <c r="H945" s="492"/>
      <c r="I945" s="428">
        <f>ROUND(G945*$C945,0)</f>
        <v>6140675</v>
      </c>
      <c r="J945" s="428"/>
      <c r="K945" s="495" t="e">
        <v>#DIV/0!</v>
      </c>
      <c r="L945" s="492"/>
      <c r="M945" s="428" t="e">
        <v>#DIV/0!</v>
      </c>
      <c r="N945" s="428"/>
      <c r="O945" s="495" t="e">
        <v>#DIV/0!</v>
      </c>
      <c r="P945" s="492"/>
      <c r="Q945" s="428" t="e">
        <v>#DIV/0!</v>
      </c>
      <c r="R945" s="428"/>
      <c r="S945" s="495" t="e">
        <v>#DIV/0!</v>
      </c>
      <c r="T945" s="492"/>
      <c r="U945" s="428" t="e"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v>4.7409999999999997</v>
      </c>
      <c r="E947" s="492" t="s">
        <v>15</v>
      </c>
      <c r="F947" s="428">
        <f>ROUND(D947/100*C947,0)</f>
        <v>15879762</v>
      </c>
      <c r="G947" s="551">
        <v>4.8520000000000003</v>
      </c>
      <c r="H947" s="492" t="s">
        <v>15</v>
      </c>
      <c r="I947" s="428">
        <f>ROUND(G947/100*$C947,0)</f>
        <v>16251552</v>
      </c>
      <c r="J947" s="428"/>
      <c r="K947" s="551" t="s">
        <v>14</v>
      </c>
      <c r="L947" s="539" t="s">
        <v>14</v>
      </c>
      <c r="M947" s="428">
        <v>0</v>
      </c>
      <c r="N947" s="428"/>
      <c r="O947" s="551" t="e">
        <v>#DIV/0!</v>
      </c>
      <c r="P947" s="492" t="s">
        <v>15</v>
      </c>
      <c r="Q947" s="428" t="e">
        <v>#DIV/0!</v>
      </c>
      <c r="R947" s="428"/>
      <c r="S947" s="551" t="e">
        <v>#DIV/0!</v>
      </c>
      <c r="T947" s="492" t="s">
        <v>15</v>
      </c>
      <c r="U947" s="428" t="e"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v>0.56000000000000005</v>
      </c>
      <c r="E948" s="492"/>
      <c r="F948" s="428">
        <f>ROUND(D948*C948,0)</f>
        <v>89351</v>
      </c>
      <c r="G948" s="495">
        <v>0.56999999999999995</v>
      </c>
      <c r="H948" s="492"/>
      <c r="I948" s="428">
        <f>ROUND(G948*$C948,0)</f>
        <v>90946</v>
      </c>
      <c r="J948" s="428"/>
      <c r="K948" s="495" t="s">
        <v>14</v>
      </c>
      <c r="L948" s="492"/>
      <c r="M948" s="428">
        <v>0</v>
      </c>
      <c r="N948" s="428"/>
      <c r="O948" s="495" t="e">
        <v>#DIV/0!</v>
      </c>
      <c r="P948" s="492"/>
      <c r="Q948" s="428" t="e">
        <v>#DIV/0!</v>
      </c>
      <c r="R948" s="428"/>
      <c r="S948" s="495" t="e">
        <v>#DIV/0!</v>
      </c>
      <c r="T948" s="492"/>
      <c r="U948" s="428" t="e"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v>0</v>
      </c>
      <c r="E949" s="28"/>
      <c r="F949" s="29"/>
      <c r="G949" s="30">
        <v>0</v>
      </c>
      <c r="H949" s="153" t="s">
        <v>15</v>
      </c>
      <c r="I949" s="29">
        <f>ROUND(G949/100*$C949,0)</f>
        <v>0</v>
      </c>
      <c r="J949" s="29"/>
      <c r="K949" s="30" t="s">
        <v>14</v>
      </c>
      <c r="L949" s="153" t="s">
        <v>14</v>
      </c>
      <c r="M949" s="428">
        <v>0</v>
      </c>
      <c r="N949" s="153"/>
      <c r="O949" s="30" t="s">
        <v>14</v>
      </c>
      <c r="P949" s="153" t="s">
        <v>14</v>
      </c>
      <c r="Q949" s="428">
        <v>0</v>
      </c>
      <c r="R949" s="153"/>
      <c r="S949" s="30">
        <v>0</v>
      </c>
      <c r="T949" s="153" t="s">
        <v>15</v>
      </c>
      <c r="U949" s="428">
        <v>0</v>
      </c>
      <c r="V949" s="32"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v>318.69696969696997</v>
      </c>
      <c r="D960" s="495"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v>0</v>
      </c>
      <c r="D961" s="495"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v>384073</v>
      </c>
      <c r="D963" s="495"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v>0</v>
      </c>
      <c r="D964" s="495"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v>287401.24137931003</v>
      </c>
      <c r="D965" s="495"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v>125244965.26665136</v>
      </c>
      <c r="D967" s="551"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v>30465.6363636364</v>
      </c>
      <c r="D968" s="495"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v>332.81818181818198</v>
      </c>
      <c r="D978" s="495"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v>0</v>
      </c>
      <c r="D979" s="495"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v>537406.793103448</v>
      </c>
      <c r="D981" s="495"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v>0</v>
      </c>
      <c r="D982" s="495"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v>465132.48275862099</v>
      </c>
      <c r="D983" s="495"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v>209700450</v>
      </c>
      <c r="D985" s="551"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v>129089.24242424199</v>
      </c>
      <c r="D986" s="495"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v>1443</v>
      </c>
      <c r="E997" s="492"/>
      <c r="F997" s="428">
        <f>ROUND(D997*C997,0)</f>
        <v>188071</v>
      </c>
      <c r="G997" s="495">
        <v>1477</v>
      </c>
      <c r="H997" s="492"/>
      <c r="I997" s="428">
        <f>ROUND(G997*$C997,0)</f>
        <v>192502</v>
      </c>
      <c r="J997" s="428"/>
      <c r="K997" s="495">
        <v>1443</v>
      </c>
      <c r="L997" s="492"/>
      <c r="M997" s="428">
        <v>188071</v>
      </c>
      <c r="N997" s="428"/>
      <c r="O997" s="495" t="s">
        <v>14</v>
      </c>
      <c r="P997" s="492"/>
      <c r="Q997" s="428">
        <v>0</v>
      </c>
      <c r="R997" s="428"/>
      <c r="S997" s="495" t="s">
        <v>14</v>
      </c>
      <c r="T997" s="492"/>
      <c r="U997" s="428"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v>1736</v>
      </c>
      <c r="E998" s="510"/>
      <c r="F998" s="428">
        <f>ROUND(D998*C998,0)</f>
        <v>0</v>
      </c>
      <c r="G998" s="495">
        <v>1777</v>
      </c>
      <c r="H998" s="510"/>
      <c r="I998" s="428">
        <f>ROUND(G998*$C998,0)</f>
        <v>0</v>
      </c>
      <c r="J998" s="428"/>
      <c r="K998" s="495">
        <v>1736</v>
      </c>
      <c r="L998" s="510"/>
      <c r="M998" s="428">
        <v>0</v>
      </c>
      <c r="N998" s="428"/>
      <c r="O998" s="495" t="s">
        <v>14</v>
      </c>
      <c r="P998" s="510"/>
      <c r="Q998" s="428">
        <v>0</v>
      </c>
      <c r="R998" s="428"/>
      <c r="S998" s="495" t="s">
        <v>14</v>
      </c>
      <c r="T998" s="510"/>
      <c r="U998" s="428"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v>0.56999999999999995</v>
      </c>
      <c r="E1000" s="492"/>
      <c r="F1000" s="428">
        <f>ROUND(D1000*C1000,0)</f>
        <v>131628</v>
      </c>
      <c r="G1000" s="495">
        <v>0.57999999999999996</v>
      </c>
      <c r="H1000" s="492"/>
      <c r="I1000" s="428">
        <f>ROUND(G1000*$C1000,0)</f>
        <v>133938</v>
      </c>
      <c r="J1000" s="428"/>
      <c r="K1000" s="495">
        <v>0.56999999999999995</v>
      </c>
      <c r="L1000" s="492"/>
      <c r="M1000" s="428">
        <v>131628</v>
      </c>
      <c r="N1000" s="428"/>
      <c r="O1000" s="495" t="s">
        <v>14</v>
      </c>
      <c r="P1000" s="492"/>
      <c r="Q1000" s="428">
        <v>0</v>
      </c>
      <c r="R1000" s="428"/>
      <c r="S1000" s="495" t="s">
        <v>14</v>
      </c>
      <c r="T1000" s="492"/>
      <c r="U1000" s="428"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v>0.46</v>
      </c>
      <c r="E1001" s="492"/>
      <c r="F1001" s="428">
        <f>ROUND(D1001*C1001,0)</f>
        <v>0</v>
      </c>
      <c r="G1001" s="495">
        <v>0.47</v>
      </c>
      <c r="H1001" s="492"/>
      <c r="I1001" s="428">
        <f>ROUND(G1001*$C1001,0)</f>
        <v>0</v>
      </c>
      <c r="J1001" s="428"/>
      <c r="K1001" s="495">
        <v>0.46</v>
      </c>
      <c r="L1001" s="492"/>
      <c r="M1001" s="428">
        <v>0</v>
      </c>
      <c r="N1001" s="428"/>
      <c r="O1001" s="495" t="s">
        <v>14</v>
      </c>
      <c r="P1001" s="492"/>
      <c r="Q1001" s="428">
        <v>0</v>
      </c>
      <c r="R1001" s="428"/>
      <c r="S1001" s="495" t="s">
        <v>14</v>
      </c>
      <c r="T1001" s="492"/>
      <c r="U1001" s="428"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v>7.79</v>
      </c>
      <c r="E1002" s="492"/>
      <c r="F1002" s="428">
        <f>ROUND(D1002*C1002,0)</f>
        <v>1456906</v>
      </c>
      <c r="G1002" s="495">
        <v>7.9799999999999995</v>
      </c>
      <c r="H1002" s="492"/>
      <c r="I1002" s="428">
        <f>ROUND(G1002*$C1002,0)</f>
        <v>1492441</v>
      </c>
      <c r="J1002" s="428"/>
      <c r="K1002" s="495" t="e">
        <v>#DIV/0!</v>
      </c>
      <c r="L1002" s="492"/>
      <c r="M1002" s="428" t="e">
        <v>#DIV/0!</v>
      </c>
      <c r="N1002" s="428"/>
      <c r="O1002" s="495" t="e">
        <v>#DIV/0!</v>
      </c>
      <c r="P1002" s="492"/>
      <c r="Q1002" s="428" t="e">
        <v>#DIV/0!</v>
      </c>
      <c r="R1002" s="428"/>
      <c r="S1002" s="495" t="e">
        <v>#DIV/0!</v>
      </c>
      <c r="T1002" s="492"/>
      <c r="U1002" s="428" t="e"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v>4.6879999999999997</v>
      </c>
      <c r="E1004" s="492" t="s">
        <v>15</v>
      </c>
      <c r="F1004" s="428">
        <f>ROUND(D1004/100*C1004,0)</f>
        <v>3576798</v>
      </c>
      <c r="G1004" s="551">
        <v>4.798</v>
      </c>
      <c r="H1004" s="492" t="s">
        <v>15</v>
      </c>
      <c r="I1004" s="428">
        <f>ROUND(G1004/100*$C1004,0)</f>
        <v>3660725</v>
      </c>
      <c r="J1004" s="428"/>
      <c r="K1004" s="551" t="s">
        <v>14</v>
      </c>
      <c r="L1004" s="539" t="s">
        <v>14</v>
      </c>
      <c r="M1004" s="428">
        <v>0</v>
      </c>
      <c r="N1004" s="428"/>
      <c r="O1004" s="551" t="e">
        <v>#DIV/0!</v>
      </c>
      <c r="P1004" s="492" t="s">
        <v>15</v>
      </c>
      <c r="Q1004" s="428" t="e">
        <v>#DIV/0!</v>
      </c>
      <c r="R1004" s="428"/>
      <c r="S1004" s="551" t="e">
        <v>#DIV/0!</v>
      </c>
      <c r="T1004" s="492" t="s">
        <v>15</v>
      </c>
      <c r="U1004" s="428" t="e"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v>0.55000000000000004</v>
      </c>
      <c r="E1005" s="492"/>
      <c r="F1005" s="428">
        <f>ROUND(D1005*C1005,0)</f>
        <v>8793</v>
      </c>
      <c r="G1005" s="495">
        <v>0.56000000000000005</v>
      </c>
      <c r="H1005" s="492"/>
      <c r="I1005" s="428">
        <f>ROUND(G1005*$C1005,0)</f>
        <v>8953</v>
      </c>
      <c r="J1005" s="428"/>
      <c r="K1005" s="495" t="s">
        <v>14</v>
      </c>
      <c r="L1005" s="492"/>
      <c r="M1005" s="428">
        <v>0</v>
      </c>
      <c r="N1005" s="428"/>
      <c r="O1005" s="495" t="e">
        <v>#DIV/0!</v>
      </c>
      <c r="P1005" s="492"/>
      <c r="Q1005" s="428" t="e">
        <v>#DIV/0!</v>
      </c>
      <c r="R1005" s="428"/>
      <c r="S1005" s="495" t="e">
        <v>#DIV/0!</v>
      </c>
      <c r="T1005" s="492"/>
      <c r="U1005" s="428" t="e"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v>0</v>
      </c>
      <c r="E1006" s="28"/>
      <c r="F1006" s="29"/>
      <c r="G1006" s="30">
        <v>0</v>
      </c>
      <c r="H1006" s="153" t="s">
        <v>15</v>
      </c>
      <c r="I1006" s="29">
        <f>ROUND(G1006/100*$C1006,0)</f>
        <v>0</v>
      </c>
      <c r="J1006" s="29"/>
      <c r="K1006" s="30" t="s">
        <v>14</v>
      </c>
      <c r="L1006" s="153" t="s">
        <v>14</v>
      </c>
      <c r="M1006" s="428">
        <v>0</v>
      </c>
      <c r="N1006" s="153"/>
      <c r="O1006" s="30" t="s">
        <v>14</v>
      </c>
      <c r="P1006" s="153" t="s">
        <v>14</v>
      </c>
      <c r="Q1006" s="428">
        <v>0</v>
      </c>
      <c r="R1006" s="153"/>
      <c r="S1006" s="30">
        <v>0</v>
      </c>
      <c r="T1006" s="153" t="s">
        <v>15</v>
      </c>
      <c r="U1006" s="428">
        <v>0</v>
      </c>
      <c r="V1006" s="32"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v>106.57575757575761</v>
      </c>
      <c r="D1018" s="495"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v>0</v>
      </c>
      <c r="D1019" s="495"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v>201387.96551724101</v>
      </c>
      <c r="D1021" s="495"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v>0</v>
      </c>
      <c r="D1022" s="495"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v>162363.62068965501</v>
      </c>
      <c r="D1023" s="495"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v>69500087.893373474</v>
      </c>
      <c r="D1025" s="551"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v>14336.3939393939</v>
      </c>
      <c r="D1026" s="495"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v>23.7575757575758</v>
      </c>
      <c r="D1036" s="495"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v>0</v>
      </c>
      <c r="D1037" s="495"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v>29539</v>
      </c>
      <c r="D1039" s="495"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v>0</v>
      </c>
      <c r="D1040" s="495"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v>24659</v>
      </c>
      <c r="D1041" s="495"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v>6796800</v>
      </c>
      <c r="D1043" s="551"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v>1651</v>
      </c>
      <c r="D1044" s="495"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v>1375380.6050737028</v>
      </c>
      <c r="D1065" s="439"/>
      <c r="E1065" s="439"/>
      <c r="F1065" s="549"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v>673134.21796614002</v>
      </c>
      <c r="D1084" s="439"/>
      <c r="E1084" s="439"/>
      <c r="F1084" s="549"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v>0</v>
      </c>
      <c r="N1091" s="428"/>
      <c r="O1091" s="495" t="s">
        <v>14</v>
      </c>
      <c r="P1091" s="492"/>
      <c r="Q1091" s="428">
        <v>0</v>
      </c>
      <c r="R1091" s="428"/>
      <c r="S1091" s="495" t="s">
        <v>14</v>
      </c>
      <c r="T1091" s="492"/>
      <c r="U1091" s="428"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v>12.033333333333299</v>
      </c>
      <c r="D1092" s="495">
        <v>2679</v>
      </c>
      <c r="E1092" s="510"/>
      <c r="F1092" s="428">
        <f>ROUND(C1092*D1092,0)</f>
        <v>32237</v>
      </c>
      <c r="G1092" s="495">
        <v>2849</v>
      </c>
      <c r="H1092" s="510"/>
      <c r="I1092" s="428">
        <f>ROUND(G1092*$C1092,0)</f>
        <v>34283</v>
      </c>
      <c r="J1092" s="428"/>
      <c r="K1092" s="495">
        <v>2679</v>
      </c>
      <c r="L1092" s="510"/>
      <c r="M1092" s="428">
        <v>32237</v>
      </c>
      <c r="N1092" s="428"/>
      <c r="O1092" s="495" t="s">
        <v>14</v>
      </c>
      <c r="P1092" s="510"/>
      <c r="Q1092" s="428">
        <v>0</v>
      </c>
      <c r="R1092" s="428"/>
      <c r="S1092" s="495" t="s">
        <v>14</v>
      </c>
      <c r="T1092" s="510"/>
      <c r="U1092" s="428"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v>0</v>
      </c>
      <c r="N1094" s="428"/>
      <c r="O1094" s="495" t="s">
        <v>14</v>
      </c>
      <c r="P1094" s="492"/>
      <c r="Q1094" s="428">
        <v>0</v>
      </c>
      <c r="R1094" s="428"/>
      <c r="S1094" s="495" t="s">
        <v>14</v>
      </c>
      <c r="T1094" s="492"/>
      <c r="U1094" s="428"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v>703485</v>
      </c>
      <c r="D1095" s="495">
        <v>0.25</v>
      </c>
      <c r="E1095" s="492"/>
      <c r="F1095" s="428">
        <f>ROUND(C1095*D1095,0)</f>
        <v>175871</v>
      </c>
      <c r="G1095" s="495">
        <v>0.26</v>
      </c>
      <c r="H1095" s="492"/>
      <c r="I1095" s="428">
        <f>ROUND(G1095*$C1095,0)</f>
        <v>182906</v>
      </c>
      <c r="J1095" s="428"/>
      <c r="K1095" s="495">
        <v>0.25</v>
      </c>
      <c r="L1095" s="492"/>
      <c r="M1095" s="428">
        <v>175871</v>
      </c>
      <c r="N1095" s="428"/>
      <c r="O1095" s="495" t="s">
        <v>14</v>
      </c>
      <c r="P1095" s="492"/>
      <c r="Q1095" s="428">
        <v>0</v>
      </c>
      <c r="R1095" s="428"/>
      <c r="S1095" s="495" t="s">
        <v>14</v>
      </c>
      <c r="T1095" s="492"/>
      <c r="U1095" s="428"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v>684594</v>
      </c>
      <c r="D1096" s="495">
        <v>7.74</v>
      </c>
      <c r="E1096" s="492"/>
      <c r="F1096" s="428">
        <f>ROUND(C1096*D1096,0)</f>
        <v>5298758</v>
      </c>
      <c r="G1096" s="495">
        <v>7.92</v>
      </c>
      <c r="H1096" s="492"/>
      <c r="I1096" s="428">
        <f>ROUND(G1096*$C1096,0)</f>
        <v>5421984</v>
      </c>
      <c r="J1096" s="428"/>
      <c r="K1096" s="495" t="e">
        <v>#DIV/0!</v>
      </c>
      <c r="L1096" s="492"/>
      <c r="M1096" s="428" t="e">
        <v>#DIV/0!</v>
      </c>
      <c r="N1096" s="428"/>
      <c r="O1096" s="495" t="e">
        <v>#DIV/0!</v>
      </c>
      <c r="P1096" s="492"/>
      <c r="Q1096" s="428" t="e">
        <v>#DIV/0!</v>
      </c>
      <c r="R1096" s="428"/>
      <c r="S1096" s="495" t="e">
        <v>#DIV/0!</v>
      </c>
      <c r="T1096" s="492"/>
      <c r="U1096" s="428" t="e"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v>458478000</v>
      </c>
      <c r="D1098" s="545">
        <v>4.649</v>
      </c>
      <c r="E1098" s="492" t="s">
        <v>15</v>
      </c>
      <c r="F1098" s="428">
        <f>ROUND(C1098/100*D1098,0)</f>
        <v>21314642</v>
      </c>
      <c r="G1098" s="545">
        <v>4.758</v>
      </c>
      <c r="H1098" s="492" t="s">
        <v>15</v>
      </c>
      <c r="I1098" s="428">
        <f>ROUND(G1098/100*$C1098,0)</f>
        <v>21814383</v>
      </c>
      <c r="J1098" s="428"/>
      <c r="K1098" s="545" t="s">
        <v>14</v>
      </c>
      <c r="L1098" s="539" t="s">
        <v>14</v>
      </c>
      <c r="M1098" s="428">
        <v>0</v>
      </c>
      <c r="N1098" s="428"/>
      <c r="O1098" s="545" t="e">
        <v>#DIV/0!</v>
      </c>
      <c r="P1098" s="492" t="s">
        <v>15</v>
      </c>
      <c r="Q1098" s="428" t="e">
        <v>#DIV/0!</v>
      </c>
      <c r="R1098" s="428"/>
      <c r="S1098" s="545" t="e">
        <v>#DIV/0!</v>
      </c>
      <c r="T1098" s="492" t="s">
        <v>15</v>
      </c>
      <c r="U1098" s="428" t="e"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v>183540.86666666699</v>
      </c>
      <c r="D1099" s="495">
        <v>0.54</v>
      </c>
      <c r="E1099" s="492"/>
      <c r="F1099" s="428">
        <f>ROUND(C1099*D1099,0)</f>
        <v>99112</v>
      </c>
      <c r="G1099" s="495">
        <v>0.55000000000000004</v>
      </c>
      <c r="H1099" s="492"/>
      <c r="I1099" s="428">
        <f>ROUND(G1099*$C1099,0)</f>
        <v>100947</v>
      </c>
      <c r="J1099" s="428"/>
      <c r="K1099" s="495" t="s">
        <v>14</v>
      </c>
      <c r="L1099" s="492"/>
      <c r="M1099" s="428">
        <v>0</v>
      </c>
      <c r="N1099" s="428"/>
      <c r="O1099" s="495" t="e">
        <v>#DIV/0!</v>
      </c>
      <c r="P1099" s="492"/>
      <c r="Q1099" s="428" t="e">
        <v>#DIV/0!</v>
      </c>
      <c r="R1099" s="428"/>
      <c r="S1099" s="495" t="e">
        <v>#DIV/0!</v>
      </c>
      <c r="T1099" s="492"/>
      <c r="U1099" s="428" t="e"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v>0</v>
      </c>
      <c r="E1100" s="28"/>
      <c r="F1100" s="29"/>
      <c r="G1100" s="30">
        <v>0</v>
      </c>
      <c r="H1100" s="153" t="s">
        <v>15</v>
      </c>
      <c r="I1100" s="153">
        <f>ROUND(G1100*$C1100/100,0)</f>
        <v>0</v>
      </c>
      <c r="J1100" s="153"/>
      <c r="K1100" s="30" t="s">
        <v>14</v>
      </c>
      <c r="L1100" s="153" t="s">
        <v>14</v>
      </c>
      <c r="M1100" s="428">
        <v>0</v>
      </c>
      <c r="N1100" s="153"/>
      <c r="O1100" s="30" t="s">
        <v>14</v>
      </c>
      <c r="P1100" s="153" t="s">
        <v>14</v>
      </c>
      <c r="Q1100" s="428">
        <v>0</v>
      </c>
      <c r="R1100" s="153"/>
      <c r="S1100" s="30">
        <v>0</v>
      </c>
      <c r="T1100" s="153" t="s">
        <v>15</v>
      </c>
      <c r="U1100" s="428">
        <v>0</v>
      </c>
      <c r="V1100" s="32"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v>1425501.8481051379</v>
      </c>
      <c r="D1103" s="439"/>
      <c r="E1103" s="439"/>
      <c r="F1103" s="498"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v>27638138.573071063</v>
      </c>
      <c r="X1104" s="39"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352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353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354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355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337</v>
      </c>
      <c r="C1112" s="427">
        <v>13549.416232977699</v>
      </c>
      <c r="D1112" s="20">
        <v>8.7200000000000006</v>
      </c>
      <c r="F1112" s="428">
        <f t="shared" ref="F1112:F1121" si="152">ROUND(C1112*D1112,0)</f>
        <v>118151</v>
      </c>
      <c r="G1112" s="20">
        <v>8.93</v>
      </c>
      <c r="I1112" s="428">
        <f>ROUND(G1112*$C1112,0)</f>
        <v>120996</v>
      </c>
      <c r="J1112" s="428"/>
      <c r="K1112" s="20" t="e">
        <v>#DIV/0!</v>
      </c>
      <c r="M1112" s="428" t="e">
        <v>#DIV/0!</v>
      </c>
      <c r="N1112" s="428"/>
      <c r="O1112" s="20" t="e">
        <v>#DIV/0!</v>
      </c>
      <c r="Q1112" s="428" t="e">
        <v>#DIV/0!</v>
      </c>
      <c r="R1112" s="428"/>
      <c r="S1112" s="20" t="e">
        <v>#DIV/0!</v>
      </c>
      <c r="U1112" s="428" t="e"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356</v>
      </c>
      <c r="C1113" s="427">
        <v>19571.021805529799</v>
      </c>
      <c r="D1113" s="20">
        <v>10.47</v>
      </c>
      <c r="F1113" s="428">
        <f t="shared" si="152"/>
        <v>204909</v>
      </c>
      <c r="G1113" s="20">
        <v>10.72</v>
      </c>
      <c r="I1113" s="428">
        <f t="shared" ref="I1113:I1131" si="153">ROUND(G1113*$C1113,0)</f>
        <v>209801</v>
      </c>
      <c r="J1113" s="428"/>
      <c r="K1113" s="20" t="e">
        <v>#DIV/0!</v>
      </c>
      <c r="M1113" s="428" t="e">
        <v>#DIV/0!</v>
      </c>
      <c r="N1113" s="428"/>
      <c r="O1113" s="20" t="e">
        <v>#DIV/0!</v>
      </c>
      <c r="Q1113" s="428" t="e">
        <v>#DIV/0!</v>
      </c>
      <c r="R1113" s="428"/>
      <c r="S1113" s="20" t="e">
        <v>#DIV/0!</v>
      </c>
      <c r="U1113" s="428" t="e"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357</v>
      </c>
      <c r="C1114" s="427">
        <v>0</v>
      </c>
      <c r="D1114" s="20">
        <v>33.24</v>
      </c>
      <c r="F1114" s="428">
        <f t="shared" si="152"/>
        <v>0</v>
      </c>
      <c r="G1114" s="20">
        <v>34.03</v>
      </c>
      <c r="I1114" s="428">
        <f t="shared" si="153"/>
        <v>0</v>
      </c>
      <c r="J1114" s="428"/>
      <c r="K1114" s="20" t="e">
        <v>#DIV/0!</v>
      </c>
      <c r="M1114" s="428" t="e">
        <v>#DIV/0!</v>
      </c>
      <c r="N1114" s="428"/>
      <c r="O1114" s="20" t="e">
        <v>#DIV/0!</v>
      </c>
      <c r="Q1114" s="428" t="e">
        <v>#DIV/0!</v>
      </c>
      <c r="R1114" s="428"/>
      <c r="S1114" s="20" t="e">
        <v>#DIV/0!</v>
      </c>
      <c r="U1114" s="428" t="e"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358</v>
      </c>
      <c r="C1115" s="427">
        <v>0</v>
      </c>
      <c r="D1115" s="20">
        <v>25.84</v>
      </c>
      <c r="F1115" s="428">
        <f t="shared" si="152"/>
        <v>0</v>
      </c>
      <c r="G1115" s="20">
        <v>26.46</v>
      </c>
      <c r="I1115" s="428">
        <f t="shared" si="153"/>
        <v>0</v>
      </c>
      <c r="J1115" s="428"/>
      <c r="K1115" s="20" t="e">
        <v>#DIV/0!</v>
      </c>
      <c r="M1115" s="428" t="e">
        <v>#DIV/0!</v>
      </c>
      <c r="N1115" s="428"/>
      <c r="O1115" s="20" t="e">
        <v>#DIV/0!</v>
      </c>
      <c r="Q1115" s="428" t="e">
        <v>#DIV/0!</v>
      </c>
      <c r="R1115" s="428"/>
      <c r="S1115" s="20" t="e">
        <v>#DIV/0!</v>
      </c>
      <c r="U1115" s="428" t="e"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359</v>
      </c>
      <c r="C1116" s="427">
        <v>936.93671211539902</v>
      </c>
      <c r="D1116" s="20">
        <v>13.37</v>
      </c>
      <c r="F1116" s="428">
        <f t="shared" si="152"/>
        <v>12527</v>
      </c>
      <c r="G1116" s="20">
        <v>13.69</v>
      </c>
      <c r="I1116" s="428">
        <f t="shared" si="153"/>
        <v>12827</v>
      </c>
      <c r="J1116" s="428"/>
      <c r="K1116" s="20" t="e">
        <v>#DIV/0!</v>
      </c>
      <c r="M1116" s="428" t="e">
        <v>#DIV/0!</v>
      </c>
      <c r="N1116" s="428"/>
      <c r="O1116" s="20" t="e">
        <v>#DIV/0!</v>
      </c>
      <c r="Q1116" s="428" t="e">
        <v>#DIV/0!</v>
      </c>
      <c r="R1116" s="428"/>
      <c r="S1116" s="20" t="e">
        <v>#DIV/0!</v>
      </c>
      <c r="U1116" s="428" t="e"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360</v>
      </c>
      <c r="C1117" s="427">
        <v>0</v>
      </c>
      <c r="D1117" s="20">
        <v>34.43</v>
      </c>
      <c r="F1117" s="428">
        <f t="shared" si="152"/>
        <v>0</v>
      </c>
      <c r="G1117" s="20">
        <v>35.25</v>
      </c>
      <c r="I1117" s="428">
        <f t="shared" si="153"/>
        <v>0</v>
      </c>
      <c r="J1117" s="428"/>
      <c r="K1117" s="20" t="e">
        <v>#DIV/0!</v>
      </c>
      <c r="M1117" s="428" t="e">
        <v>#DIV/0!</v>
      </c>
      <c r="N1117" s="428"/>
      <c r="O1117" s="20" t="e">
        <v>#DIV/0!</v>
      </c>
      <c r="Q1117" s="428" t="e">
        <v>#DIV/0!</v>
      </c>
      <c r="R1117" s="428"/>
      <c r="S1117" s="20" t="e">
        <v>#DIV/0!</v>
      </c>
      <c r="U1117" s="428" t="e"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361</v>
      </c>
      <c r="C1118" s="427">
        <v>0</v>
      </c>
      <c r="D1118" s="20">
        <v>27.07</v>
      </c>
      <c r="F1118" s="428">
        <f t="shared" si="152"/>
        <v>0</v>
      </c>
      <c r="G1118" s="20">
        <v>27.72</v>
      </c>
      <c r="I1118" s="428">
        <f t="shared" si="153"/>
        <v>0</v>
      </c>
      <c r="J1118" s="428"/>
      <c r="K1118" s="20" t="e">
        <v>#DIV/0!</v>
      </c>
      <c r="M1118" s="428" t="e">
        <v>#DIV/0!</v>
      </c>
      <c r="N1118" s="428"/>
      <c r="O1118" s="20" t="e">
        <v>#DIV/0!</v>
      </c>
      <c r="Q1118" s="428" t="e">
        <v>#DIV/0!</v>
      </c>
      <c r="R1118" s="428"/>
      <c r="S1118" s="20" t="e">
        <v>#DIV/0!</v>
      </c>
      <c r="U1118" s="428" t="e"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338</v>
      </c>
      <c r="C1119" s="427">
        <v>19952.514273228699</v>
      </c>
      <c r="D1119" s="20">
        <v>15.27</v>
      </c>
      <c r="F1119" s="428">
        <f t="shared" si="152"/>
        <v>304675</v>
      </c>
      <c r="G1119" s="20">
        <v>15.63</v>
      </c>
      <c r="I1119" s="428">
        <f t="shared" si="153"/>
        <v>311858</v>
      </c>
      <c r="J1119" s="428"/>
      <c r="K1119" s="20" t="e">
        <v>#DIV/0!</v>
      </c>
      <c r="M1119" s="428" t="e">
        <v>#DIV/0!</v>
      </c>
      <c r="N1119" s="428"/>
      <c r="O1119" s="20" t="e">
        <v>#DIV/0!</v>
      </c>
      <c r="Q1119" s="428" t="e">
        <v>#DIV/0!</v>
      </c>
      <c r="R1119" s="428"/>
      <c r="S1119" s="20" t="e">
        <v>#DIV/0!</v>
      </c>
      <c r="U1119" s="428" t="e"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362</v>
      </c>
      <c r="C1120" s="427">
        <v>1982.0024720791801</v>
      </c>
      <c r="D1120" s="20">
        <v>19.36</v>
      </c>
      <c r="F1120" s="428">
        <f t="shared" si="152"/>
        <v>38372</v>
      </c>
      <c r="G1120" s="20">
        <v>19.8</v>
      </c>
      <c r="I1120" s="428">
        <f t="shared" si="153"/>
        <v>39244</v>
      </c>
      <c r="J1120" s="428"/>
      <c r="K1120" s="20" t="e">
        <v>#DIV/0!</v>
      </c>
      <c r="M1120" s="428" t="e">
        <v>#DIV/0!</v>
      </c>
      <c r="N1120" s="428"/>
      <c r="O1120" s="20" t="e">
        <v>#DIV/0!</v>
      </c>
      <c r="Q1120" s="428" t="e">
        <v>#DIV/0!</v>
      </c>
      <c r="R1120" s="428"/>
      <c r="S1120" s="20" t="e">
        <v>#DIV/0!</v>
      </c>
      <c r="U1120" s="428" t="e"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339</v>
      </c>
      <c r="C1121" s="427">
        <v>3479.9991629691299</v>
      </c>
      <c r="D1121" s="20">
        <v>25.56</v>
      </c>
      <c r="F1121" s="428">
        <f t="shared" si="152"/>
        <v>88949</v>
      </c>
      <c r="G1121" s="20">
        <v>26.16</v>
      </c>
      <c r="I1121" s="428">
        <f>ROUND(G1121*$C1121,0)</f>
        <v>91037</v>
      </c>
      <c r="J1121" s="428"/>
      <c r="K1121" s="20" t="e">
        <v>#DIV/0!</v>
      </c>
      <c r="M1121" s="428" t="e">
        <v>#DIV/0!</v>
      </c>
      <c r="N1121" s="428"/>
      <c r="O1121" s="20" t="e">
        <v>#DIV/0!</v>
      </c>
      <c r="Q1121" s="428" t="e">
        <v>#DIV/0!</v>
      </c>
      <c r="R1121" s="428"/>
      <c r="S1121" s="20" t="e">
        <v>#DIV/0!</v>
      </c>
      <c r="U1121" s="428" t="e"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363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364</v>
      </c>
      <c r="C1123" s="427">
        <v>26.521225423076601</v>
      </c>
      <c r="D1123" s="20">
        <v>9.64</v>
      </c>
      <c r="F1123" s="428">
        <f>ROUND(C1123*D1123,0)</f>
        <v>256</v>
      </c>
      <c r="G1123" s="20">
        <v>9.86</v>
      </c>
      <c r="I1123" s="428">
        <f>ROUND(G1123*$C1123,0)</f>
        <v>261</v>
      </c>
      <c r="J1123" s="428"/>
      <c r="K1123" s="20" t="e">
        <v>#DIV/0!</v>
      </c>
      <c r="M1123" s="428" t="e">
        <v>#DIV/0!</v>
      </c>
      <c r="N1123" s="428"/>
      <c r="O1123" s="20" t="e">
        <v>#DIV/0!</v>
      </c>
      <c r="Q1123" s="428" t="e">
        <v>#DIV/0!</v>
      </c>
      <c r="R1123" s="428"/>
      <c r="S1123" s="20" t="e">
        <v>#DIV/0!</v>
      </c>
      <c r="U1123" s="428" t="e"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365</v>
      </c>
      <c r="C1124" s="427">
        <v>27.733736654054098</v>
      </c>
      <c r="D1124" s="20">
        <v>12.15</v>
      </c>
      <c r="F1124" s="428">
        <f>ROUND(C1124*D1124,0)</f>
        <v>337</v>
      </c>
      <c r="G1124" s="20">
        <v>12.43</v>
      </c>
      <c r="I1124" s="428">
        <f>ROUND(G1124*$C1124,0)</f>
        <v>345</v>
      </c>
      <c r="J1124" s="428"/>
      <c r="K1124" s="20" t="e">
        <v>#DIV/0!</v>
      </c>
      <c r="M1124" s="428" t="e">
        <v>#DIV/0!</v>
      </c>
      <c r="N1124" s="428"/>
      <c r="O1124" s="20" t="e">
        <v>#DIV/0!</v>
      </c>
      <c r="Q1124" s="428" t="e">
        <v>#DIV/0!</v>
      </c>
      <c r="R1124" s="428"/>
      <c r="S1124" s="20" t="e">
        <v>#DIV/0!</v>
      </c>
      <c r="U1124" s="428" t="e"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366</v>
      </c>
      <c r="C1125" s="427">
        <v>55.638368302961503</v>
      </c>
      <c r="D1125" s="20">
        <v>20.2</v>
      </c>
      <c r="F1125" s="428">
        <f>ROUND(C1125*D1125,0)</f>
        <v>1124</v>
      </c>
      <c r="G1125" s="20">
        <v>20.669999999999998</v>
      </c>
      <c r="I1125" s="428">
        <f>ROUND(G1125*$C1125,0)</f>
        <v>1150</v>
      </c>
      <c r="J1125" s="428"/>
      <c r="K1125" s="20" t="e">
        <v>#DIV/0!</v>
      </c>
      <c r="M1125" s="428" t="e">
        <v>#DIV/0!</v>
      </c>
      <c r="N1125" s="428"/>
      <c r="O1125" s="20" t="e">
        <v>#DIV/0!</v>
      </c>
      <c r="Q1125" s="428" t="e">
        <v>#DIV/0!</v>
      </c>
      <c r="R1125" s="428"/>
      <c r="S1125" s="20" t="e">
        <v>#DIV/0!</v>
      </c>
      <c r="U1125" s="428" t="e"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367</v>
      </c>
      <c r="C1126" s="427">
        <v>33.215584669332003</v>
      </c>
      <c r="D1126" s="20">
        <v>25.49</v>
      </c>
      <c r="F1126" s="428">
        <f>ROUND(C1126*D1126,0)</f>
        <v>847</v>
      </c>
      <c r="G1126" s="20">
        <v>26.09</v>
      </c>
      <c r="I1126" s="428">
        <f>ROUND(G1126*$C1126,0)</f>
        <v>867</v>
      </c>
      <c r="J1126" s="428"/>
      <c r="K1126" s="20" t="e">
        <v>#DIV/0!</v>
      </c>
      <c r="M1126" s="428" t="e">
        <v>#DIV/0!</v>
      </c>
      <c r="N1126" s="428"/>
      <c r="O1126" s="20" t="e">
        <v>#DIV/0!</v>
      </c>
      <c r="Q1126" s="428" t="e">
        <v>#DIV/0!</v>
      </c>
      <c r="R1126" s="428"/>
      <c r="S1126" s="20" t="e">
        <v>#DIV/0!</v>
      </c>
      <c r="U1126" s="428" t="e"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368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369</v>
      </c>
      <c r="C1128" s="427">
        <v>0</v>
      </c>
      <c r="D1128" s="20">
        <v>31.87</v>
      </c>
      <c r="F1128" s="428">
        <f t="shared" ref="F1128:F1134" si="154">ROUND(C1128*D1128,0)</f>
        <v>0</v>
      </c>
      <c r="G1128" s="20">
        <v>32.630000000000003</v>
      </c>
      <c r="I1128" s="428">
        <f>ROUND(G1128*$C1128,0)</f>
        <v>0</v>
      </c>
      <c r="J1128" s="428"/>
      <c r="K1128" s="20" t="e">
        <v>#DIV/0!</v>
      </c>
      <c r="M1128" s="428" t="e">
        <v>#DIV/0!</v>
      </c>
      <c r="N1128" s="428"/>
      <c r="O1128" s="20" t="e">
        <v>#DIV/0!</v>
      </c>
      <c r="Q1128" s="428" t="e">
        <v>#DIV/0!</v>
      </c>
      <c r="R1128" s="428"/>
      <c r="S1128" s="20" t="e">
        <v>#DIV/0!</v>
      </c>
      <c r="U1128" s="428" t="e"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370</v>
      </c>
      <c r="C1129" s="427">
        <v>0</v>
      </c>
      <c r="D1129" s="20">
        <v>26.58</v>
      </c>
      <c r="F1129" s="428">
        <f t="shared" si="154"/>
        <v>0</v>
      </c>
      <c r="G1129" s="20">
        <v>27.22</v>
      </c>
      <c r="I1129" s="428">
        <f t="shared" si="153"/>
        <v>0</v>
      </c>
      <c r="J1129" s="428"/>
      <c r="K1129" s="20" t="e">
        <v>#DIV/0!</v>
      </c>
      <c r="M1129" s="428" t="e">
        <v>#DIV/0!</v>
      </c>
      <c r="N1129" s="428"/>
      <c r="O1129" s="20" t="e">
        <v>#DIV/0!</v>
      </c>
      <c r="Q1129" s="428" t="e">
        <v>#DIV/0!</v>
      </c>
      <c r="R1129" s="428"/>
      <c r="S1129" s="20" t="e">
        <v>#DIV/0!</v>
      </c>
      <c r="U1129" s="428" t="e"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371</v>
      </c>
      <c r="C1130" s="427">
        <v>0</v>
      </c>
      <c r="D1130" s="20">
        <v>24.5</v>
      </c>
      <c r="F1130" s="428">
        <f t="shared" si="154"/>
        <v>0</v>
      </c>
      <c r="G1130" s="20">
        <v>25.09</v>
      </c>
      <c r="I1130" s="428">
        <f>ROUND(G1130*$C1130,0)</f>
        <v>0</v>
      </c>
      <c r="J1130" s="428"/>
      <c r="K1130" s="20" t="e">
        <v>#DIV/0!</v>
      </c>
      <c r="M1130" s="428" t="e">
        <v>#DIV/0!</v>
      </c>
      <c r="N1130" s="428"/>
      <c r="O1130" s="20" t="e">
        <v>#DIV/0!</v>
      </c>
      <c r="Q1130" s="428" t="e">
        <v>#DIV/0!</v>
      </c>
      <c r="R1130" s="428"/>
      <c r="S1130" s="20" t="e">
        <v>#DIV/0!</v>
      </c>
      <c r="U1130" s="428" t="e"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372</v>
      </c>
      <c r="C1131" s="427">
        <v>0</v>
      </c>
      <c r="D1131" s="20">
        <v>35.81</v>
      </c>
      <c r="F1131" s="428">
        <f t="shared" si="154"/>
        <v>0</v>
      </c>
      <c r="G1131" s="20">
        <v>36.67</v>
      </c>
      <c r="I1131" s="428">
        <f t="shared" si="153"/>
        <v>0</v>
      </c>
      <c r="J1131" s="428"/>
      <c r="K1131" s="20" t="e">
        <v>#DIV/0!</v>
      </c>
      <c r="M1131" s="428" t="e">
        <v>#DIV/0!</v>
      </c>
      <c r="N1131" s="428"/>
      <c r="O1131" s="20" t="e">
        <v>#DIV/0!</v>
      </c>
      <c r="Q1131" s="428" t="e">
        <v>#DIV/0!</v>
      </c>
      <c r="R1131" s="428"/>
      <c r="S1131" s="20" t="e">
        <v>#DIV/0!</v>
      </c>
      <c r="U1131" s="428" t="e"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373</v>
      </c>
      <c r="C1132" s="427">
        <v>0</v>
      </c>
      <c r="D1132" s="20">
        <v>28.83</v>
      </c>
      <c r="F1132" s="428">
        <f t="shared" si="154"/>
        <v>0</v>
      </c>
      <c r="G1132" s="20">
        <v>29.52</v>
      </c>
      <c r="I1132" s="428">
        <f>ROUND(G1132*$C1132,0)</f>
        <v>0</v>
      </c>
      <c r="J1132" s="428"/>
      <c r="K1132" s="20" t="e">
        <v>#DIV/0!</v>
      </c>
      <c r="M1132" s="428" t="e">
        <v>#DIV/0!</v>
      </c>
      <c r="N1132" s="428"/>
      <c r="O1132" s="20" t="e">
        <v>#DIV/0!</v>
      </c>
      <c r="Q1132" s="428" t="e">
        <v>#DIV/0!</v>
      </c>
      <c r="R1132" s="428"/>
      <c r="S1132" s="20" t="e">
        <v>#DIV/0!</v>
      </c>
      <c r="U1132" s="428" t="e"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374</v>
      </c>
      <c r="C1133" s="427">
        <v>0</v>
      </c>
      <c r="D1133" s="20">
        <v>28.33</v>
      </c>
      <c r="F1133" s="428">
        <f t="shared" si="154"/>
        <v>0</v>
      </c>
      <c r="G1133" s="20">
        <v>29.01</v>
      </c>
      <c r="I1133" s="428">
        <f>ROUND(G1133*$C1133,0)</f>
        <v>0</v>
      </c>
      <c r="J1133" s="428"/>
      <c r="K1133" s="20" t="e">
        <v>#DIV/0!</v>
      </c>
      <c r="M1133" s="428" t="e">
        <v>#DIV/0!</v>
      </c>
      <c r="N1133" s="428"/>
      <c r="O1133" s="20" t="e">
        <v>#DIV/0!</v>
      </c>
      <c r="Q1133" s="428" t="e">
        <v>#DIV/0!</v>
      </c>
      <c r="R1133" s="428"/>
      <c r="S1133" s="20" t="e">
        <v>#DIV/0!</v>
      </c>
      <c r="U1133" s="428" t="e"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375</v>
      </c>
      <c r="C1134" s="427">
        <v>0</v>
      </c>
      <c r="D1134" s="20">
        <v>30.85</v>
      </c>
      <c r="F1134" s="428">
        <f t="shared" si="154"/>
        <v>0</v>
      </c>
      <c r="G1134" s="20">
        <v>31.59</v>
      </c>
      <c r="I1134" s="428">
        <f>ROUND(G1134*$C1134,0)</f>
        <v>0</v>
      </c>
      <c r="J1134" s="428"/>
      <c r="K1134" s="20" t="e">
        <v>#DIV/0!</v>
      </c>
      <c r="M1134" s="428" t="e">
        <v>#DIV/0!</v>
      </c>
      <c r="N1134" s="428"/>
      <c r="O1134" s="20" t="e">
        <v>#DIV/0!</v>
      </c>
      <c r="Q1134" s="428" t="e">
        <v>#DIV/0!</v>
      </c>
      <c r="R1134" s="428"/>
      <c r="S1134" s="20" t="e">
        <v>#DIV/0!</v>
      </c>
      <c r="U1134" s="428" t="e"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376</v>
      </c>
      <c r="C1136" s="27">
        <f>C1137</f>
        <v>3883379.6674147383</v>
      </c>
      <c r="D1136" s="24">
        <v>0</v>
      </c>
      <c r="E1136" s="28"/>
      <c r="F1136" s="29"/>
      <c r="G1136" s="30">
        <v>0</v>
      </c>
      <c r="H1136" s="153" t="s">
        <v>15</v>
      </c>
      <c r="I1136" s="153">
        <f>ROUND(G1136*$C1136/100,0)</f>
        <v>0</v>
      </c>
      <c r="J1136" s="153"/>
      <c r="K1136" s="30" t="s">
        <v>14</v>
      </c>
      <c r="L1136" s="31" t="s">
        <v>14</v>
      </c>
      <c r="M1136" s="428">
        <v>0</v>
      </c>
      <c r="N1136" s="29"/>
      <c r="O1136" s="30" t="s">
        <v>14</v>
      </c>
      <c r="P1136" s="31" t="s">
        <v>14</v>
      </c>
      <c r="Q1136" s="428">
        <v>0</v>
      </c>
      <c r="R1136" s="29"/>
      <c r="S1136" s="30">
        <v>0</v>
      </c>
      <c r="T1136" s="31" t="s">
        <v>15</v>
      </c>
      <c r="U1136" s="428">
        <v>0</v>
      </c>
      <c r="V1136" s="32"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v>49178.118055078899</v>
      </c>
      <c r="D1138" s="24"/>
      <c r="E1138" s="409"/>
      <c r="F1138" s="436"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343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377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378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379</v>
      </c>
      <c r="B1148" s="452"/>
      <c r="C1148" s="459"/>
      <c r="D1148" s="463"/>
      <c r="E1148" s="452"/>
      <c r="F1148" s="428">
        <v>19085.726609179299</v>
      </c>
      <c r="G1148" s="463"/>
      <c r="H1148" s="452"/>
      <c r="I1148" s="428"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380</v>
      </c>
      <c r="B1149" s="452"/>
      <c r="C1149" s="427">
        <v>209541.66875847799</v>
      </c>
      <c r="D1149" s="545">
        <v>8.3360000000000003</v>
      </c>
      <c r="E1149" s="452" t="s">
        <v>15</v>
      </c>
      <c r="F1149" s="576">
        <f>ROUND(D1149*C1149/100,0)</f>
        <v>17467</v>
      </c>
      <c r="G1149" s="545"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v>#DIV/0!</v>
      </c>
      <c r="L1149" s="452" t="s">
        <v>15</v>
      </c>
      <c r="M1149" s="428" t="e">
        <v>#DIV/0!</v>
      </c>
      <c r="N1149" s="428"/>
      <c r="O1149" s="545" t="e">
        <v>#DIV/0!</v>
      </c>
      <c r="P1149" s="452" t="s">
        <v>15</v>
      </c>
      <c r="Q1149" s="428" t="e">
        <v>#DIV/0!</v>
      </c>
      <c r="R1149" s="428"/>
      <c r="S1149" s="545" t="e">
        <v>#DIV/0!</v>
      </c>
      <c r="T1149" s="452" t="s">
        <v>15</v>
      </c>
      <c r="U1149" s="428" t="e"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381</v>
      </c>
      <c r="B1150" s="452"/>
      <c r="C1150" s="427">
        <v>0</v>
      </c>
      <c r="D1150" s="545">
        <v>9.3279999999999994</v>
      </c>
      <c r="E1150" s="452" t="s">
        <v>15</v>
      </c>
      <c r="F1150" s="576">
        <f>ROUND(D1150*C1150/100,0)</f>
        <v>0</v>
      </c>
      <c r="G1150" s="545">
        <v>9.7940000000000005</v>
      </c>
      <c r="H1150" s="452" t="s">
        <v>15</v>
      </c>
      <c r="I1150" s="428">
        <f>ROUND(G1150*$C1150/100,0)</f>
        <v>0</v>
      </c>
      <c r="J1150" s="428"/>
      <c r="K1150" s="545" t="e">
        <v>#DIV/0!</v>
      </c>
      <c r="L1150" s="452" t="s">
        <v>15</v>
      </c>
      <c r="M1150" s="428" t="e">
        <v>#DIV/0!</v>
      </c>
      <c r="N1150" s="428"/>
      <c r="O1150" s="545" t="e">
        <v>#DIV/0!</v>
      </c>
      <c r="P1150" s="452" t="s">
        <v>15</v>
      </c>
      <c r="Q1150" s="428" t="e">
        <v>#DIV/0!</v>
      </c>
      <c r="R1150" s="428"/>
      <c r="S1150" s="545" t="e">
        <v>#DIV/0!</v>
      </c>
      <c r="T1150" s="452" t="s">
        <v>15</v>
      </c>
      <c r="U1150" s="428" t="e"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v>0</v>
      </c>
      <c r="N1152" s="29"/>
      <c r="O1152" s="30" t="s">
        <v>14</v>
      </c>
      <c r="P1152" s="31" t="s">
        <v>14</v>
      </c>
      <c r="Q1152" s="428">
        <v>0</v>
      </c>
      <c r="R1152" s="29"/>
      <c r="S1152" s="30">
        <v>0</v>
      </c>
      <c r="T1152" s="31" t="s">
        <v>15</v>
      </c>
      <c r="U1152" s="428">
        <v>0</v>
      </c>
      <c r="V1152" s="32"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382</v>
      </c>
      <c r="B1153" s="77"/>
      <c r="C1153" s="207"/>
      <c r="D1153" s="203"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383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384</v>
      </c>
      <c r="C1155" s="427">
        <v>2653.5816237928889</v>
      </c>
      <c r="D1155" s="24"/>
      <c r="E1155" s="409"/>
      <c r="F1155" s="436"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385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386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379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387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388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376</v>
      </c>
      <c r="C1167" s="27">
        <f>C1168</f>
        <v>4598676.713884904</v>
      </c>
      <c r="D1167" s="24">
        <v>0</v>
      </c>
      <c r="E1167" s="28"/>
      <c r="F1167" s="29"/>
      <c r="G1167" s="30"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383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384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343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389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390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379</v>
      </c>
      <c r="B1178" s="452"/>
      <c r="C1178" s="459"/>
      <c r="D1178" s="463"/>
      <c r="E1178" s="452"/>
      <c r="F1178" s="428">
        <v>2258.3938334562231</v>
      </c>
      <c r="G1178" s="463"/>
      <c r="H1178" s="452"/>
      <c r="I1178" s="428"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354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391</v>
      </c>
      <c r="B1180" s="452"/>
      <c r="C1180" s="459">
        <v>4296.0202493777233</v>
      </c>
      <c r="D1180" s="463">
        <v>2.1800000000000002</v>
      </c>
      <c r="E1180" s="452"/>
      <c r="F1180" s="428">
        <f t="shared" ref="F1180:F1185" si="155">C1180*D1180</f>
        <v>9365.3241436434382</v>
      </c>
      <c r="G1180" s="463"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v>#DIV/0!</v>
      </c>
      <c r="L1180" s="452"/>
      <c r="M1180" s="428" t="e">
        <v>#DIV/0!</v>
      </c>
      <c r="N1180" s="428"/>
      <c r="O1180" s="463" t="e">
        <v>#DIV/0!</v>
      </c>
      <c r="P1180" s="452"/>
      <c r="Q1180" s="428" t="e">
        <v>#DIV/0!</v>
      </c>
      <c r="R1180" s="428"/>
      <c r="S1180" s="463" t="e">
        <v>#DIV/0!</v>
      </c>
      <c r="T1180" s="452"/>
      <c r="U1180" s="428" t="e"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392</v>
      </c>
      <c r="B1181" s="452"/>
      <c r="C1181" s="459">
        <v>8160.0336742749596</v>
      </c>
      <c r="D1181" s="463">
        <v>3.1</v>
      </c>
      <c r="E1181" s="452"/>
      <c r="F1181" s="428">
        <f t="shared" si="155"/>
        <v>25296.104390252374</v>
      </c>
      <c r="G1181" s="463">
        <v>3.17</v>
      </c>
      <c r="H1181" s="452"/>
      <c r="I1181" s="428">
        <f t="shared" si="156"/>
        <v>25867.306747451621</v>
      </c>
      <c r="J1181" s="428"/>
      <c r="K1181" s="463" t="e">
        <v>#DIV/0!</v>
      </c>
      <c r="L1181" s="452"/>
      <c r="M1181" s="428" t="e">
        <v>#DIV/0!</v>
      </c>
      <c r="N1181" s="428"/>
      <c r="O1181" s="463" t="e">
        <v>#DIV/0!</v>
      </c>
      <c r="P1181" s="452"/>
      <c r="Q1181" s="428" t="e">
        <v>#DIV/0!</v>
      </c>
      <c r="R1181" s="428"/>
      <c r="S1181" s="463" t="e">
        <v>#DIV/0!</v>
      </c>
      <c r="T1181" s="452"/>
      <c r="U1181" s="428" t="e"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393</v>
      </c>
      <c r="B1182" s="452"/>
      <c r="C1182" s="459">
        <v>60.009361129530397</v>
      </c>
      <c r="D1182" s="463">
        <v>4.51</v>
      </c>
      <c r="E1182" s="452"/>
      <c r="F1182" s="428">
        <f t="shared" si="155"/>
        <v>270.64221869418208</v>
      </c>
      <c r="G1182" s="463">
        <v>4.62</v>
      </c>
      <c r="H1182" s="452"/>
      <c r="I1182" s="428">
        <f t="shared" si="156"/>
        <v>277.24324841843043</v>
      </c>
      <c r="J1182" s="428"/>
      <c r="K1182" s="463" t="e">
        <v>#DIV/0!</v>
      </c>
      <c r="L1182" s="452"/>
      <c r="M1182" s="428" t="e">
        <v>#DIV/0!</v>
      </c>
      <c r="N1182" s="428"/>
      <c r="O1182" s="463" t="e">
        <v>#DIV/0!</v>
      </c>
      <c r="P1182" s="452"/>
      <c r="Q1182" s="428" t="e">
        <v>#DIV/0!</v>
      </c>
      <c r="R1182" s="428"/>
      <c r="S1182" s="463" t="e">
        <v>#DIV/0!</v>
      </c>
      <c r="T1182" s="452"/>
      <c r="U1182" s="428" t="e"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394</v>
      </c>
      <c r="B1183" s="452"/>
      <c r="C1183" s="459">
        <v>11666.5444855351</v>
      </c>
      <c r="D1183" s="463">
        <v>5.99</v>
      </c>
      <c r="E1183" s="452"/>
      <c r="F1183" s="428">
        <f t="shared" si="155"/>
        <v>69882.601468355249</v>
      </c>
      <c r="G1183" s="463">
        <v>6.13</v>
      </c>
      <c r="H1183" s="452"/>
      <c r="I1183" s="428">
        <f t="shared" si="156"/>
        <v>71515.917696330158</v>
      </c>
      <c r="J1183" s="428"/>
      <c r="K1183" s="463" t="e">
        <v>#DIV/0!</v>
      </c>
      <c r="L1183" s="452"/>
      <c r="M1183" s="428" t="e">
        <v>#DIV/0!</v>
      </c>
      <c r="N1183" s="428"/>
      <c r="O1183" s="463" t="e">
        <v>#DIV/0!</v>
      </c>
      <c r="P1183" s="452"/>
      <c r="Q1183" s="428" t="e">
        <v>#DIV/0!</v>
      </c>
      <c r="R1183" s="428"/>
      <c r="S1183" s="463" t="e">
        <v>#DIV/0!</v>
      </c>
      <c r="T1183" s="452"/>
      <c r="U1183" s="428" t="e"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395</v>
      </c>
      <c r="B1184" s="452"/>
      <c r="C1184" s="459">
        <v>4355.9951802476999</v>
      </c>
      <c r="D1184" s="463">
        <v>8.1</v>
      </c>
      <c r="E1184" s="452"/>
      <c r="F1184" s="428">
        <f t="shared" si="155"/>
        <v>35283.560960006369</v>
      </c>
      <c r="G1184" s="463">
        <v>8.3000000000000007</v>
      </c>
      <c r="H1184" s="452"/>
      <c r="I1184" s="428">
        <f t="shared" si="156"/>
        <v>36154.759996055909</v>
      </c>
      <c r="J1184" s="428"/>
      <c r="K1184" s="463" t="e">
        <v>#DIV/0!</v>
      </c>
      <c r="L1184" s="452"/>
      <c r="M1184" s="428" t="e">
        <v>#DIV/0!</v>
      </c>
      <c r="N1184" s="428"/>
      <c r="O1184" s="463" t="e">
        <v>#DIV/0!</v>
      </c>
      <c r="P1184" s="452"/>
      <c r="Q1184" s="428" t="e">
        <v>#DIV/0!</v>
      </c>
      <c r="R1184" s="428"/>
      <c r="S1184" s="463" t="e">
        <v>#DIV/0!</v>
      </c>
      <c r="T1184" s="452"/>
      <c r="U1184" s="428" t="e"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396</v>
      </c>
      <c r="B1185" s="452"/>
      <c r="C1185" s="459">
        <v>1584.0049084397799</v>
      </c>
      <c r="D1185" s="463">
        <v>12.4</v>
      </c>
      <c r="E1185" s="452"/>
      <c r="F1185" s="428">
        <f t="shared" si="155"/>
        <v>19641.660864653273</v>
      </c>
      <c r="G1185" s="463">
        <v>12.7</v>
      </c>
      <c r="H1185" s="452"/>
      <c r="I1185" s="428">
        <f t="shared" si="156"/>
        <v>20116.862337185205</v>
      </c>
      <c r="J1185" s="428"/>
      <c r="K1185" s="463" t="e">
        <v>#DIV/0!</v>
      </c>
      <c r="L1185" s="452"/>
      <c r="M1185" s="428" t="e">
        <v>#DIV/0!</v>
      </c>
      <c r="N1185" s="428"/>
      <c r="O1185" s="463" t="e">
        <v>#DIV/0!</v>
      </c>
      <c r="P1185" s="452"/>
      <c r="Q1185" s="428" t="e">
        <v>#DIV/0!</v>
      </c>
      <c r="R1185" s="428"/>
      <c r="S1185" s="463" t="e">
        <v>#DIV/0!</v>
      </c>
      <c r="T1185" s="452"/>
      <c r="U1185" s="428" t="e"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368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397</v>
      </c>
      <c r="B1188" s="452"/>
      <c r="C1188" s="459">
        <v>0</v>
      </c>
      <c r="D1188" s="463">
        <v>2.75</v>
      </c>
      <c r="E1188" s="452"/>
      <c r="F1188" s="428">
        <f>C1188*D1188</f>
        <v>0</v>
      </c>
      <c r="G1188" s="463">
        <v>2.81</v>
      </c>
      <c r="H1188" s="452"/>
      <c r="I1188" s="428">
        <f>G1188*C1188</f>
        <v>0</v>
      </c>
      <c r="J1188" s="428"/>
      <c r="K1188" s="463" t="e">
        <v>#DIV/0!</v>
      </c>
      <c r="L1188" s="452"/>
      <c r="M1188" s="428" t="e">
        <v>#DIV/0!</v>
      </c>
      <c r="N1188" s="428"/>
      <c r="O1188" s="463" t="e">
        <v>#DIV/0!</v>
      </c>
      <c r="P1188" s="452"/>
      <c r="Q1188" s="428" t="e">
        <v>#DIV/0!</v>
      </c>
      <c r="R1188" s="428"/>
      <c r="S1188" s="463" t="e">
        <v>#DIV/0!</v>
      </c>
      <c r="T1188" s="452"/>
      <c r="U1188" s="428" t="e"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398</v>
      </c>
      <c r="B1189" s="452"/>
      <c r="C1189" s="459">
        <v>0</v>
      </c>
      <c r="D1189" s="463">
        <v>4.79</v>
      </c>
      <c r="E1189" s="452"/>
      <c r="F1189" s="428">
        <f>C1189*D1189</f>
        <v>0</v>
      </c>
      <c r="G1189" s="463">
        <v>4.91</v>
      </c>
      <c r="H1189" s="452"/>
      <c r="I1189" s="428">
        <f>G1189*C1189</f>
        <v>0</v>
      </c>
      <c r="J1189" s="428"/>
      <c r="K1189" s="463" t="e">
        <v>#DIV/0!</v>
      </c>
      <c r="L1189" s="452"/>
      <c r="M1189" s="428" t="e">
        <v>#DIV/0!</v>
      </c>
      <c r="N1189" s="428"/>
      <c r="O1189" s="463" t="e">
        <v>#DIV/0!</v>
      </c>
      <c r="P1189" s="452"/>
      <c r="Q1189" s="428" t="e">
        <v>#DIV/0!</v>
      </c>
      <c r="R1189" s="428"/>
      <c r="S1189" s="463" t="e">
        <v>#DIV/0!</v>
      </c>
      <c r="T1189" s="452"/>
      <c r="U1189" s="428" t="e"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399</v>
      </c>
      <c r="B1190" s="452"/>
      <c r="C1190" s="459">
        <v>0</v>
      </c>
      <c r="D1190" s="463">
        <v>6.62</v>
      </c>
      <c r="E1190" s="452"/>
      <c r="F1190" s="428">
        <f>C1190*D1190</f>
        <v>0</v>
      </c>
      <c r="G1190" s="463">
        <v>6.78</v>
      </c>
      <c r="H1190" s="452"/>
      <c r="I1190" s="428">
        <f>G1190*C1190</f>
        <v>0</v>
      </c>
      <c r="J1190" s="428"/>
      <c r="K1190" s="463" t="e">
        <v>#DIV/0!</v>
      </c>
      <c r="L1190" s="452"/>
      <c r="M1190" s="428" t="e">
        <v>#DIV/0!</v>
      </c>
      <c r="N1190" s="428"/>
      <c r="O1190" s="463" t="e">
        <v>#DIV/0!</v>
      </c>
      <c r="P1190" s="452"/>
      <c r="Q1190" s="428" t="e">
        <v>#DIV/0!</v>
      </c>
      <c r="R1190" s="428"/>
      <c r="S1190" s="463" t="e">
        <v>#DIV/0!</v>
      </c>
      <c r="T1190" s="452"/>
      <c r="U1190" s="428" t="e"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400</v>
      </c>
      <c r="B1191" s="452"/>
      <c r="C1191" s="459">
        <v>0</v>
      </c>
      <c r="D1191" s="463">
        <v>10.5</v>
      </c>
      <c r="E1191" s="452"/>
      <c r="F1191" s="428">
        <f>C1191*D1191</f>
        <v>0</v>
      </c>
      <c r="G1191" s="463">
        <v>10.75</v>
      </c>
      <c r="H1191" s="452"/>
      <c r="I1191" s="428">
        <f>G1191*C1191</f>
        <v>0</v>
      </c>
      <c r="J1191" s="428"/>
      <c r="K1191" s="463" t="e">
        <v>#DIV/0!</v>
      </c>
      <c r="L1191" s="452"/>
      <c r="M1191" s="428" t="e">
        <v>#DIV/0!</v>
      </c>
      <c r="N1191" s="428"/>
      <c r="O1191" s="463" t="e">
        <v>#DIV/0!</v>
      </c>
      <c r="P1191" s="452"/>
      <c r="Q1191" s="428" t="e">
        <v>#DIV/0!</v>
      </c>
      <c r="R1191" s="428"/>
      <c r="S1191" s="463" t="e">
        <v>#DIV/0!</v>
      </c>
      <c r="T1191" s="452"/>
      <c r="U1191" s="428" t="e"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401</v>
      </c>
      <c r="B1192" s="452"/>
      <c r="C1192" s="459">
        <v>0</v>
      </c>
      <c r="D1192" s="463">
        <v>24.94</v>
      </c>
      <c r="E1192" s="452"/>
      <c r="F1192" s="428">
        <f>C1192*D1192</f>
        <v>0</v>
      </c>
      <c r="G1192" s="463">
        <v>25.54</v>
      </c>
      <c r="H1192" s="452"/>
      <c r="I1192" s="428">
        <f>G1192*C1192</f>
        <v>0</v>
      </c>
      <c r="J1192" s="428"/>
      <c r="K1192" s="463" t="e">
        <v>#DIV/0!</v>
      </c>
      <c r="L1192" s="452"/>
      <c r="M1192" s="428" t="e">
        <v>#DIV/0!</v>
      </c>
      <c r="N1192" s="428"/>
      <c r="O1192" s="463" t="e">
        <v>#DIV/0!</v>
      </c>
      <c r="P1192" s="452"/>
      <c r="Q1192" s="428" t="e">
        <v>#DIV/0!</v>
      </c>
      <c r="R1192" s="428"/>
      <c r="S1192" s="463" t="e">
        <v>#DIV/0!</v>
      </c>
      <c r="T1192" s="452"/>
      <c r="U1192" s="428" t="e"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387</v>
      </c>
      <c r="B1194" s="452"/>
      <c r="C1194" s="427">
        <v>1180029.4144894434</v>
      </c>
      <c r="D1194" s="545">
        <v>7.0449999999999999</v>
      </c>
      <c r="E1194" s="452" t="s">
        <v>15</v>
      </c>
      <c r="F1194" s="576">
        <f>ROUND(D1194*C1194/100,0)</f>
        <v>83133</v>
      </c>
      <c r="G1194" s="545"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v>#DIV/0!</v>
      </c>
      <c r="L1194" s="452" t="s">
        <v>15</v>
      </c>
      <c r="M1194" s="428" t="e">
        <v>#DIV/0!</v>
      </c>
      <c r="N1194" s="428"/>
      <c r="O1194" s="545" t="e">
        <v>#DIV/0!</v>
      </c>
      <c r="P1194" s="452" t="s">
        <v>15</v>
      </c>
      <c r="Q1194" s="428" t="e">
        <v>#DIV/0!</v>
      </c>
      <c r="R1194" s="428"/>
      <c r="S1194" s="545" t="e">
        <v>#DIV/0!</v>
      </c>
      <c r="T1194" s="452" t="s">
        <v>15</v>
      </c>
      <c r="U1194" s="428" t="e"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402</v>
      </c>
      <c r="B1195" s="452"/>
      <c r="C1195" s="427"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v>0</v>
      </c>
      <c r="N1195" s="428"/>
      <c r="O1195" s="541">
        <v>0</v>
      </c>
      <c r="P1195" s="452" t="s">
        <v>15</v>
      </c>
      <c r="Q1195" s="428">
        <v>0</v>
      </c>
      <c r="R1195" s="428"/>
      <c r="S1195" s="541">
        <v>0</v>
      </c>
      <c r="T1195" s="452" t="s">
        <v>15</v>
      </c>
      <c r="U1195" s="428"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376</v>
      </c>
      <c r="C1197" s="27">
        <f>C1199</f>
        <v>3447468.713884904</v>
      </c>
      <c r="D1197" s="24">
        <v>0</v>
      </c>
      <c r="E1197" s="28"/>
      <c r="F1197" s="29"/>
      <c r="G1197" s="30">
        <v>0</v>
      </c>
      <c r="H1197" s="31" t="s">
        <v>15</v>
      </c>
      <c r="I1197" s="153">
        <f>ROUND(G1197*$C1197/100,0)</f>
        <v>0</v>
      </c>
      <c r="J1197" s="153"/>
      <c r="K1197" s="30" t="s">
        <v>14</v>
      </c>
      <c r="L1197" s="31" t="s">
        <v>15</v>
      </c>
      <c r="M1197" s="428">
        <v>0</v>
      </c>
      <c r="N1197" s="153"/>
      <c r="O1197" s="30" t="s">
        <v>14</v>
      </c>
      <c r="P1197" s="31" t="s">
        <v>15</v>
      </c>
      <c r="Q1197" s="428">
        <v>0</v>
      </c>
      <c r="R1197" s="153"/>
      <c r="S1197" s="30">
        <v>0</v>
      </c>
      <c r="T1197" s="31" t="s">
        <v>15</v>
      </c>
      <c r="U1197" s="428"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403</v>
      </c>
      <c r="B1198" s="77"/>
      <c r="C1198" s="207"/>
      <c r="D1198" s="203"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383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384</v>
      </c>
      <c r="C1200" s="427">
        <v>43657.854220442547</v>
      </c>
      <c r="D1200" s="24"/>
      <c r="E1200" s="409"/>
      <c r="F1200" s="436"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343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404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405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379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v>#REF!</v>
      </c>
      <c r="N1207" s="428"/>
      <c r="O1207" s="463"/>
      <c r="P1207" s="452"/>
      <c r="Q1207" s="428" t="e">
        <v>#DIV/0!</v>
      </c>
      <c r="R1207" s="428"/>
      <c r="S1207" s="463"/>
      <c r="T1207" s="452"/>
      <c r="U1207" s="428" t="e"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406</v>
      </c>
      <c r="B1208" s="452"/>
      <c r="C1208" s="427">
        <v>0</v>
      </c>
      <c r="D1208" s="545">
        <v>7.0449999999999999</v>
      </c>
      <c r="E1208" s="452" t="s">
        <v>15</v>
      </c>
      <c r="F1208" s="576">
        <f>ROUND(D1208*C1208/100,0)</f>
        <v>0</v>
      </c>
      <c r="G1208" s="545">
        <v>7.2149999999999999</v>
      </c>
      <c r="H1208" s="452" t="s">
        <v>15</v>
      </c>
      <c r="I1208" s="428">
        <f>ROUND(C1208*G1208/100,0)</f>
        <v>0</v>
      </c>
      <c r="J1208" s="428"/>
      <c r="K1208" s="545" t="e">
        <v>#DIV/0!</v>
      </c>
      <c r="L1208" s="452" t="s">
        <v>15</v>
      </c>
      <c r="M1208" s="428" t="e">
        <v>#DIV/0!</v>
      </c>
      <c r="N1208" s="428"/>
      <c r="O1208" s="545" t="e">
        <v>#DIV/0!</v>
      </c>
      <c r="P1208" s="452" t="s">
        <v>15</v>
      </c>
      <c r="Q1208" s="428" t="e">
        <v>#DIV/0!</v>
      </c>
      <c r="R1208" s="428"/>
      <c r="S1208" s="545" t="e">
        <v>#DIV/0!</v>
      </c>
      <c r="T1208" s="452" t="s">
        <v>15</v>
      </c>
      <c r="U1208" s="428" t="e"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407</v>
      </c>
      <c r="B1209" s="452"/>
      <c r="C1209" s="427">
        <v>1151208</v>
      </c>
      <c r="D1209" s="579"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v>0</v>
      </c>
      <c r="N1209" s="428"/>
      <c r="O1209" s="579" t="e">
        <f>O1208</f>
        <v>#DIV/0!</v>
      </c>
      <c r="P1209" s="452" t="s">
        <v>15</v>
      </c>
      <c r="Q1209" s="428">
        <v>0</v>
      </c>
      <c r="R1209" s="428"/>
      <c r="S1209" s="579" t="e">
        <f>S1208</f>
        <v>#DIV/0!</v>
      </c>
      <c r="T1209" s="452" t="s">
        <v>15</v>
      </c>
      <c r="U1209" s="428"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376</v>
      </c>
      <c r="C1211" s="27">
        <f>C1212</f>
        <v>1151208</v>
      </c>
      <c r="D1211" s="24">
        <v>0</v>
      </c>
      <c r="E1211" s="28"/>
      <c r="F1211" s="29"/>
      <c r="G1211" s="30">
        <v>0</v>
      </c>
      <c r="H1211" s="31" t="s">
        <v>15</v>
      </c>
      <c r="I1211" s="153">
        <f>ROUND(G1211*$C1211/100,0)</f>
        <v>0</v>
      </c>
      <c r="J1211" s="153"/>
      <c r="K1211" s="30" t="s">
        <v>14</v>
      </c>
      <c r="L1211" s="31" t="s">
        <v>14</v>
      </c>
      <c r="M1211" s="428">
        <v>0</v>
      </c>
      <c r="N1211" s="153"/>
      <c r="O1211" s="30" t="s">
        <v>14</v>
      </c>
      <c r="P1211" s="31" t="s">
        <v>14</v>
      </c>
      <c r="Q1211" s="428">
        <v>0</v>
      </c>
      <c r="R1211" s="153"/>
      <c r="S1211" s="30"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383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384</v>
      </c>
      <c r="C1213" s="427">
        <v>14578.601058505523</v>
      </c>
      <c r="D1213" s="24"/>
      <c r="E1213" s="409"/>
      <c r="F1213" s="436"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343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408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409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410</v>
      </c>
      <c r="B1222" s="452"/>
      <c r="C1222" s="459">
        <v>169.46666666666701</v>
      </c>
      <c r="D1222" s="463">
        <v>3.8</v>
      </c>
      <c r="E1222" s="452"/>
      <c r="F1222" s="428">
        <f>ROUND(C1222*D1222,0)</f>
        <v>644</v>
      </c>
      <c r="G1222" s="463">
        <v>3.9</v>
      </c>
      <c r="H1222" s="452"/>
      <c r="I1222" s="428">
        <f>ROUND(G1222*$C1222,0)</f>
        <v>661</v>
      </c>
      <c r="J1222" s="428"/>
      <c r="K1222" s="463">
        <v>3.75</v>
      </c>
      <c r="L1222" s="452"/>
      <c r="M1222" s="428">
        <v>636</v>
      </c>
      <c r="N1222" s="428"/>
      <c r="O1222" s="463" t="s">
        <v>14</v>
      </c>
      <c r="P1222" s="452"/>
      <c r="Q1222" s="428">
        <v>0</v>
      </c>
      <c r="R1222" s="428"/>
      <c r="S1222" s="463" t="s">
        <v>14</v>
      </c>
      <c r="T1222" s="452"/>
      <c r="U1222" s="428"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411</v>
      </c>
      <c r="B1223" s="452"/>
      <c r="C1223" s="459">
        <v>180</v>
      </c>
      <c r="D1223" s="463">
        <v>6.85</v>
      </c>
      <c r="E1223" s="452"/>
      <c r="F1223" s="428">
        <f>ROUND(C1223*D1223,0)</f>
        <v>1233</v>
      </c>
      <c r="G1223" s="463">
        <v>7</v>
      </c>
      <c r="H1223" s="452"/>
      <c r="I1223" s="428">
        <f>ROUND(G1223*$C1223,0)</f>
        <v>1260</v>
      </c>
      <c r="J1223" s="428"/>
      <c r="K1223" s="463">
        <v>6.75</v>
      </c>
      <c r="L1223" s="452"/>
      <c r="M1223" s="428">
        <v>1215</v>
      </c>
      <c r="N1223" s="428"/>
      <c r="O1223" s="463" t="s">
        <v>14</v>
      </c>
      <c r="P1223" s="452"/>
      <c r="Q1223" s="428">
        <v>0</v>
      </c>
      <c r="R1223" s="428"/>
      <c r="S1223" s="463" t="s">
        <v>14</v>
      </c>
      <c r="T1223" s="452"/>
      <c r="U1223" s="428"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412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v>267781</v>
      </c>
      <c r="D1225" s="166">
        <v>8.3840000000000003</v>
      </c>
      <c r="E1225" s="428" t="s">
        <v>15</v>
      </c>
      <c r="F1225" s="576">
        <f>ROUND(D1225*C1225/100,0)</f>
        <v>22451</v>
      </c>
      <c r="G1225" s="166"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v>#DIV/0!</v>
      </c>
      <c r="L1225" s="428" t="s">
        <v>15</v>
      </c>
      <c r="M1225" s="428" t="e">
        <v>#DIV/0!</v>
      </c>
      <c r="N1225" s="428"/>
      <c r="O1225" s="166" t="e">
        <v>#DIV/0!</v>
      </c>
      <c r="P1225" s="428" t="s">
        <v>15</v>
      </c>
      <c r="Q1225" s="428" t="e">
        <v>#DIV/0!</v>
      </c>
      <c r="R1225" s="428"/>
      <c r="S1225" s="166" t="e">
        <v>#DIV/0!</v>
      </c>
      <c r="T1225" s="428" t="s">
        <v>15</v>
      </c>
      <c r="U1225" s="428" t="e"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v>0</v>
      </c>
      <c r="E1226" s="28"/>
      <c r="F1226" s="29"/>
      <c r="G1226" s="30">
        <v>0</v>
      </c>
      <c r="H1226" s="153" t="s">
        <v>15</v>
      </c>
      <c r="I1226" s="153">
        <f>ROUND(G1226*$C1226/100,0)</f>
        <v>0</v>
      </c>
      <c r="J1226" s="153"/>
      <c r="K1226" s="30" t="s">
        <v>14</v>
      </c>
      <c r="L1226" s="31" t="s">
        <v>14</v>
      </c>
      <c r="M1226" s="428">
        <v>0</v>
      </c>
      <c r="N1226" s="29"/>
      <c r="O1226" s="30" t="s">
        <v>14</v>
      </c>
      <c r="P1226" s="31" t="s">
        <v>14</v>
      </c>
      <c r="Q1226" s="428">
        <v>0</v>
      </c>
      <c r="R1226" s="29"/>
      <c r="S1226" s="30">
        <v>0</v>
      </c>
      <c r="T1226" s="31" t="s">
        <v>15</v>
      </c>
      <c r="U1226" s="428">
        <v>0</v>
      </c>
      <c r="V1226" s="32"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382</v>
      </c>
      <c r="B1227" s="77"/>
      <c r="C1227" s="207"/>
      <c r="D1227" s="167"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v>1846.9158017184013</v>
      </c>
      <c r="D1229" s="586"/>
      <c r="E1229" s="586"/>
      <c r="F1229" s="587"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413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414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415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416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333</v>
      </c>
      <c r="C1238" s="427">
        <v>12717.7343365056</v>
      </c>
      <c r="D1238" s="20">
        <v>10.050000000000001</v>
      </c>
      <c r="F1238" s="428">
        <f>ROUND(C1238*D1238,0)</f>
        <v>127813</v>
      </c>
      <c r="G1238" s="20">
        <v>10.29</v>
      </c>
      <c r="I1238" s="428">
        <f>ROUND(G1238*$C1238,0)</f>
        <v>130865</v>
      </c>
      <c r="J1238" s="428"/>
      <c r="K1238" s="20" t="e">
        <v>#DIV/0!</v>
      </c>
      <c r="M1238" s="428" t="e">
        <v>#DIV/0!</v>
      </c>
      <c r="N1238" s="428"/>
      <c r="O1238" s="20" t="e">
        <v>#DIV/0!</v>
      </c>
      <c r="Q1238" s="428" t="e">
        <v>#DIV/0!</v>
      </c>
      <c r="R1238" s="428"/>
      <c r="S1238" s="20" t="e">
        <v>#DIV/0!</v>
      </c>
      <c r="U1238" s="428" t="e"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334</v>
      </c>
      <c r="C1239" s="427">
        <v>1066.00041589388</v>
      </c>
      <c r="D1239" s="20">
        <v>18.399999999999999</v>
      </c>
      <c r="F1239" s="428">
        <f>ROUND(C1239*D1239,0)</f>
        <v>19614</v>
      </c>
      <c r="G1239" s="20">
        <v>18.829999999999998</v>
      </c>
      <c r="I1239" s="428">
        <f>ROUND(G1239*$C1239,0)</f>
        <v>20073</v>
      </c>
      <c r="J1239" s="428"/>
      <c r="K1239" s="20" t="e">
        <v>#DIV/0!</v>
      </c>
      <c r="M1239" s="428" t="e">
        <v>#DIV/0!</v>
      </c>
      <c r="N1239" s="428"/>
      <c r="O1239" s="20" t="e">
        <v>#DIV/0!</v>
      </c>
      <c r="Q1239" s="428" t="e">
        <v>#DIV/0!</v>
      </c>
      <c r="R1239" s="428"/>
      <c r="S1239" s="20" t="e">
        <v>#DIV/0!</v>
      </c>
      <c r="U1239" s="428" t="e"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335</v>
      </c>
      <c r="C1240" s="427">
        <v>0</v>
      </c>
      <c r="D1240" s="20">
        <v>37.21</v>
      </c>
      <c r="F1240" s="428">
        <f>ROUND(C1240*D1240,0)</f>
        <v>0</v>
      </c>
      <c r="G1240" s="20">
        <v>38.08</v>
      </c>
      <c r="I1240" s="428">
        <f>ROUND(G1240*$C1240,0)</f>
        <v>0</v>
      </c>
      <c r="J1240" s="428"/>
      <c r="K1240" s="20" t="e">
        <v>#DIV/0!</v>
      </c>
      <c r="M1240" s="428" t="e">
        <v>#DIV/0!</v>
      </c>
      <c r="N1240" s="428"/>
      <c r="O1240" s="20" t="e">
        <v>#DIV/0!</v>
      </c>
      <c r="Q1240" s="428" t="e">
        <v>#DIV/0!</v>
      </c>
      <c r="R1240" s="428"/>
      <c r="S1240" s="20" t="e">
        <v>#DIV/0!</v>
      </c>
      <c r="U1240" s="428" t="e"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417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333</v>
      </c>
      <c r="C1242" s="427">
        <v>4248.0674676650497</v>
      </c>
      <c r="D1242" s="20">
        <v>9.43</v>
      </c>
      <c r="F1242" s="428">
        <f>ROUND(C1242*D1242,0)</f>
        <v>40059</v>
      </c>
      <c r="G1242" s="20">
        <v>9.65</v>
      </c>
      <c r="I1242" s="428">
        <f>ROUND(G1242*$C1242,0)</f>
        <v>40994</v>
      </c>
      <c r="J1242" s="428"/>
      <c r="K1242" s="20" t="e">
        <v>#DIV/0!</v>
      </c>
      <c r="M1242" s="428" t="e">
        <v>#DIV/0!</v>
      </c>
      <c r="N1242" s="428"/>
      <c r="O1242" s="20" t="e">
        <v>#DIV/0!</v>
      </c>
      <c r="Q1242" s="428" t="e">
        <v>#DIV/0!</v>
      </c>
      <c r="R1242" s="428"/>
      <c r="S1242" s="20" t="e">
        <v>#DIV/0!</v>
      </c>
      <c r="U1242" s="428" t="e"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334</v>
      </c>
      <c r="C1243" s="427">
        <v>0</v>
      </c>
      <c r="D1243" s="20">
        <v>17.170000000000002</v>
      </c>
      <c r="F1243" s="428">
        <f>ROUND(C1243*D1243,0)</f>
        <v>0</v>
      </c>
      <c r="G1243" s="20">
        <v>17.57</v>
      </c>
      <c r="I1243" s="428">
        <f>ROUND(G1243*$C1243,0)</f>
        <v>0</v>
      </c>
      <c r="J1243" s="428"/>
      <c r="K1243" s="20" t="e">
        <v>#DIV/0!</v>
      </c>
      <c r="M1243" s="428" t="e">
        <v>#DIV/0!</v>
      </c>
      <c r="N1243" s="428"/>
      <c r="O1243" s="20" t="e">
        <v>#DIV/0!</v>
      </c>
      <c r="Q1243" s="428" t="e">
        <v>#DIV/0!</v>
      </c>
      <c r="R1243" s="428"/>
      <c r="S1243" s="20" t="e">
        <v>#DIV/0!</v>
      </c>
      <c r="U1243" s="428" t="e"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418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416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333</v>
      </c>
      <c r="C1246" s="427">
        <v>480.00024382612202</v>
      </c>
      <c r="D1246" s="20">
        <v>13.13</v>
      </c>
      <c r="F1246" s="428">
        <f>ROUND(C1246*D1246,0)</f>
        <v>6302</v>
      </c>
      <c r="G1246" s="20">
        <v>13.44</v>
      </c>
      <c r="I1246" s="428">
        <f>ROUND(G1246*$C1246,0)</f>
        <v>6451</v>
      </c>
      <c r="J1246" s="428"/>
      <c r="K1246" s="20" t="e">
        <v>#DIV/0!</v>
      </c>
      <c r="M1246" s="428" t="e">
        <v>#DIV/0!</v>
      </c>
      <c r="N1246" s="428"/>
      <c r="O1246" s="20" t="e">
        <v>#DIV/0!</v>
      </c>
      <c r="Q1246" s="428" t="e">
        <v>#DIV/0!</v>
      </c>
      <c r="R1246" s="428"/>
      <c r="S1246" s="20" t="e">
        <v>#DIV/0!</v>
      </c>
      <c r="U1246" s="428" t="e"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334</v>
      </c>
      <c r="C1247" s="427">
        <v>395.99974732766401</v>
      </c>
      <c r="D1247" s="20">
        <v>22.05</v>
      </c>
      <c r="F1247" s="428">
        <f>ROUND(C1247*D1247,0)</f>
        <v>8732</v>
      </c>
      <c r="G1247" s="20">
        <v>22.57</v>
      </c>
      <c r="I1247" s="428">
        <f>ROUND(G1247*$C1247,0)</f>
        <v>8938</v>
      </c>
      <c r="J1247" s="428"/>
      <c r="K1247" s="20" t="e">
        <v>#DIV/0!</v>
      </c>
      <c r="M1247" s="428" t="e">
        <v>#DIV/0!</v>
      </c>
      <c r="N1247" s="428"/>
      <c r="O1247" s="20" t="e">
        <v>#DIV/0!</v>
      </c>
      <c r="Q1247" s="428" t="e">
        <v>#DIV/0!</v>
      </c>
      <c r="R1247" s="428"/>
      <c r="S1247" s="20" t="e">
        <v>#DIV/0!</v>
      </c>
      <c r="U1247" s="428" t="e"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335</v>
      </c>
      <c r="C1248" s="427">
        <v>0</v>
      </c>
      <c r="D1248" s="20">
        <v>40.89</v>
      </c>
      <c r="F1248" s="428">
        <f>ROUND(C1248*D1248,0)</f>
        <v>0</v>
      </c>
      <c r="G1248" s="20">
        <v>41.85</v>
      </c>
      <c r="I1248" s="428">
        <f>ROUND(G1248*$C1248,0)</f>
        <v>0</v>
      </c>
      <c r="J1248" s="428"/>
      <c r="K1248" s="20" t="e">
        <v>#DIV/0!</v>
      </c>
      <c r="M1248" s="428" t="e">
        <v>#DIV/0!</v>
      </c>
      <c r="N1248" s="428"/>
      <c r="O1248" s="20" t="e">
        <v>#DIV/0!</v>
      </c>
      <c r="Q1248" s="428" t="e">
        <v>#DIV/0!</v>
      </c>
      <c r="R1248" s="428"/>
      <c r="S1248" s="20" t="e">
        <v>#DIV/0!</v>
      </c>
      <c r="U1248" s="428" t="e"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417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333</v>
      </c>
      <c r="C1250" s="427">
        <v>0</v>
      </c>
      <c r="D1250" s="20">
        <v>12.43</v>
      </c>
      <c r="F1250" s="428">
        <f>ROUND(C1250*D1250,0)</f>
        <v>0</v>
      </c>
      <c r="G1250" s="20">
        <v>12.72</v>
      </c>
      <c r="I1250" s="428">
        <f>ROUND(G1250*$C1250,0)</f>
        <v>0</v>
      </c>
      <c r="J1250" s="428"/>
      <c r="K1250" s="20" t="e">
        <v>#DIV/0!</v>
      </c>
      <c r="M1250" s="428" t="e">
        <v>#DIV/0!</v>
      </c>
      <c r="N1250" s="428"/>
      <c r="O1250" s="20" t="e">
        <v>#DIV/0!</v>
      </c>
      <c r="Q1250" s="428" t="e">
        <v>#DIV/0!</v>
      </c>
      <c r="R1250" s="428"/>
      <c r="S1250" s="20" t="e">
        <v>#DIV/0!</v>
      </c>
      <c r="U1250" s="428" t="e"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334</v>
      </c>
      <c r="C1251" s="427">
        <v>0</v>
      </c>
      <c r="D1251" s="20">
        <v>20.85</v>
      </c>
      <c r="F1251" s="428">
        <f>ROUND(C1251*D1251,0)</f>
        <v>0</v>
      </c>
      <c r="G1251" s="20">
        <v>21.34</v>
      </c>
      <c r="I1251" s="428">
        <f>ROUND(G1251*$C1251,0)</f>
        <v>0</v>
      </c>
      <c r="J1251" s="428"/>
      <c r="K1251" s="20" t="e">
        <v>#DIV/0!</v>
      </c>
      <c r="M1251" s="428" t="e">
        <v>#DIV/0!</v>
      </c>
      <c r="N1251" s="428"/>
      <c r="O1251" s="20" t="e">
        <v>#DIV/0!</v>
      </c>
      <c r="Q1251" s="428" t="e">
        <v>#DIV/0!</v>
      </c>
      <c r="R1251" s="428"/>
      <c r="S1251" s="20" t="e">
        <v>#DIV/0!</v>
      </c>
      <c r="U1251" s="428" t="e"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419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416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333</v>
      </c>
      <c r="C1254" s="427">
        <v>0</v>
      </c>
      <c r="D1254" s="20">
        <v>13.12</v>
      </c>
      <c r="F1254" s="428">
        <f>ROUND(C1254*D1254,0)</f>
        <v>0</v>
      </c>
      <c r="G1254" s="20">
        <v>13.43</v>
      </c>
      <c r="I1254" s="428">
        <f>ROUND(G1254*$C1254,0)</f>
        <v>0</v>
      </c>
      <c r="J1254" s="428"/>
      <c r="K1254" s="20" t="e">
        <v>#DIV/0!</v>
      </c>
      <c r="M1254" s="428" t="e">
        <v>#DIV/0!</v>
      </c>
      <c r="N1254" s="428"/>
      <c r="O1254" s="20" t="e">
        <v>#DIV/0!</v>
      </c>
      <c r="Q1254" s="428" t="e">
        <v>#DIV/0!</v>
      </c>
      <c r="R1254" s="428"/>
      <c r="S1254" s="20" t="e">
        <v>#DIV/0!</v>
      </c>
      <c r="U1254" s="428" t="e"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334</v>
      </c>
      <c r="C1255" s="427">
        <v>0</v>
      </c>
      <c r="D1255" s="20">
        <v>21.33</v>
      </c>
      <c r="F1255" s="428">
        <f>ROUND(C1255*D1255,0)</f>
        <v>0</v>
      </c>
      <c r="G1255" s="20">
        <v>21.83</v>
      </c>
      <c r="I1255" s="428">
        <f>ROUND(G1255*$C1255,0)</f>
        <v>0</v>
      </c>
      <c r="J1255" s="428"/>
      <c r="K1255" s="20" t="e">
        <v>#DIV/0!</v>
      </c>
      <c r="M1255" s="428" t="e">
        <v>#DIV/0!</v>
      </c>
      <c r="N1255" s="428"/>
      <c r="O1255" s="20" t="e">
        <v>#DIV/0!</v>
      </c>
      <c r="Q1255" s="428" t="e">
        <v>#DIV/0!</v>
      </c>
      <c r="R1255" s="428"/>
      <c r="S1255" s="20" t="e">
        <v>#DIV/0!</v>
      </c>
      <c r="U1255" s="428" t="e"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335</v>
      </c>
      <c r="C1256" s="427">
        <v>0</v>
      </c>
      <c r="D1256" s="20">
        <v>40.19</v>
      </c>
      <c r="F1256" s="428">
        <f>ROUND(C1256*D1256,0)</f>
        <v>0</v>
      </c>
      <c r="G1256" s="20">
        <v>41.13</v>
      </c>
      <c r="I1256" s="428">
        <f>ROUND(G1256*$C1256,0)</f>
        <v>0</v>
      </c>
      <c r="J1256" s="428"/>
      <c r="K1256" s="20" t="e">
        <v>#DIV/0!</v>
      </c>
      <c r="M1256" s="428" t="e">
        <v>#DIV/0!</v>
      </c>
      <c r="N1256" s="428"/>
      <c r="O1256" s="20" t="e">
        <v>#DIV/0!</v>
      </c>
      <c r="Q1256" s="428" t="e">
        <v>#DIV/0!</v>
      </c>
      <c r="R1256" s="428"/>
      <c r="S1256" s="20" t="e">
        <v>#DIV/0!</v>
      </c>
      <c r="U1256" s="428" t="e"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417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333</v>
      </c>
      <c r="C1258" s="427">
        <v>0</v>
      </c>
      <c r="D1258" s="20">
        <v>12.43</v>
      </c>
      <c r="F1258" s="428">
        <f>ROUND(C1258*D1258,0)</f>
        <v>0</v>
      </c>
      <c r="G1258" s="20">
        <v>12.72</v>
      </c>
      <c r="I1258" s="428">
        <f>ROUND(G1258*$C1258,0)</f>
        <v>0</v>
      </c>
      <c r="J1258" s="428"/>
      <c r="K1258" s="20" t="e">
        <v>#DIV/0!</v>
      </c>
      <c r="M1258" s="428" t="e">
        <v>#DIV/0!</v>
      </c>
      <c r="N1258" s="428"/>
      <c r="O1258" s="20" t="e">
        <v>#DIV/0!</v>
      </c>
      <c r="Q1258" s="428" t="e">
        <v>#DIV/0!</v>
      </c>
      <c r="R1258" s="428"/>
      <c r="S1258" s="20" t="e">
        <v>#DIV/0!</v>
      </c>
      <c r="U1258" s="428" t="e"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334</v>
      </c>
      <c r="C1259" s="427">
        <v>0</v>
      </c>
      <c r="D1259" s="20">
        <v>20.13</v>
      </c>
      <c r="F1259" s="428">
        <f>ROUND(C1259*D1259,0)</f>
        <v>0</v>
      </c>
      <c r="G1259" s="20">
        <v>20.6</v>
      </c>
      <c r="I1259" s="428">
        <f>ROUND(G1259*$C1259,0)</f>
        <v>0</v>
      </c>
      <c r="J1259" s="428"/>
      <c r="K1259" s="20" t="e">
        <v>#DIV/0!</v>
      </c>
      <c r="M1259" s="428" t="e">
        <v>#DIV/0!</v>
      </c>
      <c r="N1259" s="428"/>
      <c r="O1259" s="20" t="e">
        <v>#DIV/0!</v>
      </c>
      <c r="Q1259" s="428" t="e">
        <v>#DIV/0!</v>
      </c>
      <c r="R1259" s="428"/>
      <c r="S1259" s="20" t="e">
        <v>#DIV/0!</v>
      </c>
      <c r="U1259" s="428" t="e"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420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333</v>
      </c>
      <c r="C1261" s="427">
        <v>335.96501937771501</v>
      </c>
      <c r="D1261" s="20">
        <v>10.5</v>
      </c>
      <c r="F1261" s="428">
        <f>ROUND(C1261*D1261,0)</f>
        <v>3528</v>
      </c>
      <c r="G1261" s="20">
        <v>10.75</v>
      </c>
      <c r="I1261" s="428">
        <f>ROUND(G1261*$C1261,0)</f>
        <v>3612</v>
      </c>
      <c r="J1261" s="428"/>
      <c r="K1261" s="20" t="e">
        <v>#DIV/0!</v>
      </c>
      <c r="M1261" s="428" t="e">
        <v>#DIV/0!</v>
      </c>
      <c r="N1261" s="428"/>
      <c r="O1261" s="20" t="e">
        <v>#DIV/0!</v>
      </c>
      <c r="Q1261" s="428" t="e">
        <v>#DIV/0!</v>
      </c>
      <c r="R1261" s="428"/>
      <c r="S1261" s="20" t="e">
        <v>#DIV/0!</v>
      </c>
      <c r="U1261" s="428" t="e"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334</v>
      </c>
      <c r="C1262" s="427">
        <v>758.71802767756799</v>
      </c>
      <c r="D1262" s="20">
        <v>18.39</v>
      </c>
      <c r="F1262" s="428">
        <f>ROUND(C1262*D1262,0)</f>
        <v>13953</v>
      </c>
      <c r="G1262" s="20">
        <v>18.82</v>
      </c>
      <c r="I1262" s="428">
        <f>ROUND(G1262*$C1262,0)</f>
        <v>14279</v>
      </c>
      <c r="J1262" s="428"/>
      <c r="K1262" s="20" t="e">
        <v>#DIV/0!</v>
      </c>
      <c r="M1262" s="428" t="e">
        <v>#DIV/0!</v>
      </c>
      <c r="N1262" s="428"/>
      <c r="O1262" s="20" t="e">
        <v>#DIV/0!</v>
      </c>
      <c r="Q1262" s="428" t="e">
        <v>#DIV/0!</v>
      </c>
      <c r="R1262" s="428"/>
      <c r="S1262" s="20" t="e">
        <v>#DIV/0!</v>
      </c>
      <c r="U1262" s="428" t="e"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335</v>
      </c>
      <c r="C1263" s="427">
        <v>0</v>
      </c>
      <c r="D1263" s="20">
        <v>39.28</v>
      </c>
      <c r="F1263" s="428">
        <f>ROUND(C1263*D1263,0)</f>
        <v>0</v>
      </c>
      <c r="G1263" s="20">
        <v>40.200000000000003</v>
      </c>
      <c r="I1263" s="428">
        <f>ROUND(G1263*$C1263,0)</f>
        <v>0</v>
      </c>
      <c r="J1263" s="428"/>
      <c r="K1263" s="20" t="e">
        <v>#DIV/0!</v>
      </c>
      <c r="M1263" s="428" t="e">
        <v>#DIV/0!</v>
      </c>
      <c r="N1263" s="428"/>
      <c r="O1263" s="20" t="e">
        <v>#DIV/0!</v>
      </c>
      <c r="Q1263" s="428" t="e">
        <v>#DIV/0!</v>
      </c>
      <c r="R1263" s="428"/>
      <c r="S1263" s="20" t="e">
        <v>#DIV/0!</v>
      </c>
      <c r="U1263" s="428" t="e"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421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422</v>
      </c>
      <c r="C1265" s="427">
        <v>0</v>
      </c>
      <c r="D1265" s="20">
        <v>37.700000000000003</v>
      </c>
      <c r="F1265" s="428">
        <f>ROUND(C1265*D1265,0)</f>
        <v>0</v>
      </c>
      <c r="G1265" s="20">
        <v>38.58</v>
      </c>
      <c r="I1265" s="428">
        <f>ROUND(G1265*$C1265,0)</f>
        <v>0</v>
      </c>
      <c r="J1265" s="428"/>
      <c r="K1265" s="20" t="e">
        <v>#DIV/0!</v>
      </c>
      <c r="M1265" s="428" t="e">
        <v>#DIV/0!</v>
      </c>
      <c r="N1265" s="428"/>
      <c r="O1265" s="20" t="e">
        <v>#DIV/0!</v>
      </c>
      <c r="Q1265" s="428" t="e">
        <v>#DIV/0!</v>
      </c>
      <c r="R1265" s="428"/>
      <c r="S1265" s="20" t="e">
        <v>#DIV/0!</v>
      </c>
      <c r="U1265" s="428" t="e"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376</v>
      </c>
      <c r="C1267" s="27">
        <f>C1268</f>
        <v>1731861.333333333</v>
      </c>
      <c r="D1267" s="24"/>
      <c r="E1267" s="28"/>
      <c r="F1267" s="29"/>
      <c r="G1267" s="30">
        <v>0</v>
      </c>
      <c r="H1267" s="153" t="s">
        <v>15</v>
      </c>
      <c r="I1267" s="153">
        <f>ROUND(G1267*$C1267/100,0)</f>
        <v>0</v>
      </c>
      <c r="J1267" s="153"/>
      <c r="K1267" s="30" t="s">
        <v>14</v>
      </c>
      <c r="L1267" s="31" t="s">
        <v>14</v>
      </c>
      <c r="M1267" s="428">
        <v>0</v>
      </c>
      <c r="N1267" s="29"/>
      <c r="O1267" s="30" t="s">
        <v>14</v>
      </c>
      <c r="P1267" s="31" t="s">
        <v>14</v>
      </c>
      <c r="Q1267" s="428">
        <v>0</v>
      </c>
      <c r="R1267" s="29"/>
      <c r="S1267" s="30">
        <v>0</v>
      </c>
      <c r="T1267" s="31" t="s">
        <v>15</v>
      </c>
      <c r="U1267" s="428">
        <v>0</v>
      </c>
      <c r="V1267" s="32"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v>21931.845042180139</v>
      </c>
      <c r="D1269" s="24"/>
      <c r="E1269" s="409"/>
      <c r="F1269" s="436"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343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423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424</v>
      </c>
      <c r="B1277" s="475"/>
      <c r="C1277" s="610"/>
      <c r="D1277" s="611"/>
      <c r="E1277" s="612"/>
      <c r="F1277" s="613"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425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56" orientation="portrait" r:id="rId1"/>
  <headerFooter alignWithMargins="0">
    <oddFooter>&amp;L&amp;F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41" t="s">
        <v>196</v>
      </c>
      <c r="C2" s="641"/>
      <c r="D2" s="641"/>
      <c r="E2" s="641"/>
      <c r="F2" s="641"/>
      <c r="G2" s="641"/>
      <c r="H2" s="641"/>
      <c r="I2" s="641"/>
      <c r="J2" s="641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41" t="s">
        <v>197</v>
      </c>
      <c r="C3" s="641"/>
      <c r="D3" s="641"/>
      <c r="E3" s="641"/>
      <c r="F3" s="641"/>
      <c r="G3" s="641"/>
      <c r="H3" s="641"/>
      <c r="I3" s="641"/>
      <c r="J3" s="641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41" t="s">
        <v>198</v>
      </c>
      <c r="C4" s="641"/>
      <c r="D4" s="641"/>
      <c r="E4" s="641"/>
      <c r="F4" s="641"/>
      <c r="G4" s="641"/>
      <c r="H4" s="641"/>
      <c r="I4" s="641"/>
      <c r="J4" s="641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41" t="s">
        <v>200</v>
      </c>
      <c r="C5" s="641"/>
      <c r="D5" s="641"/>
      <c r="E5" s="641"/>
      <c r="F5" s="641"/>
      <c r="G5" s="641"/>
      <c r="H5" s="641"/>
      <c r="I5" s="641"/>
      <c r="J5" s="641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41" t="s">
        <v>199</v>
      </c>
      <c r="C6" s="641"/>
      <c r="D6" s="641"/>
      <c r="E6" s="641"/>
      <c r="F6" s="641"/>
      <c r="G6" s="641"/>
      <c r="H6" s="641"/>
      <c r="I6" s="641"/>
      <c r="J6" s="641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41" t="s">
        <v>318</v>
      </c>
      <c r="C7" s="641"/>
      <c r="D7" s="641"/>
      <c r="E7" s="641"/>
      <c r="F7" s="641"/>
      <c r="G7" s="641"/>
      <c r="H7" s="641"/>
      <c r="I7" s="641"/>
      <c r="J7" s="641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">
        <v>434</v>
      </c>
      <c r="D9" s="322"/>
      <c r="E9" s="323" t="s">
        <v>211</v>
      </c>
      <c r="F9" s="323" t="s">
        <v>212</v>
      </c>
      <c r="G9" s="323" t="s">
        <v>212</v>
      </c>
      <c r="H9" s="323" t="s">
        <v>212</v>
      </c>
      <c r="I9" s="321" t="s">
        <v>213</v>
      </c>
      <c r="J9" s="323" t="s">
        <v>214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">
        <v>435</v>
      </c>
      <c r="D10" s="323" t="s">
        <v>215</v>
      </c>
      <c r="E10" s="323" t="s">
        <v>216</v>
      </c>
      <c r="F10" s="323" t="s">
        <v>217</v>
      </c>
      <c r="G10" s="323" t="s">
        <v>218</v>
      </c>
      <c r="H10" s="323" t="s">
        <v>219</v>
      </c>
      <c r="I10" s="323" t="s">
        <v>220</v>
      </c>
      <c r="J10" s="323" t="s">
        <v>221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">
        <v>436</v>
      </c>
      <c r="D11" s="327" t="s">
        <v>223</v>
      </c>
      <c r="E11" s="327" t="s">
        <v>224</v>
      </c>
      <c r="F11" s="327" t="s">
        <v>225</v>
      </c>
      <c r="G11" s="327" t="s">
        <v>226</v>
      </c>
      <c r="H11" s="327" t="s">
        <v>226</v>
      </c>
      <c r="I11" s="327" t="s">
        <v>227</v>
      </c>
      <c r="J11" s="327" t="s">
        <v>228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v>3.3955991574621709E-2</v>
      </c>
      <c r="E18" s="336">
        <v>4.2352509495764759E-2</v>
      </c>
      <c r="F18" s="336">
        <v>4.5866721459316515E-2</v>
      </c>
      <c r="G18" s="336">
        <v>5.2592808389128075E-2</v>
      </c>
      <c r="H18" s="336">
        <v>5.7189975092912591E-2</v>
      </c>
      <c r="I18" s="336">
        <v>4.6785446859086192E-2</v>
      </c>
      <c r="J18" s="336"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732D1E4-92CF-40E5-8B48-80F498706CDF}"/>
</file>

<file path=customXml/itemProps2.xml><?xml version="1.0" encoding="utf-8"?>
<ds:datastoreItem xmlns:ds="http://schemas.openxmlformats.org/officeDocument/2006/customXml" ds:itemID="{EE082A53-80BF-479B-BEDE-7D2A9B040E16}"/>
</file>

<file path=customXml/itemProps3.xml><?xml version="1.0" encoding="utf-8"?>
<ds:datastoreItem xmlns:ds="http://schemas.openxmlformats.org/officeDocument/2006/customXml" ds:itemID="{C5CD9DCF-8AED-4235-81BA-6DF8CDEA6D55}"/>
</file>

<file path=customXml/itemProps4.xml><?xml version="1.0" encoding="utf-8"?>
<ds:datastoreItem xmlns:ds="http://schemas.openxmlformats.org/officeDocument/2006/customXml" ds:itemID="{3D5034A6-6083-4EC9-A7C7-4F82942B1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Res - non Res</vt:lpstr>
      <vt:lpstr>NPV Calc detail</vt:lpstr>
      <vt:lpstr>Bill Deter final sch 16-40</vt:lpstr>
      <vt:lpstr>Exhibit No.__(JRS-12) p1-8</vt:lpstr>
      <vt:lpstr>Current PPW RORs </vt:lpstr>
      <vt:lpstr>NPC Spread</vt:lpstr>
      <vt:lpstr>Unit Costs-earned</vt:lpstr>
      <vt:lpstr>'Bill Deter final sch 16-40'!Print_Area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2017-05-12T03:27:06Z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