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2019\2019 WA Annual Conservation Report (ACR) (June 1)\For Filing 05-30-2019\"/>
    </mc:Choice>
  </mc:AlternateContent>
  <bookViews>
    <workbookView xWindow="0" yWindow="0" windowWidth="19200" windowHeight="7035" tabRatio="719" activeTab="1"/>
  </bookViews>
  <sheets>
    <sheet name="Background" sheetId="21" r:id="rId1"/>
    <sheet name="Conservation Report" sheetId="18" r:id="rId2"/>
    <sheet name="Data" sheetId="19" state="hidden" r:id="rId3"/>
    <sheet name="ESRI_MAPINFO_SHEET" sheetId="22" state="veryHidden" r:id="rId4"/>
  </sheets>
  <definedNames>
    <definedName name="CON_2018_Agriculture_Expend">'Conservation Report'!$D$19</definedName>
    <definedName name="CON_2018_Agriculture_MWH">'Conservation Report'!$C$19</definedName>
    <definedName name="CON_2018_Commercial_Expend">'Conservation Report'!$D$17</definedName>
    <definedName name="CON_2018_Commercial_MWH">'Conservation Report'!$C$17</definedName>
    <definedName name="CON_2018_Distribution_Expend">'Conservation Report'!$D$20</definedName>
    <definedName name="CON_2018_Distribution_MWH">'Conservation Report'!$C$20</definedName>
    <definedName name="CON_2018_Expenditures">'Conservation Report'!$D$28</definedName>
    <definedName name="CON_2018_Industrial_Expend">'Conservation Report'!$D$18</definedName>
    <definedName name="CON_2018_Industrial_MWH">'Conservation Report'!$C$18</definedName>
    <definedName name="CON_2018_MWH">'Conservation Report'!$C$28</definedName>
    <definedName name="CON_2018_NEEA_Expend">'Conservation Report'!$D$22</definedName>
    <definedName name="CON_2018_NEEA_MWH">'Conservation Report'!$C$22</definedName>
    <definedName name="CON_2018_OtherSector1_Expend">'Conservation Report'!$D$23</definedName>
    <definedName name="CON_2018_OtherSector1_MWH">'Conservation Report'!$C$23</definedName>
    <definedName name="CON_2018_OtherSector2_Expend">'Conservation Report'!$D$24</definedName>
    <definedName name="CON_2018_OtherSector2_MWH">'Conservation Report'!$C$24</definedName>
    <definedName name="CON_2018_Production_Expend">'Conservation Report'!$D$21</definedName>
    <definedName name="CON_2018_Production_MWH">'Conservation Report'!$C$21</definedName>
    <definedName name="CON_2018_Program1_Expend">'Conservation Report'!$D$26</definedName>
    <definedName name="CON_2018_Program2_Expend">'Conservation Report'!$D$27</definedName>
    <definedName name="CON_2018_Residential_Expend">'Conservation Report'!$D$16</definedName>
    <definedName name="CON_2018_Residential_MWH">'Conservation Report'!$C$16</definedName>
    <definedName name="CON_2019_Agriculture_Expend">'Conservation Report'!$G$19</definedName>
    <definedName name="CON_2019_Agriculture_MWH">'Conservation Report'!$F$19</definedName>
    <definedName name="CON_2019_Commercial_Expend">'Conservation Report'!$G$17</definedName>
    <definedName name="CON_2019_Commercial_MWH">'Conservation Report'!$F$17</definedName>
    <definedName name="CON_2019_Distribution_Expend">'Conservation Report'!$G$20</definedName>
    <definedName name="CON_2019_Distribution_MWH">'Conservation Report'!$F$20</definedName>
    <definedName name="CON_2019_Expenditures">'Conservation Report'!$G$28</definedName>
    <definedName name="CON_2019_Industrial_Expend">'Conservation Report'!$G$18</definedName>
    <definedName name="CON_2019_Industrial_MWH">'Conservation Report'!$F$18</definedName>
    <definedName name="CON_2019_MWH">'Conservation Report'!$F$28</definedName>
    <definedName name="CON_2019_NEEA_Expend">'Conservation Report'!$G$22</definedName>
    <definedName name="CON_2019_NEEA_MWH">'Conservation Report'!$F$22</definedName>
    <definedName name="CON_2019_OtherSector1_Expend">'Conservation Report'!$G$23</definedName>
    <definedName name="CON_2019_OtherSector1_MWH">'Conservation Report'!$F$23</definedName>
    <definedName name="CON_2019_OtherSector2_Expend">'Conservation Report'!$G$24</definedName>
    <definedName name="CON_2019_OtherSector2_MWH">'Conservation Report'!$F$24</definedName>
    <definedName name="CON_2019_Production_Expend">'Conservation Report'!$G$21</definedName>
    <definedName name="CON_2019_Production_MWH">'Conservation Report'!$F$21</definedName>
    <definedName name="CON_2019_Program1_Expend">'Conservation Report'!$G$26</definedName>
    <definedName name="CON_2019_Program2_Expend">'Conservation Report'!$G$27</definedName>
    <definedName name="CON_2019_Residential_Expend">'Conservation Report'!$G$16</definedName>
    <definedName name="CON_2019_Residential_MWH">'Conservation Report'!$F$16</definedName>
    <definedName name="CON_Contact_Name">'Conservation Report'!$B$7</definedName>
    <definedName name="CON_Email">'Conservation Report'!$B$9</definedName>
    <definedName name="CON_Phone">'Conservation Report'!$B$8</definedName>
    <definedName name="CON_Potential_2018_2027">'Conservation Report'!$H$8</definedName>
    <definedName name="CON_Report_Date">'Conservation Report'!$B$6</definedName>
    <definedName name="CON_Target_2018_2019">'Conservation Report'!$H$9</definedName>
    <definedName name="CON_Utility_Name">'Conservation Report'!$B$5</definedName>
    <definedName name="_xlnm.Print_Area" localSheetId="1">'Conservation Report'!$A$3:$I$34</definedName>
    <definedName name="UtilityList">#REF!</definedName>
  </definedNames>
  <calcPr calcId="152511"/>
</workbook>
</file>

<file path=xl/calcChain.xml><?xml version="1.0" encoding="utf-8"?>
<calcChain xmlns="http://schemas.openxmlformats.org/spreadsheetml/2006/main">
  <c r="D16" i="18" l="1"/>
  <c r="AY2" i="19" l="1"/>
  <c r="AW2" i="19" l="1"/>
  <c r="A2" i="19" l="1"/>
  <c r="AS2" i="19" l="1"/>
  <c r="W2" i="19"/>
  <c r="E2" i="19"/>
  <c r="AX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8" i="18" l="1"/>
  <c r="AD2" i="19" s="1"/>
  <c r="F28" i="18"/>
  <c r="AG2" i="19" s="1"/>
  <c r="B30" i="18" l="1"/>
  <c r="D28" i="18" l="1"/>
  <c r="H2" i="19" s="1"/>
  <c r="C28" i="18"/>
  <c r="H10" i="18" s="1"/>
  <c r="K2" i="19" l="1"/>
</calcChain>
</file>

<file path=xl/sharedStrings.xml><?xml version="1.0" encoding="utf-8"?>
<sst xmlns="http://schemas.openxmlformats.org/spreadsheetml/2006/main" count="107" uniqueCount="102">
  <si>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</si>
  <si>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</si>
  <si>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</si>
  <si>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</si>
  <si>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</si>
  <si>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</si>
  <si>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</si>
  <si>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</si>
  <si>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</si>
  <si>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</si>
  <si>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</si>
  <si>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</si>
  <si>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</si>
  <si>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</si>
  <si>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</si>
  <si>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</si>
  <si>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</si>
  <si>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 xml:space="preserve"> Distribution Efficiency</t>
  </si>
  <si>
    <t xml:space="preserve"> Production Efficiency</t>
  </si>
  <si>
    <t>Wave, Ocean, Tidal</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</si>
  <si>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</si>
  <si>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</si>
  <si>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</si>
  <si>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</si>
  <si>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</si>
  <si>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</si>
  <si>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</si>
  <si>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</si>
  <si>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</si>
  <si>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</si>
  <si>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Biodiesel</t>
  </si>
  <si>
    <t>Solar</t>
  </si>
  <si>
    <t>Geothermal</t>
  </si>
  <si>
    <t>Biomass</t>
  </si>
  <si>
    <t>Qualified Biomass</t>
  </si>
  <si>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</si>
  <si>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</si>
  <si>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</si>
  <si>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</si>
  <si>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2018-2019</t>
  </si>
  <si>
    <t>Biennial</t>
  </si>
  <si>
    <r>
      <t xml:space="preserve">Energy Independence Act (I-937) </t>
    </r>
    <r>
      <rPr>
        <sz val="11"/>
        <color rgb="FF000000"/>
        <rFont val="Arial Black"/>
        <family val="2"/>
      </rPr>
      <t>Conservation Report Workbook</t>
    </r>
  </si>
  <si>
    <t>CON_Potential_2018_2027</t>
  </si>
  <si>
    <t>CON_Target_2018_2019</t>
  </si>
  <si>
    <r>
      <t>Deadline:</t>
    </r>
    <r>
      <rPr>
        <sz val="11"/>
        <color rgb="FF000000"/>
        <rFont val="Arial"/>
        <family val="2"/>
      </rPr>
      <t xml:space="preserve"> June 1, 2019</t>
    </r>
  </si>
  <si>
    <r>
      <t>Questions:</t>
    </r>
    <r>
      <rPr>
        <sz val="11"/>
        <color rgb="FF000000"/>
        <rFont val="Arial"/>
        <family val="2"/>
      </rPr>
      <t xml:space="preserve"> Glenn Blackmon, State Energy Office, (360) 339-5619, </t>
    </r>
    <r>
      <rPr>
        <b/>
        <sz val="11"/>
        <color theme="3"/>
        <rFont val="Arial"/>
        <family val="2"/>
      </rPr>
      <t>glenn.blackmon@commerce.wa.gov</t>
    </r>
  </si>
  <si>
    <t>Target 2018-2019</t>
  </si>
  <si>
    <t>2018 Achievement</t>
  </si>
  <si>
    <t>2019 Achievement</t>
  </si>
  <si>
    <t>Achievement 2018</t>
  </si>
  <si>
    <t>Potential 2018-2027</t>
  </si>
  <si>
    <t>CON_2018_Agriculture_Expend</t>
  </si>
  <si>
    <t>CON_2018_Agriculture_MWH</t>
  </si>
  <si>
    <t>CON_2018_Commercial_Expend</t>
  </si>
  <si>
    <t>CON_2018_Commercial_MWH</t>
  </si>
  <si>
    <t>CON_2018_Distribution_Expend</t>
  </si>
  <si>
    <t>CON_2018_Distribution_MWH</t>
  </si>
  <si>
    <t>CON_2018_Expenditures</t>
  </si>
  <si>
    <t>CON_2018_Industrial_Expend</t>
  </si>
  <si>
    <t>CON_2018_Industrial_MWH</t>
  </si>
  <si>
    <t>CON_2018_MWH</t>
  </si>
  <si>
    <t>CON_2018_NEEA_Expend</t>
  </si>
  <si>
    <t>CON_2018_NEEA_MWH</t>
  </si>
  <si>
    <t>CON_2018_OtherSector1_Expend</t>
  </si>
  <si>
    <t>CON_2018_OtherSector1_MWH</t>
  </si>
  <si>
    <t>CON_2018_OtherSector2_Expend</t>
  </si>
  <si>
    <t>CON_2018_OtherSector2_MWH</t>
  </si>
  <si>
    <t>CON_2018_Production_Expend</t>
  </si>
  <si>
    <t>CON_2018_Production_MWH</t>
  </si>
  <si>
    <t>CON_2018_Program1_Expend</t>
  </si>
  <si>
    <t>CON_2018_Program2_Expend</t>
  </si>
  <si>
    <t>CON_2018_Residential_Expend</t>
  </si>
  <si>
    <t>CON_2018_Residential_MWH</t>
  </si>
  <si>
    <t>CON_2019_Agriculture_Expend</t>
  </si>
  <si>
    <t>CON_2019_Agriculture_MWH</t>
  </si>
  <si>
    <t>CON_2019_Commercial_Expend</t>
  </si>
  <si>
    <t>CON_2019_Commercial_MWH</t>
  </si>
  <si>
    <t>CON_2019_Distribution_Expend</t>
  </si>
  <si>
    <t>CON_2019_Distribution_MWH</t>
  </si>
  <si>
    <t>CON_2019_Expenditures</t>
  </si>
  <si>
    <t>CON_2019_Industrial_Expend</t>
  </si>
  <si>
    <t>CON_2019_Industrial_MWH</t>
  </si>
  <si>
    <t>CON_2019_MWH</t>
  </si>
  <si>
    <t>CON_2019_NEEA_Expend</t>
  </si>
  <si>
    <t>CON_2019_NEEA_MWH</t>
  </si>
  <si>
    <t>CON_2019_OtherSector1_Expend</t>
  </si>
  <si>
    <t>CON_2019_OtherSector1_MWH</t>
  </si>
  <si>
    <t>CON_2019_OtherSector2_Expend</t>
  </si>
  <si>
    <t>CON_2019_OtherSector2_MWH</t>
  </si>
  <si>
    <t>CON_2019_Production_Expend</t>
  </si>
  <si>
    <t>CON_2019_Production_MWH</t>
  </si>
  <si>
    <t>CON_2019_Program1_Expend</t>
  </si>
  <si>
    <t>CON_2019_Program2_Expend</t>
  </si>
  <si>
    <t>CON_2019_Residential_Expend</t>
  </si>
  <si>
    <t>CON_2019_Residential_MWH</t>
  </si>
  <si>
    <r>
      <rPr>
        <sz val="12"/>
        <color theme="1"/>
        <rFont val="Arial"/>
        <family val="2"/>
      </rPr>
      <t xml:space="preserve">Energy Independence Act (I-937) </t>
    </r>
    <r>
      <rPr>
        <sz val="12"/>
        <color theme="1"/>
        <rFont val="Arial Black"/>
        <family val="2"/>
      </rPr>
      <t>Conservation Report 2018-2019</t>
    </r>
  </si>
  <si>
    <t>Published April 22, 2019</t>
  </si>
  <si>
    <t>Avista Utilities</t>
  </si>
  <si>
    <t>Michael Gump / Energy Efficiency</t>
  </si>
  <si>
    <t>michael.gump@avistacorp.com</t>
  </si>
  <si>
    <t>General</t>
  </si>
  <si>
    <t>509-495-7991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</si>
</sst>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409]mmmm\ d\,\ yyyy;@"/>
    <numFmt numFmtId="167" formatCode="&quot;$&quot;#,##0"/>
  </numFmts>
  <fonts count="17"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b/>
      <sz val="9"/>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s>
  <fills count="12">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lightTrellis">
        <bgColor theme="6" tint="0.79998168889431442"/>
      </patternFill>
    </fill>
    <fill>
      <patternFill patternType="lightTrellis">
        <bgColor theme="0"/>
      </patternFill>
    </fill>
    <fill>
      <patternFill patternType="lightTrellis">
        <fgColor theme="0" tint="-0.499984740745262"/>
        <bgColor rgb="FFE4E4E4"/>
      </patternFill>
    </fill>
    <fill>
      <patternFill patternType="lightTrellis">
        <bgColor theme="4" tint="0.79998168889431442"/>
      </patternFill>
    </fill>
  </fills>
  <borders count="23">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style="hair">
        <color indexed="64"/>
      </left>
      <right style="hair">
        <color indexed="64"/>
      </right>
      <top style="thin">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78">
    <xf numFmtId="0" fontId="0" fillId="0" borderId="0" xfId="0"/>
    <xf numFmtId="0" fontId="5" fillId="2" borderId="0" xfId="0" applyFont="1" applyFill="1"/>
    <xf numFmtId="0" fontId="8" fillId="2" borderId="0" xfId="0" applyFont="1" applyFill="1" applyBorder="1" applyAlignment="1">
      <alignment horizontal="center" vertical="center" wrapText="1"/>
    </xf>
    <xf numFmtId="0" fontId="1" fillId="2" borderId="7" xfId="0" applyFont="1" applyFill="1" applyBorder="1" applyAlignment="1" applyProtection="1">
      <alignment horizontal="right"/>
    </xf>
    <xf numFmtId="0" fontId="0" fillId="0" borderId="0" xfId="0" applyNumberFormat="1"/>
    <xf numFmtId="0" fontId="13" fillId="4" borderId="0" xfId="0" applyFont="1" applyFill="1" applyBorder="1" applyAlignment="1">
      <alignment vertical="center" wrapText="1"/>
    </xf>
    <xf numFmtId="0" fontId="12" fillId="4" borderId="0" xfId="0" applyFont="1" applyFill="1" applyBorder="1" applyAlignment="1">
      <alignment vertical="center"/>
    </xf>
    <xf numFmtId="0" fontId="13" fillId="6" borderId="0"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6" fillId="6" borderId="7" xfId="0" applyFont="1" applyFill="1" applyBorder="1" applyAlignment="1" applyProtection="1">
      <alignment vertical="center" wrapText="1"/>
      <protection locked="0"/>
    </xf>
    <xf numFmtId="0" fontId="5" fillId="2" borderId="0" xfId="0" applyFont="1" applyFill="1" applyProtection="1"/>
    <xf numFmtId="0" fontId="9"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164" fontId="5" fillId="3" borderId="14"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9"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5" fontId="5" fillId="8" borderId="4" xfId="1" applyNumberFormat="1" applyFont="1" applyFill="1" applyBorder="1" applyAlignment="1" applyProtection="1">
      <alignment horizontal="center"/>
      <protection locked="0"/>
    </xf>
    <xf numFmtId="167" fontId="5" fillId="8" borderId="12" xfId="1" applyNumberFormat="1" applyFont="1" applyFill="1" applyBorder="1" applyAlignment="1" applyProtection="1">
      <alignment horizontal="right"/>
      <protection locked="0"/>
    </xf>
    <xf numFmtId="165" fontId="5" fillId="8" borderId="4" xfId="0" applyNumberFormat="1" applyFont="1" applyFill="1" applyBorder="1" applyAlignment="1" applyProtection="1">
      <alignment horizontal="center"/>
      <protection locked="0"/>
    </xf>
    <xf numFmtId="0" fontId="5" fillId="9" borderId="0" xfId="0" applyFont="1" applyFill="1" applyProtection="1"/>
    <xf numFmtId="167" fontId="5" fillId="9" borderId="0" xfId="0" applyNumberFormat="1" applyFont="1" applyFill="1" applyAlignment="1" applyProtection="1">
      <alignment horizontal="right"/>
    </xf>
    <xf numFmtId="164" fontId="5" fillId="10" borderId="13" xfId="0" applyNumberFormat="1" applyFont="1" applyFill="1" applyBorder="1" applyAlignment="1" applyProtection="1">
      <alignment horizontal="center"/>
    </xf>
    <xf numFmtId="164" fontId="5" fillId="10" borderId="14" xfId="0" applyNumberFormat="1" applyFont="1" applyFill="1" applyBorder="1" applyAlignment="1" applyProtection="1">
      <alignment horizontal="center"/>
    </xf>
    <xf numFmtId="165" fontId="6" fillId="11" borderId="6" xfId="0" applyNumberFormat="1" applyFont="1" applyFill="1" applyBorder="1" applyAlignment="1" applyProtection="1">
      <alignment horizontal="center"/>
    </xf>
    <xf numFmtId="167" fontId="6" fillId="11" borderId="1" xfId="1" applyNumberFormat="1" applyFont="1" applyFill="1" applyBorder="1" applyAlignment="1" applyProtection="1">
      <alignment horizontal="right"/>
    </xf>
    <xf numFmtId="166" fontId="16" fillId="0" borderId="0" xfId="0" applyNumberFormat="1" applyFont="1" applyFill="1" applyBorder="1" applyAlignment="1">
      <alignment horizontal="left" vertical="center"/>
    </xf>
    <xf numFmtId="165" fontId="5" fillId="6" borderId="20" xfId="1" applyNumberFormat="1" applyFont="1" applyFill="1" applyBorder="1" applyAlignment="1">
      <alignment horizontal="right"/>
    </xf>
    <xf numFmtId="165" fontId="5" fillId="6" borderId="12" xfId="1" applyNumberFormat="1" applyFont="1" applyFill="1" applyBorder="1" applyAlignment="1">
      <alignment horizontal="right"/>
    </xf>
    <xf numFmtId="165" fontId="5" fillId="5" borderId="21" xfId="1" applyNumberFormat="1" applyFont="1" applyFill="1" applyBorder="1"/>
    <xf numFmtId="0" fontId="13" fillId="6" borderId="0"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5" xfId="0" applyFont="1" applyFill="1" applyBorder="1" applyAlignment="1" applyProtection="1"/>
    <xf numFmtId="0" fontId="5" fillId="2" borderId="0" xfId="0" applyFont="1" applyFill="1" applyBorder="1" applyAlignment="1" applyProtection="1">
      <alignment horizontal="right" wrapText="1"/>
    </xf>
    <xf numFmtId="0" fontId="5" fillId="2" borderId="17" xfId="0" applyFont="1" applyFill="1" applyBorder="1" applyAlignment="1" applyProtection="1">
      <alignment horizontal="right" wrapText="1"/>
    </xf>
    <xf numFmtId="0" fontId="6" fillId="2" borderId="16" xfId="0" applyFont="1" applyFill="1" applyBorder="1" applyAlignment="1" applyProtection="1">
      <alignment horizontal="center"/>
    </xf>
    <xf numFmtId="0" fontId="6" fillId="0" borderId="16" xfId="0" applyFont="1" applyFill="1" applyBorder="1" applyAlignment="1" applyProtection="1">
      <alignment horizontal="center"/>
    </xf>
    <xf numFmtId="0" fontId="6" fillId="6" borderId="22" xfId="0" applyFont="1" applyFill="1" applyBorder="1" applyAlignment="1" applyProtection="1">
      <alignment horizontal="left"/>
      <protection locked="0"/>
    </xf>
    <xf numFmtId="0" fontId="5" fillId="6" borderId="22" xfId="0" applyFont="1" applyFill="1" applyBorder="1" applyAlignment="1" applyProtection="1">
      <alignment horizontal="left"/>
      <protection locked="0"/>
    </xf>
    <xf numFmtId="0" fontId="6" fillId="2" borderId="18"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6"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38101</xdr:colOff>
      <xdr:row>32</xdr:row>
      <xdr:rowOff>352424</xdr:rowOff>
    </xdr:from>
    <xdr:to>
      <xdr:col>9</xdr:col>
      <xdr:colOff>19050</xdr:colOff>
      <xdr:row>49</xdr:row>
      <xdr:rowOff>9525</xdr:rowOff>
    </xdr:to>
    <xdr:sp macro="" textlink="">
      <xdr:nvSpPr>
        <xdr:cNvPr id="2" name="TextBox 1"/>
        <xdr:cNvSpPr txBox="1"/>
      </xdr:nvSpPr>
      <xdr:spPr>
        <a:xfrm>
          <a:off x="38101" y="6772274"/>
          <a:ext cx="8353424" cy="5886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Consistent with RCW 19.285.070, relative to meeting targets established in RCW 19.285.040, Avista's 2018 reported savings consist of:</a:t>
          </a:r>
        </a:p>
        <a:p>
          <a:r>
            <a:rPr lang="en-US" sz="1100" u="sng">
              <a:solidFill>
                <a:schemeClr val="dk1"/>
              </a:solidFill>
              <a:effectLst/>
              <a:latin typeface="+mn-lt"/>
              <a:ea typeface="+mn-ea"/>
              <a:cs typeface="+mn-cs"/>
            </a:rPr>
            <a:t>Category</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Target</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Achieved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EIA Target		89,771	51,360  </a:t>
          </a:r>
        </a:p>
        <a:p>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Category</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Target</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Achieved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EIA Penalty Threshold	79,785	46,814</a:t>
          </a:r>
        </a:p>
        <a:p>
          <a:r>
            <a:rPr lang="en-US" sz="1100">
              <a:solidFill>
                <a:schemeClr val="dk1"/>
              </a:solidFill>
              <a:effectLst/>
              <a:latin typeface="+mn-lt"/>
              <a:ea typeface="+mn-ea"/>
              <a:cs typeface="+mn-cs"/>
            </a:rPr>
            <a:t>(As ordered by the UTC in Order 01, Docket UE-171091 approving Avista's calculation of the 2018-2019 Biennial Conservation Target)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Both targets are sub-sets of Avista's overall electric conservation achievement, as noted in 2) below.</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Indicated "Target"s in the  "Summary of Achievement and Targets" table represent Avista's Total Portfolio Savings. The WUTC's EIA Penalty Threshold (79,785 MWh) and Decoupling Penalty Target (5% of the EIA Penalty Threshold is 4,489 MWh) are included in the Total Portfolio Savings.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2018 achievement figures are detailed in Avista's 2018 </a:t>
          </a:r>
          <a:r>
            <a:rPr lang="en-US" sz="1100">
              <a:solidFill>
                <a:sysClr val="windowText" lastClr="000000"/>
              </a:solidFill>
              <a:effectLst/>
              <a:latin typeface="+mn-lt"/>
              <a:ea typeface="+mn-ea"/>
              <a:cs typeface="+mn-cs"/>
            </a:rPr>
            <a:t>Annual Conservation Report</a:t>
          </a:r>
          <a:r>
            <a:rPr lang="en-US" sz="1100">
              <a:solidFill>
                <a:schemeClr val="dk1"/>
              </a:solidFill>
              <a:effectLst/>
              <a:latin typeface="+mn-lt"/>
              <a:ea typeface="+mn-ea"/>
              <a:cs typeface="+mn-cs"/>
            </a:rPr>
            <a:t>, including program-specific discussions of  adaptive management  and hard-to-reach segments initiatives. The Reports are filed with the Washington Utilities and Transportation Commission ("UTC" or "Commission") by</a:t>
          </a:r>
          <a:r>
            <a:rPr lang="en-US" sz="1100" baseline="0">
              <a:solidFill>
                <a:schemeClr val="dk1"/>
              </a:solidFill>
              <a:effectLst/>
              <a:latin typeface="+mn-lt"/>
              <a:ea typeface="+mn-ea"/>
              <a:cs typeface="+mn-cs"/>
            </a:rPr>
            <a:t> June 1st of each year.</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It isn't possible to attribute decoupling savings to a particular program, measure,  or time period; Avista does not calculate savings for this target on an annual basis.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 Funding for distribution and generation efficiency measures is through Avista's general rate cases, per condition (9)(c) in Attachment A of Order 01 in Docket UE-171091.</a:t>
          </a:r>
        </a:p>
        <a:p>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6)</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Company’s energy efficiency acquisition targets for the 2018-2019 Biennium were based upon a Conservation Potential Assessment (CPA) completed as part of Avista’s 2017 Electric Integrated Resource Plan (IRP) by a third-party consultant applying methodologies consistent with the Northwest Power and Conservation Council’s (NWPCC) Seventh Power Plan.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7) Avista establishes its CPA EIA</a:t>
          </a:r>
          <a:r>
            <a:rPr lang="en-US" sz="1100" baseline="0">
              <a:solidFill>
                <a:schemeClr val="dk1"/>
              </a:solidFill>
              <a:effectLst/>
              <a:latin typeface="+mn-lt"/>
              <a:ea typeface="+mn-ea"/>
              <a:cs typeface="+mn-cs"/>
            </a:rPr>
            <a:t> target by first taking the greater of the pro-rata share of the ten year conservation potential and the sum of the first two years of that ten year period. For the 2018-2019 biennium, the first two years equaled 69,899 MWh and the pro-rata share of the ten year potential was 73,636 MWh. Since the pro-rata share is the higher value, the 73,636 MWh was chosen. Avista also added to that amount 15,386 MWh of behavioral savings and Distribution and Street Light Efficiency of 749 MWh to arrive at the EIA Target of 89,771 MWh.</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177765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topLeftCell="A10" workbookViewId="0">
      <selection activeCell="D22" sqref="D22"/>
    </sheetView>
  </sheetViews>
  <sheetFormatPr defaultRowHeight="15" x14ac:dyDescent="0.25"/>
  <cols>
    <col min="1" max="1" width="135.140625" customWidth="1"/>
    <col min="14" max="14" width="11.7109375" customWidth="1"/>
  </cols>
  <sheetData>
    <row r="1" spans="1:14" ht="18.75" x14ac:dyDescent="0.25">
      <c r="A1" s="6" t="s">
        <v>41</v>
      </c>
    </row>
    <row r="2" spans="1:14" x14ac:dyDescent="0.25">
      <c r="A2" s="54" t="s">
        <v>96</v>
      </c>
    </row>
    <row r="3" spans="1:14" x14ac:dyDescent="0.25">
      <c r="A3" s="6"/>
      <c r="N3" s="4"/>
    </row>
    <row r="4" spans="1:14" x14ac:dyDescent="0.25">
      <c r="A4" s="5" t="s">
        <v>44</v>
      </c>
    </row>
    <row r="5" spans="1:14" x14ac:dyDescent="0.25">
      <c r="A5" s="5" t="s">
        <v>29</v>
      </c>
    </row>
    <row r="6" spans="1:14" x14ac:dyDescent="0.25">
      <c r="A6" s="5" t="s">
        <v>45</v>
      </c>
    </row>
    <row r="8" spans="1:14" x14ac:dyDescent="0.25">
      <c r="A8" s="7" t="s">
        <v>36</v>
      </c>
    </row>
    <row r="9" spans="1:14" x14ac:dyDescent="0.25">
      <c r="A9" s="8" t="s">
        <v>37</v>
      </c>
    </row>
  </sheetData>
  <pageMargins left="0.7" right="0.7" top="0.75" bottom="0.75" header="0.3" footer="0.3"/>
  <pageSetup scale="9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53"/>
  <sheetViews>
    <sheetView tabSelected="1" zoomScaleNormal="100" workbookViewId="0">
      <selection activeCell="L11" sqref="L11"/>
    </sheetView>
  </sheetViews>
  <sheetFormatPr defaultColWidth="9.140625" defaultRowHeight="12.75" x14ac:dyDescent="0.2"/>
  <cols>
    <col min="1" max="2" width="16.7109375" style="15" customWidth="1"/>
    <col min="3" max="3" width="17.140625" style="15" customWidth="1"/>
    <col min="4" max="4" width="16" style="15" customWidth="1"/>
    <col min="5" max="5" width="4.42578125" style="15" customWidth="1"/>
    <col min="6" max="6" width="14.42578125" style="15" customWidth="1"/>
    <col min="7" max="7" width="15.42578125" style="15" customWidth="1"/>
    <col min="8" max="8" width="16.140625" style="15" customWidth="1"/>
    <col min="9" max="9" width="8.5703125" style="15" customWidth="1"/>
    <col min="10" max="10" width="9.140625" style="15"/>
    <col min="11" max="11" width="11.7109375" style="15" customWidth="1"/>
    <col min="12" max="16384" width="9.140625" style="15"/>
  </cols>
  <sheetData>
    <row r="1" spans="1:11" ht="15" x14ac:dyDescent="0.2">
      <c r="A1" s="58" t="s">
        <v>36</v>
      </c>
      <c r="B1" s="58"/>
      <c r="C1" s="58"/>
      <c r="D1" s="58"/>
      <c r="E1" s="58"/>
      <c r="F1" s="58"/>
      <c r="G1" s="58"/>
      <c r="H1" s="58"/>
      <c r="I1" s="58"/>
    </row>
    <row r="2" spans="1:11" ht="15" x14ac:dyDescent="0.2">
      <c r="A2" s="59" t="s">
        <v>37</v>
      </c>
      <c r="B2" s="59"/>
      <c r="C2" s="59"/>
      <c r="D2" s="59"/>
      <c r="E2" s="59"/>
      <c r="F2" s="59"/>
      <c r="G2" s="59"/>
      <c r="H2" s="59"/>
      <c r="I2" s="59"/>
    </row>
    <row r="3" spans="1:11" s="17" customFormat="1" ht="19.5" x14ac:dyDescent="0.4">
      <c r="A3" s="16" t="s">
        <v>95</v>
      </c>
    </row>
    <row r="4" spans="1:11" ht="15" customHeight="1" thickBot="1" x14ac:dyDescent="0.25">
      <c r="A4" s="18"/>
    </row>
    <row r="5" spans="1:11" ht="14.25" customHeight="1" thickBot="1" x14ac:dyDescent="0.25">
      <c r="A5" s="21" t="s">
        <v>3</v>
      </c>
      <c r="B5" s="66" t="s">
        <v>97</v>
      </c>
      <c r="C5" s="67"/>
      <c r="D5" s="67"/>
      <c r="F5" s="68" t="s">
        <v>38</v>
      </c>
      <c r="G5" s="68"/>
      <c r="H5" s="68"/>
      <c r="I5" s="68"/>
      <c r="K5" s="20"/>
    </row>
    <row r="6" spans="1:11" ht="15" customHeight="1" x14ac:dyDescent="0.2">
      <c r="A6" s="21" t="s">
        <v>23</v>
      </c>
      <c r="B6" s="69"/>
      <c r="C6" s="70"/>
      <c r="D6" s="70"/>
      <c r="E6" s="22"/>
      <c r="G6" s="1"/>
      <c r="H6" s="42" t="s">
        <v>39</v>
      </c>
      <c r="I6" s="1"/>
    </row>
    <row r="7" spans="1:11" ht="15" customHeight="1" x14ac:dyDescent="0.2">
      <c r="A7" s="23" t="s">
        <v>22</v>
      </c>
      <c r="B7" s="71" t="s">
        <v>98</v>
      </c>
      <c r="C7" s="72"/>
      <c r="D7" s="72"/>
      <c r="E7" s="17"/>
      <c r="G7" s="1"/>
      <c r="H7" s="43" t="s">
        <v>40</v>
      </c>
      <c r="I7" s="1"/>
    </row>
    <row r="8" spans="1:11" ht="15" customHeight="1" x14ac:dyDescent="0.2">
      <c r="A8" s="23" t="s">
        <v>0</v>
      </c>
      <c r="B8" s="72" t="s">
        <v>101</v>
      </c>
      <c r="C8" s="72"/>
      <c r="D8" s="72"/>
      <c r="E8" s="17"/>
      <c r="G8" s="23" t="s">
        <v>50</v>
      </c>
      <c r="H8" s="55">
        <v>368000</v>
      </c>
      <c r="I8" s="1"/>
    </row>
    <row r="9" spans="1:11" ht="15" customHeight="1" x14ac:dyDescent="0.2">
      <c r="A9" s="23" t="s">
        <v>1</v>
      </c>
      <c r="B9" s="73" t="s">
        <v>99</v>
      </c>
      <c r="C9" s="74"/>
      <c r="D9" s="74"/>
      <c r="E9" s="17"/>
      <c r="G9" s="44" t="s">
        <v>46</v>
      </c>
      <c r="H9" s="56">
        <v>94260</v>
      </c>
      <c r="I9" s="1"/>
    </row>
    <row r="10" spans="1:11" ht="15" customHeight="1" thickBot="1" x14ac:dyDescent="0.25">
      <c r="A10" s="23"/>
      <c r="B10" s="23"/>
      <c r="C10" s="23"/>
      <c r="D10" s="23"/>
      <c r="E10" s="17"/>
      <c r="G10" s="44" t="s">
        <v>49</v>
      </c>
      <c r="H10" s="57">
        <f>CON_2018_MWH+CON_2019_MWH</f>
        <v>51360.465000000004</v>
      </c>
      <c r="I10" s="1"/>
    </row>
    <row r="11" spans="1:11" s="17" customFormat="1" x14ac:dyDescent="0.2">
      <c r="E11" s="24"/>
      <c r="F11" s="15"/>
      <c r="G11" s="15"/>
      <c r="H11" s="15"/>
      <c r="I11" s="15"/>
    </row>
    <row r="12" spans="1:11" s="17" customFormat="1" ht="13.5" thickBot="1" x14ac:dyDescent="0.25">
      <c r="E12" s="24"/>
      <c r="F12" s="15"/>
      <c r="G12" s="15"/>
      <c r="H12" s="15"/>
      <c r="I12" s="15"/>
    </row>
    <row r="13" spans="1:11" ht="13.5" thickTop="1" x14ac:dyDescent="0.2">
      <c r="A13" s="61" t="s">
        <v>2</v>
      </c>
      <c r="B13" s="61"/>
      <c r="C13" s="61"/>
      <c r="D13" s="61"/>
      <c r="E13" s="61"/>
      <c r="F13" s="61"/>
      <c r="G13" s="61"/>
    </row>
    <row r="14" spans="1:11" ht="15" customHeight="1" x14ac:dyDescent="0.2">
      <c r="A14" s="25"/>
      <c r="C14" s="64" t="s">
        <v>47</v>
      </c>
      <c r="D14" s="64"/>
      <c r="F14" s="65" t="s">
        <v>48</v>
      </c>
      <c r="G14" s="65"/>
    </row>
    <row r="15" spans="1:11" ht="30.75" customHeight="1" x14ac:dyDescent="0.2">
      <c r="B15" s="26" t="s">
        <v>20</v>
      </c>
      <c r="C15" s="27" t="s">
        <v>6</v>
      </c>
      <c r="D15" s="27" t="s">
        <v>7</v>
      </c>
      <c r="F15" s="41" t="s">
        <v>6</v>
      </c>
      <c r="G15" s="41" t="s">
        <v>7</v>
      </c>
    </row>
    <row r="16" spans="1:11" ht="15" customHeight="1" x14ac:dyDescent="0.2">
      <c r="B16" s="3" t="s">
        <v>8</v>
      </c>
      <c r="C16" s="10">
        <v>13607.61</v>
      </c>
      <c r="D16" s="11">
        <f>5389458+1334642</f>
        <v>6724100</v>
      </c>
      <c r="F16" s="45"/>
      <c r="G16" s="46"/>
    </row>
    <row r="17" spans="1:7" ht="15" customHeight="1" x14ac:dyDescent="0.2">
      <c r="B17" s="3" t="s">
        <v>9</v>
      </c>
      <c r="C17" s="10">
        <v>32834.855000000003</v>
      </c>
      <c r="D17" s="11">
        <v>7148781</v>
      </c>
      <c r="F17" s="45"/>
      <c r="G17" s="46"/>
    </row>
    <row r="18" spans="1:7" ht="15" customHeight="1" x14ac:dyDescent="0.2">
      <c r="B18" s="3" t="s">
        <v>10</v>
      </c>
      <c r="C18" s="10"/>
      <c r="D18" s="11"/>
      <c r="F18" s="45"/>
      <c r="G18" s="46"/>
    </row>
    <row r="19" spans="1:7" ht="15" customHeight="1" x14ac:dyDescent="0.2">
      <c r="B19" s="3" t="s">
        <v>11</v>
      </c>
      <c r="C19" s="10"/>
      <c r="D19" s="11"/>
      <c r="F19" s="45"/>
      <c r="G19" s="46"/>
    </row>
    <row r="20" spans="1:7" ht="15" customHeight="1" x14ac:dyDescent="0.2">
      <c r="B20" s="3" t="s">
        <v>17</v>
      </c>
      <c r="C20" s="10">
        <v>372</v>
      </c>
      <c r="D20" s="11"/>
      <c r="F20" s="45"/>
      <c r="G20" s="46"/>
    </row>
    <row r="21" spans="1:7" ht="15" customHeight="1" x14ac:dyDescent="0.2">
      <c r="B21" s="28" t="s">
        <v>18</v>
      </c>
      <c r="C21" s="10"/>
      <c r="D21" s="11"/>
      <c r="F21" s="45"/>
      <c r="G21" s="46"/>
    </row>
    <row r="22" spans="1:7" ht="15" customHeight="1" x14ac:dyDescent="0.2">
      <c r="B22" s="28" t="s">
        <v>4</v>
      </c>
      <c r="C22" s="12">
        <v>4546</v>
      </c>
      <c r="D22" s="11">
        <v>982697</v>
      </c>
      <c r="F22" s="47"/>
      <c r="G22" s="46"/>
    </row>
    <row r="23" spans="1:7" ht="15" customHeight="1" x14ac:dyDescent="0.2">
      <c r="B23" s="13" t="s">
        <v>100</v>
      </c>
      <c r="C23" s="12"/>
      <c r="D23" s="11">
        <v>2563798</v>
      </c>
      <c r="F23" s="47"/>
      <c r="G23" s="46"/>
    </row>
    <row r="24" spans="1:7" ht="15" customHeight="1" x14ac:dyDescent="0.2">
      <c r="B24" s="13"/>
      <c r="C24" s="12"/>
      <c r="D24" s="11"/>
      <c r="F24" s="47"/>
      <c r="G24" s="46"/>
    </row>
    <row r="25" spans="1:7" ht="30.75" customHeight="1" x14ac:dyDescent="0.2">
      <c r="A25" s="62" t="s">
        <v>21</v>
      </c>
      <c r="B25" s="63"/>
      <c r="D25" s="29"/>
      <c r="F25" s="48"/>
      <c r="G25" s="49"/>
    </row>
    <row r="26" spans="1:7" ht="15" customHeight="1" x14ac:dyDescent="0.2">
      <c r="B26" s="14"/>
      <c r="C26" s="30"/>
      <c r="D26" s="11"/>
      <c r="F26" s="50"/>
      <c r="G26" s="46"/>
    </row>
    <row r="27" spans="1:7" ht="15" customHeight="1" x14ac:dyDescent="0.2">
      <c r="B27" s="14"/>
      <c r="C27" s="31"/>
      <c r="D27" s="11"/>
      <c r="F27" s="51"/>
      <c r="G27" s="46"/>
    </row>
    <row r="28" spans="1:7" ht="15" customHeight="1" x14ac:dyDescent="0.2">
      <c r="B28" s="32" t="s">
        <v>5</v>
      </c>
      <c r="C28" s="33">
        <f>SUM(C16:C24)</f>
        <v>51360.465000000004</v>
      </c>
      <c r="D28" s="34">
        <f>SUM(D16:D27)</f>
        <v>17419376</v>
      </c>
      <c r="F28" s="52">
        <f>SUM(F16:F24)</f>
        <v>0</v>
      </c>
      <c r="G28" s="53">
        <f>SUM(G16:G27)</f>
        <v>0</v>
      </c>
    </row>
    <row r="29" spans="1:7" ht="15" customHeight="1" x14ac:dyDescent="0.2">
      <c r="A29" s="35"/>
      <c r="B29" s="36"/>
      <c r="C29" s="37"/>
      <c r="D29" s="36"/>
      <c r="E29" s="37"/>
    </row>
    <row r="30" spans="1:7" s="17" customFormat="1" ht="15" customHeight="1" x14ac:dyDescent="0.2">
      <c r="A30" s="19" t="s">
        <v>3</v>
      </c>
      <c r="B30" s="60" t="str">
        <f>CON_Utility_Name</f>
        <v>Avista Utilities</v>
      </c>
      <c r="C30" s="60"/>
      <c r="D30" s="60"/>
      <c r="E30" s="60"/>
      <c r="F30" s="15"/>
      <c r="G30" s="15"/>
    </row>
    <row r="31" spans="1:7" s="17" customFormat="1" x14ac:dyDescent="0.2">
      <c r="A31" s="38" t="s">
        <v>12</v>
      </c>
      <c r="B31" s="76">
        <v>2018</v>
      </c>
      <c r="C31" s="76"/>
      <c r="D31" s="76"/>
      <c r="E31" s="76"/>
    </row>
    <row r="32" spans="1:7" s="17" customFormat="1" x14ac:dyDescent="0.2">
      <c r="A32" s="38"/>
      <c r="B32" s="39"/>
      <c r="C32" s="39"/>
      <c r="D32" s="39"/>
      <c r="E32" s="39"/>
    </row>
    <row r="33" spans="1:9" ht="28.5" customHeight="1" x14ac:dyDescent="0.2">
      <c r="A33" s="75" t="s">
        <v>35</v>
      </c>
      <c r="B33" s="75"/>
      <c r="C33" s="75"/>
      <c r="D33" s="75"/>
      <c r="E33" s="75"/>
      <c r="F33" s="75"/>
      <c r="G33" s="75"/>
      <c r="H33" s="75"/>
      <c r="I33" s="75"/>
    </row>
    <row r="34" spans="1:9" s="9" customFormat="1" ht="270.75" customHeight="1" x14ac:dyDescent="0.2">
      <c r="A34" s="77"/>
      <c r="B34" s="77"/>
      <c r="C34" s="77"/>
      <c r="D34" s="77"/>
      <c r="E34" s="77"/>
      <c r="F34" s="77"/>
      <c r="G34" s="77"/>
      <c r="H34" s="77"/>
      <c r="I34" s="77"/>
    </row>
    <row r="35" spans="1:9" s="9" customFormat="1" x14ac:dyDescent="0.2"/>
    <row r="36" spans="1:9" s="9" customFormat="1" x14ac:dyDescent="0.2"/>
    <row r="37" spans="1:9" s="9" customFormat="1" x14ac:dyDescent="0.2"/>
    <row r="38" spans="1:9" s="9" customFormat="1" x14ac:dyDescent="0.2"/>
    <row r="39" spans="1:9" s="9" customFormat="1" x14ac:dyDescent="0.2"/>
    <row r="40" spans="1:9" s="9" customFormat="1" x14ac:dyDescent="0.2"/>
    <row r="41" spans="1:9" s="9" customFormat="1" x14ac:dyDescent="0.2"/>
    <row r="42" spans="1:9" s="9" customFormat="1" x14ac:dyDescent="0.2"/>
    <row r="43" spans="1:9" s="9" customFormat="1" x14ac:dyDescent="0.2"/>
    <row r="44" spans="1:9" s="9" customFormat="1" x14ac:dyDescent="0.2"/>
    <row r="45" spans="1:9" s="9" customFormat="1" x14ac:dyDescent="0.2"/>
    <row r="46" spans="1:9" s="9" customFormat="1" x14ac:dyDescent="0.2"/>
    <row r="47" spans="1:9" s="9" customFormat="1" x14ac:dyDescent="0.2"/>
    <row r="48" spans="1:9" s="9" customFormat="1" x14ac:dyDescent="0.2"/>
    <row r="49" s="9" customFormat="1" x14ac:dyDescent="0.2"/>
    <row r="50" s="9" customFormat="1" x14ac:dyDescent="0.2"/>
    <row r="51" s="9" customFormat="1" x14ac:dyDescent="0.2"/>
    <row r="52" s="9" customFormat="1" x14ac:dyDescent="0.2"/>
    <row r="53" s="9" customFormat="1" x14ac:dyDescent="0.2"/>
  </sheetData>
  <mergeCells count="17">
    <mergeCell ref="A33:I33"/>
    <mergeCell ref="B31:E31"/>
    <mergeCell ref="A34:I34"/>
    <mergeCell ref="A1:I1"/>
    <mergeCell ref="A2:I2"/>
    <mergeCell ref="B30:E30"/>
    <mergeCell ref="F13:G13"/>
    <mergeCell ref="A13:E13"/>
    <mergeCell ref="A25:B25"/>
    <mergeCell ref="C14:D14"/>
    <mergeCell ref="F14:G14"/>
    <mergeCell ref="B5:D5"/>
    <mergeCell ref="F5:I5"/>
    <mergeCell ref="B6:D6"/>
    <mergeCell ref="B7:D7"/>
    <mergeCell ref="B8:D8"/>
    <mergeCell ref="B9:D9"/>
  </mergeCells>
  <dataValidations count="1">
    <dataValidation allowBlank="1" showInputMessage="1" showErrorMessage="1" prompt="Achievement in 2019 will be included in the report submitted in 2020." sqref="F16:G28"/>
  </dataValidations>
  <pageMargins left="0.7" right="0.7" top="0.75" bottom="0.75" header="0.3" footer="0.3"/>
  <pageSetup scale="97" fitToHeight="0" orientation="landscape" r:id="rId1"/>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5"/>
  <sheetViews>
    <sheetView workbookViewId="0">
      <selection activeCell="A2" sqref="A2"/>
    </sheetView>
  </sheetViews>
  <sheetFormatPr defaultRowHeight="15" x14ac:dyDescent="0.25"/>
  <cols>
    <col min="1" max="1" width="36.140625" bestFit="1" customWidth="1"/>
    <col min="3" max="3" width="10.5703125" customWidth="1"/>
    <col min="12" max="12" width="10.5703125" customWidth="1"/>
  </cols>
  <sheetData>
    <row r="1" spans="1:82" ht="162.75" x14ac:dyDescent="0.25">
      <c r="A1" s="40" t="s">
        <v>28</v>
      </c>
      <c r="B1" s="40" t="s">
        <v>51</v>
      </c>
      <c r="C1" s="40" t="s">
        <v>52</v>
      </c>
      <c r="D1" s="40" t="s">
        <v>53</v>
      </c>
      <c r="E1" s="40" t="s">
        <v>54</v>
      </c>
      <c r="F1" s="40" t="s">
        <v>55</v>
      </c>
      <c r="G1" s="40" t="s">
        <v>56</v>
      </c>
      <c r="H1" s="40" t="s">
        <v>57</v>
      </c>
      <c r="I1" s="40" t="s">
        <v>58</v>
      </c>
      <c r="J1" s="40" t="s">
        <v>59</v>
      </c>
      <c r="K1" s="40" t="s">
        <v>60</v>
      </c>
      <c r="L1" s="40" t="s">
        <v>61</v>
      </c>
      <c r="M1" s="40" t="s">
        <v>62</v>
      </c>
      <c r="N1" s="40" t="s">
        <v>63</v>
      </c>
      <c r="O1" s="40" t="s">
        <v>64</v>
      </c>
      <c r="P1" s="40" t="s">
        <v>65</v>
      </c>
      <c r="Q1" s="40" t="s">
        <v>66</v>
      </c>
      <c r="R1" s="40" t="s">
        <v>67</v>
      </c>
      <c r="S1" s="40" t="s">
        <v>68</v>
      </c>
      <c r="T1" s="40" t="s">
        <v>69</v>
      </c>
      <c r="U1" s="40" t="s">
        <v>70</v>
      </c>
      <c r="V1" s="40" t="s">
        <v>71</v>
      </c>
      <c r="W1" s="40" t="s">
        <v>72</v>
      </c>
      <c r="X1" s="40" t="s">
        <v>73</v>
      </c>
      <c r="Y1" s="40" t="s">
        <v>74</v>
      </c>
      <c r="Z1" s="40" t="s">
        <v>75</v>
      </c>
      <c r="AA1" s="40" t="s">
        <v>76</v>
      </c>
      <c r="AB1" s="40" t="s">
        <v>77</v>
      </c>
      <c r="AC1" s="40" t="s">
        <v>78</v>
      </c>
      <c r="AD1" s="40" t="s">
        <v>79</v>
      </c>
      <c r="AE1" s="40" t="s">
        <v>80</v>
      </c>
      <c r="AF1" s="40" t="s">
        <v>81</v>
      </c>
      <c r="AG1" s="40" t="s">
        <v>82</v>
      </c>
      <c r="AH1" s="40" t="s">
        <v>83</v>
      </c>
      <c r="AI1" s="40" t="s">
        <v>84</v>
      </c>
      <c r="AJ1" s="40" t="s">
        <v>85</v>
      </c>
      <c r="AK1" s="40" t="s">
        <v>86</v>
      </c>
      <c r="AL1" s="40" t="s">
        <v>87</v>
      </c>
      <c r="AM1" s="40" t="s">
        <v>88</v>
      </c>
      <c r="AN1" s="40" t="s">
        <v>89</v>
      </c>
      <c r="AO1" s="40" t="s">
        <v>90</v>
      </c>
      <c r="AP1" s="40" t="s">
        <v>91</v>
      </c>
      <c r="AQ1" s="40" t="s">
        <v>92</v>
      </c>
      <c r="AR1" s="40" t="s">
        <v>93</v>
      </c>
      <c r="AS1" s="40" t="s">
        <v>94</v>
      </c>
      <c r="AT1" s="40" t="s">
        <v>24</v>
      </c>
      <c r="AU1" s="40" t="s">
        <v>25</v>
      </c>
      <c r="AV1" s="40" t="s">
        <v>26</v>
      </c>
      <c r="AW1" s="40" t="s">
        <v>42</v>
      </c>
      <c r="AX1" s="40" t="s">
        <v>27</v>
      </c>
      <c r="AY1" s="40" t="s">
        <v>43</v>
      </c>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row>
    <row r="2" spans="1:82" x14ac:dyDescent="0.25">
      <c r="A2" t="str">
        <f>CON_Utility_Name</f>
        <v>Avista Utilities</v>
      </c>
      <c r="B2">
        <f>+CON_2018_Agriculture_Expend</f>
        <v>0</v>
      </c>
      <c r="C2">
        <f>+CON_2018_Agriculture_MWH</f>
        <v>0</v>
      </c>
      <c r="D2">
        <f>+CON_2018_Commercial_Expend</f>
        <v>7148781</v>
      </c>
      <c r="E2">
        <f>+CON_2018_Commercial_MWH</f>
        <v>32834.855000000003</v>
      </c>
      <c r="F2">
        <f>+CON_2018_Distribution_Expend</f>
        <v>0</v>
      </c>
      <c r="G2">
        <f>+CON_2018_Distribution_MWH</f>
        <v>372</v>
      </c>
      <c r="H2">
        <f>+CON_2018_Expenditures</f>
        <v>17419376</v>
      </c>
      <c r="I2">
        <f>+CON_2018_Industrial_Expend</f>
        <v>0</v>
      </c>
      <c r="J2">
        <f>+CON_2018_Industrial_MWH</f>
        <v>0</v>
      </c>
      <c r="K2">
        <f>+CON_2018_MWH</f>
        <v>51360.465000000004</v>
      </c>
      <c r="L2">
        <f>+CON_2018_NEEA_Expend</f>
        <v>982697</v>
      </c>
      <c r="M2">
        <f>+CON_2018_NEEA_MWH</f>
        <v>4546</v>
      </c>
      <c r="N2">
        <f>+CON_2018_OtherSector1_Expend</f>
        <v>2563798</v>
      </c>
      <c r="O2">
        <f>+CON_2018_OtherSector1_MWH</f>
        <v>0</v>
      </c>
      <c r="P2">
        <f>+CON_2018_OtherSector2_Expend</f>
        <v>0</v>
      </c>
      <c r="Q2">
        <f>+CON_2018_OtherSector2_MWH</f>
        <v>0</v>
      </c>
      <c r="R2">
        <f>+CON_2018_Production_Expend</f>
        <v>0</v>
      </c>
      <c r="S2">
        <f>+CON_2018_Production_MWH</f>
        <v>0</v>
      </c>
      <c r="T2">
        <f>+CON_2018_Program1_Expend</f>
        <v>0</v>
      </c>
      <c r="U2">
        <f>+CON_2018_Program2_Expend</f>
        <v>0</v>
      </c>
      <c r="V2">
        <f>+CON_2018_Residential_Expend</f>
        <v>6724100</v>
      </c>
      <c r="W2">
        <f>+CON_2018_Residential_MWH</f>
        <v>13607.61</v>
      </c>
      <c r="X2">
        <f>+CON_2019_Agriculture_Expend</f>
        <v>0</v>
      </c>
      <c r="Y2">
        <f>+CON_2019_Agriculture_MWH</f>
        <v>0</v>
      </c>
      <c r="Z2">
        <f>+CON_2019_Commercial_Expend</f>
        <v>0</v>
      </c>
      <c r="AA2">
        <f>+CON_2019_Commercial_MWH</f>
        <v>0</v>
      </c>
      <c r="AB2">
        <f>+CON_2019_Distribution_Expend</f>
        <v>0</v>
      </c>
      <c r="AC2">
        <f>+CON_2019_Distribution_MWH</f>
        <v>0</v>
      </c>
      <c r="AD2">
        <f>+CON_2019_Expenditures</f>
        <v>0</v>
      </c>
      <c r="AE2">
        <f>+CON_2019_Industrial_Expend</f>
        <v>0</v>
      </c>
      <c r="AF2">
        <f>+CON_2019_Industrial_MWH</f>
        <v>0</v>
      </c>
      <c r="AG2">
        <f>+CON_2019_MWH</f>
        <v>0</v>
      </c>
      <c r="AH2">
        <f>+CON_2019_NEEA_Expend</f>
        <v>0</v>
      </c>
      <c r="AI2">
        <f>+CON_2019_NEEA_MWH</f>
        <v>0</v>
      </c>
      <c r="AJ2">
        <f>+CON_2019_OtherSector1_Expend</f>
        <v>0</v>
      </c>
      <c r="AK2">
        <f>+CON_2019_OtherSector1_MWH</f>
        <v>0</v>
      </c>
      <c r="AL2">
        <f>+CON_2019_OtherSector2_Expend</f>
        <v>0</v>
      </c>
      <c r="AM2">
        <f>+CON_2019_OtherSector2_MWH</f>
        <v>0</v>
      </c>
      <c r="AN2">
        <f>+CON_2019_Production_Expend</f>
        <v>0</v>
      </c>
      <c r="AO2">
        <f>+CON_2019_Production_MWH</f>
        <v>0</v>
      </c>
      <c r="AP2">
        <f>+CON_2019_Program1_Expend</f>
        <v>0</v>
      </c>
      <c r="AQ2">
        <f>+CON_2019_Program2_Expend</f>
        <v>0</v>
      </c>
      <c r="AR2">
        <f>+CON_2019_Residential_Expend</f>
        <v>0</v>
      </c>
      <c r="AS2">
        <f>+CON_2019_Residential_MWH</f>
        <v>0</v>
      </c>
      <c r="AT2" t="str">
        <f>+CON_Contact_Name</f>
        <v>Michael Gump / Energy Efficiency</v>
      </c>
      <c r="AU2" t="str">
        <f>+CON_Email</f>
        <v>michael.gump@avistacorp.com</v>
      </c>
      <c r="AV2" t="str">
        <f>+CON_Phone</f>
        <v>509-495-7991</v>
      </c>
      <c r="AW2">
        <f>CON_Potential_2018_2027</f>
        <v>368000</v>
      </c>
      <c r="AX2">
        <f>+CON_Report_Date</f>
        <v>0</v>
      </c>
      <c r="AY2">
        <f>+CON_Target_2018_2019</f>
        <v>94260</v>
      </c>
    </row>
    <row r="6" spans="1:82" x14ac:dyDescent="0.25">
      <c r="A6" s="2" t="s">
        <v>13</v>
      </c>
    </row>
    <row r="7" spans="1:82" x14ac:dyDescent="0.25">
      <c r="A7" s="2" t="s">
        <v>14</v>
      </c>
    </row>
    <row r="8" spans="1:82" x14ac:dyDescent="0.25">
      <c r="A8" s="2" t="s">
        <v>31</v>
      </c>
    </row>
    <row r="9" spans="1:82" x14ac:dyDescent="0.25">
      <c r="A9" s="2" t="s">
        <v>33</v>
      </c>
    </row>
    <row r="10" spans="1:82" x14ac:dyDescent="0.25">
      <c r="A10" s="2" t="s">
        <v>34</v>
      </c>
    </row>
    <row r="11" spans="1:82" x14ac:dyDescent="0.25">
      <c r="A11" s="2" t="s">
        <v>32</v>
      </c>
    </row>
    <row r="12" spans="1:82" x14ac:dyDescent="0.25">
      <c r="A12" s="2" t="s">
        <v>15</v>
      </c>
    </row>
    <row r="13" spans="1:82" x14ac:dyDescent="0.25">
      <c r="A13" s="2" t="s">
        <v>19</v>
      </c>
    </row>
    <row r="14" spans="1:82" x14ac:dyDescent="0.25">
      <c r="A14" s="2" t="s">
        <v>16</v>
      </c>
    </row>
    <row r="15" spans="1:82" x14ac:dyDescent="0.25">
      <c r="A15" s="2" t="s">
        <v>30</v>
      </c>
    </row>
  </sheetData>
  <dataValidations count="1">
    <dataValidation type="list" allowBlank="1" showInputMessage="1" showErrorMessage="1" sqref="D8">
      <formula1>$A$6:$A$15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2017-11-01T07:00:00+00:00</OpenedDate>
    <SignificantOrder xmlns="dc463f71-b30c-4ab2-9473-d307f9d35888">false</SignificantOrder>
    <Date1 xmlns="dc463f71-b30c-4ab2-9473-d307f9d35888">2019-05-30T07:00:00+00:00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171090</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9C525AC3ED7074AB857376FB57D22DE" ma:contentTypeVersion="104" ma:contentTypeDescription="" ma:contentTypeScope="" ma:versionID="3896c6e2d6d2b1a9c05fcdb9a595c7d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7B842B-6D95-47B1-BE70-6C75A3931ECD}"/>
</file>

<file path=customXml/itemProps2.xml><?xml version="1.0" encoding="utf-8"?>
<ds:datastoreItem xmlns:ds="http://schemas.openxmlformats.org/officeDocument/2006/customXml" ds:itemID="{B5134EF7-F04D-4218-953F-7A835D8EE7C1}">
  <ds:schemaRefs>
    <ds:schemaRef ds:uri="http://schemas.microsoft.com/office/2006/metadata/properties"/>
    <ds:schemaRef ds:uri="http://schemas.microsoft.com/sharepoint/v3"/>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http://www.w3.org/XML/1998/namespace"/>
  </ds:schemaRefs>
</ds:datastoreItem>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4.xml><?xml version="1.0" encoding="utf-8"?>
<ds:datastoreItem xmlns:ds="http://schemas.openxmlformats.org/officeDocument/2006/customXml" ds:itemID="{C177E8CB-600D-4A6F-87A8-9F2860234A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52</vt:i4>
      </vt:variant>
    </vt:vector>
  </HeadingPairs>
  <TitlesOfParts>
    <vt:vector size="55" baseType="lpstr">
      <vt:lpstr>Background</vt:lpstr>
      <vt:lpstr>Conservation Report</vt:lpstr>
      <vt:lpstr>Data</vt:lpstr>
      <vt:lpstr>CON_2018_Agriculture_Expend</vt:lpstr>
      <vt:lpstr>CON_2018_Agriculture_MWH</vt:lpstr>
      <vt:lpstr>CON_2018_Commercial_Expend</vt:lpstr>
      <vt:lpstr>CON_2018_Commercial_MWH</vt:lpstr>
      <vt:lpstr>CON_2018_Distribution_Expend</vt:lpstr>
      <vt:lpstr>CON_2018_Distribution_MWH</vt:lpstr>
      <vt:lpstr>CON_2018_Expenditures</vt:lpstr>
      <vt:lpstr>CON_2018_Industrial_Expend</vt:lpstr>
      <vt:lpstr>CON_2018_Industrial_MWH</vt:lpstr>
      <vt:lpstr>CON_2018_MWH</vt:lpstr>
      <vt:lpstr>CON_2018_NEEA_Expend</vt:lpstr>
      <vt:lpstr>CON_2018_NEEA_MWH</vt:lpstr>
      <vt:lpstr>CON_2018_OtherSector1_Expend</vt:lpstr>
      <vt:lpstr>CON_2018_OtherSector1_MWH</vt:lpstr>
      <vt:lpstr>CON_2018_OtherSector2_Expend</vt:lpstr>
      <vt:lpstr>CON_2018_OtherSector2_MWH</vt:lpstr>
      <vt:lpstr>CON_2018_Production_Expend</vt:lpstr>
      <vt:lpstr>CON_2018_Production_MWH</vt:lpstr>
      <vt:lpstr>CON_2018_Program1_Expend</vt:lpstr>
      <vt:lpstr>CON_2018_Program2_Expend</vt:lpstr>
      <vt:lpstr>CON_2018_Residential_Expend</vt:lpstr>
      <vt:lpstr>CON_2018_Residential_MWH</vt:lpstr>
      <vt:lpstr>CON_2019_Agriculture_Expend</vt:lpstr>
      <vt:lpstr>CON_2019_Agriculture_MWH</vt:lpstr>
      <vt:lpstr>CON_2019_Commercial_Expend</vt:lpstr>
      <vt:lpstr>CON_2019_Commercial_MWH</vt:lpstr>
      <vt:lpstr>CON_2019_Distribution_Expend</vt:lpstr>
      <vt:lpstr>CON_2019_Distribution_MWH</vt:lpstr>
      <vt:lpstr>CON_2019_Expenditures</vt:lpstr>
      <vt:lpstr>CON_2019_Industrial_Expend</vt:lpstr>
      <vt:lpstr>CON_2019_Industrial_MWH</vt:lpstr>
      <vt:lpstr>CON_2019_MWH</vt:lpstr>
      <vt:lpstr>CON_2019_NEEA_Expend</vt:lpstr>
      <vt:lpstr>CON_2019_NEEA_MWH</vt:lpstr>
      <vt:lpstr>CON_2019_OtherSector1_Expend</vt:lpstr>
      <vt:lpstr>CON_2019_OtherSector1_MWH</vt:lpstr>
      <vt:lpstr>CON_2019_OtherSector2_Expend</vt:lpstr>
      <vt:lpstr>CON_2019_OtherSector2_MWH</vt:lpstr>
      <vt:lpstr>CON_2019_Production_Expend</vt:lpstr>
      <vt:lpstr>CON_2019_Production_MWH</vt:lpstr>
      <vt:lpstr>CON_2019_Program1_Expend</vt:lpstr>
      <vt:lpstr>CON_2019_Program2_Expend</vt:lpstr>
      <vt:lpstr>CON_2019_Residential_Expend</vt:lpstr>
      <vt:lpstr>CON_2019_Residential_MWH</vt:lpstr>
      <vt:lpstr>CON_Contact_Name</vt:lpstr>
      <vt:lpstr>CON_Email</vt:lpstr>
      <vt:lpstr>CON_Phone</vt:lpstr>
      <vt:lpstr>CON_Potential_2018_2027</vt:lpstr>
      <vt:lpstr>CON_Report_Date</vt:lpstr>
      <vt:lpstr>CON_Target_2018_2019</vt:lpstr>
      <vt:lpstr>CON_Utility_Name</vt:lpstr>
      <vt:lpstr>'Conservation Report'!Print_Area</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Gervais, Linda</cp:lastModifiedBy>
  <cp:lastPrinted>2019-05-24T16:19:59Z</cp:lastPrinted>
  <dcterms:created xsi:type="dcterms:W3CDTF">2012-03-20T21:01:26Z</dcterms:created>
  <dcterms:modified xsi:type="dcterms:W3CDTF">2019-05-30T16:50:32Z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0x0101006E56B4D1795A2E4DB2F0B01679ED314A0049C525AC3ED7074AB857376FB57D22DE</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ESRI_WORKBOOK_ID">
    <vt:lpwstr>53fd9fcce21b45a8abddddb4abedff9b</vt:lpwstr>
  </property>
  <property fmtid="{D5CDD505-2E9C-101B-9397-08002B2CF9AE}" pid="9" name="_docset_NoMedatataSyncRequired">
    <vt:lpwstr>False</vt:lpwstr>
  </property>
  <property fmtid="{D5CDD505-2E9C-101B-9397-08002B2CF9AE}" pid="10" name="IsEFSEC">
    <vt:bool>false</vt:bool>
  </property>
</Properties>
</file>