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.utc.wa.gov/sites/ug-200568/Staffs Testimony and Exhibits/"/>
    </mc:Choice>
  </mc:AlternateContent>
  <xr:revisionPtr revIDLastSave="0" documentId="13_ncr:1_{F502240A-6277-4633-BAD6-9939D062C369}" xr6:coauthVersionLast="45" xr6:coauthVersionMax="45" xr10:uidLastSave="{00000000-0000-0000-0000-000000000000}"/>
  <bookViews>
    <workbookView xWindow="28680" yWindow="-120" windowWidth="29040" windowHeight="17640" xr2:uid="{E186E765-059D-4328-BD2E-0B3A6B8FBC02}"/>
  </bookViews>
  <sheets>
    <sheet name="MCP-6 - 2020 Plant Addition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localSheetId="0" hidden="1">'MCP-6 - 2020 Plant Additions'!$A$11:$K$199</definedName>
    <definedName name="_gr1" hidden="1">{"three",#N/A,FALSE,"Capital";"four",#N/A,FALSE,"Capital"}</definedName>
    <definedName name="_Key1" hidden="1">[1]RENT!#REF!</definedName>
    <definedName name="_Order1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Code" hidden="1">""""</definedName>
    <definedName name="AccessDatabase" hidden="1">"C:\ncux\bud\rms_inv.mdb"</definedName>
    <definedName name="ActOrTarget">[2]Registry!$E$81</definedName>
    <definedName name="ActualOrTarget">[2]Verify!$E$83</definedName>
    <definedName name="ACwvu.allocations." hidden="1">#REF!</definedName>
    <definedName name="ACwvu.annual._.hotel." hidden="1">[3]development!$C$5</definedName>
    <definedName name="ACwvu.bottom._.line." hidden="1">[3]development!#REF!</definedName>
    <definedName name="ACwvu.cash._.flow." hidden="1">#REF!</definedName>
    <definedName name="ACwvu.combo." hidden="1">[3]development!$B$89</definedName>
    <definedName name="ACwvu.full." hidden="1">#REF!</definedName>
    <definedName name="ACwvu.offsite." hidden="1">#REF!</definedName>
    <definedName name="ACwvu.onsite." hidden="1">#REF!</definedName>
    <definedName name="AFactor">[2]Factors!$D$12:$Z$806</definedName>
    <definedName name="AFirst">[2]Factors!$D$12:$D$804</definedName>
    <definedName name="anscount" hidden="1">2</definedName>
    <definedName name="b" hidden="1">{"One",#N/A,FALSE,"CClub";"Two",#N/A,FALSE,"CClub";"Three",#N/A,FALSE,"CClub";"Four",#N/A,FALSE,"CClub";"Five",#N/A,FALSE,"CClub"}</definedName>
    <definedName name="BillRN">[2]Registry!$E$138</definedName>
    <definedName name="BillTargetROR">[2]Verify!$E$74</definedName>
    <definedName name="BNE_MESSAGES_HIDDEN" hidden="1">#REF!</definedName>
    <definedName name="Case">[2]Input!$E$5</definedName>
    <definedName name="CCPTargetROR">[2]Verify!$E$76</definedName>
    <definedName name="cd" hidden="1">{"annual",#N/A,FALSE,"Pro Forma";#N/A,#N/A,FALSE,"Golf Operations"}</definedName>
    <definedName name="CFactor">[2]Factors!$AN$12:$AR$258</definedName>
    <definedName name="Company" hidden="1">[4]Title!$A$2</definedName>
    <definedName name="CompanyD">[2]Title!$A$2</definedName>
    <definedName name="CPTTargetROR">[2]Verify!$E$75</definedName>
    <definedName name="Cwvu.annual." hidden="1">#REF!,#REF!,#REF!,#REF!,#REF!,#REF!,#REF!,#REF!,#REF!,#REF!,#REF!,#REF!,#REF!,#REF!,#REF!,#REF!,#REF!,#REF!,#REF!,#REF!,#REF!,#REF!,#REF!,#REF!</definedName>
    <definedName name="Cwvu.annual._.hotel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</definedName>
    <definedName name="Cwvu.bottom._.line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,[3]development!#REF!,[3]development!#REF!,[3]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$85:$IV$85,[3]development!$A$89:$IV$89,[3]development!$A$91:$IV$91,[3]development!#REF!,[3]development!#REF!,[3]development!#REF!,[3]development!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isplay_Week">[2]Schedule!$G$4</definedName>
    <definedName name="DistRN">[2]Registry!$E$137</definedName>
    <definedName name="DistTargetROR">[2]Verify!$E$73</definedName>
    <definedName name="EFFECTROR">[2]Verify!$D$61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8TargetROR">[2]Verify!$E$77</definedName>
    <definedName name="FFactor">[2]Factors!$AC$12:$AL$131</definedName>
    <definedName name="fffff" hidden="1">{"ALL",#N/A,FALSE,"A"}</definedName>
    <definedName name="FFirst">[2]Factors!$AC$12:$AC$131</definedName>
    <definedName name="fsdfsad" hidden="1">{"ALL",#N/A,FALSE,"A"}</definedName>
    <definedName name="Func6RN">[2]Registry!$E$139</definedName>
    <definedName name="Func7RN">[2]Registry!$E$140</definedName>
    <definedName name="Func8RN">[2]Registry!$E$141</definedName>
    <definedName name="Function1">[2]Functions!$G$9</definedName>
    <definedName name="Function2">[2]Functions!$H$9</definedName>
    <definedName name="Function3">[2]Functions!$I$9</definedName>
    <definedName name="Function4">[2]Functions!$J$9</definedName>
    <definedName name="Function5">[2]Functions!$K$9</definedName>
    <definedName name="Function6">[2]Functions!$L$9</definedName>
    <definedName name="Function7">[2]Functions!$M$9</definedName>
    <definedName name="Function8">[2]Functions!$N$9</definedName>
    <definedName name="gr" hidden="1">{"three",#N/A,FALSE,"Capital";"four",#N/A,FALSE,"Capital"}</definedName>
    <definedName name="help" hidden="1">{"ALL",#N/A,FALSE,"A"}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K2_WBEVMODE" hidden="1">0</definedName>
    <definedName name="limcount" hidden="1">3</definedName>
    <definedName name="MaxDiff">[2]Registry!$E$77</definedName>
    <definedName name="Mode">[2]Registry!$E$89</definedName>
    <definedName name="Pal_Workbook_GUID" hidden="1">"VX3CWJGNQX2CCGI81U4N2V76"</definedName>
    <definedName name="PPPPPPPPPPPPPPPP" hidden="1">{#N/A,#N/A,FALSE,"Sheet5"}</definedName>
    <definedName name="_xlnm.Print_Titles" localSheetId="0">'MCP-6 - 2020 Plant Additions'!$A:$A,'MCP-6 - 2020 Plant Additions'!$1:$11</definedName>
    <definedName name="Project_Start">[2]Schedule!$G$3</definedName>
    <definedName name="rAcctDol">[2]Functions!$E:$E</definedName>
    <definedName name="rAlloChkTot">[2]Total!$AB:$AB</definedName>
    <definedName name="rClassRR">[2]Total!$F$768:$Z$768</definedName>
    <definedName name="rCol">[2]Total!$F$10:$AA$10</definedName>
    <definedName name="rFuncAlloc">[2]Functions!$F:$F</definedName>
    <definedName name="rFuncChkTot">[2]Functions!$P:$P</definedName>
    <definedName name="rFuncNum">[2]Functions!$C:$C</definedName>
    <definedName name="rFunctCols">[2]Functions!$R:$R</definedName>
    <definedName name="rFuncTitle">[2]Functions!$B:$B</definedName>
    <definedName name="rgeClasses1">[2]Total!$F$7:$AA$7</definedName>
    <definedName name="rgeClasses2">[2]Total!$F$8:$AA$8</definedName>
    <definedName name="rgeClasses3">[2]Total!$F$9:$AA$9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ine">[2]Functions!$A:$A</definedName>
    <definedName name="rQLCrit">[2]Registry!$E$119</definedName>
    <definedName name="rQLNonZ">[2]Registry!$E$117</definedName>
    <definedName name="Rwvu.allocations." hidden="1">#REF!</definedName>
    <definedName name="Rwvu.annual._.hotel." hidden="1">[3]development!#REF!</definedName>
    <definedName name="Rwvu.bottom._.line." hidden="1">[3]development!#REF!</definedName>
    <definedName name="Rwvu.cash._.flow." hidden="1">#REF!</definedName>
    <definedName name="Rwvu.combo." hidden="1">[3]development!#REF!</definedName>
    <definedName name="Rwvu.offsite." hidden="1">#REF!</definedName>
    <definedName name="Rwvu.onsite." hidden="1">#REF!</definedName>
    <definedName name="SAPBEXhrIndnt" hidden="1">"Wide"</definedName>
    <definedName name="SAPsysID" hidden="1">"708C5W7SBKP804JT78WJ0JNKI"</definedName>
    <definedName name="SAPwbID" hidden="1">"ARS"</definedName>
    <definedName name="SpreadsheetBuilder_2" hidden="1">[5]Sheet2!#REF!</definedName>
    <definedName name="SpreadsheetBuilder_3" hidden="1">[6]Sheet2!#REF!</definedName>
    <definedName name="StatComb">[2]Verify!$E$66</definedName>
    <definedName name="StorRN">[2]Registry!$E$135</definedName>
    <definedName name="StorTargetROR">[2]Verify!$E$71</definedName>
    <definedName name="SuppRN">[2]Registry!$E$134</definedName>
    <definedName name="SuppTargetROR">[2]Verify!$E$70</definedName>
    <definedName name="Swvu.allocations." hidden="1">#REF!</definedName>
    <definedName name="Swvu.annual._.hotel." hidden="1">[3]development!$C$5</definedName>
    <definedName name="Swvu.bottom._.line." hidden="1">[3]development!#REF!</definedName>
    <definedName name="Swvu.cash._.flow." hidden="1">#REF!</definedName>
    <definedName name="Swvu.combo." hidden="1">[3]development!$B$89</definedName>
    <definedName name="Swvu.full." hidden="1">#REF!</definedName>
    <definedName name="Swvu.offsite." hidden="1">#REF!</definedName>
    <definedName name="Swvu.onsite." hidden="1">#REF!</definedName>
    <definedName name="TARGETGRT">[2]Verify!$E$63</definedName>
    <definedName name="TargetMuni">[2]Verify!$E$64</definedName>
    <definedName name="Title">[2]Registry!$E$95</definedName>
    <definedName name="Title1" hidden="1">[4]Title!$A$3</definedName>
    <definedName name="Title2" hidden="1">[4]Title!$A$4</definedName>
    <definedName name="Title3">[2]Title!$A$5</definedName>
    <definedName name="Title6">[2]Title!$A$8</definedName>
    <definedName name="TotalTargetROR">[2]Verify!$E$61</definedName>
    <definedName name="TranRN">[2]Registry!$E$136</definedName>
    <definedName name="TranTargetROR">[2]Verify!$E$72</definedName>
    <definedName name="trth" hidden="1">{"ALL",#N/A,FALSE,"A"}</definedName>
    <definedName name="wr" hidden="1">{"Output-3Column",#N/A,FALSE,"Output"}</definedName>
    <definedName name="wrn" hidden="1">{"Inflation-BaseYear",#N/A,FALSE,"Inputs"}</definedName>
    <definedName name="wrn.ALL." hidden="1">{"ALL",#N/A,FALSE,"A"}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CASH." hidden="1">{#N/A,#N/A,FALSE,"Sheet5"}</definedName>
    <definedName name="wrn.Cash._.and._.Accrual." hidden="1">{"a_cash",#N/A,FALSE,"Summary";"a_accrual",#N/A,FALSE,"Summary"}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ive._.Year._.Test." hidden="1">{"Five Year Plan",#N/A,TRUE,"Monthly Summary-IIIXIILP";"Five Year Plan",#N/A,TRUE,"Cash Flow"}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fd." hidden="1">{"Pfd",#N/A,FALSE,"Pfd"}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quarterly." hidden="1">{"quarterly",#N/A,FALSE,"Pro Forma"}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_.and._.Debt." hidden="1">{"a_sales",#N/A,FALSE,"Summary";"a_debt",#N/A,FALSE,"Summary"}</definedName>
    <definedName name="wrn.SCHED._.BC." hidden="1">{"SCHED_B&amp;C",#N/A,FALSE,"A"}</definedName>
    <definedName name="wrn.SCHED._.DE." hidden="1">{"SCHED_D&amp;E",#N/A,FALSE,"A"}</definedName>
    <definedName name="wrn.Shared._.Costs." hidden="1">{"cash flow",#N/A,FALSE,"Shared Costs";"allocations",#N/A,FALSE,"Shared Costs"}</definedName>
    <definedName name="wrn.SHEDA." hidden="1">{"SCHED_A",#N/A,FALSE,"A"}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O152" i="2" l="1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51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2" i="2"/>
  <c r="G150" i="2"/>
  <c r="I226" i="2"/>
  <c r="H225" i="2"/>
  <c r="H224" i="2"/>
  <c r="H223" i="2"/>
  <c r="H221" i="2"/>
  <c r="H220" i="2"/>
  <c r="H217" i="2"/>
  <c r="H212" i="2"/>
  <c r="H211" i="2"/>
  <c r="E195" i="2"/>
  <c r="E199" i="2" s="1"/>
  <c r="E103" i="2"/>
  <c r="E99" i="2"/>
  <c r="E77" i="2"/>
  <c r="E65" i="2"/>
  <c r="E54" i="2"/>
  <c r="E41" i="2"/>
  <c r="E30" i="2"/>
  <c r="E24" i="2"/>
  <c r="E17" i="2"/>
  <c r="E15" i="2"/>
  <c r="E12" i="2"/>
  <c r="Q16" i="2" l="1"/>
  <c r="E34" i="2"/>
  <c r="H34" i="2"/>
  <c r="H214" i="2"/>
  <c r="H215" i="2"/>
  <c r="J211" i="2"/>
  <c r="J223" i="2"/>
  <c r="J212" i="2"/>
  <c r="J217" i="2"/>
  <c r="H222" i="2"/>
  <c r="H199" i="2"/>
  <c r="H213" i="2"/>
  <c r="J225" i="2"/>
  <c r="G34" i="2"/>
  <c r="D209" i="2"/>
  <c r="G199" i="2"/>
  <c r="E150" i="2"/>
  <c r="J221" i="2"/>
  <c r="J220" i="2"/>
  <c r="J224" i="2"/>
  <c r="Q20" i="2" l="1"/>
  <c r="E203" i="2"/>
  <c r="G203" i="2"/>
  <c r="H216" i="2"/>
  <c r="J215" i="2"/>
  <c r="H219" i="2"/>
  <c r="H210" i="2"/>
  <c r="J213" i="2"/>
  <c r="J214" i="2"/>
  <c r="H218" i="2"/>
  <c r="J222" i="2"/>
  <c r="H150" i="2"/>
  <c r="H203" i="2" s="1"/>
  <c r="Q13" i="2" s="1"/>
  <c r="Q22" i="2" l="1"/>
  <c r="Q14" i="2"/>
  <c r="J210" i="2"/>
  <c r="H226" i="2"/>
  <c r="J219" i="2"/>
  <c r="J216" i="2"/>
  <c r="J218" i="2"/>
  <c r="J226" i="2" l="1"/>
  <c r="K226" i="2" s="1"/>
  <c r="H228" i="2"/>
</calcChain>
</file>

<file path=xl/sharedStrings.xml><?xml version="1.0" encoding="utf-8"?>
<sst xmlns="http://schemas.openxmlformats.org/spreadsheetml/2006/main" count="429" uniqueCount="234">
  <si>
    <t xml:space="preserve">           Cascade Natural Gas</t>
  </si>
  <si>
    <t xml:space="preserve"> Proposed Plant Additions</t>
  </si>
  <si>
    <t>12 Months ended December 31, 2019</t>
  </si>
  <si>
    <t>(A)</t>
  </si>
  <si>
    <t>(B)</t>
  </si>
  <si>
    <t>(C)</t>
  </si>
  <si>
    <t>(D)</t>
  </si>
  <si>
    <t>( E )</t>
  </si>
  <si>
    <t>(F)=(D)*( E )</t>
  </si>
  <si>
    <t>(G)</t>
  </si>
  <si>
    <t>(H)</t>
  </si>
  <si>
    <t>(I)</t>
  </si>
  <si>
    <t>Line No.</t>
  </si>
  <si>
    <t xml:space="preserve">Function            </t>
  </si>
  <si>
    <t xml:space="preserve">Funding Project - Description      </t>
  </si>
  <si>
    <t xml:space="preserve">Account No. </t>
  </si>
  <si>
    <t>2020 Total Company's Plant</t>
  </si>
  <si>
    <t>WA Alloc</t>
  </si>
  <si>
    <t xml:space="preserve">WA                     </t>
  </si>
  <si>
    <t>Notes</t>
  </si>
  <si>
    <t>Estimated In-Service Date</t>
  </si>
  <si>
    <t>Filed</t>
  </si>
  <si>
    <t>Gas Intangible</t>
  </si>
  <si>
    <t>FP-101480 UG Implement Maximo Ph 1 CNG Direct</t>
  </si>
  <si>
    <t>FP-200663 UG-GIS Enhancements CNGC</t>
  </si>
  <si>
    <t>FP-302596 WALLULA GATE; GTN</t>
  </si>
  <si>
    <t>FP-302621 LV CUSTOMER WEB SITE - DIRECT</t>
  </si>
  <si>
    <t>FP-306998 SOUTH WALLA GATE-WILLIAMS COSTS</t>
  </si>
  <si>
    <t>FP-316019 UG GIS ESRI UPGRADE - CNG DIRECT</t>
  </si>
  <si>
    <t>FP-316047 UG GIS LANDBASE - CNG DIRECT COST</t>
  </si>
  <si>
    <t>FP-316102 UG-GIS Pipeline Inspection System</t>
  </si>
  <si>
    <t>FP-316182 UG 2018 CC&amp;B UPGRADE - CNG DIRECT</t>
  </si>
  <si>
    <t>FP-316269 UG WEBLOGIC FOR JDE - CNG DIRE</t>
  </si>
  <si>
    <t>FP-316284 GIS High Acc Trans Line Surv Enhanc</t>
  </si>
  <si>
    <t>FP-316289 PowerPlan Lease CNG</t>
  </si>
  <si>
    <t>FP-316361 UG 2018 SCADA ENHANCE-CNG DIRECT</t>
  </si>
  <si>
    <t>FP-316451 UG Purch RabMQ Software CNG Direct</t>
  </si>
  <si>
    <t>FP-317101 UG-JDEdwards AS400 to Oracle DB</t>
  </si>
  <si>
    <t>FP-317322 ARLINGTON GATE UPGR; WILLIAMS COSTS</t>
  </si>
  <si>
    <t>FP-317617 UG-Migrate Aligne CNG Direct</t>
  </si>
  <si>
    <t>FP-318808 GR-OTHELLO-GT-OTHELLO GATE NWP</t>
  </si>
  <si>
    <t>FP-318822 Impl myWorld Leak Survey at CNGC</t>
  </si>
  <si>
    <t>FP-318846 UG-Impl 2Ring Dashboard for CSC-CNG</t>
  </si>
  <si>
    <t>FP-318893 UG-Impl GIS Offline Mobile Maps-CNG</t>
  </si>
  <si>
    <t>FP-318987 GR-OTHELLO-NWP LAT FA COSTS</t>
  </si>
  <si>
    <t>Total Intangible Plant</t>
  </si>
  <si>
    <t>RESULTS OF OPERATIONS SUMMARY SHEET</t>
  </si>
  <si>
    <t>Gas Distribution</t>
  </si>
  <si>
    <t>FP-101163 Gas Work Equipment-CNGC</t>
  </si>
  <si>
    <t>FP-101164 IT Network Equipment-CNG</t>
  </si>
  <si>
    <t>FP-101191 - MAIN-REINFORCE-WASHINGTON</t>
  </si>
  <si>
    <t>FP-101192 - MAIN-RELO-REPL-WASHINGTON</t>
  </si>
  <si>
    <t>FP-101194-Reg Station Growth Washingotn</t>
  </si>
  <si>
    <t>FP-101196 - R STA-RELO-REPL-WASHINGTON</t>
  </si>
  <si>
    <t>FP-101197 - SERV-GROWTH-WASHINGTON</t>
  </si>
  <si>
    <t>FP-101200 - IND M&amp;R-GROWTH-WASHINGTON</t>
  </si>
  <si>
    <t>FP-101201 - IND M&amp;R-REMOVE&amp;REPL-WASHINGTON</t>
  </si>
  <si>
    <t>FP-101210 Gas Meters-Total Company CNGC</t>
  </si>
  <si>
    <t>FP-101215 Gas Vehicles-CNGC</t>
  </si>
  <si>
    <t>FP-101259 Gas Regulators-Total Company CNGC</t>
  </si>
  <si>
    <t>FP-101275 - SERV-RELO-REPL-WASHINGTON</t>
  </si>
  <si>
    <t>FP-101413GP BUILDINGS - WALLAWALLA</t>
  </si>
  <si>
    <t>FP-101416GP TOOLS - WALLAWALLA</t>
  </si>
  <si>
    <t>FP-200043 RPL 8" TRANSMISSION BELFAIR</t>
  </si>
  <si>
    <t>FP-200662 Personal Computers &amp; Peripherals</t>
  </si>
  <si>
    <t>FP-300233 - ARLINGTON 6" HP REINFORCEMENT</t>
  </si>
  <si>
    <t>FP-302369 - GB - GROUNDBED WASHINGTON</t>
  </si>
  <si>
    <t>FP-306980 ERT Replacement 2020</t>
  </si>
  <si>
    <t>FP-306988 - Walla Walla Mains High Press Steel</t>
  </si>
  <si>
    <t>FP-309960 Anacortes Upgrade</t>
  </si>
  <si>
    <t>FP-312009 - RP;R-130 (R-25) BURBANK</t>
  </si>
  <si>
    <t>FP-316027 C/M RPL; 2" HP; NOOKSACK; 732'</t>
  </si>
  <si>
    <t>C</t>
  </si>
  <si>
    <t>FP-316033 C/M RPL; 3" HP; ZILLAH; 873'</t>
  </si>
  <si>
    <t>FP-316034 - MAOP; 8" HP; OTHE; 11,500' W LEE RD</t>
  </si>
  <si>
    <t>FP-316035 C/M RPL; 4" HP; ARLINGTON; 4,700'</t>
  </si>
  <si>
    <t xml:space="preserve">FP-316043 MAOP; 8" HP; BELLINGHAM; 1,800' </t>
  </si>
  <si>
    <t>FP-316044 C/M RPL; 8" HP; BREMERTON; 7,373'</t>
  </si>
  <si>
    <t>FP-316046 - MAOP; 8" HP; YAKI; 4,500' YAKIMA RI</t>
  </si>
  <si>
    <t>FP-316146 RP; R-178 (R-137) FERNDALE</t>
  </si>
  <si>
    <t>FP-316403 CRM; 6" ST; TOPPENISH, 800'</t>
  </si>
  <si>
    <t>FP-316429 - RF; 6" HP; ABER; 12,500' BASICH BLV</t>
  </si>
  <si>
    <t>FP-316570 C/M RPL; 12" STL HP, LONG/KELSO PH4</t>
  </si>
  <si>
    <t>FP-316580 C/M RPL; 2,6,8" HP; ANACORTES; PH3</t>
  </si>
  <si>
    <t>FP-316586 - RP; R-187 ARLINGTON GATE</t>
  </si>
  <si>
    <t>FP-316587 - RF; WALLULA GATE; R-127 &amp; O-14</t>
  </si>
  <si>
    <t>FP-316589 RF; S WALLA GATE; R-4 &amp; O-2</t>
  </si>
  <si>
    <t>FP-316670 - RF; 12" HP; KENN; WALLULA HP LINE</t>
  </si>
  <si>
    <t>FP-316822 - RP; O-4(O-4) LAWR; DIRINJECT</t>
  </si>
  <si>
    <t>FP-316823 - RP; O-12(O-5) DEMI; DIRINJECT</t>
  </si>
  <si>
    <t>FP-316923 -C/M RPL 8" MARCH POINT LINE PHASE 2</t>
  </si>
  <si>
    <t>FP-317060 - FRL; 10" HP; BELL; 2900' STATEBRIDG</t>
  </si>
  <si>
    <t>FP-317519 RP; 2" ST; SHELTON; 7,034' PH 3 SEC</t>
  </si>
  <si>
    <t>FP-317528 RP; 3/4" SL; SHELTON; PH 3 SEC 1 SE</t>
  </si>
  <si>
    <t>FP-317535 GR; R-128 BURB;TIE-IN TO ATTAL</t>
  </si>
  <si>
    <t>FP-317609 GR; R-80 ABER; BASICH BLV</t>
  </si>
  <si>
    <t>FP-317628 MAIN-GROWTH-WALLA WALLA DISTRICT</t>
  </si>
  <si>
    <t>FP-317629 MAIN-REPLACE-WALLA WALLA DISTRICT</t>
  </si>
  <si>
    <t>FP-317630 SERV-GROWTH-WALLA WALLA DISTRICT</t>
  </si>
  <si>
    <t>FP-317631 SERV-REPLACE-WALLA WALLA DISTRICT</t>
  </si>
  <si>
    <t>FP-317632 MAIN-GROWTH-WENATCHEE DISTRICT</t>
  </si>
  <si>
    <t>FP-317633 MAIN-REPLACE-WENATCHEE DISTRICT</t>
  </si>
  <si>
    <t>FP-317634 SERV-GROWTH-WENATCHEE DISTRICT</t>
  </si>
  <si>
    <t>FP-317635 SERV-REPLACE-WENATCHEE DISTRICT</t>
  </si>
  <si>
    <t>FP-317636 MAIN-GROWTH-YAKIMA DISTRICT</t>
  </si>
  <si>
    <t>FP-317637 MAIN-REPLACE-YAKIMA DISTRICT</t>
  </si>
  <si>
    <t>FP-317638 SERV-GROWTH-YAKIMA DISTRICT</t>
  </si>
  <si>
    <t>FP-317639 SERV-REPLACE-YAKIMA DISTRICT</t>
  </si>
  <si>
    <t>FP-317640 MAIN-GROWTH-ABERDEEN DISTRICT</t>
  </si>
  <si>
    <t>FP-317641 MAIN-REPLACE-ABERDEEN DISTRICT</t>
  </si>
  <si>
    <t>FP-317642 SERV-GROWTH-ABERDEEN DISTRICT</t>
  </si>
  <si>
    <t>FP-317643 SERV-REPLACE-ABERDEEN DISTRICT</t>
  </si>
  <si>
    <t>FP-317644-MAIN-GROWTH-BELLINGHAM DISTRICT</t>
  </si>
  <si>
    <t>FP-317645 MAIN-REPLACE-BELLINGHAM DISTRICT</t>
  </si>
  <si>
    <t>FP-317646 SERV-GROWTH-BELLINGHAM DISTRICT</t>
  </si>
  <si>
    <t>FP-317647 SERV-REPLACE-BELLINGHAM DISTRICT</t>
  </si>
  <si>
    <t>FP-317648-MAIN-GROWTH-BREMERTON DISTRICT</t>
  </si>
  <si>
    <t>FP-317649 MAIN-REPLACE-BREMERTON DISTRICT</t>
  </si>
  <si>
    <t>FP-317650 SERV-GROWTH-BREMERTON DISTRICT</t>
  </si>
  <si>
    <t>FP-317651 SERV-REPLACE-BREMERTON DISTRICT</t>
  </si>
  <si>
    <t>FP-317652 MAIN-GROWTH-LONGVIEW DISTRICT</t>
  </si>
  <si>
    <t>FP-317653 MAIN-REPLACE-LONGVIEW DISTRICT</t>
  </si>
  <si>
    <t>FP-317654 SERV-GROWTH-LONGVIEW DISTRICT</t>
  </si>
  <si>
    <t>FP-317655 SERV-REPLACE-LONGVIEW DISTRICT</t>
  </si>
  <si>
    <t>FP-317656 MAIN-GROWTH-MT VERNON DISTRICT</t>
  </si>
  <si>
    <t>FP-317657 MAIN-REPLACE-MT VERNON DISTRICT</t>
  </si>
  <si>
    <t>FP-317658 SERV-GROWTH-MT VERNON DISTRICT</t>
  </si>
  <si>
    <t>FP-317659 SERV-REPLACE-MT VERNON DISTRICT</t>
  </si>
  <si>
    <t>FP-317744 Tools &amp; Minor Work Equip CNG WA</t>
  </si>
  <si>
    <t>FP-317750 MAIN-GROWTH-KENNEWICK DISTRICT</t>
  </si>
  <si>
    <t>FP-317751 MAIN-REPLACE-KENNEWICK DISTRICT</t>
  </si>
  <si>
    <t>FP-317752 SERV-GROWTH-KENNEWICK DISTRICT</t>
  </si>
  <si>
    <t>FP-317753 SERV-REPLACE-KENNEWICK DISTRICT</t>
  </si>
  <si>
    <t>FP-318092 HPSS Replacements CNG WA</t>
  </si>
  <si>
    <t>FP-318186 Sys Safety &amp; Integ Main Repl CNG WA</t>
  </si>
  <si>
    <t>FP-318187 Sys Safety &amp; Integ Svcs Rpl CNG WA</t>
  </si>
  <si>
    <t>FP-318325 CRM, RP; 3/4" SL; ANACORT; PH 7 S 2</t>
  </si>
  <si>
    <t>FP-318482 RF; 4"; PE; Moses Lake 1,800'</t>
  </si>
  <si>
    <t>FP-318566 RP-Brem-R-Werener&amp;Twin View R-21</t>
  </si>
  <si>
    <t>FP-318588 RP-GIBRALT-4"PE2125'</t>
  </si>
  <si>
    <t>FP-318690 RF-Walla-1800' 6"S/6"PE Larch Ave</t>
  </si>
  <si>
    <t>FP-318742 RP-MTVE-R-N TEXAS RD R-47</t>
  </si>
  <si>
    <t>FP-318746 RF-WALLA-R-OLD MILTON HWY-2" STD</t>
  </si>
  <si>
    <t>FP-318747 RF-WALLA-R-PLAZA WAY-2" STD</t>
  </si>
  <si>
    <t>FP-318829 GR-OTHELLO-GT-OTHELLO GATE RS</t>
  </si>
  <si>
    <t>FP-319029 RP-MTVE-MTR-N TEXAS RD</t>
  </si>
  <si>
    <t xml:space="preserve">FP-319056 RP; O-TBD (O-08); RICH </t>
  </si>
  <si>
    <t xml:space="preserve">FP-319063 RP; O-TBD (O-03); KENN </t>
  </si>
  <si>
    <t>FP-319072 GR; 6" HP&amp;PE;W.RICH; 1.7mi KEENE RD</t>
  </si>
  <si>
    <t>FP-319086 GR; 4"; PE; WRIC; 2946; PARA</t>
  </si>
  <si>
    <t>FP-319095 Odorizer site imprvmts Walla Walla</t>
  </si>
  <si>
    <t>FP-319099 Repl Fence R-1 Reg Stn Walla Walla</t>
  </si>
  <si>
    <t>FP-319106 C/M RPL; 8" HP; YAKIMA; PH2</t>
  </si>
  <si>
    <t>FP-319111 MAOP MAIN RPL CNG WA</t>
  </si>
  <si>
    <t>FP-319112 MAOP SERV RPL CNG WA</t>
  </si>
  <si>
    <t>FP-319168 Ext Main Noll Rd Poulsbo</t>
  </si>
  <si>
    <t>FP-319180 GR; 4" PE; LONG; 4,600' KELSO SCHOO</t>
  </si>
  <si>
    <t>FP-319193 MN,ILLAHEE PRESERVE,BREMERTON,WA</t>
  </si>
  <si>
    <t>FP-319209 GR; 4" HP; KALA; 2,500' SPENCER CRE</t>
  </si>
  <si>
    <t>FP-319238 MN,13559' SOUND VIEW,BREMERTON,WA</t>
  </si>
  <si>
    <t>FP-319247 RL;2"ST;YAKI;2,000'</t>
  </si>
  <si>
    <t>FP-319256 GR; 2" PE; PROS; 2,500'</t>
  </si>
  <si>
    <t>FP-319257 GR;4" SL; PROS; 1500 PATERSON RD</t>
  </si>
  <si>
    <t>Gas General</t>
  </si>
  <si>
    <t>FP-101204 - GP TRAN. VEHICLE - WASHINGTO</t>
  </si>
  <si>
    <t>FP-101288 Purchase calibration field kit</t>
  </si>
  <si>
    <t>FP-101413 REPLACE WAREHOUSE FENCE WALLA WALLA</t>
  </si>
  <si>
    <t>FP-306967 District Office Access Control Sys</t>
  </si>
  <si>
    <t>FP-316445 Toughbook Replacements-CNG</t>
  </si>
  <si>
    <t>FP-316832 Office Structure &amp; Eq-Kennewick GO</t>
  </si>
  <si>
    <t>FP-316915 Pur replacement display devices</t>
  </si>
  <si>
    <t>FP-317290 Building remodel for Bellingham Dis</t>
  </si>
  <si>
    <t>FP-317291 - Roof replacement/Parking lot - Bell</t>
  </si>
  <si>
    <t>FP-317387 MGP site restoration</t>
  </si>
  <si>
    <t>FP-318192 Fixed Network Equipment-CNG</t>
  </si>
  <si>
    <t>FP-318197 Gas SCADA Equipment-CNG</t>
  </si>
  <si>
    <t>FP-318317 Sensit PMD Trainer</t>
  </si>
  <si>
    <t>FP-318319 Sensit GLT Trainer</t>
  </si>
  <si>
    <t>FP-318352 Bremerton District Office Remodel</t>
  </si>
  <si>
    <t>FP-318706 Repl Cisco VoIP Telephone-CNG</t>
  </si>
  <si>
    <t>FP-318797 Instl District Strge Fclty Kelso</t>
  </si>
  <si>
    <t>FP-318801 Instl Asphalt in Storage Area Kelso</t>
  </si>
  <si>
    <t>FP-318889 New Transfer Prover</t>
  </si>
  <si>
    <t>FP-318904 Transfer Prover Upgrade Bellingham</t>
  </si>
  <si>
    <t>FP-318914 Transfer Prover upgrade Longview</t>
  </si>
  <si>
    <t>FP-318918 Transfer Prover Upgrade Kennewick</t>
  </si>
  <si>
    <t>FP-318957 Two Meter Shop Table Lifts</t>
  </si>
  <si>
    <t>FP-318958 Meter Shop Leak Tester</t>
  </si>
  <si>
    <t>FP-318959 Clamp on Check Meter</t>
  </si>
  <si>
    <t>FP-319025 Auto Floor Scrubber</t>
  </si>
  <si>
    <t>FP-319043 Mueller Equipment</t>
  </si>
  <si>
    <t>FP-319044 CONST SERV - NEW BLDG ADD - MT VERN</t>
  </si>
  <si>
    <t>FP-319045 TAP TRUCK HYDRAULIC SYSTEM</t>
  </si>
  <si>
    <t xml:space="preserve">FP-319048 Mueller Equipment </t>
  </si>
  <si>
    <t xml:space="preserve">FP-319052 BUILDING UPGARDES </t>
  </si>
  <si>
    <t>FP-319053 NEW WELDER YAK FAB SHOP</t>
  </si>
  <si>
    <t>FP-319090 Replace Shop Roof Walla Walla</t>
  </si>
  <si>
    <t>FP-319091 Repl Asphalt Park Lot Walla Walla</t>
  </si>
  <si>
    <t>FP-319092 Replace Roof Old Barn Walla Walla</t>
  </si>
  <si>
    <t>FP-319093 Rplc Fence 324 Rose St Walla Walla</t>
  </si>
  <si>
    <t>FP-319094 Instl Electronic Gate Walla Walla</t>
  </si>
  <si>
    <t>FP-319098 Rplc Ovrhd Shop Door Walla Walla</t>
  </si>
  <si>
    <t>FP-319100 Purch Threading Machine Walla Walla</t>
  </si>
  <si>
    <t>FP-319101 Pur Xtndble Squze Tool Walla Walla</t>
  </si>
  <si>
    <t>FP-319102 Purch Storage Cabinet Walla Walla</t>
  </si>
  <si>
    <t>FP-319120 Instl Cement Floor Barn Walla Walla</t>
  </si>
  <si>
    <t>FP-319132 Purch Swamp Cooler Wld Shp Wla Wla</t>
  </si>
  <si>
    <t>FP-319143 Purch 2 Squeeze Tools Walla Walla</t>
  </si>
  <si>
    <t>FP-319146  OFFICE REMODEL</t>
  </si>
  <si>
    <t>FP-319147 Purchase Air Compressor Walla Walla</t>
  </si>
  <si>
    <t>FP-319284  12" Mueller Shell Cutter and Stoppe</t>
  </si>
  <si>
    <t>FP-319289  PURCHASE FUME EXTRACTOR BREMERTON</t>
  </si>
  <si>
    <t>Total Distribution Plant</t>
  </si>
  <si>
    <t>Total</t>
  </si>
  <si>
    <t>Notes:</t>
  </si>
  <si>
    <t>FERC</t>
  </si>
  <si>
    <t>Budgeted 2020</t>
  </si>
  <si>
    <t>Depr. Rate</t>
  </si>
  <si>
    <t>Depreciation</t>
  </si>
  <si>
    <t>CRM</t>
  </si>
  <si>
    <t>Acct</t>
  </si>
  <si>
    <t>Investment</t>
  </si>
  <si>
    <t>UG-200278</t>
  </si>
  <si>
    <t>Expense</t>
  </si>
  <si>
    <t>Totals</t>
  </si>
  <si>
    <t>ck</t>
  </si>
  <si>
    <r>
      <rPr>
        <b/>
        <sz val="18"/>
        <color rgb="FFFF0000"/>
        <rFont val="Times New Roman"/>
        <family val="1"/>
      </rPr>
      <t>NOTE</t>
    </r>
    <r>
      <rPr>
        <sz val="18"/>
        <color theme="1"/>
        <rFont val="Times New Roman"/>
        <family val="1"/>
      </rPr>
      <t>: Projects with note code 27 or 28 (column 'H') are blanket projects that keep accruing costs and close to 'Plant in Service' every month; Cascade is reflecting the current balance in the Funding Project as of 9/30/2020. In addition, these projects are on pace to be more than Cascade originally filed for by yearend.</t>
    </r>
  </si>
  <si>
    <t>Proposed Adjustment as of 12/31/20</t>
  </si>
  <si>
    <t>Proposed Adjustment as of 9/30/20</t>
  </si>
  <si>
    <t>Proposed Adjustment Difference to be Installed in the next 3 mo.</t>
  </si>
  <si>
    <t>Amount expected to be spent and installed within the next 3 months by 12/31/20.</t>
  </si>
  <si>
    <t>Amount yet to be installed/spent.</t>
  </si>
  <si>
    <t>Proposed Plant Additions to be spent and installed by 12/31/20.</t>
  </si>
  <si>
    <t>Actual reduction amount to Proposed Plant Additions, due to delayed in-service date. Projects note code 5 &amp; 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</si>
</sst>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8"/>
      <color theme="1"/>
      <name val="Times New Roman"/>
      <family val="1"/>
    </font>
    <font>
      <b/>
      <sz val="1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5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5" applyFont="1" applyAlignment="1">
      <alignment horizontal="center" wrapText="1"/>
    </xf>
    <xf numFmtId="43" fontId="4" fillId="0" borderId="0" xfId="1" applyFont="1" applyAlignment="1">
      <alignment horizontal="center" wrapText="1"/>
    </xf>
    <xf numFmtId="43" fontId="4" fillId="0" borderId="1" xfId="1" applyFont="1" applyBorder="1" applyAlignment="1">
      <alignment horizontal="center" wrapText="1"/>
    </xf>
    <xf numFmtId="14" fontId="4" fillId="0" borderId="0" xfId="5" applyNumberFormat="1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7" fillId="0" borderId="0" xfId="6" applyFont="1"/>
    <xf numFmtId="43" fontId="7" fillId="0" borderId="0" xfId="1" applyFont="1"/>
    <xf numFmtId="43" fontId="7" fillId="0" borderId="1" xfId="1" applyFont="1" applyBorder="1"/>
    <xf numFmtId="10" fontId="7" fillId="0" borderId="0" xfId="6" applyNumberFormat="1" applyFont="1"/>
    <xf numFmtId="39" fontId="7" fillId="0" borderId="0" xfId="6" applyNumberFormat="1" applyFont="1"/>
    <xf numFmtId="0" fontId="7" fillId="0" borderId="0" xfId="6" applyFont="1" applyAlignment="1">
      <alignment horizontal="center"/>
    </xf>
    <xf numFmtId="14" fontId="2" fillId="0" borderId="0" xfId="2" applyNumberFormat="1" applyFont="1"/>
    <xf numFmtId="39" fontId="2" fillId="0" borderId="0" xfId="0" applyNumberFormat="1" applyFont="1"/>
    <xf numFmtId="14" fontId="2" fillId="3" borderId="0" xfId="0" applyNumberFormat="1" applyFont="1" applyFill="1"/>
    <xf numFmtId="0" fontId="7" fillId="0" borderId="0" xfId="5" applyFont="1"/>
    <xf numFmtId="0" fontId="4" fillId="0" borderId="0" xfId="5" applyFont="1" applyAlignment="1">
      <alignment horizontal="right"/>
    </xf>
    <xf numFmtId="43" fontId="7" fillId="0" borderId="3" xfId="1" applyFont="1" applyBorder="1"/>
    <xf numFmtId="43" fontId="7" fillId="0" borderId="4" xfId="1" applyFont="1" applyBorder="1"/>
    <xf numFmtId="39" fontId="7" fillId="0" borderId="4" xfId="1" applyNumberFormat="1" applyFont="1" applyBorder="1"/>
    <xf numFmtId="0" fontId="7" fillId="0" borderId="0" xfId="5" applyFont="1" applyAlignment="1">
      <alignment horizontal="center"/>
    </xf>
    <xf numFmtId="14" fontId="7" fillId="0" borderId="0" xfId="1" applyNumberFormat="1" applyFont="1"/>
    <xf numFmtId="39" fontId="7" fillId="0" borderId="0" xfId="5" applyNumberFormat="1" applyFont="1"/>
    <xf numFmtId="14" fontId="7" fillId="0" borderId="0" xfId="5" applyNumberFormat="1" applyFont="1"/>
    <xf numFmtId="10" fontId="7" fillId="0" borderId="0" xfId="5" applyNumberFormat="1" applyFont="1"/>
    <xf numFmtId="14" fontId="7" fillId="0" borderId="0" xfId="6" applyNumberFormat="1" applyFont="1"/>
    <xf numFmtId="14" fontId="8" fillId="0" borderId="0" xfId="6" applyNumberFormat="1" applyFont="1"/>
    <xf numFmtId="43" fontId="7" fillId="0" borderId="5" xfId="1" applyFont="1" applyBorder="1"/>
    <xf numFmtId="43" fontId="2" fillId="0" borderId="5" xfId="1" applyFont="1" applyBorder="1"/>
    <xf numFmtId="14" fontId="7" fillId="3" borderId="0" xfId="6" applyNumberFormat="1" applyFont="1" applyFill="1"/>
    <xf numFmtId="14" fontId="8" fillId="0" borderId="0" xfId="0" applyNumberFormat="1" applyFont="1"/>
    <xf numFmtId="43" fontId="2" fillId="0" borderId="1" xfId="1" applyFont="1" applyBorder="1"/>
    <xf numFmtId="10" fontId="7" fillId="0" borderId="0" xfId="3" applyNumberFormat="1" applyFont="1"/>
    <xf numFmtId="39" fontId="7" fillId="0" borderId="1" xfId="1" applyNumberFormat="1" applyFont="1" applyBorder="1"/>
    <xf numFmtId="39" fontId="4" fillId="0" borderId="4" xfId="1" applyNumberFormat="1" applyFont="1" applyBorder="1"/>
    <xf numFmtId="39" fontId="4" fillId="0" borderId="6" xfId="1" applyNumberFormat="1" applyFont="1" applyBorder="1"/>
    <xf numFmtId="14" fontId="4" fillId="0" borderId="0" xfId="1" applyNumberFormat="1" applyFont="1"/>
    <xf numFmtId="43" fontId="7" fillId="0" borderId="0" xfId="6" applyNumberFormat="1" applyFont="1"/>
    <xf numFmtId="0" fontId="7" fillId="0" borderId="0" xfId="6" applyFont="1" applyAlignment="1">
      <alignment horizontal="right"/>
    </xf>
    <xf numFmtId="14" fontId="7" fillId="0" borderId="0" xfId="6" applyNumberFormat="1" applyFont="1" applyAlignment="1">
      <alignment horizontal="center"/>
    </xf>
    <xf numFmtId="4" fontId="7" fillId="0" borderId="0" xfId="6" applyNumberFormat="1" applyFont="1"/>
    <xf numFmtId="10" fontId="2" fillId="0" borderId="0" xfId="3" applyNumberFormat="1" applyFont="1"/>
    <xf numFmtId="0" fontId="7" fillId="0" borderId="0" xfId="5" applyFont="1" applyAlignment="1">
      <alignment horizontal="center" wrapText="1"/>
    </xf>
    <xf numFmtId="14" fontId="7" fillId="0" borderId="0" xfId="5" applyNumberFormat="1" applyFont="1" applyAlignment="1">
      <alignment horizontal="center" wrapText="1"/>
    </xf>
    <xf numFmtId="43" fontId="2" fillId="0" borderId="0" xfId="1" applyFont="1"/>
    <xf numFmtId="39" fontId="8" fillId="0" borderId="0" xfId="6" applyNumberFormat="1" applyFont="1"/>
    <xf numFmtId="0" fontId="2" fillId="0" borderId="0" xfId="0" applyFont="1" applyBorder="1"/>
    <xf numFmtId="43" fontId="2" fillId="4" borderId="7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43" fontId="2" fillId="4" borderId="9" xfId="0" applyNumberFormat="1" applyFont="1" applyFill="1" applyBorder="1"/>
    <xf numFmtId="39" fontId="2" fillId="4" borderId="9" xfId="0" applyNumberFormat="1" applyFont="1" applyFill="1" applyBorder="1"/>
    <xf numFmtId="0" fontId="2" fillId="4" borderId="12" xfId="0" applyFont="1" applyFill="1" applyBorder="1"/>
    <xf numFmtId="39" fontId="2" fillId="4" borderId="11" xfId="0" applyNumberFormat="1" applyFont="1" applyFill="1" applyBorder="1"/>
    <xf numFmtId="0" fontId="2" fillId="0" borderId="2" xfId="0" applyFont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0" fontId="4" fillId="2" borderId="0" xfId="4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2 11" xfId="5" xr:uid="{AB13D562-1D35-49FC-9B20-77099CEC4EFC}"/>
    <cellStyle name="Normal 604" xfId="6" xr:uid="{55191950-CF5D-4BFF-A957-0DF17E8F5BAF}"/>
    <cellStyle name="Normal 89" xfId="4" xr:uid="{BE5BF394-5A73-4941-BFF2-2EF05D39E16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.mickelso/Desktop/Cascade%20GRC%20Model%20(WA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.mickelso/Desktop/Cascade%20GRC%20Model%20(OR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"/>
      <sheetName val="Cover"/>
      <sheetName val="TOC"/>
      <sheetName val="Title"/>
      <sheetName val="Summary of Request"/>
      <sheetName val="Summary Bill Impacts"/>
      <sheetName val="Schedule"/>
      <sheetName val="Proof ---&gt;"/>
      <sheetName val="Exh 2, Proof of Revenue"/>
      <sheetName val="Exh 3, Revenue Adjustments"/>
      <sheetName val="Exh 4, Revenue Distribution"/>
      <sheetName val="Exh 5, Decoupling"/>
      <sheetName val="Proof WPs ---&gt;"/>
      <sheetName val="1501 Summary"/>
      <sheetName val="Revenue Reconcilliation"/>
      <sheetName val="End of Period Calculations"/>
      <sheetName val="Allocation Report Summary 2019"/>
      <sheetName val="Weather Normalization"/>
      <sheetName val="WACAP 2019"/>
      <sheetName val="2020 New Customers"/>
      <sheetName val="Billing Correction"/>
      <sheetName val="Rev Req ---&gt;"/>
      <sheetName val="Exh 6, ROO Summary Sheet"/>
      <sheetName val="Exh 7, Rev Req Calc"/>
      <sheetName val="Exh 8, Conversion Factor"/>
      <sheetName val="Exh 9, Summary of Adj"/>
      <sheetName val="Exh 10, Plant Additions"/>
      <sheetName val="Exh 11, Supporting Explanations"/>
      <sheetName val="RR WPs ---&gt;"/>
      <sheetName val="Exhibit PCD-2"/>
      <sheetName val="Operating Report"/>
      <sheetName val="Rate Base"/>
      <sheetName val="Plant in Serv &amp; Accum Depr"/>
      <sheetName val="Adv for Const. &amp; Def Tax"/>
      <sheetName val="Capital Structure Calculation"/>
      <sheetName val="Long-Term Debt"/>
      <sheetName val="State Allocation Formulas"/>
      <sheetName val="Annualize CRM Adjustment"/>
      <sheetName val="Advertising Adj"/>
      <sheetName val="Restate Revenues Adjustment"/>
      <sheetName val="EOP Revenue Adjustment"/>
      <sheetName val="EOP Depreciation Expense Adj"/>
      <sheetName val="Restate &amp; Pro Forma Wage Adjust"/>
      <sheetName val="Executive Incentives"/>
      <sheetName val="Interest Coord. Adj."/>
      <sheetName val="Pro Forma Plant Additions"/>
      <sheetName val="MAOP UG-160787 Deferral"/>
      <sheetName val=" Working Capital (AMA)"/>
      <sheetName val="Cost of Service ---&gt;"/>
      <sheetName val="Cover (2)"/>
      <sheetName val="Exh 12, A - RR Cross-reference "/>
      <sheetName val="Exh 13, B - COS results"/>
      <sheetName val="Exh 14,C-COS allocation factors"/>
      <sheetName val="Exh 15,D-Summary of adjustments"/>
      <sheetName val="Exh 16, E-Summary of results"/>
      <sheetName val="COS WPs ---&gt;"/>
      <sheetName val="Input"/>
      <sheetName val="Functions"/>
      <sheetName val="Classify"/>
      <sheetName val="C_Supp Demand"/>
      <sheetName val="C_Supp Comm"/>
      <sheetName val="C_Supp Cust"/>
      <sheetName val="C_Stor Demand"/>
      <sheetName val="C_Stor Comm"/>
      <sheetName val="C_Stor Cust"/>
      <sheetName val="Tran Demand"/>
      <sheetName val="Tran Comm"/>
      <sheetName val="Tran Cust"/>
      <sheetName val="Dist Demand"/>
      <sheetName val="Dist Comm"/>
      <sheetName val="Dist Cust"/>
      <sheetName val="BBA Demand"/>
      <sheetName val="BBA Comm"/>
      <sheetName val="BBA Cust"/>
      <sheetName val="Gather Demand"/>
      <sheetName val="Gather Comm"/>
      <sheetName val="Gather Cust"/>
      <sheetName val="CommColl Demand"/>
      <sheetName val="CommColl Comm"/>
      <sheetName val="CommColl Cust"/>
      <sheetName val="Func8 Demand"/>
      <sheetName val="Func8 Comm"/>
      <sheetName val="Func8 Cust"/>
      <sheetName val="Total"/>
      <sheetName val="Quick List"/>
      <sheetName val="Factors"/>
      <sheetName val="Open"/>
      <sheetName val="Registry"/>
      <sheetName val="RJA-2"/>
      <sheetName val="RJA-3"/>
      <sheetName val="Unit Cost"/>
      <sheetName val="Verify"/>
      <sheetName val="Rate Design ---&gt;"/>
      <sheetName val="Exh 17, Class Revenue"/>
      <sheetName val="Exh 18, Class Rates"/>
      <sheetName val="Exh 19, RES Monthly Impact"/>
      <sheetName val="Exh 20, Bill Impacts"/>
      <sheetName val="RD WPs ---&gt;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Cascade Natural Gas Corp.</v>
          </cell>
        </row>
        <row r="5">
          <cell r="A5" t="str">
            <v>General Rate Case Model</v>
          </cell>
        </row>
        <row r="8">
          <cell r="A8" t="str">
            <v>Embedded Cost of Service (ECOS) Study</v>
          </cell>
        </row>
      </sheetData>
      <sheetData sheetId="4" refreshError="1"/>
      <sheetData sheetId="5" refreshError="1"/>
      <sheetData sheetId="6">
        <row r="3">
          <cell r="G3">
            <v>43696</v>
          </cell>
        </row>
        <row r="4">
          <cell r="G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>
        <row r="7">
          <cell r="O7">
            <v>2834085.71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1">
          <cell r="C21">
            <v>0.75170000000000003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>
        <row r="17">
          <cell r="E17">
            <v>1.4999999999999999E-2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5">
          <cell r="E5">
            <v>1</v>
          </cell>
        </row>
      </sheetData>
      <sheetData sheetId="57">
        <row r="4">
          <cell r="B4" t="str">
            <v>Step 1</v>
          </cell>
        </row>
        <row r="5">
          <cell r="C5" t="str">
            <v>All Totals Intact =</v>
          </cell>
        </row>
        <row r="6">
          <cell r="A6" t="str">
            <v>CONFIDENTIAL MATERIAL</v>
          </cell>
          <cell r="C6" t="str">
            <v xml:space="preserve">All Allocators Found = </v>
          </cell>
        </row>
        <row r="7">
          <cell r="A7" t="str">
            <v>Protective Order Requested 8/31/2017</v>
          </cell>
          <cell r="F7" t="str">
            <v>Functional</v>
          </cell>
        </row>
        <row r="8">
          <cell r="B8" t="str">
            <v>Account</v>
          </cell>
          <cell r="C8" t="str">
            <v>Account</v>
          </cell>
          <cell r="E8" t="str">
            <v>Account</v>
          </cell>
          <cell r="F8" t="str">
            <v>Allocation</v>
          </cell>
        </row>
        <row r="9">
          <cell r="B9" t="str">
            <v>Description</v>
          </cell>
          <cell r="C9" t="str">
            <v>Code</v>
          </cell>
          <cell r="E9" t="str">
            <v>Balance</v>
          </cell>
          <cell r="F9" t="str">
            <v>Factor</v>
          </cell>
          <cell r="G9" t="str">
            <v>Gas Supply</v>
          </cell>
          <cell r="H9" t="str">
            <v>Storage</v>
          </cell>
          <cell r="I9" t="str">
            <v>Transmission</v>
          </cell>
          <cell r="J9" t="str">
            <v>Distribution</v>
          </cell>
          <cell r="K9" t="str">
            <v>BB&amp;A</v>
          </cell>
          <cell r="L9" t="str">
            <v>Gathering</v>
          </cell>
          <cell r="M9" t="str">
            <v>Function7</v>
          </cell>
          <cell r="N9" t="str">
            <v>Function8</v>
          </cell>
          <cell r="P9" t="str">
            <v>check total</v>
          </cell>
        </row>
        <row r="11">
          <cell r="E11" t="str">
            <v xml:space="preserve"> </v>
          </cell>
        </row>
        <row r="12">
          <cell r="B12" t="str">
            <v>I. GAS PLANT IN SERVICE</v>
          </cell>
        </row>
        <row r="14">
          <cell r="B14" t="str">
            <v>A. INTANGIBLE PLANT</v>
          </cell>
        </row>
        <row r="16">
          <cell r="A16">
            <v>1</v>
          </cell>
          <cell r="B16" t="str">
            <v>Organization</v>
          </cell>
          <cell r="C16" t="str">
            <v>301</v>
          </cell>
          <cell r="E16">
            <v>114489.28441466672</v>
          </cell>
          <cell r="F16" t="str">
            <v>PSTDP</v>
          </cell>
          <cell r="P16">
            <v>0</v>
          </cell>
          <cell r="R16">
            <v>50</v>
          </cell>
        </row>
        <row r="17">
          <cell r="A17">
            <v>2</v>
          </cell>
          <cell r="B17" t="str">
            <v>Franchise and Consents</v>
          </cell>
          <cell r="C17" t="str">
            <v>302</v>
          </cell>
          <cell r="E17">
            <v>138157.94999999998</v>
          </cell>
          <cell r="F17" t="str">
            <v>PSTDP</v>
          </cell>
          <cell r="P17">
            <v>0</v>
          </cell>
          <cell r="R17">
            <v>50</v>
          </cell>
        </row>
        <row r="18">
          <cell r="A18">
            <v>3</v>
          </cell>
          <cell r="B18" t="str">
            <v>Miscellaneous Intangible Plant - Plant Related</v>
          </cell>
          <cell r="C18" t="str">
            <v>303</v>
          </cell>
          <cell r="E18">
            <v>7468710.8487851443</v>
          </cell>
          <cell r="F18" t="str">
            <v>PSTDP</v>
          </cell>
          <cell r="P18">
            <v>0</v>
          </cell>
          <cell r="R18">
            <v>50</v>
          </cell>
        </row>
        <row r="19">
          <cell r="A19">
            <v>4</v>
          </cell>
          <cell r="B19" t="str">
            <v>Miscellaneous Intangible Plant - Throughput Related</v>
          </cell>
          <cell r="C19" t="str">
            <v>303</v>
          </cell>
          <cell r="E19">
            <v>3170904.2847735365</v>
          </cell>
          <cell r="F19" t="str">
            <v>TRANS</v>
          </cell>
          <cell r="P19">
            <v>0</v>
          </cell>
          <cell r="R19">
            <v>14</v>
          </cell>
        </row>
        <row r="20">
          <cell r="A20">
            <v>5</v>
          </cell>
          <cell r="B20" t="str">
            <v>Miscellaneous Intangible Plant - Cust Related</v>
          </cell>
          <cell r="C20" t="str">
            <v>303</v>
          </cell>
          <cell r="E20">
            <v>15930474.109187033</v>
          </cell>
          <cell r="F20" t="str">
            <v>DIST</v>
          </cell>
          <cell r="P20">
            <v>0</v>
          </cell>
          <cell r="R20">
            <v>17</v>
          </cell>
        </row>
        <row r="21">
          <cell r="A21">
            <v>6</v>
          </cell>
          <cell r="B21" t="str">
            <v>Subtotal - INTANGIBLE PLANT</v>
          </cell>
          <cell r="C21" t="str">
            <v>301-303</v>
          </cell>
          <cell r="E21">
            <v>26822736.477160379</v>
          </cell>
          <cell r="P21">
            <v>0</v>
          </cell>
        </row>
        <row r="22">
          <cell r="A22">
            <v>7</v>
          </cell>
        </row>
        <row r="23">
          <cell r="A23">
            <v>8</v>
          </cell>
          <cell r="B23" t="str">
            <v>B. PRODUCTION PLANT</v>
          </cell>
        </row>
        <row r="24">
          <cell r="A24">
            <v>9</v>
          </cell>
        </row>
        <row r="25">
          <cell r="A25">
            <v>10</v>
          </cell>
          <cell r="B25" t="str">
            <v>Other Land &amp; Land Rights-Land</v>
          </cell>
          <cell r="C25">
            <v>325</v>
          </cell>
          <cell r="E25">
            <v>0</v>
          </cell>
          <cell r="F25" t="str">
            <v>SUPP</v>
          </cell>
          <cell r="P25">
            <v>0</v>
          </cell>
          <cell r="R25">
            <v>8</v>
          </cell>
        </row>
        <row r="26">
          <cell r="A26">
            <v>11</v>
          </cell>
          <cell r="B26" t="str">
            <v>Gas Well Structures</v>
          </cell>
          <cell r="C26">
            <v>326</v>
          </cell>
          <cell r="E26">
            <v>0</v>
          </cell>
          <cell r="F26" t="str">
            <v>SUPP</v>
          </cell>
          <cell r="P26">
            <v>0</v>
          </cell>
          <cell r="R26">
            <v>8</v>
          </cell>
        </row>
        <row r="27">
          <cell r="A27">
            <v>12</v>
          </cell>
          <cell r="B27" t="str">
            <v>Field Compressor Station Structures</v>
          </cell>
          <cell r="C27">
            <v>327</v>
          </cell>
          <cell r="E27">
            <v>0</v>
          </cell>
          <cell r="F27" t="str">
            <v>SUPP</v>
          </cell>
          <cell r="P27">
            <v>0</v>
          </cell>
          <cell r="R27">
            <v>8</v>
          </cell>
        </row>
        <row r="28">
          <cell r="A28">
            <v>13</v>
          </cell>
          <cell r="B28" t="str">
            <v>Field M&amp;R Station Structures</v>
          </cell>
          <cell r="C28">
            <v>328</v>
          </cell>
          <cell r="E28">
            <v>0</v>
          </cell>
          <cell r="F28" t="str">
            <v>SUPP</v>
          </cell>
          <cell r="P28">
            <v>0</v>
          </cell>
          <cell r="R28">
            <v>8</v>
          </cell>
        </row>
        <row r="29">
          <cell r="A29">
            <v>14</v>
          </cell>
          <cell r="B29" t="str">
            <v>Other Structures</v>
          </cell>
          <cell r="C29">
            <v>329</v>
          </cell>
          <cell r="E29">
            <v>0</v>
          </cell>
          <cell r="F29" t="str">
            <v>SUPP</v>
          </cell>
          <cell r="P29">
            <v>0</v>
          </cell>
          <cell r="R29">
            <v>8</v>
          </cell>
        </row>
        <row r="30">
          <cell r="A30">
            <v>15</v>
          </cell>
          <cell r="B30" t="str">
            <v>Producing Gas Wells-Well Construction</v>
          </cell>
          <cell r="C30" t="str">
            <v>330, 331</v>
          </cell>
          <cell r="E30">
            <v>0</v>
          </cell>
          <cell r="F30" t="str">
            <v>SUPP</v>
          </cell>
          <cell r="P30">
            <v>0</v>
          </cell>
          <cell r="R30">
            <v>8</v>
          </cell>
        </row>
        <row r="31">
          <cell r="A31">
            <v>16</v>
          </cell>
          <cell r="B31" t="str">
            <v>Field Lines</v>
          </cell>
          <cell r="C31">
            <v>332</v>
          </cell>
          <cell r="E31">
            <v>0</v>
          </cell>
          <cell r="F31" t="str">
            <v>SUPP</v>
          </cell>
          <cell r="P31">
            <v>0</v>
          </cell>
          <cell r="R31">
            <v>8</v>
          </cell>
        </row>
        <row r="32">
          <cell r="A32">
            <v>17</v>
          </cell>
          <cell r="B32" t="str">
            <v>Field Compressor Station Equipment</v>
          </cell>
          <cell r="C32">
            <v>333</v>
          </cell>
          <cell r="E32">
            <v>0</v>
          </cell>
          <cell r="F32" t="str">
            <v>SUPP</v>
          </cell>
          <cell r="P32">
            <v>0</v>
          </cell>
          <cell r="R32">
            <v>8</v>
          </cell>
        </row>
        <row r="33">
          <cell r="A33">
            <v>18</v>
          </cell>
          <cell r="B33" t="str">
            <v>Field M&amp;R Station Equip-Company</v>
          </cell>
          <cell r="C33">
            <v>334</v>
          </cell>
          <cell r="E33">
            <v>0</v>
          </cell>
          <cell r="F33" t="str">
            <v>SUPP</v>
          </cell>
          <cell r="P33">
            <v>0</v>
          </cell>
          <cell r="R33">
            <v>8</v>
          </cell>
        </row>
        <row r="34">
          <cell r="A34">
            <v>19</v>
          </cell>
          <cell r="B34" t="str">
            <v>Drilling &amp; Cleaning Equipment</v>
          </cell>
          <cell r="C34">
            <v>335</v>
          </cell>
          <cell r="E34">
            <v>0</v>
          </cell>
          <cell r="F34" t="str">
            <v>SUPP</v>
          </cell>
          <cell r="P34">
            <v>0</v>
          </cell>
          <cell r="R34">
            <v>8</v>
          </cell>
        </row>
        <row r="35">
          <cell r="A35">
            <v>20</v>
          </cell>
          <cell r="B35" t="str">
            <v>Other Equipment-Other</v>
          </cell>
          <cell r="C35">
            <v>337</v>
          </cell>
          <cell r="E35">
            <v>0</v>
          </cell>
          <cell r="F35" t="str">
            <v>SUPP</v>
          </cell>
          <cell r="P35">
            <v>0</v>
          </cell>
          <cell r="R35">
            <v>8</v>
          </cell>
        </row>
        <row r="36">
          <cell r="A36">
            <v>21</v>
          </cell>
          <cell r="B36" t="str">
            <v>Subtotal - PRODUCTION PLANT</v>
          </cell>
          <cell r="C36" t="str">
            <v>325-337</v>
          </cell>
          <cell r="E36">
            <v>0</v>
          </cell>
          <cell r="P36">
            <v>0</v>
          </cell>
        </row>
        <row r="37">
          <cell r="A37">
            <v>22</v>
          </cell>
        </row>
        <row r="38">
          <cell r="A38">
            <v>23</v>
          </cell>
          <cell r="B38" t="str">
            <v>C. NATURAL GAS STORAGE PLANT &amp; PROD PLANT</v>
          </cell>
        </row>
        <row r="39">
          <cell r="A39">
            <v>24</v>
          </cell>
        </row>
        <row r="40">
          <cell r="A40">
            <v>25</v>
          </cell>
          <cell r="B40" t="str">
            <v xml:space="preserve">Land and Land Rights </v>
          </cell>
          <cell r="C40">
            <v>350</v>
          </cell>
          <cell r="E40">
            <v>0</v>
          </cell>
          <cell r="F40" t="str">
            <v>STOR</v>
          </cell>
          <cell r="P40">
            <v>0</v>
          </cell>
          <cell r="R40">
            <v>11</v>
          </cell>
        </row>
        <row r="41">
          <cell r="A41">
            <v>26</v>
          </cell>
          <cell r="B41" t="str">
            <v>Structures and Improvements</v>
          </cell>
          <cell r="C41">
            <v>351</v>
          </cell>
          <cell r="E41">
            <v>0</v>
          </cell>
          <cell r="F41" t="str">
            <v>STOR</v>
          </cell>
          <cell r="P41">
            <v>0</v>
          </cell>
          <cell r="R41">
            <v>11</v>
          </cell>
        </row>
        <row r="42">
          <cell r="A42">
            <v>27</v>
          </cell>
          <cell r="B42" t="str">
            <v>Wells-Well Equipment</v>
          </cell>
          <cell r="C42">
            <v>352</v>
          </cell>
          <cell r="E42">
            <v>0</v>
          </cell>
          <cell r="F42" t="str">
            <v>STOR</v>
          </cell>
          <cell r="P42">
            <v>0</v>
          </cell>
          <cell r="R42">
            <v>11</v>
          </cell>
        </row>
        <row r="43">
          <cell r="A43">
            <v>28</v>
          </cell>
          <cell r="B43" t="str">
            <v>Lines</v>
          </cell>
          <cell r="C43">
            <v>353</v>
          </cell>
          <cell r="E43">
            <v>0</v>
          </cell>
          <cell r="F43" t="str">
            <v>STOR</v>
          </cell>
          <cell r="P43">
            <v>0</v>
          </cell>
          <cell r="R43">
            <v>11</v>
          </cell>
        </row>
        <row r="44">
          <cell r="A44">
            <v>29</v>
          </cell>
          <cell r="B44" t="str">
            <v>Compressor Station Equipment - Other</v>
          </cell>
          <cell r="C44">
            <v>354</v>
          </cell>
          <cell r="E44">
            <v>0</v>
          </cell>
          <cell r="F44" t="str">
            <v>STOR</v>
          </cell>
          <cell r="P44">
            <v>0</v>
          </cell>
          <cell r="R44">
            <v>11</v>
          </cell>
        </row>
        <row r="45">
          <cell r="A45">
            <v>30</v>
          </cell>
          <cell r="B45" t="str">
            <v>M&amp;R Equipment-Meters &amp; Gauges</v>
          </cell>
          <cell r="C45">
            <v>355</v>
          </cell>
          <cell r="E45">
            <v>0</v>
          </cell>
          <cell r="F45" t="str">
            <v>STOR</v>
          </cell>
          <cell r="P45">
            <v>0</v>
          </cell>
          <cell r="R45">
            <v>11</v>
          </cell>
        </row>
        <row r="46">
          <cell r="A46">
            <v>31</v>
          </cell>
          <cell r="B46" t="str">
            <v>Other Equipment</v>
          </cell>
          <cell r="C46">
            <v>357</v>
          </cell>
          <cell r="E46">
            <v>0</v>
          </cell>
          <cell r="F46" t="str">
            <v>STOR</v>
          </cell>
          <cell r="P46">
            <v>0</v>
          </cell>
          <cell r="R46">
            <v>11</v>
          </cell>
        </row>
        <row r="47">
          <cell r="A47">
            <v>32</v>
          </cell>
          <cell r="B47" t="str">
            <v>Subtotal - STORAGE PLANT</v>
          </cell>
          <cell r="C47" t="str">
            <v>350-363</v>
          </cell>
          <cell r="E47">
            <v>0</v>
          </cell>
          <cell r="P47">
            <v>0</v>
          </cell>
        </row>
        <row r="48">
          <cell r="A48">
            <v>33</v>
          </cell>
        </row>
        <row r="49">
          <cell r="A49">
            <v>34</v>
          </cell>
          <cell r="B49" t="str">
            <v>D. TRANSMISSION PLANT</v>
          </cell>
        </row>
        <row r="50">
          <cell r="A50">
            <v>35</v>
          </cell>
        </row>
        <row r="51">
          <cell r="A51">
            <v>36</v>
          </cell>
          <cell r="B51" t="str">
            <v>Land &amp; Land Rights</v>
          </cell>
          <cell r="C51">
            <v>365</v>
          </cell>
          <cell r="E51">
            <v>1229801.72</v>
          </cell>
          <cell r="F51" t="str">
            <v>TRANS</v>
          </cell>
          <cell r="P51">
            <v>0</v>
          </cell>
          <cell r="R51">
            <v>14</v>
          </cell>
        </row>
        <row r="52">
          <cell r="A52">
            <v>37</v>
          </cell>
          <cell r="B52" t="str">
            <v>Structures &amp; Improvements</v>
          </cell>
          <cell r="C52">
            <v>366</v>
          </cell>
          <cell r="E52">
            <v>0</v>
          </cell>
          <cell r="F52" t="str">
            <v>TRANS</v>
          </cell>
          <cell r="P52">
            <v>0</v>
          </cell>
          <cell r="R52">
            <v>14</v>
          </cell>
        </row>
        <row r="53">
          <cell r="A53">
            <v>38</v>
          </cell>
          <cell r="B53" t="str">
            <v>Mains</v>
          </cell>
          <cell r="C53">
            <v>367</v>
          </cell>
          <cell r="E53">
            <v>15382525.939166667</v>
          </cell>
          <cell r="F53" t="str">
            <v>TRANS</v>
          </cell>
          <cell r="P53">
            <v>0</v>
          </cell>
          <cell r="R53">
            <v>14</v>
          </cell>
        </row>
        <row r="54">
          <cell r="A54">
            <v>39</v>
          </cell>
          <cell r="B54" t="str">
            <v>Mains - Direct</v>
          </cell>
          <cell r="C54">
            <v>367</v>
          </cell>
          <cell r="E54">
            <v>658588.30000000005</v>
          </cell>
          <cell r="F54" t="str">
            <v>TRANS</v>
          </cell>
          <cell r="P54">
            <v>0</v>
          </cell>
          <cell r="R54">
            <v>14</v>
          </cell>
        </row>
        <row r="55">
          <cell r="A55">
            <v>40</v>
          </cell>
          <cell r="B55" t="str">
            <v>Compression Staion Equipement</v>
          </cell>
          <cell r="C55">
            <v>368</v>
          </cell>
          <cell r="E55">
            <v>0</v>
          </cell>
          <cell r="F55" t="str">
            <v>TRANS</v>
          </cell>
          <cell r="P55">
            <v>0</v>
          </cell>
          <cell r="R55">
            <v>14</v>
          </cell>
        </row>
        <row r="56">
          <cell r="A56">
            <v>41</v>
          </cell>
          <cell r="B56" t="str">
            <v>M&amp;R Station Equipment</v>
          </cell>
          <cell r="C56">
            <v>369</v>
          </cell>
          <cell r="E56">
            <v>156138.81000000003</v>
          </cell>
          <cell r="F56" t="str">
            <v>TRANS</v>
          </cell>
          <cell r="P56">
            <v>0</v>
          </cell>
          <cell r="R56">
            <v>14</v>
          </cell>
        </row>
        <row r="57">
          <cell r="A57">
            <v>42</v>
          </cell>
          <cell r="B57" t="str">
            <v>Other Equipment</v>
          </cell>
          <cell r="C57" t="str">
            <v>371</v>
          </cell>
          <cell r="E57">
            <v>0</v>
          </cell>
          <cell r="F57" t="str">
            <v>TRANSPT</v>
          </cell>
          <cell r="P57">
            <v>0</v>
          </cell>
          <cell r="R57">
            <v>74</v>
          </cell>
        </row>
        <row r="58">
          <cell r="A58">
            <v>43</v>
          </cell>
          <cell r="B58" t="str">
            <v>Subtotal - TRANSMISSION PLANT</v>
          </cell>
          <cell r="C58" t="str">
            <v>365-371</v>
          </cell>
          <cell r="E58">
            <v>17427054.769166667</v>
          </cell>
          <cell r="P58">
            <v>0</v>
          </cell>
        </row>
        <row r="59">
          <cell r="A59">
            <v>44</v>
          </cell>
        </row>
        <row r="60">
          <cell r="A60">
            <v>45</v>
          </cell>
          <cell r="B60" t="str">
            <v>E. DISTRIBUTION PLANT</v>
          </cell>
        </row>
        <row r="61">
          <cell r="A61">
            <v>46</v>
          </cell>
        </row>
        <row r="62">
          <cell r="A62">
            <v>47</v>
          </cell>
          <cell r="B62" t="str">
            <v>Land and Land Rights</v>
          </cell>
          <cell r="C62" t="str">
            <v>374</v>
          </cell>
          <cell r="E62">
            <v>2242166.0584726674</v>
          </cell>
          <cell r="F62" t="str">
            <v>DIST</v>
          </cell>
          <cell r="P62">
            <v>0</v>
          </cell>
          <cell r="R62">
            <v>17</v>
          </cell>
        </row>
        <row r="63">
          <cell r="A63">
            <v>48</v>
          </cell>
          <cell r="B63" t="str">
            <v>Structures and Improvements</v>
          </cell>
          <cell r="C63" t="str">
            <v>375</v>
          </cell>
          <cell r="E63">
            <v>995654.58139750012</v>
          </cell>
          <cell r="F63" t="str">
            <v>DIST</v>
          </cell>
          <cell r="P63">
            <v>0</v>
          </cell>
          <cell r="R63">
            <v>17</v>
          </cell>
        </row>
        <row r="64">
          <cell r="A64">
            <v>49</v>
          </cell>
          <cell r="B64" t="str">
            <v>Mains - High Pressure</v>
          </cell>
          <cell r="C64" t="str">
            <v>376</v>
          </cell>
          <cell r="E64">
            <v>93870445.610000014</v>
          </cell>
          <cell r="F64" t="str">
            <v>DIST</v>
          </cell>
          <cell r="P64">
            <v>0</v>
          </cell>
          <cell r="R64">
            <v>17</v>
          </cell>
        </row>
        <row r="65">
          <cell r="A65">
            <v>50</v>
          </cell>
          <cell r="B65" t="str">
            <v>Mains - HPx663</v>
          </cell>
          <cell r="C65" t="str">
            <v>376</v>
          </cell>
          <cell r="E65">
            <v>3943430.2719999999</v>
          </cell>
          <cell r="F65" t="str">
            <v>DIST</v>
          </cell>
          <cell r="P65">
            <v>0</v>
          </cell>
          <cell r="R65">
            <v>17</v>
          </cell>
        </row>
        <row r="66">
          <cell r="A66">
            <v>51</v>
          </cell>
          <cell r="B66" t="str">
            <v>Mains - HP Direct Assign</v>
          </cell>
          <cell r="C66" t="str">
            <v>376</v>
          </cell>
          <cell r="E66">
            <v>985857.56799999997</v>
          </cell>
          <cell r="F66" t="str">
            <v>DIST</v>
          </cell>
          <cell r="P66">
            <v>0</v>
          </cell>
          <cell r="R66">
            <v>17</v>
          </cell>
        </row>
        <row r="67">
          <cell r="A67">
            <v>52</v>
          </cell>
          <cell r="B67" t="str">
            <v>Mains Steel IP &gt;6"</v>
          </cell>
          <cell r="C67" t="str">
            <v>376</v>
          </cell>
          <cell r="E67">
            <v>8543907.7400000002</v>
          </cell>
          <cell r="F67" t="str">
            <v>DIST</v>
          </cell>
          <cell r="P67">
            <v>0</v>
          </cell>
          <cell r="R67">
            <v>17</v>
          </cell>
        </row>
        <row r="68">
          <cell r="A68">
            <v>53</v>
          </cell>
          <cell r="B68" t="str">
            <v>Mains Steel IP &gt;4-6"</v>
          </cell>
          <cell r="C68" t="str">
            <v>376</v>
          </cell>
          <cell r="E68">
            <v>12921271.720000003</v>
          </cell>
          <cell r="F68" t="str">
            <v>DIST</v>
          </cell>
          <cell r="P68">
            <v>0</v>
          </cell>
          <cell r="R68">
            <v>17</v>
          </cell>
        </row>
        <row r="69">
          <cell r="A69">
            <v>54</v>
          </cell>
          <cell r="B69" t="str">
            <v>Mains Steel IP &gt;2-4"</v>
          </cell>
          <cell r="C69" t="str">
            <v>376</v>
          </cell>
          <cell r="E69">
            <v>23422942.150000002</v>
          </cell>
          <cell r="F69" t="str">
            <v>DIST</v>
          </cell>
          <cell r="P69">
            <v>0</v>
          </cell>
          <cell r="R69">
            <v>17</v>
          </cell>
        </row>
        <row r="70">
          <cell r="A70">
            <v>55</v>
          </cell>
          <cell r="B70" t="str">
            <v>Mains Steel IP &lt;=2"</v>
          </cell>
          <cell r="C70" t="str">
            <v>376</v>
          </cell>
          <cell r="E70">
            <v>65857060.210000001</v>
          </cell>
          <cell r="F70" t="str">
            <v>DIST</v>
          </cell>
          <cell r="P70">
            <v>0</v>
          </cell>
          <cell r="R70">
            <v>17</v>
          </cell>
        </row>
        <row r="71">
          <cell r="A71">
            <v>56</v>
          </cell>
          <cell r="B71" t="str">
            <v>Mains Plasticl IP 6"</v>
          </cell>
          <cell r="C71" t="str">
            <v>376</v>
          </cell>
          <cell r="E71">
            <v>8176829.4099999992</v>
          </cell>
          <cell r="F71" t="str">
            <v>DIST</v>
          </cell>
          <cell r="P71">
            <v>0</v>
          </cell>
          <cell r="R71">
            <v>17</v>
          </cell>
        </row>
        <row r="72">
          <cell r="A72">
            <v>57</v>
          </cell>
          <cell r="B72" t="str">
            <v>Mains Plasticl IP 4"</v>
          </cell>
          <cell r="C72" t="str">
            <v>376</v>
          </cell>
          <cell r="E72">
            <v>25939078.09</v>
          </cell>
          <cell r="F72" t="str">
            <v>DIST</v>
          </cell>
          <cell r="P72">
            <v>0</v>
          </cell>
          <cell r="R72">
            <v>17</v>
          </cell>
        </row>
        <row r="73">
          <cell r="A73">
            <v>58</v>
          </cell>
          <cell r="B73" t="str">
            <v>Mains Plasticl IP 2"</v>
          </cell>
          <cell r="C73" t="str">
            <v>376</v>
          </cell>
          <cell r="E73">
            <v>64574112.350000001</v>
          </cell>
          <cell r="F73" t="str">
            <v>DIST</v>
          </cell>
          <cell r="P73">
            <v>0</v>
          </cell>
          <cell r="R73">
            <v>17</v>
          </cell>
        </row>
        <row r="74">
          <cell r="A74">
            <v>59</v>
          </cell>
          <cell r="B74" t="str">
            <v>Mains - Direct Allocation</v>
          </cell>
          <cell r="C74" t="str">
            <v>376</v>
          </cell>
          <cell r="E74">
            <v>22509568.120000001</v>
          </cell>
          <cell r="F74" t="str">
            <v>DIST</v>
          </cell>
          <cell r="P74">
            <v>0</v>
          </cell>
          <cell r="R74">
            <v>17</v>
          </cell>
        </row>
        <row r="75">
          <cell r="A75">
            <v>60</v>
          </cell>
          <cell r="B75" t="str">
            <v>Mains - Other</v>
          </cell>
          <cell r="C75" t="str">
            <v>376</v>
          </cell>
          <cell r="E75">
            <v>8403131.9529166576</v>
          </cell>
          <cell r="F75" t="str">
            <v>DIST</v>
          </cell>
          <cell r="P75">
            <v>0</v>
          </cell>
          <cell r="R75">
            <v>17</v>
          </cell>
        </row>
        <row r="76">
          <cell r="A76">
            <v>61</v>
          </cell>
          <cell r="B76" t="str">
            <v>Compressor Station</v>
          </cell>
          <cell r="C76">
            <v>377</v>
          </cell>
          <cell r="E76">
            <v>2097766.77</v>
          </cell>
          <cell r="F76" t="str">
            <v>DIST</v>
          </cell>
          <cell r="P76">
            <v>0</v>
          </cell>
          <cell r="R76">
            <v>17</v>
          </cell>
        </row>
        <row r="77">
          <cell r="A77">
            <v>62</v>
          </cell>
          <cell r="B77" t="str">
            <v>M &amp; R Station Equipment</v>
          </cell>
          <cell r="C77" t="str">
            <v>378</v>
          </cell>
          <cell r="E77">
            <v>19188859.344166666</v>
          </cell>
          <cell r="F77" t="str">
            <v>DIST</v>
          </cell>
          <cell r="P77">
            <v>0</v>
          </cell>
          <cell r="R77">
            <v>17</v>
          </cell>
        </row>
        <row r="78">
          <cell r="A78">
            <v>63</v>
          </cell>
          <cell r="B78" t="str">
            <v>Services</v>
          </cell>
          <cell r="C78" t="str">
            <v>380</v>
          </cell>
          <cell r="E78">
            <v>163002131.05500001</v>
          </cell>
          <cell r="F78" t="str">
            <v>DIST</v>
          </cell>
          <cell r="P78">
            <v>0</v>
          </cell>
          <cell r="R78">
            <v>17</v>
          </cell>
        </row>
        <row r="79">
          <cell r="A79">
            <v>64</v>
          </cell>
          <cell r="B79" t="str">
            <v>Services - Direct</v>
          </cell>
          <cell r="C79" t="str">
            <v>380</v>
          </cell>
          <cell r="E79">
            <v>22241.79</v>
          </cell>
          <cell r="F79" t="str">
            <v>DIST</v>
          </cell>
          <cell r="P79">
            <v>0</v>
          </cell>
          <cell r="R79">
            <v>17</v>
          </cell>
        </row>
        <row r="80">
          <cell r="A80">
            <v>65</v>
          </cell>
          <cell r="B80" t="str">
            <v>Meters</v>
          </cell>
          <cell r="C80" t="str">
            <v>381</v>
          </cell>
          <cell r="E80">
            <v>41039332.402482167</v>
          </cell>
          <cell r="F80" t="str">
            <v>DIST</v>
          </cell>
          <cell r="P80">
            <v>0</v>
          </cell>
          <cell r="R80">
            <v>17</v>
          </cell>
        </row>
        <row r="81">
          <cell r="A81">
            <v>66</v>
          </cell>
          <cell r="B81" t="str">
            <v xml:space="preserve">Meter Install </v>
          </cell>
          <cell r="C81" t="str">
            <v>382</v>
          </cell>
          <cell r="E81">
            <v>22597276.53083333</v>
          </cell>
          <cell r="F81" t="str">
            <v>DIST</v>
          </cell>
          <cell r="P81">
            <v>0</v>
          </cell>
          <cell r="R81">
            <v>17</v>
          </cell>
        </row>
        <row r="82">
          <cell r="A82">
            <v>67</v>
          </cell>
          <cell r="B82" t="str">
            <v>House Regulator &amp; Install.</v>
          </cell>
          <cell r="C82" t="str">
            <v>383, 384</v>
          </cell>
          <cell r="E82">
            <v>7755597.5630362509</v>
          </cell>
          <cell r="F82" t="str">
            <v>DIST</v>
          </cell>
          <cell r="P82">
            <v>0</v>
          </cell>
          <cell r="R82">
            <v>17</v>
          </cell>
        </row>
        <row r="83">
          <cell r="A83">
            <v>68</v>
          </cell>
          <cell r="B83" t="str">
            <v>Industrial M &amp; R Station Equipment</v>
          </cell>
          <cell r="C83" t="str">
            <v>385</v>
          </cell>
          <cell r="E83">
            <v>9042638.8108333349</v>
          </cell>
          <cell r="F83" t="str">
            <v>DIST</v>
          </cell>
          <cell r="P83">
            <v>0</v>
          </cell>
          <cell r="R83">
            <v>17</v>
          </cell>
        </row>
        <row r="84">
          <cell r="A84">
            <v>69</v>
          </cell>
          <cell r="B84" t="str">
            <v>Other Property on Customers Premise</v>
          </cell>
          <cell r="C84" t="str">
            <v>386</v>
          </cell>
          <cell r="E84">
            <v>0</v>
          </cell>
          <cell r="F84" t="str">
            <v>DIST</v>
          </cell>
          <cell r="P84">
            <v>0</v>
          </cell>
          <cell r="R84">
            <v>17</v>
          </cell>
        </row>
        <row r="85">
          <cell r="A85">
            <v>70</v>
          </cell>
          <cell r="B85" t="str">
            <v>Other Equipment</v>
          </cell>
          <cell r="C85" t="str">
            <v>387, 388</v>
          </cell>
          <cell r="E85">
            <v>0</v>
          </cell>
          <cell r="F85" t="str">
            <v>DISTPT</v>
          </cell>
          <cell r="P85">
            <v>0</v>
          </cell>
          <cell r="R85">
            <v>77</v>
          </cell>
        </row>
        <row r="86">
          <cell r="A86">
            <v>71</v>
          </cell>
          <cell r="B86" t="str">
            <v>Subtotal - DISTRIBUTION PLANT</v>
          </cell>
          <cell r="C86" t="str">
            <v>374-387</v>
          </cell>
          <cell r="E86">
            <v>607131300.09913862</v>
          </cell>
          <cell r="P86">
            <v>0</v>
          </cell>
        </row>
        <row r="87">
          <cell r="A87">
            <v>72</v>
          </cell>
        </row>
        <row r="88">
          <cell r="A88">
            <v>73</v>
          </cell>
          <cell r="B88" t="str">
            <v>F. GENERAL PLANT</v>
          </cell>
        </row>
        <row r="89">
          <cell r="A89">
            <v>74</v>
          </cell>
        </row>
        <row r="90">
          <cell r="A90">
            <v>75</v>
          </cell>
          <cell r="B90" t="str">
            <v>Land and Land Rights</v>
          </cell>
          <cell r="C90" t="str">
            <v>389</v>
          </cell>
          <cell r="E90">
            <v>2738864.5645764172</v>
          </cell>
          <cell r="F90" t="str">
            <v>PSTDP</v>
          </cell>
          <cell r="P90">
            <v>0</v>
          </cell>
          <cell r="R90">
            <v>50</v>
          </cell>
        </row>
        <row r="91">
          <cell r="A91">
            <v>76</v>
          </cell>
          <cell r="B91" t="str">
            <v>Structures and Improvements</v>
          </cell>
          <cell r="C91" t="str">
            <v>390</v>
          </cell>
          <cell r="E91">
            <v>13566023.193436205</v>
          </cell>
          <cell r="F91" t="str">
            <v>PSTDP</v>
          </cell>
          <cell r="P91">
            <v>0</v>
          </cell>
          <cell r="R91">
            <v>50</v>
          </cell>
        </row>
        <row r="92">
          <cell r="A92">
            <v>77</v>
          </cell>
          <cell r="B92" t="str">
            <v>Office Furniture and Equipment</v>
          </cell>
          <cell r="C92" t="str">
            <v>391</v>
          </cell>
          <cell r="E92">
            <v>5763949.7455356671</v>
          </cell>
          <cell r="F92" t="str">
            <v>PSTDP</v>
          </cell>
          <cell r="P92">
            <v>0</v>
          </cell>
          <cell r="R92">
            <v>50</v>
          </cell>
        </row>
        <row r="93">
          <cell r="A93">
            <v>78</v>
          </cell>
          <cell r="B93" t="str">
            <v>Transportation Equipment</v>
          </cell>
          <cell r="C93" t="str">
            <v>392</v>
          </cell>
          <cell r="E93">
            <v>10752616.541323917</v>
          </cell>
          <cell r="F93" t="str">
            <v>PSTDP</v>
          </cell>
          <cell r="P93">
            <v>0</v>
          </cell>
          <cell r="R93">
            <v>50</v>
          </cell>
        </row>
        <row r="94">
          <cell r="A94">
            <v>79</v>
          </cell>
          <cell r="B94" t="str">
            <v>Stores Equipment</v>
          </cell>
          <cell r="C94" t="str">
            <v>393</v>
          </cell>
          <cell r="E94">
            <v>56277.75918275</v>
          </cell>
          <cell r="F94" t="str">
            <v>PSTDP</v>
          </cell>
          <cell r="P94">
            <v>0</v>
          </cell>
          <cell r="R94">
            <v>50</v>
          </cell>
        </row>
        <row r="95">
          <cell r="A95">
            <v>80</v>
          </cell>
          <cell r="B95" t="str">
            <v>Tools, Shop and Garage Equipment</v>
          </cell>
          <cell r="C95" t="str">
            <v>394</v>
          </cell>
          <cell r="E95">
            <v>6006139.5495692082</v>
          </cell>
          <cell r="F95" t="str">
            <v>PSTDP</v>
          </cell>
          <cell r="P95">
            <v>0</v>
          </cell>
          <cell r="R95">
            <v>50</v>
          </cell>
        </row>
        <row r="96">
          <cell r="A96">
            <v>81</v>
          </cell>
          <cell r="B96" t="str">
            <v>Laboratory Equipment</v>
          </cell>
          <cell r="C96" t="str">
            <v>395</v>
          </cell>
          <cell r="E96">
            <v>102218.10203783335</v>
          </cell>
          <cell r="F96" t="str">
            <v>PSTDP</v>
          </cell>
          <cell r="P96">
            <v>0</v>
          </cell>
          <cell r="R96">
            <v>50</v>
          </cell>
        </row>
        <row r="97">
          <cell r="A97">
            <v>82</v>
          </cell>
          <cell r="B97" t="str">
            <v>Power Operated Equipment</v>
          </cell>
          <cell r="C97" t="str">
            <v>396</v>
          </cell>
          <cell r="E97">
            <v>2567582.4077424579</v>
          </cell>
          <cell r="F97" t="str">
            <v>PSTDP</v>
          </cell>
          <cell r="P97">
            <v>0</v>
          </cell>
          <cell r="R97">
            <v>50</v>
          </cell>
        </row>
        <row r="98">
          <cell r="A98">
            <v>83</v>
          </cell>
          <cell r="B98" t="str">
            <v>Communication Equipment</v>
          </cell>
          <cell r="C98" t="str">
            <v>397</v>
          </cell>
          <cell r="E98">
            <v>5311915.0541760828</v>
          </cell>
          <cell r="F98" t="str">
            <v>PSTDP</v>
          </cell>
          <cell r="P98">
            <v>0</v>
          </cell>
          <cell r="R98">
            <v>50</v>
          </cell>
        </row>
        <row r="99">
          <cell r="A99">
            <v>84</v>
          </cell>
          <cell r="B99" t="str">
            <v>Communication Equipment-Metretek</v>
          </cell>
          <cell r="C99" t="str">
            <v>397</v>
          </cell>
          <cell r="E99">
            <v>106500</v>
          </cell>
          <cell r="F99" t="str">
            <v>DIST</v>
          </cell>
          <cell r="P99">
            <v>0</v>
          </cell>
          <cell r="R99">
            <v>17</v>
          </cell>
        </row>
        <row r="100">
          <cell r="A100">
            <v>85</v>
          </cell>
          <cell r="B100" t="str">
            <v>Miscellaneous Equipment</v>
          </cell>
          <cell r="C100">
            <v>398</v>
          </cell>
          <cell r="E100">
            <v>56984.498182583353</v>
          </cell>
          <cell r="F100" t="str">
            <v>PSTDP</v>
          </cell>
          <cell r="P100">
            <v>0</v>
          </cell>
          <cell r="R100">
            <v>50</v>
          </cell>
        </row>
        <row r="101">
          <cell r="A101">
            <v>86</v>
          </cell>
          <cell r="B101" t="str">
            <v>Other Tangible Plant</v>
          </cell>
          <cell r="C101">
            <v>399</v>
          </cell>
          <cell r="E101">
            <v>0</v>
          </cell>
          <cell r="F101" t="str">
            <v>PSTDP</v>
          </cell>
          <cell r="P101">
            <v>0</v>
          </cell>
          <cell r="R101">
            <v>50</v>
          </cell>
        </row>
        <row r="102">
          <cell r="A102">
            <v>87</v>
          </cell>
          <cell r="B102" t="str">
            <v>Subtotal - GENERAL PLANT</v>
          </cell>
          <cell r="C102" t="str">
            <v>389-399</v>
          </cell>
          <cell r="E102">
            <v>47029071.415763117</v>
          </cell>
          <cell r="P102">
            <v>0</v>
          </cell>
        </row>
        <row r="103">
          <cell r="A103">
            <v>88</v>
          </cell>
        </row>
        <row r="104">
          <cell r="A104">
            <v>89</v>
          </cell>
          <cell r="B104" t="str">
            <v>TOTAL PLANT IN SERVICE</v>
          </cell>
          <cell r="E104">
            <v>698410162.7612288</v>
          </cell>
          <cell r="P104">
            <v>0</v>
          </cell>
        </row>
        <row r="105">
          <cell r="A105">
            <v>90</v>
          </cell>
        </row>
        <row r="106">
          <cell r="A106">
            <v>91</v>
          </cell>
          <cell r="B106" t="str">
            <v xml:space="preserve">G. Utility Plant </v>
          </cell>
          <cell r="C106" t="str">
            <v>105</v>
          </cell>
          <cell r="E106">
            <v>0</v>
          </cell>
          <cell r="F106" t="str">
            <v>PSTDP</v>
          </cell>
          <cell r="P106">
            <v>0</v>
          </cell>
          <cell r="R106">
            <v>50</v>
          </cell>
        </row>
        <row r="107">
          <cell r="A107">
            <v>92</v>
          </cell>
        </row>
        <row r="108">
          <cell r="A108">
            <v>93</v>
          </cell>
          <cell r="B108" t="str">
            <v>TOTAL UTILITY PLANT</v>
          </cell>
          <cell r="E108">
            <v>698410162.7612288</v>
          </cell>
          <cell r="P108">
            <v>0</v>
          </cell>
        </row>
        <row r="109">
          <cell r="A109">
            <v>94</v>
          </cell>
        </row>
        <row r="110">
          <cell r="A110">
            <v>95</v>
          </cell>
          <cell r="B110" t="str">
            <v>II. DEPRECIATION RESERVE</v>
          </cell>
        </row>
        <row r="111">
          <cell r="A111">
            <v>96</v>
          </cell>
          <cell r="B111" t="str">
            <v>Intangible Plant</v>
          </cell>
          <cell r="C111">
            <v>303</v>
          </cell>
          <cell r="E111">
            <v>7329017.6091067931</v>
          </cell>
          <cell r="F111" t="str">
            <v>INTANGPT</v>
          </cell>
          <cell r="P111">
            <v>0</v>
          </cell>
          <cell r="R111">
            <v>116</v>
          </cell>
        </row>
        <row r="112">
          <cell r="A112">
            <v>97</v>
          </cell>
          <cell r="B112" t="str">
            <v>Production Plant</v>
          </cell>
          <cell r="C112" t="str">
            <v>332-337</v>
          </cell>
          <cell r="E112">
            <v>0</v>
          </cell>
          <cell r="F112" t="str">
            <v>SUPP</v>
          </cell>
          <cell r="P112">
            <v>0</v>
          </cell>
          <cell r="R112">
            <v>8</v>
          </cell>
        </row>
        <row r="113">
          <cell r="A113">
            <v>98</v>
          </cell>
          <cell r="B113" t="str">
            <v>Local Storage Plant</v>
          </cell>
          <cell r="C113" t="str">
            <v>350-357</v>
          </cell>
          <cell r="E113">
            <v>0</v>
          </cell>
          <cell r="F113" t="str">
            <v>STORPT</v>
          </cell>
          <cell r="P113">
            <v>0</v>
          </cell>
          <cell r="R113">
            <v>71</v>
          </cell>
        </row>
        <row r="114">
          <cell r="A114">
            <v>99</v>
          </cell>
          <cell r="B114" t="str">
            <v>Transmission</v>
          </cell>
          <cell r="C114" t="str">
            <v>365-371</v>
          </cell>
          <cell r="E114">
            <v>11521078.067329334</v>
          </cell>
          <cell r="F114" t="str">
            <v>TRANSPT</v>
          </cell>
          <cell r="P114">
            <v>0</v>
          </cell>
          <cell r="R114">
            <v>74</v>
          </cell>
        </row>
        <row r="115">
          <cell r="A115">
            <v>100</v>
          </cell>
          <cell r="B115" t="str">
            <v>Distribution Land Structures &amp; Improvements</v>
          </cell>
          <cell r="C115" t="str">
            <v>374-375</v>
          </cell>
          <cell r="E115">
            <v>1592449.7936781668</v>
          </cell>
          <cell r="F115" t="str">
            <v>DISTPT</v>
          </cell>
          <cell r="P115">
            <v>0</v>
          </cell>
          <cell r="R115">
            <v>77</v>
          </cell>
        </row>
        <row r="116">
          <cell r="A116">
            <v>101</v>
          </cell>
          <cell r="B116" t="str">
            <v>Mains</v>
          </cell>
          <cell r="C116">
            <v>376</v>
          </cell>
          <cell r="E116">
            <v>138449805.07294154</v>
          </cell>
          <cell r="F116" t="str">
            <v>DISTPT</v>
          </cell>
          <cell r="P116">
            <v>0</v>
          </cell>
          <cell r="R116">
            <v>77</v>
          </cell>
        </row>
        <row r="117">
          <cell r="A117">
            <v>102</v>
          </cell>
          <cell r="B117" t="str">
            <v>Compressor Station</v>
          </cell>
          <cell r="C117">
            <v>377</v>
          </cell>
          <cell r="E117">
            <v>1370496.24</v>
          </cell>
          <cell r="F117" t="str">
            <v>DISTPT</v>
          </cell>
          <cell r="P117">
            <v>0</v>
          </cell>
          <cell r="R117">
            <v>77</v>
          </cell>
        </row>
        <row r="118">
          <cell r="A118">
            <v>103</v>
          </cell>
          <cell r="B118" t="str">
            <v>Distribution M&amp;R General</v>
          </cell>
          <cell r="C118">
            <v>378</v>
          </cell>
          <cell r="E118">
            <v>5594946.9176786663</v>
          </cell>
          <cell r="F118" t="str">
            <v>DISTPT</v>
          </cell>
          <cell r="P118">
            <v>0</v>
          </cell>
          <cell r="R118">
            <v>77</v>
          </cell>
        </row>
        <row r="119">
          <cell r="A119">
            <v>104</v>
          </cell>
          <cell r="B119" t="str">
            <v>Distribution Services</v>
          </cell>
          <cell r="C119">
            <v>380</v>
          </cell>
          <cell r="E119">
            <v>129932792.20200464</v>
          </cell>
          <cell r="F119" t="str">
            <v>DISTPT</v>
          </cell>
          <cell r="P119">
            <v>0</v>
          </cell>
          <cell r="R119">
            <v>77</v>
          </cell>
        </row>
        <row r="120">
          <cell r="A120">
            <v>105</v>
          </cell>
          <cell r="B120" t="str">
            <v>Distribution - Meters</v>
          </cell>
          <cell r="C120">
            <v>381</v>
          </cell>
          <cell r="E120">
            <v>12787623.594037356</v>
          </cell>
          <cell r="F120" t="str">
            <v>DISTPT</v>
          </cell>
          <cell r="P120">
            <v>0</v>
          </cell>
          <cell r="R120">
            <v>77</v>
          </cell>
        </row>
        <row r="121">
          <cell r="A121">
            <v>106</v>
          </cell>
          <cell r="B121" t="str">
            <v>Distribution - Meters Installations</v>
          </cell>
          <cell r="C121">
            <v>382</v>
          </cell>
          <cell r="E121">
            <v>10244836.287083333</v>
          </cell>
          <cell r="F121" t="str">
            <v>DISTPT</v>
          </cell>
          <cell r="P121">
            <v>0</v>
          </cell>
          <cell r="R121">
            <v>77</v>
          </cell>
        </row>
        <row r="122">
          <cell r="A122">
            <v>107</v>
          </cell>
          <cell r="B122" t="str">
            <v>House Regulator &amp; Install.</v>
          </cell>
          <cell r="C122" t="str">
            <v>383, 384</v>
          </cell>
          <cell r="E122">
            <v>2785488.26940525</v>
          </cell>
          <cell r="F122" t="str">
            <v>DISTPT</v>
          </cell>
          <cell r="P122">
            <v>0</v>
          </cell>
          <cell r="R122">
            <v>77</v>
          </cell>
        </row>
        <row r="123">
          <cell r="A123">
            <v>108</v>
          </cell>
          <cell r="B123" t="str">
            <v>Industrial M &amp; R Station Equipment - Other</v>
          </cell>
          <cell r="C123">
            <v>385</v>
          </cell>
          <cell r="E123">
            <v>3552565.8973903325</v>
          </cell>
          <cell r="F123" t="str">
            <v>DISTPT</v>
          </cell>
          <cell r="P123">
            <v>0</v>
          </cell>
          <cell r="R123">
            <v>77</v>
          </cell>
        </row>
        <row r="124">
          <cell r="A124">
            <v>109</v>
          </cell>
          <cell r="B124" t="str">
            <v>Other Property on Customers Premises</v>
          </cell>
          <cell r="C124">
            <v>386</v>
          </cell>
          <cell r="E124">
            <v>-305.76000000000005</v>
          </cell>
          <cell r="F124" t="str">
            <v>DISTPT</v>
          </cell>
          <cell r="P124">
            <v>0</v>
          </cell>
          <cell r="R124">
            <v>77</v>
          </cell>
        </row>
        <row r="125">
          <cell r="A125">
            <v>110</v>
          </cell>
          <cell r="B125" t="str">
            <v>Other Equipment</v>
          </cell>
          <cell r="C125">
            <v>387</v>
          </cell>
          <cell r="E125">
            <v>0</v>
          </cell>
          <cell r="F125" t="str">
            <v>DISTPT</v>
          </cell>
          <cell r="P125">
            <v>0</v>
          </cell>
          <cell r="R125">
            <v>77</v>
          </cell>
        </row>
        <row r="126">
          <cell r="A126">
            <v>111</v>
          </cell>
          <cell r="B126" t="str">
            <v>General Plant</v>
          </cell>
          <cell r="C126" t="str">
            <v>389-399</v>
          </cell>
          <cell r="E126">
            <v>20507992.664249986</v>
          </cell>
          <cell r="F126" t="str">
            <v>PSTDP</v>
          </cell>
          <cell r="P126">
            <v>0</v>
          </cell>
          <cell r="R126">
            <v>50</v>
          </cell>
        </row>
        <row r="127">
          <cell r="A127">
            <v>112</v>
          </cell>
          <cell r="B127" t="str">
            <v>Total-DEP. RESERVE (PLANT IN SERVI</v>
          </cell>
          <cell r="E127">
            <v>345668786.85490537</v>
          </cell>
          <cell r="P127">
            <v>0</v>
          </cell>
        </row>
        <row r="128">
          <cell r="A128">
            <v>113</v>
          </cell>
        </row>
        <row r="129">
          <cell r="A129">
            <v>114</v>
          </cell>
          <cell r="B129" t="str">
            <v>Retirement Obligation</v>
          </cell>
          <cell r="E129">
            <v>0</v>
          </cell>
          <cell r="F129" t="str">
            <v>PSTDP</v>
          </cell>
          <cell r="P129">
            <v>0</v>
          </cell>
          <cell r="R129">
            <v>50</v>
          </cell>
        </row>
        <row r="130">
          <cell r="A130">
            <v>115</v>
          </cell>
        </row>
        <row r="131">
          <cell r="A131">
            <v>116</v>
          </cell>
          <cell r="B131" t="str">
            <v>TOTAL  - DEPRECIATION RESERVE</v>
          </cell>
          <cell r="E131">
            <v>345668786.85490537</v>
          </cell>
          <cell r="P131">
            <v>0</v>
          </cell>
        </row>
        <row r="132">
          <cell r="A132">
            <v>117</v>
          </cell>
        </row>
        <row r="133">
          <cell r="A133">
            <v>118</v>
          </cell>
          <cell r="B133" t="str">
            <v>III. OTHER RATE BASE ITEMS</v>
          </cell>
        </row>
        <row r="134">
          <cell r="A134">
            <v>119</v>
          </cell>
          <cell r="B134" t="str">
            <v>CWIP</v>
          </cell>
          <cell r="E134">
            <v>0</v>
          </cell>
          <cell r="F134" t="str">
            <v>PSTDP</v>
          </cell>
          <cell r="P134">
            <v>0</v>
          </cell>
          <cell r="R134">
            <v>50</v>
          </cell>
        </row>
        <row r="135">
          <cell r="A135">
            <v>120</v>
          </cell>
          <cell r="B135" t="str">
            <v>Working Capital</v>
          </cell>
          <cell r="E135">
            <v>25610869.595646363</v>
          </cell>
          <cell r="F135" t="str">
            <v>PSTDP</v>
          </cell>
          <cell r="P135">
            <v>0</v>
          </cell>
          <cell r="R135">
            <v>50</v>
          </cell>
        </row>
        <row r="136">
          <cell r="A136">
            <v>121</v>
          </cell>
          <cell r="B136" t="str">
            <v xml:space="preserve">Deferred Income Taxes </v>
          </cell>
          <cell r="E136">
            <v>-73719929.417244926</v>
          </cell>
          <cell r="F136" t="str">
            <v>PSTDP</v>
          </cell>
          <cell r="P136">
            <v>0</v>
          </cell>
          <cell r="R136">
            <v>50</v>
          </cell>
        </row>
        <row r="137">
          <cell r="A137">
            <v>122</v>
          </cell>
          <cell r="B137" t="str">
            <v>Customer Advances</v>
          </cell>
          <cell r="E137">
            <v>-3771590.387083333</v>
          </cell>
          <cell r="F137" t="str">
            <v>DISTPT</v>
          </cell>
          <cell r="P137">
            <v>0</v>
          </cell>
          <cell r="R137">
            <v>77</v>
          </cell>
        </row>
        <row r="138">
          <cell r="A138">
            <v>123</v>
          </cell>
          <cell r="B138" t="str">
            <v>Total - OTHER RATE BASE ITEMS</v>
          </cell>
          <cell r="E138">
            <v>-51880650.208681896</v>
          </cell>
          <cell r="P138">
            <v>0</v>
          </cell>
        </row>
        <row r="139">
          <cell r="A139">
            <v>124</v>
          </cell>
        </row>
        <row r="140">
          <cell r="A140">
            <v>125</v>
          </cell>
          <cell r="B140" t="str">
            <v>IV. TOTAL RATE BASE (Excl. Working Capital)</v>
          </cell>
          <cell r="E140">
            <v>300860725.69764155</v>
          </cell>
          <cell r="P140">
            <v>0</v>
          </cell>
        </row>
        <row r="141">
          <cell r="A141">
            <v>126</v>
          </cell>
        </row>
        <row r="142">
          <cell r="A142">
            <v>127</v>
          </cell>
          <cell r="B142" t="str">
            <v>Gas Purchases Cash Working Capital</v>
          </cell>
          <cell r="E142">
            <v>0</v>
          </cell>
          <cell r="F142" t="str">
            <v>DIST</v>
          </cell>
          <cell r="P142">
            <v>0</v>
          </cell>
          <cell r="R142">
            <v>17</v>
          </cell>
        </row>
        <row r="143">
          <cell r="A143">
            <v>128</v>
          </cell>
        </row>
        <row r="144">
          <cell r="A144">
            <v>129</v>
          </cell>
          <cell r="B144" t="str">
            <v>V. TOTAL RATE BASE</v>
          </cell>
          <cell r="E144">
            <v>300860725.69764155</v>
          </cell>
          <cell r="P144">
            <v>0</v>
          </cell>
        </row>
        <row r="145">
          <cell r="A145">
            <v>130</v>
          </cell>
        </row>
        <row r="146">
          <cell r="A146">
            <v>131</v>
          </cell>
          <cell r="B146" t="str">
            <v>I. OPERATION &amp; MAINTENANCE EXPENSE</v>
          </cell>
        </row>
        <row r="147">
          <cell r="A147">
            <v>132</v>
          </cell>
        </row>
        <row r="148">
          <cell r="A148">
            <v>133</v>
          </cell>
          <cell r="B148" t="str">
            <v>A. PRODUCTION EXPENSES</v>
          </cell>
        </row>
        <row r="149">
          <cell r="A149">
            <v>134</v>
          </cell>
        </row>
        <row r="150">
          <cell r="A150">
            <v>135</v>
          </cell>
          <cell r="B150" t="str">
            <v>1. Manufactured Gas Production</v>
          </cell>
        </row>
        <row r="151">
          <cell r="A151">
            <v>136</v>
          </cell>
        </row>
        <row r="152">
          <cell r="A152">
            <v>137</v>
          </cell>
          <cell r="B152" t="str">
            <v>Production Maps</v>
          </cell>
          <cell r="C152">
            <v>751</v>
          </cell>
          <cell r="E152">
            <v>0</v>
          </cell>
          <cell r="F152" t="str">
            <v>SUPP</v>
          </cell>
          <cell r="P152">
            <v>0</v>
          </cell>
          <cell r="R152">
            <v>8</v>
          </cell>
        </row>
        <row r="153">
          <cell r="A153">
            <v>138</v>
          </cell>
          <cell r="B153" t="str">
            <v>Gas Wells Expense</v>
          </cell>
          <cell r="C153">
            <v>752</v>
          </cell>
          <cell r="E153">
            <v>0</v>
          </cell>
          <cell r="F153" t="str">
            <v>SUPP</v>
          </cell>
          <cell r="P153">
            <v>0</v>
          </cell>
          <cell r="R153">
            <v>8</v>
          </cell>
        </row>
        <row r="154">
          <cell r="A154">
            <v>139</v>
          </cell>
          <cell r="B154" t="str">
            <v>Field Lines Expense</v>
          </cell>
          <cell r="C154">
            <v>753</v>
          </cell>
          <cell r="E154">
            <v>0</v>
          </cell>
          <cell r="F154" t="str">
            <v>SUPP</v>
          </cell>
          <cell r="P154">
            <v>0</v>
          </cell>
          <cell r="R154">
            <v>8</v>
          </cell>
        </row>
        <row r="155">
          <cell r="A155">
            <v>140</v>
          </cell>
          <cell r="B155" t="str">
            <v>Field Compressor Station Expense</v>
          </cell>
          <cell r="C155">
            <v>754756</v>
          </cell>
          <cell r="E155">
            <v>0</v>
          </cell>
          <cell r="F155" t="str">
            <v>SUPP</v>
          </cell>
          <cell r="P155">
            <v>0</v>
          </cell>
          <cell r="R155">
            <v>8</v>
          </cell>
        </row>
        <row r="156">
          <cell r="A156">
            <v>141</v>
          </cell>
          <cell r="B156" t="str">
            <v>Other Expense</v>
          </cell>
          <cell r="C156">
            <v>759</v>
          </cell>
          <cell r="E156">
            <v>0</v>
          </cell>
          <cell r="F156" t="str">
            <v>SUPP</v>
          </cell>
          <cell r="P156">
            <v>0</v>
          </cell>
          <cell r="R156">
            <v>8</v>
          </cell>
        </row>
        <row r="157">
          <cell r="A157">
            <v>142</v>
          </cell>
          <cell r="B157" t="str">
            <v>Rents</v>
          </cell>
          <cell r="C157">
            <v>760</v>
          </cell>
          <cell r="E157">
            <v>0</v>
          </cell>
          <cell r="F157" t="str">
            <v>SUPP</v>
          </cell>
          <cell r="P157">
            <v>0</v>
          </cell>
          <cell r="R157">
            <v>8</v>
          </cell>
        </row>
        <row r="158">
          <cell r="A158">
            <v>143</v>
          </cell>
          <cell r="B158" t="str">
            <v xml:space="preserve">     Subtotal - Operation Accounts </v>
          </cell>
          <cell r="C158" t="str">
            <v>751-760</v>
          </cell>
          <cell r="E158">
            <v>0</v>
          </cell>
          <cell r="P158">
            <v>0</v>
          </cell>
          <cell r="R158">
            <v>4</v>
          </cell>
        </row>
        <row r="159">
          <cell r="A159">
            <v>144</v>
          </cell>
          <cell r="B159" t="str">
            <v>Maint Supervision &amp; Engineering</v>
          </cell>
          <cell r="C159">
            <v>762</v>
          </cell>
          <cell r="E159">
            <v>0</v>
          </cell>
          <cell r="F159" t="str">
            <v>SUPP</v>
          </cell>
          <cell r="P159">
            <v>0</v>
          </cell>
          <cell r="R159">
            <v>8</v>
          </cell>
        </row>
        <row r="160">
          <cell r="A160">
            <v>145</v>
          </cell>
          <cell r="B160" t="str">
            <v>Field Lines</v>
          </cell>
          <cell r="C160" t="str">
            <v>764, 787</v>
          </cell>
          <cell r="E160">
            <v>0</v>
          </cell>
          <cell r="F160" t="str">
            <v>SUPP</v>
          </cell>
          <cell r="P160">
            <v>0</v>
          </cell>
          <cell r="R160">
            <v>8</v>
          </cell>
        </row>
        <row r="161">
          <cell r="A161">
            <v>146</v>
          </cell>
          <cell r="B161" t="str">
            <v>Field Meas/Reg</v>
          </cell>
          <cell r="C161" t="str">
            <v>765, 766</v>
          </cell>
          <cell r="E161">
            <v>0</v>
          </cell>
          <cell r="F161" t="str">
            <v>SUPP</v>
          </cell>
          <cell r="P161">
            <v>0</v>
          </cell>
          <cell r="R161">
            <v>8</v>
          </cell>
        </row>
        <row r="162">
          <cell r="A162">
            <v>147</v>
          </cell>
          <cell r="B162" t="str">
            <v xml:space="preserve">     Subtotal - Maintenance Accounts</v>
          </cell>
          <cell r="C162" t="str">
            <v>762-787</v>
          </cell>
          <cell r="E162">
            <v>0</v>
          </cell>
          <cell r="P162">
            <v>0</v>
          </cell>
        </row>
        <row r="163">
          <cell r="A163">
            <v>148</v>
          </cell>
        </row>
        <row r="164">
          <cell r="A164">
            <v>149</v>
          </cell>
          <cell r="B164" t="str">
            <v>Subtotal - Manufactured Gas Production</v>
          </cell>
          <cell r="C164" t="str">
            <v>751-787</v>
          </cell>
          <cell r="E164">
            <v>0</v>
          </cell>
          <cell r="P164">
            <v>0</v>
          </cell>
        </row>
        <row r="165">
          <cell r="A165">
            <v>150</v>
          </cell>
        </row>
        <row r="166">
          <cell r="A166">
            <v>151</v>
          </cell>
          <cell r="B166" t="str">
            <v>2. Other Gas Supply  Expenses</v>
          </cell>
        </row>
        <row r="167">
          <cell r="A167">
            <v>152</v>
          </cell>
        </row>
        <row r="168">
          <cell r="A168">
            <v>153</v>
          </cell>
          <cell r="B168" t="str">
            <v>Oth Gas Supply Op - Natural gas well head Pur</v>
          </cell>
          <cell r="C168">
            <v>800</v>
          </cell>
          <cell r="E168">
            <v>0</v>
          </cell>
          <cell r="F168" t="str">
            <v>SUPP</v>
          </cell>
          <cell r="P168">
            <v>0</v>
          </cell>
          <cell r="R168">
            <v>8</v>
          </cell>
        </row>
        <row r="169">
          <cell r="A169">
            <v>154</v>
          </cell>
          <cell r="B169" t="str">
            <v>Nat Gas Field Lines</v>
          </cell>
          <cell r="C169">
            <v>801</v>
          </cell>
          <cell r="E169">
            <v>0</v>
          </cell>
          <cell r="F169" t="str">
            <v>SUPP</v>
          </cell>
          <cell r="P169">
            <v>0</v>
          </cell>
          <cell r="R169">
            <v>8</v>
          </cell>
        </row>
        <row r="170">
          <cell r="A170">
            <v>155</v>
          </cell>
          <cell r="B170" t="str">
            <v>Nat Gas Transmission Lines</v>
          </cell>
          <cell r="C170">
            <v>803</v>
          </cell>
          <cell r="E170">
            <v>0</v>
          </cell>
          <cell r="F170" t="str">
            <v>SUPP</v>
          </cell>
          <cell r="P170">
            <v>0</v>
          </cell>
          <cell r="R170">
            <v>8</v>
          </cell>
        </row>
        <row r="171">
          <cell r="A171">
            <v>156</v>
          </cell>
          <cell r="B171" t="str">
            <v>Natural Gas City Gate</v>
          </cell>
          <cell r="C171">
            <v>804</v>
          </cell>
          <cell r="E171">
            <v>107612402.79367998</v>
          </cell>
          <cell r="F171" t="str">
            <v>SUPP</v>
          </cell>
          <cell r="P171">
            <v>0</v>
          </cell>
          <cell r="R171">
            <v>8</v>
          </cell>
        </row>
        <row r="172">
          <cell r="A172">
            <v>157</v>
          </cell>
          <cell r="B172" t="str">
            <v>Natural Gas City Gate - TF1</v>
          </cell>
          <cell r="C172">
            <v>0</v>
          </cell>
          <cell r="E172">
            <v>0</v>
          </cell>
          <cell r="F172" t="str">
            <v>SUPP</v>
          </cell>
          <cell r="P172">
            <v>0</v>
          </cell>
          <cell r="R172">
            <v>8</v>
          </cell>
        </row>
        <row r="173">
          <cell r="A173">
            <v>158</v>
          </cell>
          <cell r="B173" t="str">
            <v>Natural Gas City Gate - JP + TF-2</v>
          </cell>
          <cell r="C173">
            <v>0</v>
          </cell>
          <cell r="E173">
            <v>0</v>
          </cell>
          <cell r="F173" t="str">
            <v>SUPP</v>
          </cell>
          <cell r="P173">
            <v>0</v>
          </cell>
          <cell r="R173">
            <v>8</v>
          </cell>
        </row>
        <row r="174">
          <cell r="A174">
            <v>159</v>
          </cell>
          <cell r="B174" t="str">
            <v>Natural Gas City Gate - Peaking</v>
          </cell>
          <cell r="C174">
            <v>0</v>
          </cell>
          <cell r="E174">
            <v>0</v>
          </cell>
          <cell r="F174" t="str">
            <v>SUPP</v>
          </cell>
          <cell r="P174">
            <v>0</v>
          </cell>
          <cell r="R174">
            <v>8</v>
          </cell>
        </row>
        <row r="175">
          <cell r="A175">
            <v>160</v>
          </cell>
          <cell r="B175" t="str">
            <v>Purchase Gas Cost Adjustment</v>
          </cell>
          <cell r="C175">
            <v>805</v>
          </cell>
          <cell r="E175">
            <v>0</v>
          </cell>
          <cell r="F175" t="str">
            <v>SUPP</v>
          </cell>
          <cell r="P175">
            <v>0</v>
          </cell>
          <cell r="R175">
            <v>8</v>
          </cell>
        </row>
        <row r="176">
          <cell r="A176">
            <v>161</v>
          </cell>
          <cell r="B176" t="str">
            <v>Exchange Gas</v>
          </cell>
          <cell r="C176">
            <v>806</v>
          </cell>
          <cell r="E176">
            <v>0</v>
          </cell>
          <cell r="F176" t="str">
            <v>SUPP</v>
          </cell>
          <cell r="P176">
            <v>0</v>
          </cell>
          <cell r="R176">
            <v>8</v>
          </cell>
        </row>
        <row r="177">
          <cell r="A177">
            <v>162</v>
          </cell>
          <cell r="B177" t="str">
            <v>Well Expense - Purchase Gas</v>
          </cell>
          <cell r="C177">
            <v>807</v>
          </cell>
          <cell r="E177">
            <v>0</v>
          </cell>
          <cell r="F177" t="str">
            <v>SUPP</v>
          </cell>
          <cell r="P177">
            <v>0</v>
          </cell>
          <cell r="R177">
            <v>8</v>
          </cell>
        </row>
        <row r="178">
          <cell r="A178">
            <v>163</v>
          </cell>
          <cell r="B178" t="str">
            <v>Gas Delivery/Withdraw from Storage</v>
          </cell>
          <cell r="C178">
            <v>808</v>
          </cell>
          <cell r="E178">
            <v>0</v>
          </cell>
          <cell r="F178" t="str">
            <v>SUPP</v>
          </cell>
          <cell r="P178">
            <v>0</v>
          </cell>
          <cell r="R178">
            <v>8</v>
          </cell>
        </row>
        <row r="179">
          <cell r="A179">
            <v>164</v>
          </cell>
          <cell r="B179" t="str">
            <v>Gas used Compressor Station</v>
          </cell>
          <cell r="C179">
            <v>810</v>
          </cell>
          <cell r="E179">
            <v>0</v>
          </cell>
          <cell r="F179" t="str">
            <v>SUPP</v>
          </cell>
          <cell r="P179">
            <v>0</v>
          </cell>
          <cell r="R179">
            <v>8</v>
          </cell>
        </row>
        <row r="180">
          <cell r="A180">
            <v>165</v>
          </cell>
          <cell r="B180" t="str">
            <v>Gas Used Other Util Ops-Credit</v>
          </cell>
          <cell r="C180">
            <v>812755</v>
          </cell>
          <cell r="E180">
            <v>0</v>
          </cell>
          <cell r="F180" t="str">
            <v>SUPP</v>
          </cell>
          <cell r="P180">
            <v>0</v>
          </cell>
          <cell r="R180">
            <v>8</v>
          </cell>
        </row>
        <row r="181">
          <cell r="A181">
            <v>166</v>
          </cell>
          <cell r="B181" t="str">
            <v>Other Gas Supply Expenses</v>
          </cell>
          <cell r="C181">
            <v>813</v>
          </cell>
          <cell r="E181">
            <v>535154.69966348482</v>
          </cell>
          <cell r="F181" t="str">
            <v>SUPP</v>
          </cell>
          <cell r="P181">
            <v>0</v>
          </cell>
          <cell r="R181">
            <v>8</v>
          </cell>
        </row>
        <row r="182">
          <cell r="A182">
            <v>167</v>
          </cell>
          <cell r="B182" t="str">
            <v>Subtotal - OTHER GAS SUPPLY EXPENSES</v>
          </cell>
          <cell r="C182" t="str">
            <v>801-813</v>
          </cell>
          <cell r="E182">
            <v>108147557.49334347</v>
          </cell>
          <cell r="P182">
            <v>0</v>
          </cell>
        </row>
        <row r="183">
          <cell r="A183">
            <v>168</v>
          </cell>
        </row>
        <row r="184">
          <cell r="A184">
            <v>169</v>
          </cell>
        </row>
        <row r="185">
          <cell r="A185">
            <v>170</v>
          </cell>
          <cell r="B185" t="str">
            <v>B. NATURAL GAS STORAGE, TERMINALING &amp; PROCESSING EXPENSES</v>
          </cell>
        </row>
        <row r="186">
          <cell r="A186">
            <v>171</v>
          </cell>
        </row>
        <row r="187">
          <cell r="A187">
            <v>172</v>
          </cell>
          <cell r="B187" t="str">
            <v>UG Storage Operation supervision and engineering</v>
          </cell>
          <cell r="C187">
            <v>814</v>
          </cell>
          <cell r="E187">
            <v>0</v>
          </cell>
          <cell r="F187" t="str">
            <v>STOR</v>
          </cell>
          <cell r="P187">
            <v>0</v>
          </cell>
          <cell r="R187">
            <v>11</v>
          </cell>
        </row>
        <row r="188">
          <cell r="A188">
            <v>173</v>
          </cell>
          <cell r="B188" t="str">
            <v>Wells Expense</v>
          </cell>
          <cell r="C188">
            <v>816</v>
          </cell>
          <cell r="E188">
            <v>0</v>
          </cell>
          <cell r="F188" t="str">
            <v>STOR</v>
          </cell>
          <cell r="P188">
            <v>0</v>
          </cell>
          <cell r="R188">
            <v>11</v>
          </cell>
        </row>
        <row r="189">
          <cell r="A189">
            <v>174</v>
          </cell>
          <cell r="B189" t="str">
            <v>Lines Expenses</v>
          </cell>
          <cell r="C189">
            <v>817</v>
          </cell>
          <cell r="E189">
            <v>0</v>
          </cell>
          <cell r="F189" t="str">
            <v>STOR</v>
          </cell>
          <cell r="P189">
            <v>0</v>
          </cell>
          <cell r="R189">
            <v>11</v>
          </cell>
        </row>
        <row r="190">
          <cell r="A190">
            <v>175</v>
          </cell>
          <cell r="B190" t="str">
            <v>Compressor Station Expenses</v>
          </cell>
          <cell r="C190">
            <v>818</v>
          </cell>
          <cell r="E190">
            <v>0</v>
          </cell>
          <cell r="F190" t="str">
            <v>STOR</v>
          </cell>
          <cell r="P190">
            <v>0</v>
          </cell>
          <cell r="R190">
            <v>11</v>
          </cell>
        </row>
        <row r="191">
          <cell r="A191">
            <v>176</v>
          </cell>
          <cell r="B191" t="str">
            <v>Compressor Station Fuel</v>
          </cell>
          <cell r="C191">
            <v>819</v>
          </cell>
          <cell r="E191">
            <v>0</v>
          </cell>
          <cell r="F191" t="str">
            <v>SUPP</v>
          </cell>
          <cell r="P191">
            <v>0</v>
          </cell>
          <cell r="R191">
            <v>8</v>
          </cell>
        </row>
        <row r="192">
          <cell r="A192">
            <v>177</v>
          </cell>
          <cell r="B192" t="str">
            <v>Meas/Reg Station Expenses</v>
          </cell>
          <cell r="C192">
            <v>820</v>
          </cell>
          <cell r="E192">
            <v>0</v>
          </cell>
          <cell r="F192" t="str">
            <v>STOR</v>
          </cell>
          <cell r="P192">
            <v>0</v>
          </cell>
          <cell r="R192">
            <v>11</v>
          </cell>
        </row>
        <row r="193">
          <cell r="A193">
            <v>178</v>
          </cell>
          <cell r="B193" t="str">
            <v>Gas Losses</v>
          </cell>
          <cell r="C193">
            <v>823</v>
          </cell>
          <cell r="E193">
            <v>0</v>
          </cell>
          <cell r="F193" t="str">
            <v>SUPP</v>
          </cell>
          <cell r="P193">
            <v>0</v>
          </cell>
          <cell r="R193">
            <v>8</v>
          </cell>
        </row>
        <row r="194">
          <cell r="A194">
            <v>179</v>
          </cell>
          <cell r="B194" t="str">
            <v>Other Expenses</v>
          </cell>
          <cell r="C194">
            <v>824</v>
          </cell>
          <cell r="E194">
            <v>0</v>
          </cell>
          <cell r="F194" t="str">
            <v>STOR</v>
          </cell>
          <cell r="P194">
            <v>0</v>
          </cell>
          <cell r="R194">
            <v>11</v>
          </cell>
        </row>
        <row r="195">
          <cell r="A195">
            <v>180</v>
          </cell>
          <cell r="B195" t="str">
            <v>Storage Well Royalties</v>
          </cell>
          <cell r="C195">
            <v>825</v>
          </cell>
          <cell r="E195">
            <v>0</v>
          </cell>
          <cell r="F195" t="str">
            <v>STOR</v>
          </cell>
          <cell r="P195">
            <v>0</v>
          </cell>
          <cell r="R195">
            <v>11</v>
          </cell>
        </row>
        <row r="196">
          <cell r="A196">
            <v>181</v>
          </cell>
          <cell r="B196" t="str">
            <v xml:space="preserve">     Subtotal - Operations Accounts</v>
          </cell>
          <cell r="C196" t="str">
            <v>816-825</v>
          </cell>
          <cell r="E196">
            <v>0</v>
          </cell>
          <cell r="P196">
            <v>0</v>
          </cell>
          <cell r="R196">
            <v>4</v>
          </cell>
        </row>
        <row r="197">
          <cell r="A197">
            <v>182</v>
          </cell>
          <cell r="B197" t="str">
            <v>UG Storage Maint - supervision and engineering</v>
          </cell>
          <cell r="C197">
            <v>830</v>
          </cell>
          <cell r="E197">
            <v>0</v>
          </cell>
          <cell r="F197" t="str">
            <v>STOR</v>
          </cell>
          <cell r="P197">
            <v>0</v>
          </cell>
          <cell r="R197">
            <v>11</v>
          </cell>
        </row>
        <row r="198">
          <cell r="A198">
            <v>183</v>
          </cell>
          <cell r="B198" t="str">
            <v>Maint. of Structures &amp; Improvements</v>
          </cell>
          <cell r="C198">
            <v>831</v>
          </cell>
          <cell r="E198">
            <v>0</v>
          </cell>
          <cell r="F198" t="str">
            <v>STOR</v>
          </cell>
          <cell r="P198">
            <v>0</v>
          </cell>
          <cell r="R198">
            <v>11</v>
          </cell>
        </row>
        <row r="199">
          <cell r="A199">
            <v>184</v>
          </cell>
          <cell r="B199" t="str">
            <v>Maint. of Reservoirs and Wells</v>
          </cell>
          <cell r="C199">
            <v>832</v>
          </cell>
          <cell r="E199">
            <v>0</v>
          </cell>
          <cell r="F199" t="str">
            <v>STOR</v>
          </cell>
          <cell r="P199">
            <v>0</v>
          </cell>
          <cell r="R199">
            <v>11</v>
          </cell>
        </row>
        <row r="200">
          <cell r="A200">
            <v>185</v>
          </cell>
          <cell r="B200" t="str">
            <v>Maint. of Lines</v>
          </cell>
          <cell r="C200">
            <v>833</v>
          </cell>
          <cell r="E200">
            <v>0</v>
          </cell>
          <cell r="F200" t="str">
            <v>STOR</v>
          </cell>
          <cell r="P200">
            <v>0</v>
          </cell>
          <cell r="R200">
            <v>11</v>
          </cell>
        </row>
        <row r="201">
          <cell r="A201">
            <v>186</v>
          </cell>
          <cell r="B201" t="str">
            <v>Maint. of Compressor Station Equipment</v>
          </cell>
          <cell r="C201">
            <v>834</v>
          </cell>
          <cell r="E201">
            <v>0</v>
          </cell>
          <cell r="F201" t="str">
            <v>STOR</v>
          </cell>
          <cell r="P201">
            <v>0</v>
          </cell>
          <cell r="R201">
            <v>11</v>
          </cell>
        </row>
        <row r="202">
          <cell r="A202">
            <v>187</v>
          </cell>
          <cell r="B202" t="str">
            <v>Maint. of Meas/Reg Statoin Equipment</v>
          </cell>
          <cell r="C202">
            <v>835</v>
          </cell>
          <cell r="E202">
            <v>0</v>
          </cell>
          <cell r="F202" t="str">
            <v>STOR</v>
          </cell>
          <cell r="P202">
            <v>0</v>
          </cell>
          <cell r="R202">
            <v>11</v>
          </cell>
        </row>
        <row r="203">
          <cell r="A203">
            <v>188</v>
          </cell>
          <cell r="B203" t="str">
            <v xml:space="preserve">     Subtotal - Maint.  Accounts</v>
          </cell>
          <cell r="C203" t="str">
            <v>831-835</v>
          </cell>
          <cell r="E203">
            <v>0</v>
          </cell>
          <cell r="P203">
            <v>0</v>
          </cell>
        </row>
        <row r="204">
          <cell r="A204">
            <v>189</v>
          </cell>
        </row>
        <row r="205">
          <cell r="A205">
            <v>190</v>
          </cell>
          <cell r="B205" t="str">
            <v>Subtotal - NATURAL GAS STORAGE</v>
          </cell>
          <cell r="C205" t="str">
            <v>816-835</v>
          </cell>
          <cell r="E205">
            <v>0</v>
          </cell>
          <cell r="P205">
            <v>0</v>
          </cell>
        </row>
        <row r="206">
          <cell r="A206">
            <v>191</v>
          </cell>
        </row>
        <row r="207">
          <cell r="A207">
            <v>192</v>
          </cell>
          <cell r="B207" t="str">
            <v>C. TRANSMISSION EXPENSES</v>
          </cell>
        </row>
        <row r="208">
          <cell r="A208">
            <v>193</v>
          </cell>
        </row>
        <row r="209">
          <cell r="A209">
            <v>194</v>
          </cell>
          <cell r="B209" t="str">
            <v>Supvervision/Engineering</v>
          </cell>
          <cell r="C209">
            <v>850</v>
          </cell>
          <cell r="E209">
            <v>0</v>
          </cell>
          <cell r="F209" t="str">
            <v>TRANS</v>
          </cell>
          <cell r="P209">
            <v>0</v>
          </cell>
          <cell r="R209">
            <v>14</v>
          </cell>
        </row>
        <row r="210">
          <cell r="A210">
            <v>195</v>
          </cell>
          <cell r="B210" t="str">
            <v>Compressor Station Labor &amp; Expenses</v>
          </cell>
          <cell r="C210">
            <v>853</v>
          </cell>
          <cell r="E210">
            <v>0</v>
          </cell>
          <cell r="F210" t="str">
            <v>TRANS</v>
          </cell>
          <cell r="P210">
            <v>0</v>
          </cell>
          <cell r="R210">
            <v>14</v>
          </cell>
        </row>
        <row r="211">
          <cell r="A211">
            <v>196</v>
          </cell>
          <cell r="B211" t="str">
            <v>Mains Expense</v>
          </cell>
          <cell r="C211">
            <v>856</v>
          </cell>
          <cell r="E211">
            <v>0</v>
          </cell>
          <cell r="F211" t="str">
            <v>TRANS</v>
          </cell>
          <cell r="P211">
            <v>0</v>
          </cell>
          <cell r="R211">
            <v>14</v>
          </cell>
        </row>
        <row r="212">
          <cell r="A212">
            <v>197</v>
          </cell>
          <cell r="B212" t="str">
            <v>Meas/Reg Station Expenses</v>
          </cell>
          <cell r="C212">
            <v>857</v>
          </cell>
          <cell r="E212">
            <v>0</v>
          </cell>
          <cell r="F212" t="str">
            <v>TRANS</v>
          </cell>
          <cell r="P212">
            <v>0</v>
          </cell>
          <cell r="R212">
            <v>14</v>
          </cell>
        </row>
        <row r="213">
          <cell r="A213">
            <v>198</v>
          </cell>
          <cell r="B213" t="str">
            <v>Transmission/Compressor Ga</v>
          </cell>
          <cell r="C213">
            <v>858</v>
          </cell>
          <cell r="E213">
            <v>0</v>
          </cell>
          <cell r="F213" t="str">
            <v>SUPP</v>
          </cell>
          <cell r="P213">
            <v>0</v>
          </cell>
          <cell r="R213">
            <v>8</v>
          </cell>
        </row>
        <row r="214">
          <cell r="A214">
            <v>199</v>
          </cell>
          <cell r="B214" t="str">
            <v>Other Expenses</v>
          </cell>
          <cell r="C214">
            <v>859</v>
          </cell>
          <cell r="E214">
            <v>0</v>
          </cell>
          <cell r="F214" t="str">
            <v>TRANS</v>
          </cell>
          <cell r="P214">
            <v>0</v>
          </cell>
          <cell r="R214">
            <v>14</v>
          </cell>
        </row>
        <row r="215">
          <cell r="A215">
            <v>200</v>
          </cell>
          <cell r="B215" t="str">
            <v>Rents</v>
          </cell>
          <cell r="C215" t="str">
            <v>860</v>
          </cell>
          <cell r="E215">
            <v>0</v>
          </cell>
          <cell r="F215" t="str">
            <v>TRANS</v>
          </cell>
          <cell r="P215">
            <v>0</v>
          </cell>
          <cell r="R215">
            <v>14</v>
          </cell>
        </row>
        <row r="216">
          <cell r="A216">
            <v>201</v>
          </cell>
          <cell r="B216" t="str">
            <v xml:space="preserve">     Subtotal - Operation Accounts</v>
          </cell>
          <cell r="C216" t="str">
            <v>850-860</v>
          </cell>
          <cell r="E216">
            <v>0</v>
          </cell>
          <cell r="P216">
            <v>0</v>
          </cell>
        </row>
        <row r="217">
          <cell r="A217">
            <v>202</v>
          </cell>
          <cell r="B217" t="str">
            <v>Gas Transmission Maint - structures and improvements</v>
          </cell>
          <cell r="C217">
            <v>862</v>
          </cell>
          <cell r="E217">
            <v>0</v>
          </cell>
          <cell r="F217" t="str">
            <v>TRANS</v>
          </cell>
          <cell r="P217">
            <v>0</v>
          </cell>
          <cell r="R217">
            <v>14</v>
          </cell>
        </row>
        <row r="218">
          <cell r="A218">
            <v>203</v>
          </cell>
          <cell r="B218" t="str">
            <v>Maint. of Mains</v>
          </cell>
          <cell r="C218">
            <v>863</v>
          </cell>
          <cell r="E218">
            <v>0</v>
          </cell>
          <cell r="F218" t="str">
            <v>TRANS</v>
          </cell>
          <cell r="P218">
            <v>0</v>
          </cell>
          <cell r="R218">
            <v>14</v>
          </cell>
        </row>
        <row r="219">
          <cell r="A219">
            <v>204</v>
          </cell>
          <cell r="B219" t="str">
            <v>Maint. Of Compressor Station</v>
          </cell>
          <cell r="C219">
            <v>864</v>
          </cell>
          <cell r="E219">
            <v>0</v>
          </cell>
          <cell r="F219" t="str">
            <v>TRANS</v>
          </cell>
          <cell r="P219">
            <v>0</v>
          </cell>
          <cell r="R219">
            <v>14</v>
          </cell>
        </row>
        <row r="220">
          <cell r="A220">
            <v>205</v>
          </cell>
          <cell r="B220" t="str">
            <v>Maint. Of Meas/Reg Station Equipment</v>
          </cell>
          <cell r="C220">
            <v>865</v>
          </cell>
          <cell r="E220">
            <v>0</v>
          </cell>
          <cell r="F220" t="str">
            <v>TRANS</v>
          </cell>
          <cell r="P220">
            <v>0</v>
          </cell>
          <cell r="R220">
            <v>14</v>
          </cell>
        </row>
        <row r="221">
          <cell r="A221">
            <v>206</v>
          </cell>
          <cell r="B221" t="str">
            <v xml:space="preserve">     Subtotal - Maintenance Accounts</v>
          </cell>
          <cell r="C221" t="str">
            <v>863-865</v>
          </cell>
          <cell r="E221">
            <v>0</v>
          </cell>
          <cell r="P221">
            <v>0</v>
          </cell>
          <cell r="R221">
            <v>4</v>
          </cell>
        </row>
        <row r="222">
          <cell r="A222">
            <v>207</v>
          </cell>
        </row>
        <row r="223">
          <cell r="A223">
            <v>208</v>
          </cell>
          <cell r="B223" t="str">
            <v>Subtotal - TRANSMISSION EXPENSES</v>
          </cell>
          <cell r="C223" t="str">
            <v>850-865</v>
          </cell>
          <cell r="E223">
            <v>0</v>
          </cell>
          <cell r="P223">
            <v>0</v>
          </cell>
        </row>
        <row r="224">
          <cell r="A224">
            <v>209</v>
          </cell>
        </row>
        <row r="225">
          <cell r="A225">
            <v>210</v>
          </cell>
          <cell r="B225" t="str">
            <v>D. DISTRIBUTION EXPENSES</v>
          </cell>
        </row>
        <row r="226">
          <cell r="A226">
            <v>211</v>
          </cell>
        </row>
        <row r="227">
          <cell r="A227">
            <v>212</v>
          </cell>
          <cell r="B227" t="str">
            <v>Operation Supervision &amp; Engineering</v>
          </cell>
          <cell r="C227" t="str">
            <v>870</v>
          </cell>
          <cell r="E227">
            <v>2692327.8328841524</v>
          </cell>
          <cell r="F227" t="str">
            <v>DIST</v>
          </cell>
          <cell r="P227">
            <v>0</v>
          </cell>
          <cell r="R227">
            <v>17</v>
          </cell>
        </row>
        <row r="228">
          <cell r="A228">
            <v>213</v>
          </cell>
          <cell r="B228" t="str">
            <v>Distribution Load Dispatching</v>
          </cell>
          <cell r="C228" t="str">
            <v>871</v>
          </cell>
          <cell r="E228">
            <v>518908.79036897403</v>
          </cell>
          <cell r="F228" t="str">
            <v>DIST</v>
          </cell>
          <cell r="P228">
            <v>0</v>
          </cell>
          <cell r="R228">
            <v>17</v>
          </cell>
        </row>
        <row r="229">
          <cell r="A229">
            <v>214</v>
          </cell>
          <cell r="B229" t="str">
            <v>Compressor Station</v>
          </cell>
          <cell r="C229">
            <v>872</v>
          </cell>
          <cell r="E229">
            <v>117168.15408762959</v>
          </cell>
          <cell r="F229" t="str">
            <v>DIST</v>
          </cell>
          <cell r="P229">
            <v>0</v>
          </cell>
          <cell r="R229">
            <v>17</v>
          </cell>
        </row>
        <row r="230">
          <cell r="A230">
            <v>215</v>
          </cell>
          <cell r="B230" t="str">
            <v>Mains and Services Expenses</v>
          </cell>
          <cell r="C230" t="str">
            <v>874</v>
          </cell>
          <cell r="E230">
            <v>3687791.2703530602</v>
          </cell>
          <cell r="F230" t="str">
            <v>MAIN-SERVICE</v>
          </cell>
          <cell r="P230">
            <v>0</v>
          </cell>
          <cell r="R230">
            <v>59</v>
          </cell>
        </row>
        <row r="231">
          <cell r="A231">
            <v>216</v>
          </cell>
          <cell r="B231" t="str">
            <v>Meas. &amp; Reg. Station Expenses</v>
          </cell>
          <cell r="C231" t="str">
            <v>875</v>
          </cell>
          <cell r="E231">
            <v>611560.37632012053</v>
          </cell>
          <cell r="F231" t="str">
            <v>DIST</v>
          </cell>
          <cell r="P231">
            <v>0</v>
          </cell>
          <cell r="R231">
            <v>17</v>
          </cell>
        </row>
        <row r="232">
          <cell r="A232">
            <v>217</v>
          </cell>
          <cell r="B232" t="str">
            <v>Meas. &amp; Reg. Station Expenses - Ind</v>
          </cell>
          <cell r="C232">
            <v>876</v>
          </cell>
          <cell r="E232">
            <v>157191.37296992328</v>
          </cell>
          <cell r="F232" t="str">
            <v>DIST</v>
          </cell>
          <cell r="P232">
            <v>0</v>
          </cell>
          <cell r="R232">
            <v>17</v>
          </cell>
        </row>
        <row r="233">
          <cell r="A233">
            <v>218</v>
          </cell>
          <cell r="B233" t="str">
            <v>Meter &amp; House Regulator Expenses</v>
          </cell>
          <cell r="C233" t="str">
            <v>878</v>
          </cell>
          <cell r="E233">
            <v>1403651.9251681019</v>
          </cell>
          <cell r="F233" t="str">
            <v>DIST</v>
          </cell>
          <cell r="P233">
            <v>0</v>
          </cell>
          <cell r="R233">
            <v>17</v>
          </cell>
        </row>
        <row r="234">
          <cell r="A234">
            <v>219</v>
          </cell>
          <cell r="B234" t="str">
            <v>Customer Installations Expenses</v>
          </cell>
          <cell r="C234" t="str">
            <v>879</v>
          </cell>
          <cell r="E234">
            <v>1117249.1980196733</v>
          </cell>
          <cell r="F234" t="str">
            <v>DIST</v>
          </cell>
          <cell r="P234">
            <v>0</v>
          </cell>
          <cell r="R234">
            <v>17</v>
          </cell>
        </row>
        <row r="235">
          <cell r="A235">
            <v>220</v>
          </cell>
          <cell r="B235" t="str">
            <v>Other Expenses</v>
          </cell>
          <cell r="C235">
            <v>880</v>
          </cell>
          <cell r="E235">
            <v>3396389.0393745224</v>
          </cell>
          <cell r="F235" t="str">
            <v>DIST</v>
          </cell>
          <cell r="P235">
            <v>0</v>
          </cell>
          <cell r="R235">
            <v>17</v>
          </cell>
        </row>
        <row r="236">
          <cell r="A236">
            <v>221</v>
          </cell>
          <cell r="B236" t="str">
            <v>Rents</v>
          </cell>
          <cell r="C236" t="str">
            <v>881</v>
          </cell>
          <cell r="E236">
            <v>149900.68</v>
          </cell>
          <cell r="F236" t="str">
            <v>DIST</v>
          </cell>
          <cell r="P236">
            <v>0</v>
          </cell>
          <cell r="R236">
            <v>17</v>
          </cell>
        </row>
        <row r="237">
          <cell r="A237">
            <v>222</v>
          </cell>
          <cell r="B237" t="str">
            <v>Maint. Supervision &amp; Engineering</v>
          </cell>
          <cell r="C237">
            <v>885</v>
          </cell>
          <cell r="E237">
            <v>143664.39464672163</v>
          </cell>
          <cell r="F237" t="str">
            <v>DIST</v>
          </cell>
          <cell r="P237">
            <v>0</v>
          </cell>
          <cell r="R237">
            <v>17</v>
          </cell>
        </row>
        <row r="238">
          <cell r="A238">
            <v>223</v>
          </cell>
          <cell r="B238" t="str">
            <v>Maint. of Structures &amp; Improvements</v>
          </cell>
          <cell r="C238" t="str">
            <v>886</v>
          </cell>
          <cell r="E238">
            <v>15839.48407712</v>
          </cell>
          <cell r="F238" t="str">
            <v>DIST</v>
          </cell>
          <cell r="P238">
            <v>0</v>
          </cell>
          <cell r="R238">
            <v>17</v>
          </cell>
        </row>
        <row r="239">
          <cell r="A239">
            <v>224</v>
          </cell>
          <cell r="B239" t="str">
            <v>Maint. of Mains</v>
          </cell>
          <cell r="C239" t="str">
            <v>887</v>
          </cell>
          <cell r="E239">
            <v>1297085.0157871176</v>
          </cell>
          <cell r="F239" t="str">
            <v>DIST-MAINS</v>
          </cell>
          <cell r="P239">
            <v>0</v>
          </cell>
          <cell r="R239">
            <v>62</v>
          </cell>
        </row>
        <row r="240">
          <cell r="A240">
            <v>225</v>
          </cell>
          <cell r="B240" t="str">
            <v>Maint. of Compressor Station Equip.</v>
          </cell>
          <cell r="C240" t="str">
            <v>888</v>
          </cell>
          <cell r="E240">
            <v>43235.8</v>
          </cell>
          <cell r="F240" t="str">
            <v>DIST</v>
          </cell>
          <cell r="P240">
            <v>0</v>
          </cell>
          <cell r="R240">
            <v>17</v>
          </cell>
        </row>
        <row r="241">
          <cell r="A241">
            <v>226</v>
          </cell>
          <cell r="B241" t="str">
            <v>Maint. of Meas. &amp; Reg. Station Expenses-General</v>
          </cell>
          <cell r="C241" t="str">
            <v>889</v>
          </cell>
          <cell r="E241">
            <v>348808.42392243946</v>
          </cell>
          <cell r="F241" t="str">
            <v>DIST</v>
          </cell>
          <cell r="P241">
            <v>0</v>
          </cell>
          <cell r="R241">
            <v>17</v>
          </cell>
        </row>
        <row r="242">
          <cell r="A242">
            <v>227</v>
          </cell>
          <cell r="B242" t="str">
            <v>Maint. of Meas. &amp; Reg. Station Expenses-Indust.</v>
          </cell>
          <cell r="C242" t="str">
            <v>890</v>
          </cell>
          <cell r="E242">
            <v>22017.708227379419</v>
          </cell>
          <cell r="F242" t="str">
            <v>DIST</v>
          </cell>
          <cell r="P242">
            <v>0</v>
          </cell>
          <cell r="R242">
            <v>17</v>
          </cell>
        </row>
        <row r="243">
          <cell r="A243">
            <v>228</v>
          </cell>
          <cell r="B243" t="str">
            <v>Maint. of Services</v>
          </cell>
          <cell r="C243" t="str">
            <v>892</v>
          </cell>
          <cell r="E243">
            <v>1236992.4879191988</v>
          </cell>
          <cell r="F243" t="str">
            <v>DIST</v>
          </cell>
          <cell r="P243">
            <v>0</v>
          </cell>
          <cell r="R243">
            <v>17</v>
          </cell>
        </row>
        <row r="244">
          <cell r="A244">
            <v>229</v>
          </cell>
          <cell r="B244" t="str">
            <v>Maint. of Meters &amp; House Regulators</v>
          </cell>
          <cell r="C244" t="str">
            <v>893</v>
          </cell>
          <cell r="E244">
            <v>1158015.9543685243</v>
          </cell>
          <cell r="F244" t="str">
            <v>DIST</v>
          </cell>
          <cell r="P244">
            <v>0</v>
          </cell>
          <cell r="R244">
            <v>17</v>
          </cell>
        </row>
        <row r="245">
          <cell r="A245">
            <v>230</v>
          </cell>
          <cell r="B245" t="str">
            <v>Maint. of Other Equipment</v>
          </cell>
          <cell r="C245" t="str">
            <v>894</v>
          </cell>
          <cell r="E245">
            <v>152352.80817273728</v>
          </cell>
          <cell r="F245" t="str">
            <v>DISTPT</v>
          </cell>
          <cell r="P245">
            <v>0</v>
          </cell>
          <cell r="R245">
            <v>77</v>
          </cell>
        </row>
        <row r="246">
          <cell r="A246">
            <v>231</v>
          </cell>
        </row>
        <row r="247">
          <cell r="A247">
            <v>232</v>
          </cell>
          <cell r="B247" t="str">
            <v>Subtotal - DISTRIBUTION EXPENSES</v>
          </cell>
          <cell r="C247" t="str">
            <v>870-894</v>
          </cell>
          <cell r="E247">
            <v>18270150.716667399</v>
          </cell>
          <cell r="P247">
            <v>0</v>
          </cell>
        </row>
        <row r="248">
          <cell r="A248">
            <v>233</v>
          </cell>
        </row>
        <row r="249">
          <cell r="A249">
            <v>234</v>
          </cell>
          <cell r="B249" t="str">
            <v>Total - OPERATION &amp; MAINTENANCE EXPENSES</v>
          </cell>
          <cell r="E249">
            <v>126417708.21001087</v>
          </cell>
          <cell r="P249">
            <v>0</v>
          </cell>
        </row>
        <row r="250">
          <cell r="A250">
            <v>235</v>
          </cell>
        </row>
        <row r="251">
          <cell r="A251">
            <v>236</v>
          </cell>
        </row>
        <row r="252">
          <cell r="A252">
            <v>237</v>
          </cell>
          <cell r="B252" t="str">
            <v>II. CUSTOMER ACCOUNTS EXPENSES</v>
          </cell>
        </row>
        <row r="253">
          <cell r="A253">
            <v>238</v>
          </cell>
          <cell r="B253" t="str">
            <v>Supervision</v>
          </cell>
          <cell r="C253">
            <v>901</v>
          </cell>
          <cell r="E253">
            <v>-2727.79</v>
          </cell>
          <cell r="F253" t="str">
            <v>DIST</v>
          </cell>
          <cell r="P253">
            <v>0</v>
          </cell>
          <cell r="R253">
            <v>17</v>
          </cell>
        </row>
        <row r="254">
          <cell r="A254">
            <v>239</v>
          </cell>
          <cell r="B254" t="str">
            <v>Meter Reading Expenses</v>
          </cell>
          <cell r="C254" t="str">
            <v>902</v>
          </cell>
          <cell r="E254">
            <v>548914.53047802974</v>
          </cell>
          <cell r="F254" t="str">
            <v>DIST</v>
          </cell>
          <cell r="P254">
            <v>0</v>
          </cell>
          <cell r="R254">
            <v>17</v>
          </cell>
        </row>
        <row r="255">
          <cell r="A255">
            <v>240</v>
          </cell>
          <cell r="B255" t="str">
            <v>Customer Records &amp; Collection Expense</v>
          </cell>
          <cell r="C255" t="str">
            <v>903</v>
          </cell>
          <cell r="E255">
            <v>5145122.597435995</v>
          </cell>
          <cell r="F255" t="str">
            <v>DIST</v>
          </cell>
          <cell r="P255">
            <v>0</v>
          </cell>
          <cell r="R255">
            <v>17</v>
          </cell>
        </row>
        <row r="256">
          <cell r="A256">
            <v>241</v>
          </cell>
          <cell r="B256" t="str">
            <v>Uncollectible Accounts</v>
          </cell>
          <cell r="C256" t="str">
            <v>904</v>
          </cell>
          <cell r="E256">
            <v>823816.4605104347</v>
          </cell>
          <cell r="F256" t="str">
            <v>DIST</v>
          </cell>
          <cell r="P256">
            <v>0</v>
          </cell>
          <cell r="R256">
            <v>17</v>
          </cell>
        </row>
        <row r="257">
          <cell r="A257">
            <v>242</v>
          </cell>
          <cell r="B257" t="str">
            <v>Misc. Exp.</v>
          </cell>
          <cell r="C257">
            <v>905</v>
          </cell>
          <cell r="E257">
            <v>795.98</v>
          </cell>
          <cell r="F257" t="str">
            <v>DIST</v>
          </cell>
          <cell r="P257">
            <v>0</v>
          </cell>
          <cell r="R257">
            <v>17</v>
          </cell>
        </row>
        <row r="258">
          <cell r="A258">
            <v>243</v>
          </cell>
        </row>
        <row r="259">
          <cell r="A259">
            <v>244</v>
          </cell>
          <cell r="B259" t="str">
            <v>Total - CUSTOMER ACCOUNTS EXPENSES</v>
          </cell>
          <cell r="C259" t="str">
            <v>901-904</v>
          </cell>
          <cell r="E259">
            <v>6515921.7784244595</v>
          </cell>
          <cell r="P259">
            <v>0</v>
          </cell>
        </row>
        <row r="260">
          <cell r="A260">
            <v>245</v>
          </cell>
        </row>
        <row r="261">
          <cell r="A261">
            <v>246</v>
          </cell>
          <cell r="B261" t="str">
            <v>III. CUSTOMER SERVICE &amp; INFORMATIONAL EXPENSES</v>
          </cell>
        </row>
        <row r="262">
          <cell r="A262">
            <v>247</v>
          </cell>
        </row>
        <row r="263">
          <cell r="A263">
            <v>248</v>
          </cell>
          <cell r="B263" t="str">
            <v>Supervision</v>
          </cell>
          <cell r="C263">
            <v>907</v>
          </cell>
          <cell r="E263">
            <v>0</v>
          </cell>
          <cell r="F263" t="str">
            <v>DIST</v>
          </cell>
          <cell r="P263">
            <v>0</v>
          </cell>
          <cell r="R263">
            <v>17</v>
          </cell>
        </row>
        <row r="264">
          <cell r="A264">
            <v>249</v>
          </cell>
          <cell r="B264" t="str">
            <v>Customer Assistance Expenses</v>
          </cell>
          <cell r="C264">
            <v>908</v>
          </cell>
          <cell r="E264">
            <v>250860.92000000004</v>
          </cell>
          <cell r="F264" t="str">
            <v>DIST</v>
          </cell>
          <cell r="P264">
            <v>0</v>
          </cell>
          <cell r="R264">
            <v>17</v>
          </cell>
        </row>
        <row r="265">
          <cell r="A265">
            <v>250</v>
          </cell>
          <cell r="B265" t="str">
            <v>Misc. Customer Serv. &amp; Inform. Expen.</v>
          </cell>
          <cell r="C265" t="str">
            <v>909, 910</v>
          </cell>
          <cell r="E265">
            <v>40201.360000000001</v>
          </cell>
          <cell r="F265" t="str">
            <v>DIST</v>
          </cell>
          <cell r="P265">
            <v>0</v>
          </cell>
          <cell r="R265">
            <v>17</v>
          </cell>
        </row>
        <row r="266">
          <cell r="A266">
            <v>251</v>
          </cell>
        </row>
        <row r="267">
          <cell r="A267">
            <v>252</v>
          </cell>
          <cell r="B267" t="str">
            <v>Subtotal - CUSTOMER SERVICE</v>
          </cell>
          <cell r="C267" t="str">
            <v>907-910</v>
          </cell>
          <cell r="E267">
            <v>291062.28000000003</v>
          </cell>
          <cell r="P267">
            <v>0</v>
          </cell>
        </row>
        <row r="268">
          <cell r="A268">
            <v>253</v>
          </cell>
        </row>
        <row r="269">
          <cell r="A269">
            <v>254</v>
          </cell>
          <cell r="B269" t="str">
            <v>IV. SALES EXPENSES (C-8)</v>
          </cell>
        </row>
        <row r="270">
          <cell r="A270">
            <v>255</v>
          </cell>
        </row>
        <row r="271">
          <cell r="A271">
            <v>256</v>
          </cell>
          <cell r="B271" t="str">
            <v>Supervision</v>
          </cell>
          <cell r="C271">
            <v>911</v>
          </cell>
          <cell r="E271">
            <v>0</v>
          </cell>
          <cell r="F271" t="str">
            <v>DIST</v>
          </cell>
          <cell r="P271">
            <v>0</v>
          </cell>
          <cell r="R271">
            <v>17</v>
          </cell>
        </row>
        <row r="272">
          <cell r="A272">
            <v>257</v>
          </cell>
          <cell r="B272" t="str">
            <v>Demonstrating &amp; Selling Expenses</v>
          </cell>
          <cell r="C272" t="str">
            <v>912, 913</v>
          </cell>
          <cell r="E272">
            <v>0</v>
          </cell>
          <cell r="F272" t="str">
            <v>DIST</v>
          </cell>
          <cell r="P272">
            <v>0</v>
          </cell>
          <cell r="R272">
            <v>17</v>
          </cell>
        </row>
        <row r="273">
          <cell r="A273">
            <v>258</v>
          </cell>
          <cell r="B273" t="str">
            <v>Miscellaneous Sales Expenses</v>
          </cell>
          <cell r="C273">
            <v>916</v>
          </cell>
          <cell r="E273">
            <v>-300</v>
          </cell>
          <cell r="F273" t="str">
            <v>DIST</v>
          </cell>
          <cell r="P273">
            <v>0</v>
          </cell>
          <cell r="R273">
            <v>17</v>
          </cell>
        </row>
        <row r="274">
          <cell r="A274">
            <v>259</v>
          </cell>
          <cell r="B274" t="str">
            <v xml:space="preserve">     Subtotal - O&amp;M Accounts </v>
          </cell>
          <cell r="C274" t="str">
            <v>911-916</v>
          </cell>
          <cell r="E274">
            <v>-300</v>
          </cell>
          <cell r="P274">
            <v>0</v>
          </cell>
        </row>
        <row r="275">
          <cell r="A275">
            <v>260</v>
          </cell>
        </row>
        <row r="276">
          <cell r="A276">
            <v>261</v>
          </cell>
          <cell r="B276" t="str">
            <v>Total - SALES EXPENSES</v>
          </cell>
          <cell r="C276" t="str">
            <v>911-916</v>
          </cell>
          <cell r="E276">
            <v>-300</v>
          </cell>
          <cell r="P276">
            <v>0</v>
          </cell>
        </row>
        <row r="277">
          <cell r="A277">
            <v>262</v>
          </cell>
        </row>
        <row r="278">
          <cell r="A278">
            <v>263</v>
          </cell>
          <cell r="B278" t="str">
            <v>Total - CUSTOMER ACCOUNTS, SERVICES &amp; SALES EXPENSES</v>
          </cell>
          <cell r="C278" t="str">
            <v>901-916</v>
          </cell>
          <cell r="E278">
            <v>6806684.0584244598</v>
          </cell>
          <cell r="P278">
            <v>0</v>
          </cell>
        </row>
        <row r="279">
          <cell r="A279">
            <v>264</v>
          </cell>
        </row>
        <row r="280">
          <cell r="A280">
            <v>265</v>
          </cell>
          <cell r="B280" t="str">
            <v>V. ADMINISTRATIVE &amp; GENERAL EXPENSES</v>
          </cell>
          <cell r="P280">
            <v>0</v>
          </cell>
        </row>
        <row r="281">
          <cell r="A281">
            <v>266</v>
          </cell>
        </row>
        <row r="282">
          <cell r="A282">
            <v>267</v>
          </cell>
          <cell r="B282" t="str">
            <v>A. Labor-Related:</v>
          </cell>
        </row>
        <row r="283">
          <cell r="A283">
            <v>268</v>
          </cell>
        </row>
        <row r="284">
          <cell r="A284">
            <v>269</v>
          </cell>
          <cell r="B284" t="str">
            <v>Administrative &amp; General Salaries</v>
          </cell>
          <cell r="C284" t="str">
            <v>920</v>
          </cell>
          <cell r="E284">
            <v>6031663.8440251816</v>
          </cell>
          <cell r="F284" t="str">
            <v>LABOR</v>
          </cell>
          <cell r="P284">
            <v>0</v>
          </cell>
          <cell r="R284">
            <v>38</v>
          </cell>
        </row>
        <row r="285">
          <cell r="A285">
            <v>270</v>
          </cell>
          <cell r="B285" t="str">
            <v>Office Supplies &amp; Expenses</v>
          </cell>
          <cell r="C285" t="str">
            <v>921</v>
          </cell>
          <cell r="E285">
            <v>2457887.234337891</v>
          </cell>
          <cell r="F285" t="str">
            <v>LABOR</v>
          </cell>
          <cell r="P285">
            <v>0</v>
          </cell>
          <cell r="R285">
            <v>38</v>
          </cell>
        </row>
        <row r="286">
          <cell r="A286">
            <v>271</v>
          </cell>
          <cell r="B286" t="str">
            <v>Admin. Expenses Transferred-Credit</v>
          </cell>
          <cell r="C286" t="str">
            <v>922</v>
          </cell>
          <cell r="E286">
            <v>-284965.68</v>
          </cell>
          <cell r="F286" t="str">
            <v>LABOR</v>
          </cell>
          <cell r="P286">
            <v>0</v>
          </cell>
          <cell r="R286">
            <v>38</v>
          </cell>
        </row>
        <row r="287">
          <cell r="A287">
            <v>272</v>
          </cell>
          <cell r="B287" t="str">
            <v>Outside Services Employed</v>
          </cell>
          <cell r="C287" t="str">
            <v>923</v>
          </cell>
          <cell r="E287">
            <v>1296216.6000000001</v>
          </cell>
          <cell r="F287" t="str">
            <v>LABOR</v>
          </cell>
          <cell r="P287">
            <v>0</v>
          </cell>
          <cell r="R287">
            <v>38</v>
          </cell>
        </row>
        <row r="288">
          <cell r="A288">
            <v>273</v>
          </cell>
          <cell r="B288" t="str">
            <v>Outside Services-Dem&amp;Selling Exp</v>
          </cell>
          <cell r="C288" t="str">
            <v>923</v>
          </cell>
          <cell r="E288">
            <v>0</v>
          </cell>
          <cell r="F288" t="str">
            <v>LABOR</v>
          </cell>
          <cell r="P288">
            <v>0</v>
          </cell>
          <cell r="R288">
            <v>38</v>
          </cell>
        </row>
        <row r="289">
          <cell r="A289">
            <v>274</v>
          </cell>
          <cell r="B289" t="str">
            <v>Employee Pensions and Benefits</v>
          </cell>
          <cell r="C289" t="str">
            <v>926</v>
          </cell>
          <cell r="E289">
            <v>4560394.5620801607</v>
          </cell>
          <cell r="F289" t="str">
            <v>LABOR</v>
          </cell>
          <cell r="P289">
            <v>0</v>
          </cell>
          <cell r="R289">
            <v>38</v>
          </cell>
        </row>
        <row r="290">
          <cell r="A290">
            <v>275</v>
          </cell>
        </row>
        <row r="291">
          <cell r="A291">
            <v>276</v>
          </cell>
          <cell r="B291" t="str">
            <v>Subtotal - O&amp;M Accounts</v>
          </cell>
          <cell r="C291" t="str">
            <v>920-932</v>
          </cell>
          <cell r="E291">
            <v>14061196.560443234</v>
          </cell>
          <cell r="P291">
            <v>0</v>
          </cell>
        </row>
        <row r="292">
          <cell r="A292">
            <v>277</v>
          </cell>
        </row>
        <row r="293">
          <cell r="A293">
            <v>278</v>
          </cell>
          <cell r="B293" t="str">
            <v>B. Plant-Related:</v>
          </cell>
        </row>
        <row r="294">
          <cell r="A294">
            <v>279</v>
          </cell>
        </row>
        <row r="295">
          <cell r="A295">
            <v>280</v>
          </cell>
          <cell r="B295" t="str">
            <v>Property Insurance</v>
          </cell>
          <cell r="C295" t="str">
            <v>924</v>
          </cell>
          <cell r="E295">
            <v>60387.9</v>
          </cell>
          <cell r="F295" t="str">
            <v>PSTDP</v>
          </cell>
          <cell r="P295">
            <v>0</v>
          </cell>
          <cell r="R295">
            <v>50</v>
          </cell>
        </row>
        <row r="296">
          <cell r="A296">
            <v>281</v>
          </cell>
          <cell r="B296" t="str">
            <v>Injuries and Damages</v>
          </cell>
          <cell r="C296" t="str">
            <v>925</v>
          </cell>
          <cell r="E296">
            <v>1073773.6000000001</v>
          </cell>
          <cell r="F296" t="str">
            <v>LABOR</v>
          </cell>
          <cell r="P296">
            <v>0</v>
          </cell>
          <cell r="R296">
            <v>38</v>
          </cell>
        </row>
        <row r="297">
          <cell r="A297">
            <v>282</v>
          </cell>
          <cell r="B297" t="str">
            <v>Maintenance of General Plant</v>
          </cell>
          <cell r="C297" t="str">
            <v>932</v>
          </cell>
          <cell r="E297">
            <v>33089.775699783007</v>
          </cell>
          <cell r="F297" t="str">
            <v>PSTDP</v>
          </cell>
          <cell r="P297">
            <v>0</v>
          </cell>
          <cell r="R297">
            <v>50</v>
          </cell>
        </row>
        <row r="298">
          <cell r="A298">
            <v>283</v>
          </cell>
        </row>
        <row r="299">
          <cell r="A299">
            <v>284</v>
          </cell>
          <cell r="B299" t="str">
            <v xml:space="preserve">Subtotal - O&amp;M Accounts </v>
          </cell>
          <cell r="E299">
            <v>1167251.2756997831</v>
          </cell>
          <cell r="P299">
            <v>0</v>
          </cell>
        </row>
        <row r="300">
          <cell r="A300">
            <v>285</v>
          </cell>
        </row>
        <row r="301">
          <cell r="A301">
            <v>286</v>
          </cell>
          <cell r="B301" t="str">
            <v>C. Other-Related:</v>
          </cell>
        </row>
        <row r="302">
          <cell r="A302">
            <v>287</v>
          </cell>
        </row>
        <row r="303">
          <cell r="A303">
            <v>288</v>
          </cell>
          <cell r="B303" t="str">
            <v>Franchise Requirements</v>
          </cell>
          <cell r="C303" t="str">
            <v>927</v>
          </cell>
          <cell r="E303">
            <v>0</v>
          </cell>
          <cell r="F303" t="str">
            <v>PSTD/LP</v>
          </cell>
          <cell r="P303">
            <v>0</v>
          </cell>
          <cell r="R303">
            <v>65</v>
          </cell>
        </row>
        <row r="304">
          <cell r="A304">
            <v>289</v>
          </cell>
          <cell r="B304" t="str">
            <v>Regulatory Commission Expenses</v>
          </cell>
          <cell r="C304" t="str">
            <v>928</v>
          </cell>
          <cell r="E304">
            <v>0</v>
          </cell>
          <cell r="F304" t="str">
            <v>PSTD/LP</v>
          </cell>
          <cell r="P304">
            <v>0</v>
          </cell>
          <cell r="R304">
            <v>65</v>
          </cell>
        </row>
        <row r="305">
          <cell r="A305">
            <v>290</v>
          </cell>
          <cell r="B305" t="str">
            <v>Duplicate Charges - Credit</v>
          </cell>
          <cell r="C305" t="str">
            <v>929</v>
          </cell>
          <cell r="E305">
            <v>0</v>
          </cell>
          <cell r="F305" t="str">
            <v>PSTD/LP</v>
          </cell>
          <cell r="P305">
            <v>0</v>
          </cell>
          <cell r="R305">
            <v>65</v>
          </cell>
        </row>
        <row r="306">
          <cell r="A306">
            <v>291</v>
          </cell>
          <cell r="B306" t="str">
            <v>Misc. Gen'l Expenses</v>
          </cell>
          <cell r="E306">
            <v>774898.59</v>
          </cell>
          <cell r="F306" t="str">
            <v>O&amp;MXGAS</v>
          </cell>
          <cell r="P306">
            <v>0</v>
          </cell>
          <cell r="R306">
            <v>119</v>
          </cell>
        </row>
        <row r="307">
          <cell r="A307">
            <v>292</v>
          </cell>
          <cell r="B307" t="str">
            <v>Rents</v>
          </cell>
          <cell r="C307" t="str">
            <v>931</v>
          </cell>
          <cell r="E307">
            <v>1238673.51</v>
          </cell>
          <cell r="F307" t="str">
            <v>PSTDP</v>
          </cell>
          <cell r="P307">
            <v>0</v>
          </cell>
          <cell r="R307">
            <v>50</v>
          </cell>
        </row>
        <row r="308">
          <cell r="A308">
            <v>293</v>
          </cell>
        </row>
        <row r="309">
          <cell r="A309">
            <v>294</v>
          </cell>
          <cell r="B309" t="str">
            <v>Total - ADMINISTRATIVE &amp; GENERAL EXPENSES</v>
          </cell>
          <cell r="C309" t="str">
            <v>920-931</v>
          </cell>
          <cell r="E309">
            <v>17242019.936143018</v>
          </cell>
          <cell r="P309">
            <v>0</v>
          </cell>
        </row>
        <row r="310">
          <cell r="A310">
            <v>295</v>
          </cell>
        </row>
        <row r="311">
          <cell r="A311">
            <v>296</v>
          </cell>
          <cell r="B311" t="str">
            <v>TOTAL - OPERATING EXPENSES (Excl. Depr.,</v>
          </cell>
          <cell r="E311">
            <v>42318854.711234868</v>
          </cell>
          <cell r="P311">
            <v>0</v>
          </cell>
        </row>
        <row r="312">
          <cell r="A312">
            <v>297</v>
          </cell>
          <cell r="B312" t="str">
            <v>Taxes, and Gas Supply Expense)</v>
          </cell>
        </row>
        <row r="313">
          <cell r="A313">
            <v>298</v>
          </cell>
        </row>
        <row r="314">
          <cell r="A314">
            <v>299</v>
          </cell>
          <cell r="B314" t="str">
            <v>VI. DEPRECIATION EXPENSE</v>
          </cell>
        </row>
        <row r="315">
          <cell r="A315">
            <v>300</v>
          </cell>
          <cell r="B315" t="str">
            <v>Intangible Plant</v>
          </cell>
          <cell r="C315" t="str">
            <v>403.1</v>
          </cell>
          <cell r="E315">
            <v>2195886.7982905838</v>
          </cell>
          <cell r="F315" t="str">
            <v>INTANGPT</v>
          </cell>
          <cell r="P315">
            <v>0</v>
          </cell>
          <cell r="R315">
            <v>116</v>
          </cell>
        </row>
        <row r="316">
          <cell r="A316">
            <v>301</v>
          </cell>
          <cell r="B316" t="str">
            <v>Production Plant</v>
          </cell>
          <cell r="C316" t="str">
            <v>403.2</v>
          </cell>
          <cell r="E316">
            <v>0</v>
          </cell>
          <cell r="F316" t="str">
            <v>SUPP</v>
          </cell>
          <cell r="P316">
            <v>0</v>
          </cell>
          <cell r="R316">
            <v>8</v>
          </cell>
        </row>
        <row r="317">
          <cell r="A317">
            <v>302</v>
          </cell>
          <cell r="B317" t="str">
            <v>Natural Gas Storage Plant</v>
          </cell>
          <cell r="C317" t="str">
            <v>403.3</v>
          </cell>
          <cell r="E317">
            <v>0</v>
          </cell>
          <cell r="F317" t="str">
            <v>STORPT</v>
          </cell>
          <cell r="P317">
            <v>0</v>
          </cell>
          <cell r="R317">
            <v>71</v>
          </cell>
        </row>
        <row r="318">
          <cell r="A318">
            <v>303</v>
          </cell>
          <cell r="B318" t="str">
            <v>Transmission</v>
          </cell>
          <cell r="C318" t="str">
            <v>403.4</v>
          </cell>
          <cell r="E318">
            <v>308678.84799199994</v>
          </cell>
          <cell r="F318" t="str">
            <v>TRANSPT</v>
          </cell>
          <cell r="P318">
            <v>0</v>
          </cell>
          <cell r="R318">
            <v>74</v>
          </cell>
        </row>
        <row r="319">
          <cell r="A319">
            <v>304</v>
          </cell>
          <cell r="B319" t="str">
            <v>Distribution Land &amp; Structures</v>
          </cell>
          <cell r="C319">
            <v>0</v>
          </cell>
          <cell r="E319">
            <v>44678.056517999998</v>
          </cell>
          <cell r="F319" t="str">
            <v>DISTPT</v>
          </cell>
          <cell r="P319">
            <v>0</v>
          </cell>
          <cell r="R319">
            <v>77</v>
          </cell>
        </row>
        <row r="320">
          <cell r="A320">
            <v>305</v>
          </cell>
          <cell r="B320" t="str">
            <v>Distribution Mains</v>
          </cell>
          <cell r="C320" t="str">
            <v>403.5</v>
          </cell>
          <cell r="E320">
            <v>8055208.5000497503</v>
          </cell>
          <cell r="F320" t="str">
            <v>DISTPT</v>
          </cell>
          <cell r="P320">
            <v>0</v>
          </cell>
          <cell r="R320">
            <v>77</v>
          </cell>
        </row>
        <row r="321">
          <cell r="A321">
            <v>306</v>
          </cell>
          <cell r="B321" t="str">
            <v>Compressor Station</v>
          </cell>
          <cell r="C321">
            <v>0</v>
          </cell>
          <cell r="E321">
            <v>404057.81702400005</v>
          </cell>
          <cell r="F321" t="str">
            <v>DISTPT</v>
          </cell>
          <cell r="P321">
            <v>0</v>
          </cell>
          <cell r="R321">
            <v>77</v>
          </cell>
        </row>
        <row r="322">
          <cell r="A322">
            <v>307</v>
          </cell>
          <cell r="B322" t="str">
            <v>Distribution Services</v>
          </cell>
          <cell r="C322" t="str">
            <v>403.6</v>
          </cell>
          <cell r="E322">
            <v>5970894.3806760004</v>
          </cell>
          <cell r="F322" t="str">
            <v>DISTPT</v>
          </cell>
          <cell r="P322">
            <v>0</v>
          </cell>
          <cell r="R322">
            <v>77</v>
          </cell>
        </row>
        <row r="323">
          <cell r="A323">
            <v>308</v>
          </cell>
          <cell r="B323" t="str">
            <v>Distr- Meters &amp; House Regulators</v>
          </cell>
          <cell r="C323" t="str">
            <v>403.7</v>
          </cell>
          <cell r="E323">
            <v>1573842.2037488776</v>
          </cell>
          <cell r="F323" t="str">
            <v>DISTPT</v>
          </cell>
          <cell r="P323">
            <v>0</v>
          </cell>
          <cell r="R323">
            <v>77</v>
          </cell>
        </row>
        <row r="324">
          <cell r="A324">
            <v>309</v>
          </cell>
          <cell r="B324" t="str">
            <v>Industrial M &amp; R Station Equipment</v>
          </cell>
          <cell r="C324">
            <v>0</v>
          </cell>
          <cell r="E324">
            <v>196845.42311399995</v>
          </cell>
          <cell r="F324" t="str">
            <v>DISTPT</v>
          </cell>
          <cell r="P324">
            <v>0</v>
          </cell>
          <cell r="R324">
            <v>77</v>
          </cell>
        </row>
        <row r="325">
          <cell r="A325">
            <v>310</v>
          </cell>
          <cell r="B325" t="str">
            <v xml:space="preserve">General Plant </v>
          </cell>
          <cell r="C325" t="str">
            <v>403.9</v>
          </cell>
          <cell r="E325">
            <v>957214.35916271806</v>
          </cell>
          <cell r="F325" t="str">
            <v>PSTDP</v>
          </cell>
          <cell r="P325">
            <v>0</v>
          </cell>
          <cell r="R325">
            <v>50</v>
          </cell>
        </row>
        <row r="326">
          <cell r="A326">
            <v>311</v>
          </cell>
          <cell r="B326" t="str">
            <v>Amort &amp; Depl of UG Storage Land &amp; Land</v>
          </cell>
          <cell r="C326">
            <v>404</v>
          </cell>
          <cell r="E326">
            <v>0</v>
          </cell>
          <cell r="F326" t="str">
            <v>STORPT</v>
          </cell>
          <cell r="P326">
            <v>0</v>
          </cell>
          <cell r="R326">
            <v>71</v>
          </cell>
        </row>
        <row r="327">
          <cell r="A327">
            <v>312</v>
          </cell>
        </row>
        <row r="328">
          <cell r="A328">
            <v>313</v>
          </cell>
          <cell r="B328" t="str">
            <v>Total - DEPRECIATION EXPENSE</v>
          </cell>
          <cell r="C328" t="str">
            <v>403</v>
          </cell>
          <cell r="E328">
            <v>19707306.386575934</v>
          </cell>
          <cell r="P328">
            <v>0</v>
          </cell>
        </row>
        <row r="329">
          <cell r="A329">
            <v>314</v>
          </cell>
        </row>
        <row r="330">
          <cell r="A330">
            <v>315</v>
          </cell>
          <cell r="B330" t="str">
            <v>VII. TAXES OTHER THAN INCOME TAXES</v>
          </cell>
          <cell r="P330">
            <v>0</v>
          </cell>
        </row>
        <row r="331">
          <cell r="A331">
            <v>316</v>
          </cell>
        </row>
        <row r="332">
          <cell r="A332">
            <v>317</v>
          </cell>
          <cell r="B332" t="str">
            <v>A. General Taxes</v>
          </cell>
        </row>
        <row r="333">
          <cell r="A333">
            <v>318</v>
          </cell>
        </row>
        <row r="334">
          <cell r="A334">
            <v>319</v>
          </cell>
          <cell r="B334" t="str">
            <v>Payroll Taxes</v>
          </cell>
          <cell r="C334" t="str">
            <v>408.15</v>
          </cell>
          <cell r="E334">
            <v>4402810.6573555116</v>
          </cell>
          <cell r="F334" t="str">
            <v>LABOR</v>
          </cell>
          <cell r="P334">
            <v>0</v>
          </cell>
          <cell r="R334">
            <v>38</v>
          </cell>
        </row>
        <row r="335">
          <cell r="A335">
            <v>320</v>
          </cell>
          <cell r="B335" t="str">
            <v>Plant Related Taxes</v>
          </cell>
          <cell r="C335" t="str">
            <v>408.17</v>
          </cell>
          <cell r="E335">
            <v>0</v>
          </cell>
          <cell r="F335" t="str">
            <v>PSTDP</v>
          </cell>
          <cell r="P335">
            <v>0</v>
          </cell>
          <cell r="R335">
            <v>50</v>
          </cell>
        </row>
        <row r="336">
          <cell r="A336">
            <v>321</v>
          </cell>
          <cell r="B336" t="str">
            <v>Gas Related</v>
          </cell>
          <cell r="C336" t="str">
            <v>408.18</v>
          </cell>
          <cell r="E336">
            <v>0</v>
          </cell>
          <cell r="F336" t="str">
            <v>SUPP</v>
          </cell>
          <cell r="P336">
            <v>0</v>
          </cell>
          <cell r="R336">
            <v>8</v>
          </cell>
        </row>
        <row r="337">
          <cell r="A337">
            <v>322</v>
          </cell>
          <cell r="B337" t="str">
            <v>Subtotal - Real Estate &amp; Other</v>
          </cell>
          <cell r="C337" t="str">
            <v>408.17,408.18</v>
          </cell>
          <cell r="E337">
            <v>0</v>
          </cell>
          <cell r="P337">
            <v>0</v>
          </cell>
        </row>
        <row r="338">
          <cell r="A338">
            <v>323</v>
          </cell>
          <cell r="B338" t="str">
            <v>Subtotal - General Taxes</v>
          </cell>
          <cell r="E338">
            <v>4402810.6573555116</v>
          </cell>
          <cell r="P338">
            <v>0</v>
          </cell>
        </row>
        <row r="339">
          <cell r="A339">
            <v>324</v>
          </cell>
        </row>
        <row r="340">
          <cell r="A340">
            <v>325</v>
          </cell>
          <cell r="B340" t="str">
            <v xml:space="preserve">TOTAL EXPENSES (excl. Gross Receipts </v>
          </cell>
          <cell r="C340" t="str">
            <v>408.1</v>
          </cell>
          <cell r="E340">
            <v>174576529.24850979</v>
          </cell>
          <cell r="P340">
            <v>0</v>
          </cell>
        </row>
        <row r="341">
          <cell r="A341">
            <v>326</v>
          </cell>
          <cell r="B341" t="str">
            <v>Taxes &amp; Gas Purchases)</v>
          </cell>
        </row>
        <row r="342">
          <cell r="A342">
            <v>327</v>
          </cell>
        </row>
        <row r="343">
          <cell r="A343">
            <v>328</v>
          </cell>
          <cell r="B343" t="str">
            <v>B. Revenue Taxes: (GRT)</v>
          </cell>
        </row>
        <row r="344">
          <cell r="A344">
            <v>329</v>
          </cell>
        </row>
        <row r="345">
          <cell r="A345">
            <v>330</v>
          </cell>
          <cell r="B345" t="str">
            <v>Gross Revenue Taxes</v>
          </cell>
          <cell r="C345" t="str">
            <v>408.11</v>
          </cell>
          <cell r="E345">
            <v>17435062.161555059</v>
          </cell>
          <cell r="F345" t="str">
            <v>REVREQ</v>
          </cell>
          <cell r="P345">
            <v>0</v>
          </cell>
          <cell r="R345">
            <v>107</v>
          </cell>
        </row>
        <row r="346">
          <cell r="A346">
            <v>331</v>
          </cell>
          <cell r="B346" t="str">
            <v>Municipal Tax</v>
          </cell>
          <cell r="C346">
            <v>408.12</v>
          </cell>
          <cell r="E346">
            <v>0</v>
          </cell>
          <cell r="F346" t="str">
            <v>REVREQ</v>
          </cell>
          <cell r="P346">
            <v>0</v>
          </cell>
          <cell r="R346">
            <v>107</v>
          </cell>
        </row>
        <row r="347">
          <cell r="A347">
            <v>332</v>
          </cell>
          <cell r="B347" t="str">
            <v>Subtotal - Revenue Taxes (GRT)</v>
          </cell>
          <cell r="E347">
            <v>17435062.161555059</v>
          </cell>
          <cell r="P347">
            <v>0</v>
          </cell>
        </row>
        <row r="348">
          <cell r="A348">
            <v>333</v>
          </cell>
        </row>
        <row r="349">
          <cell r="A349">
            <v>334</v>
          </cell>
          <cell r="B349" t="str">
            <v>C. INCOME TAXES</v>
          </cell>
        </row>
        <row r="350">
          <cell r="A350">
            <v>335</v>
          </cell>
        </row>
        <row r="351">
          <cell r="A351">
            <v>336</v>
          </cell>
          <cell r="B351" t="str">
            <v>Fed &amp; State Income Taxes Based on Net Income</v>
          </cell>
          <cell r="C351">
            <v>409.1</v>
          </cell>
          <cell r="E351">
            <v>4982116.9962927923</v>
          </cell>
          <cell r="F351" t="str">
            <v>REVREQ</v>
          </cell>
          <cell r="P351">
            <v>0</v>
          </cell>
          <cell r="R351">
            <v>107</v>
          </cell>
        </row>
        <row r="352">
          <cell r="A352">
            <v>337</v>
          </cell>
          <cell r="B352" t="str">
            <v>Provision for Deferred Taxes</v>
          </cell>
          <cell r="C352">
            <v>410.1</v>
          </cell>
          <cell r="E352">
            <v>1031914.19</v>
          </cell>
          <cell r="F352" t="str">
            <v>PSTDP</v>
          </cell>
          <cell r="P352">
            <v>0</v>
          </cell>
          <cell r="R352">
            <v>50</v>
          </cell>
        </row>
        <row r="353">
          <cell r="A353">
            <v>338</v>
          </cell>
          <cell r="B353" t="str">
            <v>Investment Tax Credit Adjustments</v>
          </cell>
          <cell r="C353">
            <v>411</v>
          </cell>
          <cell r="E353">
            <v>-37382.410000000003</v>
          </cell>
          <cell r="F353" t="str">
            <v>PSTDP</v>
          </cell>
          <cell r="P353">
            <v>0</v>
          </cell>
          <cell r="R353">
            <v>50</v>
          </cell>
        </row>
        <row r="354">
          <cell r="A354">
            <v>339</v>
          </cell>
          <cell r="B354" t="str">
            <v>Fed &amp; State Inc Taxes Based on Deferred Plant</v>
          </cell>
          <cell r="C354" t="str">
            <v>409.1Plant</v>
          </cell>
          <cell r="E354">
            <v>0</v>
          </cell>
          <cell r="F354" t="str">
            <v>REVREQ</v>
          </cell>
          <cell r="P354">
            <v>0</v>
          </cell>
          <cell r="R354">
            <v>107</v>
          </cell>
        </row>
        <row r="355">
          <cell r="A355">
            <v>340</v>
          </cell>
          <cell r="B355" t="str">
            <v>Other</v>
          </cell>
          <cell r="C355">
            <v>409.4</v>
          </cell>
          <cell r="E355">
            <v>0</v>
          </cell>
          <cell r="F355" t="str">
            <v>REVREQ</v>
          </cell>
          <cell r="P355">
            <v>0</v>
          </cell>
          <cell r="R355">
            <v>107</v>
          </cell>
        </row>
        <row r="356">
          <cell r="A356">
            <v>341</v>
          </cell>
          <cell r="B356" t="str">
            <v>Subtotal - Income Taxes</v>
          </cell>
          <cell r="E356">
            <v>5976648.7762927916</v>
          </cell>
          <cell r="P356">
            <v>0</v>
          </cell>
        </row>
        <row r="357">
          <cell r="A357">
            <v>342</v>
          </cell>
          <cell r="P357">
            <v>0</v>
          </cell>
        </row>
        <row r="358">
          <cell r="A358">
            <v>343</v>
          </cell>
          <cell r="B358" t="str">
            <v>TOTAL TAXES (Excl. General Taxes)</v>
          </cell>
          <cell r="E358">
            <v>23411710.937847853</v>
          </cell>
          <cell r="P358">
            <v>0</v>
          </cell>
        </row>
        <row r="359">
          <cell r="A359">
            <v>344</v>
          </cell>
        </row>
        <row r="360">
          <cell r="A360">
            <v>345</v>
          </cell>
          <cell r="B360" t="str">
            <v>TOTAL EXPENSES</v>
          </cell>
          <cell r="E360">
            <v>197988240.18635765</v>
          </cell>
          <cell r="P360">
            <v>0</v>
          </cell>
        </row>
        <row r="361">
          <cell r="A361">
            <v>346</v>
          </cell>
        </row>
        <row r="362">
          <cell r="A362">
            <v>347</v>
          </cell>
        </row>
        <row r="363">
          <cell r="A363">
            <v>348</v>
          </cell>
          <cell r="B363" t="str">
            <v>V. OPERATING REVENUES</v>
          </cell>
        </row>
        <row r="364">
          <cell r="A364">
            <v>349</v>
          </cell>
        </row>
        <row r="365">
          <cell r="A365">
            <v>350</v>
          </cell>
          <cell r="B365" t="str">
            <v>Sales &amp; Transportation Operating Revenues</v>
          </cell>
          <cell r="C365" t="str">
            <v>480-485</v>
          </cell>
          <cell r="E365">
            <v>92897542.45995459</v>
          </cell>
          <cell r="F365" t="str">
            <v>REVREQ</v>
          </cell>
          <cell r="P365">
            <v>0</v>
          </cell>
          <cell r="R365">
            <v>107</v>
          </cell>
        </row>
        <row r="366">
          <cell r="A366">
            <v>351</v>
          </cell>
          <cell r="B366" t="str">
            <v>Gas Revenues</v>
          </cell>
          <cell r="E366">
            <v>112289916.10277365</v>
          </cell>
          <cell r="F366" t="str">
            <v>SUPP</v>
          </cell>
          <cell r="P366">
            <v>0</v>
          </cell>
          <cell r="R366">
            <v>8</v>
          </cell>
        </row>
        <row r="367">
          <cell r="A367">
            <v>352</v>
          </cell>
          <cell r="B367" t="str">
            <v>Miscellaneous Service Revenues</v>
          </cell>
          <cell r="C367">
            <v>487</v>
          </cell>
          <cell r="E367">
            <v>810183.02</v>
          </cell>
          <cell r="F367" t="str">
            <v>DIST</v>
          </cell>
          <cell r="P367">
            <v>0</v>
          </cell>
          <cell r="R367">
            <v>17</v>
          </cell>
        </row>
        <row r="368">
          <cell r="A368">
            <v>353</v>
          </cell>
          <cell r="B368" t="str">
            <v>Miscellaneous Charge Changes</v>
          </cell>
          <cell r="E368">
            <v>-101645</v>
          </cell>
          <cell r="F368" t="str">
            <v>REVREQ</v>
          </cell>
          <cell r="P368">
            <v>0</v>
          </cell>
          <cell r="R368">
            <v>107</v>
          </cell>
        </row>
        <row r="369">
          <cell r="A369">
            <v>354</v>
          </cell>
          <cell r="B369" t="str">
            <v>Rent From Gas Property</v>
          </cell>
          <cell r="E369">
            <v>100</v>
          </cell>
          <cell r="F369" t="str">
            <v>PSTDP</v>
          </cell>
          <cell r="P369">
            <v>0</v>
          </cell>
          <cell r="R369">
            <v>50</v>
          </cell>
        </row>
        <row r="370">
          <cell r="A370">
            <v>355</v>
          </cell>
          <cell r="B370" t="str">
            <v>Interdepartmental Rents</v>
          </cell>
          <cell r="E370">
            <v>91471.079999999973</v>
          </cell>
          <cell r="F370" t="str">
            <v>PSTDP</v>
          </cell>
          <cell r="P370">
            <v>0</v>
          </cell>
          <cell r="R370">
            <v>50</v>
          </cell>
        </row>
        <row r="371">
          <cell r="A371">
            <v>356</v>
          </cell>
          <cell r="B371" t="str">
            <v>Other Gas Revenue</v>
          </cell>
          <cell r="E371">
            <v>109620.85000000002</v>
          </cell>
          <cell r="F371" t="str">
            <v>REVREQ</v>
          </cell>
          <cell r="P371">
            <v>0</v>
          </cell>
          <cell r="R371">
            <v>107</v>
          </cell>
        </row>
        <row r="372">
          <cell r="A372">
            <v>357</v>
          </cell>
          <cell r="B372" t="str">
            <v>Miscellaneous Charges and Taxes</v>
          </cell>
          <cell r="E372">
            <v>11094720.090000002</v>
          </cell>
          <cell r="F372" t="str">
            <v>REVREQ</v>
          </cell>
          <cell r="P372">
            <v>0</v>
          </cell>
          <cell r="R372">
            <v>107</v>
          </cell>
        </row>
        <row r="373">
          <cell r="A373">
            <v>358</v>
          </cell>
          <cell r="B373" t="str">
            <v>Service Co. IT Support Revenue</v>
          </cell>
          <cell r="E373">
            <v>0</v>
          </cell>
          <cell r="F373" t="str">
            <v>DIST</v>
          </cell>
          <cell r="P373">
            <v>0</v>
          </cell>
          <cell r="R373">
            <v>17</v>
          </cell>
        </row>
        <row r="374">
          <cell r="A374">
            <v>359</v>
          </cell>
          <cell r="B374" t="str">
            <v>Storage Revenues</v>
          </cell>
          <cell r="E374">
            <v>0</v>
          </cell>
          <cell r="F374" t="str">
            <v>STOR</v>
          </cell>
          <cell r="P374">
            <v>0</v>
          </cell>
          <cell r="R374">
            <v>11</v>
          </cell>
        </row>
        <row r="375">
          <cell r="A375">
            <v>360</v>
          </cell>
          <cell r="B375" t="str">
            <v>Total Operating Revenues</v>
          </cell>
          <cell r="E375">
            <v>217191908.60272825</v>
          </cell>
          <cell r="P375">
            <v>0</v>
          </cell>
        </row>
        <row r="376">
          <cell r="A376">
            <v>361</v>
          </cell>
        </row>
        <row r="377">
          <cell r="A377">
            <v>362</v>
          </cell>
          <cell r="B377" t="str">
            <v xml:space="preserve">Other Income </v>
          </cell>
          <cell r="C377">
            <v>412</v>
          </cell>
          <cell r="E377">
            <v>0</v>
          </cell>
          <cell r="F377" t="str">
            <v>PSTDP</v>
          </cell>
          <cell r="P377">
            <v>0</v>
          </cell>
          <cell r="R377">
            <v>50</v>
          </cell>
        </row>
        <row r="378">
          <cell r="A378">
            <v>363</v>
          </cell>
        </row>
        <row r="379">
          <cell r="A379">
            <v>364</v>
          </cell>
          <cell r="B379" t="str">
            <v>NET INCOME</v>
          </cell>
          <cell r="E379">
            <v>19203668.4163706</v>
          </cell>
          <cell r="P379">
            <v>0</v>
          </cell>
        </row>
        <row r="380">
          <cell r="A380">
            <v>365</v>
          </cell>
          <cell r="B380" t="str">
            <v>Return</v>
          </cell>
          <cell r="E380">
            <v>6.3829096908015401E-2</v>
          </cell>
        </row>
        <row r="381">
          <cell r="A381">
            <v>366</v>
          </cell>
        </row>
        <row r="382">
          <cell r="A382">
            <v>367</v>
          </cell>
          <cell r="B382" t="str">
            <v>Effective Tax Rate Historical</v>
          </cell>
          <cell r="E382">
            <v>0.23735399083988362</v>
          </cell>
        </row>
        <row r="383">
          <cell r="A383">
            <v>368</v>
          </cell>
        </row>
        <row r="384">
          <cell r="A384">
            <v>369</v>
          </cell>
        </row>
        <row r="385">
          <cell r="A385">
            <v>370</v>
          </cell>
        </row>
        <row r="386">
          <cell r="A386">
            <v>371</v>
          </cell>
        </row>
        <row r="387">
          <cell r="A387">
            <v>372</v>
          </cell>
        </row>
        <row r="388">
          <cell r="A388">
            <v>1</v>
          </cell>
          <cell r="B388" t="str">
            <v>SUMMARY</v>
          </cell>
        </row>
        <row r="389">
          <cell r="A389">
            <v>2</v>
          </cell>
          <cell r="B389" t="str">
            <v>OPERATING REVENUES</v>
          </cell>
        </row>
        <row r="390">
          <cell r="A390">
            <v>3</v>
          </cell>
          <cell r="B390" t="str">
            <v>Sales &amp; Transportation Operating Revenues</v>
          </cell>
          <cell r="E390">
            <v>92897542.45995459</v>
          </cell>
          <cell r="P390">
            <v>0</v>
          </cell>
        </row>
        <row r="391">
          <cell r="A391">
            <v>4</v>
          </cell>
          <cell r="B391" t="str">
            <v>Gas Revenues</v>
          </cell>
          <cell r="E391">
            <v>112289916.10277365</v>
          </cell>
          <cell r="P391">
            <v>0</v>
          </cell>
        </row>
        <row r="392">
          <cell r="A392">
            <v>5</v>
          </cell>
          <cell r="B392" t="str">
            <v>Miscellaneous Service Revenues</v>
          </cell>
          <cell r="E392">
            <v>810183.02</v>
          </cell>
          <cell r="P392">
            <v>0</v>
          </cell>
        </row>
        <row r="393">
          <cell r="A393">
            <v>6</v>
          </cell>
          <cell r="B393" t="str">
            <v>Rev. From Transp. of Gas of Others</v>
          </cell>
          <cell r="E393">
            <v>-101645</v>
          </cell>
          <cell r="P393">
            <v>0</v>
          </cell>
        </row>
        <row r="394">
          <cell r="A394">
            <v>7</v>
          </cell>
          <cell r="B394" t="str">
            <v>Rent From Gas Property</v>
          </cell>
          <cell r="E394">
            <v>100</v>
          </cell>
          <cell r="P394">
            <v>0</v>
          </cell>
        </row>
        <row r="395">
          <cell r="A395">
            <v>8</v>
          </cell>
          <cell r="B395" t="str">
            <v>Interdepartmental Rents</v>
          </cell>
          <cell r="E395">
            <v>91471.079999999973</v>
          </cell>
          <cell r="P395">
            <v>0</v>
          </cell>
        </row>
        <row r="396">
          <cell r="A396">
            <v>9</v>
          </cell>
          <cell r="B396" t="str">
            <v>Other Gas Revenue</v>
          </cell>
          <cell r="E396">
            <v>109620.85000000002</v>
          </cell>
          <cell r="P396">
            <v>0</v>
          </cell>
        </row>
        <row r="397">
          <cell r="A397">
            <v>10</v>
          </cell>
          <cell r="B397" t="str">
            <v>Overrun Penalty Income</v>
          </cell>
          <cell r="E397">
            <v>11094720.090000002</v>
          </cell>
          <cell r="P397">
            <v>0</v>
          </cell>
        </row>
        <row r="398">
          <cell r="A398">
            <v>11</v>
          </cell>
          <cell r="B398" t="str">
            <v>Service Co. IT Support Revenue</v>
          </cell>
          <cell r="E398">
            <v>0</v>
          </cell>
          <cell r="P398">
            <v>0</v>
          </cell>
        </row>
        <row r="399">
          <cell r="A399">
            <v>12</v>
          </cell>
          <cell r="B399" t="str">
            <v>Storage Revenues</v>
          </cell>
          <cell r="E399">
            <v>0</v>
          </cell>
          <cell r="P399">
            <v>0</v>
          </cell>
        </row>
        <row r="400">
          <cell r="A400">
            <v>13</v>
          </cell>
        </row>
        <row r="401">
          <cell r="A401">
            <v>14</v>
          </cell>
          <cell r="B401" t="str">
            <v>Proposed Revenue Increase</v>
          </cell>
        </row>
        <row r="402">
          <cell r="A402">
            <v>15</v>
          </cell>
        </row>
        <row r="403">
          <cell r="A403">
            <v>16</v>
          </cell>
          <cell r="B403" t="str">
            <v>Total Revenue</v>
          </cell>
          <cell r="E403">
            <v>217191908.60272825</v>
          </cell>
          <cell r="P403">
            <v>0</v>
          </cell>
        </row>
        <row r="404">
          <cell r="A404">
            <v>17</v>
          </cell>
        </row>
        <row r="405">
          <cell r="A405">
            <v>18</v>
          </cell>
        </row>
        <row r="406">
          <cell r="A406">
            <v>19</v>
          </cell>
          <cell r="B406" t="str">
            <v>Production Expenses</v>
          </cell>
          <cell r="E406">
            <v>108147557.49334347</v>
          </cell>
          <cell r="P406">
            <v>0</v>
          </cell>
        </row>
        <row r="407">
          <cell r="A407">
            <v>20</v>
          </cell>
          <cell r="B407" t="str">
            <v>Natural Gas Storage, Terminaling &amp; Proc. Exp.</v>
          </cell>
          <cell r="E407">
            <v>0</v>
          </cell>
          <cell r="P407">
            <v>0</v>
          </cell>
        </row>
        <row r="408">
          <cell r="A408">
            <v>21</v>
          </cell>
          <cell r="B408" t="str">
            <v>Transmission Expenses</v>
          </cell>
          <cell r="E408">
            <v>0</v>
          </cell>
          <cell r="P408">
            <v>0</v>
          </cell>
        </row>
        <row r="409">
          <cell r="A409">
            <v>22</v>
          </cell>
          <cell r="B409" t="str">
            <v>Distribution Expenses</v>
          </cell>
          <cell r="E409">
            <v>18270150.716667399</v>
          </cell>
          <cell r="P409">
            <v>0</v>
          </cell>
        </row>
        <row r="410">
          <cell r="A410">
            <v>23</v>
          </cell>
          <cell r="B410" t="str">
            <v>Total Operating Expenses</v>
          </cell>
          <cell r="E410">
            <v>126417708.21001087</v>
          </cell>
          <cell r="P410">
            <v>0</v>
          </cell>
        </row>
        <row r="411">
          <cell r="A411">
            <v>24</v>
          </cell>
        </row>
        <row r="412">
          <cell r="A412">
            <v>25</v>
          </cell>
          <cell r="B412" t="str">
            <v>CUSTOMER ACCOUNTS, SERVICES, &amp; SALES EXPENSES</v>
          </cell>
          <cell r="E412">
            <v>6806684.0584244598</v>
          </cell>
          <cell r="P412">
            <v>0</v>
          </cell>
        </row>
        <row r="413">
          <cell r="A413">
            <v>26</v>
          </cell>
        </row>
        <row r="414">
          <cell r="A414">
            <v>27</v>
          </cell>
          <cell r="B414" t="str">
            <v>ADMINISTRATIVE &amp; GENERAL EXPENSES</v>
          </cell>
          <cell r="E414">
            <v>17242019.936143018</v>
          </cell>
          <cell r="P414">
            <v>0</v>
          </cell>
        </row>
        <row r="415">
          <cell r="A415">
            <v>28</v>
          </cell>
        </row>
        <row r="416">
          <cell r="A416">
            <v>29</v>
          </cell>
          <cell r="B416" t="str">
            <v>DEPRECIATION EXPENSE</v>
          </cell>
          <cell r="E416">
            <v>19707306.386575934</v>
          </cell>
          <cell r="P416">
            <v>0</v>
          </cell>
        </row>
        <row r="417">
          <cell r="A417">
            <v>30</v>
          </cell>
        </row>
        <row r="418">
          <cell r="A418">
            <v>31</v>
          </cell>
          <cell r="B418" t="str">
            <v>TAXES OTHER THAN INCOME TAXES</v>
          </cell>
          <cell r="E418">
            <v>21837872.818910569</v>
          </cell>
          <cell r="P418">
            <v>0</v>
          </cell>
        </row>
        <row r="419">
          <cell r="A419">
            <v>32</v>
          </cell>
          <cell r="B419" t="str">
            <v xml:space="preserve">Other Income </v>
          </cell>
          <cell r="E419">
            <v>0</v>
          </cell>
          <cell r="P419">
            <v>0</v>
          </cell>
        </row>
        <row r="420">
          <cell r="A420">
            <v>33</v>
          </cell>
          <cell r="B420" t="str">
            <v>INCOME BEFORE INCOME TAXES</v>
          </cell>
          <cell r="E420">
            <v>25180317.192663401</v>
          </cell>
          <cell r="P420">
            <v>0</v>
          </cell>
        </row>
        <row r="421">
          <cell r="A421">
            <v>34</v>
          </cell>
        </row>
        <row r="422">
          <cell r="A422">
            <v>35</v>
          </cell>
          <cell r="B422" t="str">
            <v>FEDERAL INCOME TAXES</v>
          </cell>
        </row>
        <row r="423">
          <cell r="A423">
            <v>36</v>
          </cell>
          <cell r="B423" t="str">
            <v>Federal Income Taxes-Current</v>
          </cell>
          <cell r="E423">
            <v>4982116.9962927923</v>
          </cell>
          <cell r="P423">
            <v>0</v>
          </cell>
        </row>
        <row r="424">
          <cell r="A424">
            <v>37</v>
          </cell>
          <cell r="B424" t="str">
            <v>Provision for Deferred Taxes</v>
          </cell>
          <cell r="E424">
            <v>1031914.19</v>
          </cell>
          <cell r="P424">
            <v>0</v>
          </cell>
        </row>
        <row r="425">
          <cell r="A425">
            <v>38</v>
          </cell>
          <cell r="B425" t="str">
            <v>Investment Tax Credit Adjustments</v>
          </cell>
          <cell r="E425">
            <v>-37382.410000000003</v>
          </cell>
          <cell r="P425">
            <v>0</v>
          </cell>
        </row>
        <row r="426">
          <cell r="A426">
            <v>39</v>
          </cell>
          <cell r="B426" t="str">
            <v>State Net Income Tax</v>
          </cell>
          <cell r="E426">
            <v>0</v>
          </cell>
          <cell r="P426">
            <v>0</v>
          </cell>
        </row>
        <row r="427">
          <cell r="A427">
            <v>40</v>
          </cell>
          <cell r="B427" t="str">
            <v>Subtotal - Income Taxes</v>
          </cell>
          <cell r="E427">
            <v>5976648.7762927916</v>
          </cell>
          <cell r="P427">
            <v>0</v>
          </cell>
        </row>
        <row r="428">
          <cell r="A428">
            <v>41</v>
          </cell>
        </row>
        <row r="429">
          <cell r="A429">
            <v>42</v>
          </cell>
          <cell r="B429" t="str">
            <v>NET OPERATING INCOME</v>
          </cell>
          <cell r="E429">
            <v>19203668.4163706</v>
          </cell>
          <cell r="P429">
            <v>0</v>
          </cell>
        </row>
        <row r="430">
          <cell r="A430">
            <v>43</v>
          </cell>
        </row>
        <row r="431">
          <cell r="A431">
            <v>44</v>
          </cell>
          <cell r="B431" t="str">
            <v>RATE BASE</v>
          </cell>
          <cell r="E431">
            <v>300860725.69764155</v>
          </cell>
          <cell r="P431">
            <v>0</v>
          </cell>
        </row>
        <row r="432">
          <cell r="A432">
            <v>45</v>
          </cell>
        </row>
        <row r="433">
          <cell r="A433">
            <v>46</v>
          </cell>
          <cell r="B433" t="str">
            <v>RATE OF RETURN</v>
          </cell>
          <cell r="E433">
            <v>6.3829096908015401E-2</v>
          </cell>
        </row>
        <row r="434">
          <cell r="A434">
            <v>47</v>
          </cell>
          <cell r="B434" t="str">
            <v>Unitized RoR Compared to System Average</v>
          </cell>
          <cell r="E434">
            <v>1</v>
          </cell>
        </row>
        <row r="435">
          <cell r="A435">
            <v>48</v>
          </cell>
          <cell r="B435" t="str">
            <v>Unitized RoR Compared to Proposed</v>
          </cell>
          <cell r="E435">
            <v>0.84007761131897063</v>
          </cell>
        </row>
        <row r="436">
          <cell r="A436">
            <v>49</v>
          </cell>
        </row>
        <row r="437">
          <cell r="A437">
            <v>422</v>
          </cell>
        </row>
        <row r="438">
          <cell r="A438">
            <v>423</v>
          </cell>
        </row>
        <row r="439">
          <cell r="A439">
            <v>424</v>
          </cell>
        </row>
        <row r="440">
          <cell r="A440">
            <v>425</v>
          </cell>
        </row>
        <row r="442">
          <cell r="A442">
            <v>1</v>
          </cell>
          <cell r="B442" t="str">
            <v>REVENUE REQUIREMENTS ANALYSIS</v>
          </cell>
        </row>
        <row r="443">
          <cell r="A443">
            <v>2</v>
          </cell>
          <cell r="B443" t="str">
            <v>System Average Rate of Return Achieved</v>
          </cell>
          <cell r="E443">
            <v>7.598000000000002E-2</v>
          </cell>
        </row>
        <row r="444">
          <cell r="A444">
            <v>3</v>
          </cell>
        </row>
        <row r="445">
          <cell r="A445">
            <v>4</v>
          </cell>
        </row>
        <row r="446">
          <cell r="A446">
            <v>5</v>
          </cell>
          <cell r="B446" t="str">
            <v>RATE BASE</v>
          </cell>
          <cell r="E446">
            <v>300860725.69764155</v>
          </cell>
          <cell r="P446">
            <v>0</v>
          </cell>
        </row>
        <row r="447">
          <cell r="A447">
            <v>6</v>
          </cell>
        </row>
        <row r="448">
          <cell r="A448">
            <v>7</v>
          </cell>
          <cell r="B448" t="str">
            <v>OPERATING EXPENSES</v>
          </cell>
          <cell r="E448">
            <v>126417708.21001087</v>
          </cell>
          <cell r="P448">
            <v>0</v>
          </cell>
        </row>
        <row r="449">
          <cell r="A449">
            <v>8</v>
          </cell>
          <cell r="B449" t="str">
            <v>CUST. ACCTS., SERVICES, &amp; SALES EXP.</v>
          </cell>
          <cell r="E449">
            <v>6806684.0584244598</v>
          </cell>
          <cell r="P449">
            <v>0</v>
          </cell>
        </row>
        <row r="450">
          <cell r="A450">
            <v>9</v>
          </cell>
          <cell r="B450" t="str">
            <v>ADMINISTRATIVE &amp; GENERAL EXPENSES</v>
          </cell>
          <cell r="E450">
            <v>17242019.936143018</v>
          </cell>
          <cell r="P450">
            <v>0</v>
          </cell>
        </row>
        <row r="451">
          <cell r="A451">
            <v>10</v>
          </cell>
          <cell r="B451" t="str">
            <v>DEPRECIATION EXPENSE</v>
          </cell>
          <cell r="E451">
            <v>19707306.386575934</v>
          </cell>
          <cell r="P451">
            <v>0</v>
          </cell>
        </row>
        <row r="452">
          <cell r="A452">
            <v>11</v>
          </cell>
          <cell r="B452" t="str">
            <v>Taxes</v>
          </cell>
          <cell r="E452">
            <v>27814521.595203362</v>
          </cell>
          <cell r="P452">
            <v>0</v>
          </cell>
        </row>
        <row r="453">
          <cell r="A453">
            <v>12</v>
          </cell>
        </row>
        <row r="454">
          <cell r="A454">
            <v>13</v>
          </cell>
          <cell r="B454" t="str">
            <v>TOTAL Expenses</v>
          </cell>
          <cell r="E454">
            <v>197988240.18635765</v>
          </cell>
          <cell r="P454">
            <v>0</v>
          </cell>
          <cell r="R454">
            <v>23411710.937847853</v>
          </cell>
        </row>
        <row r="455">
          <cell r="A455">
            <v>14</v>
          </cell>
        </row>
        <row r="456">
          <cell r="A456">
            <v>15</v>
          </cell>
          <cell r="B456" t="str">
            <v>Return on Ratebase</v>
          </cell>
          <cell r="E456">
            <v>22859397.938506804</v>
          </cell>
        </row>
        <row r="457">
          <cell r="A457">
            <v>16</v>
          </cell>
        </row>
        <row r="458">
          <cell r="A458">
            <v>17</v>
          </cell>
          <cell r="B458" t="str">
            <v>FIT ON RETURN</v>
          </cell>
          <cell r="E458">
            <v>1968469.7426887252</v>
          </cell>
          <cell r="F458" t="str">
            <v>RevDeficiency</v>
          </cell>
          <cell r="P458">
            <v>0</v>
          </cell>
          <cell r="R458">
            <v>110</v>
          </cell>
        </row>
        <row r="459">
          <cell r="A459">
            <v>18</v>
          </cell>
          <cell r="B459" t="str">
            <v>GROSS RECEIPTS TAX</v>
          </cell>
          <cell r="E459">
            <v>238459.41454539585</v>
          </cell>
          <cell r="F459" t="str">
            <v>RevDeficiency</v>
          </cell>
          <cell r="P459">
            <v>0</v>
          </cell>
          <cell r="R459">
            <v>110</v>
          </cell>
        </row>
        <row r="460">
          <cell r="A460">
            <v>19</v>
          </cell>
          <cell r="B460" t="str">
            <v>Increase in Uncoll</v>
          </cell>
          <cell r="E460">
            <v>22321.93626135866</v>
          </cell>
          <cell r="F460" t="str">
            <v>RevDeficiency</v>
          </cell>
          <cell r="P460">
            <v>0</v>
          </cell>
          <cell r="R460">
            <v>110</v>
          </cell>
        </row>
        <row r="461">
          <cell r="A461">
            <v>20</v>
          </cell>
        </row>
        <row r="462">
          <cell r="A462">
            <v>21</v>
          </cell>
          <cell r="B462" t="str">
            <v>TOTAL REVENUE REQUIREMENT</v>
          </cell>
          <cell r="E462">
            <v>223076889.21835995</v>
          </cell>
          <cell r="P462">
            <v>0</v>
          </cell>
        </row>
        <row r="463">
          <cell r="A463">
            <v>448</v>
          </cell>
          <cell r="B463" t="str">
            <v>Effective Tax Rate on RevReq</v>
          </cell>
          <cell r="E463">
            <v>7.9284687995160849E-2</v>
          </cell>
        </row>
        <row r="464">
          <cell r="A464">
            <v>449</v>
          </cell>
          <cell r="B464" t="str">
            <v>Storage Capacity Rate ($/MCF Capacity)</v>
          </cell>
        </row>
        <row r="465">
          <cell r="A465">
            <v>450</v>
          </cell>
        </row>
        <row r="466">
          <cell r="A466">
            <v>451</v>
          </cell>
        </row>
        <row r="467">
          <cell r="A467">
            <v>452</v>
          </cell>
          <cell r="B467" t="str">
            <v>Cost of Gas Subreport</v>
          </cell>
        </row>
        <row r="468">
          <cell r="A468">
            <v>453</v>
          </cell>
        </row>
        <row r="469">
          <cell r="A469">
            <v>454</v>
          </cell>
          <cell r="B469" t="str">
            <v>DEMAND COSTS:</v>
          </cell>
        </row>
        <row r="470">
          <cell r="A470">
            <v>455</v>
          </cell>
        </row>
        <row r="471">
          <cell r="A471">
            <v>456</v>
          </cell>
          <cell r="B471" t="str">
            <v>Producer Demand Charges</v>
          </cell>
        </row>
        <row r="472">
          <cell r="A472">
            <v>457</v>
          </cell>
          <cell r="B472" t="str">
            <v>Producer Reservation Charges</v>
          </cell>
          <cell r="E472">
            <v>0</v>
          </cell>
          <cell r="F472" t="str">
            <v>SUPP</v>
          </cell>
          <cell r="P472">
            <v>0</v>
          </cell>
          <cell r="R472">
            <v>8</v>
          </cell>
        </row>
        <row r="473">
          <cell r="A473">
            <v>458</v>
          </cell>
          <cell r="B473" t="str">
            <v>GSR</v>
          </cell>
          <cell r="E473">
            <v>0</v>
          </cell>
          <cell r="F473" t="str">
            <v>SUPP</v>
          </cell>
          <cell r="P473">
            <v>0</v>
          </cell>
          <cell r="R473">
            <v>8</v>
          </cell>
        </row>
        <row r="474">
          <cell r="A474">
            <v>459</v>
          </cell>
          <cell r="B474" t="str">
            <v>Peak Shaving Reservation</v>
          </cell>
          <cell r="E474">
            <v>0</v>
          </cell>
          <cell r="F474" t="str">
            <v>SUPP</v>
          </cell>
          <cell r="P474">
            <v>0</v>
          </cell>
          <cell r="R474">
            <v>8</v>
          </cell>
        </row>
        <row r="475">
          <cell r="A475">
            <v>460</v>
          </cell>
          <cell r="B475" t="str">
            <v>Capacity Release Credits - 100% UBRC</v>
          </cell>
          <cell r="E475">
            <v>0</v>
          </cell>
          <cell r="F475" t="str">
            <v>SUPP</v>
          </cell>
          <cell r="P475">
            <v>0</v>
          </cell>
          <cell r="R475">
            <v>8</v>
          </cell>
        </row>
        <row r="476">
          <cell r="A476">
            <v>461</v>
          </cell>
          <cell r="B476" t="str">
            <v>Peaking Supplies</v>
          </cell>
          <cell r="E476">
            <v>0</v>
          </cell>
          <cell r="F476" t="str">
            <v>SUPP</v>
          </cell>
          <cell r="P476">
            <v>0</v>
          </cell>
          <cell r="R476">
            <v>8</v>
          </cell>
        </row>
        <row r="477">
          <cell r="A477">
            <v>462</v>
          </cell>
          <cell r="B477" t="str">
            <v>Subtotal- Gas Supply</v>
          </cell>
          <cell r="E477">
            <v>0</v>
          </cell>
          <cell r="P477">
            <v>0</v>
          </cell>
        </row>
        <row r="478">
          <cell r="A478">
            <v>463</v>
          </cell>
        </row>
        <row r="479">
          <cell r="A479">
            <v>464</v>
          </cell>
          <cell r="B479" t="str">
            <v>Storage Contract</v>
          </cell>
          <cell r="P479">
            <v>0</v>
          </cell>
        </row>
        <row r="480">
          <cell r="A480">
            <v>465</v>
          </cell>
          <cell r="B480" t="str">
            <v>Peak</v>
          </cell>
          <cell r="E480">
            <v>0</v>
          </cell>
          <cell r="F480" t="str">
            <v>SUPP</v>
          </cell>
          <cell r="P480">
            <v>0</v>
          </cell>
          <cell r="R480">
            <v>8</v>
          </cell>
        </row>
        <row r="481">
          <cell r="A481">
            <v>466</v>
          </cell>
          <cell r="B481" t="str">
            <v>Capacity</v>
          </cell>
          <cell r="E481">
            <v>0</v>
          </cell>
          <cell r="F481" t="str">
            <v>SUPP</v>
          </cell>
          <cell r="P481">
            <v>0</v>
          </cell>
          <cell r="R481">
            <v>8</v>
          </cell>
        </row>
        <row r="482">
          <cell r="A482">
            <v>467</v>
          </cell>
          <cell r="B482" t="str">
            <v>Subtotal- Storage</v>
          </cell>
          <cell r="E482">
            <v>0</v>
          </cell>
          <cell r="P482">
            <v>0</v>
          </cell>
        </row>
        <row r="483">
          <cell r="A483">
            <v>468</v>
          </cell>
        </row>
        <row r="484">
          <cell r="A484">
            <v>469</v>
          </cell>
          <cell r="B484" t="str">
            <v>Firm Transportation</v>
          </cell>
        </row>
        <row r="485">
          <cell r="A485">
            <v>470</v>
          </cell>
          <cell r="B485" t="str">
            <v>Demand Charges - TF Demand all Pipelines</v>
          </cell>
        </row>
        <row r="486">
          <cell r="A486">
            <v>471</v>
          </cell>
          <cell r="B486" t="str">
            <v xml:space="preserve">   Pipeline Supply</v>
          </cell>
          <cell r="E486">
            <v>0</v>
          </cell>
          <cell r="F486" t="str">
            <v>SUPP</v>
          </cell>
          <cell r="P486">
            <v>0</v>
          </cell>
          <cell r="R486">
            <v>8</v>
          </cell>
        </row>
        <row r="487">
          <cell r="A487">
            <v>472</v>
          </cell>
          <cell r="B487" t="str">
            <v xml:space="preserve">   Storage</v>
          </cell>
          <cell r="E487">
            <v>0</v>
          </cell>
          <cell r="F487" t="str">
            <v>SUPP</v>
          </cell>
          <cell r="P487">
            <v>0</v>
          </cell>
          <cell r="R487">
            <v>8</v>
          </cell>
        </row>
        <row r="488">
          <cell r="A488">
            <v>473</v>
          </cell>
          <cell r="B488" t="str">
            <v>Subtotal- Transportation</v>
          </cell>
          <cell r="E488">
            <v>0</v>
          </cell>
        </row>
        <row r="489">
          <cell r="A489">
            <v>474</v>
          </cell>
        </row>
        <row r="490">
          <cell r="A490">
            <v>475</v>
          </cell>
          <cell r="B490" t="str">
            <v>Contingency Reserve</v>
          </cell>
          <cell r="E490">
            <v>0</v>
          </cell>
          <cell r="F490" t="str">
            <v>SUPP</v>
          </cell>
          <cell r="P490">
            <v>0</v>
          </cell>
          <cell r="R490">
            <v>8</v>
          </cell>
        </row>
        <row r="491">
          <cell r="A491">
            <v>476</v>
          </cell>
        </row>
        <row r="492">
          <cell r="A492">
            <v>477</v>
          </cell>
          <cell r="B492" t="str">
            <v>Direct Assigned Demand Costs</v>
          </cell>
          <cell r="E492">
            <v>0</v>
          </cell>
          <cell r="F492" t="str">
            <v>SUPP</v>
          </cell>
          <cell r="P492">
            <v>0</v>
          </cell>
          <cell r="R492">
            <v>8</v>
          </cell>
        </row>
        <row r="493">
          <cell r="A493">
            <v>478</v>
          </cell>
        </row>
        <row r="494">
          <cell r="A494">
            <v>479</v>
          </cell>
          <cell r="B494" t="str">
            <v>TOTAL DEMAND COSTS</v>
          </cell>
          <cell r="E494">
            <v>0</v>
          </cell>
          <cell r="P494">
            <v>0</v>
          </cell>
        </row>
        <row r="495">
          <cell r="A495">
            <v>480</v>
          </cell>
        </row>
        <row r="496">
          <cell r="A496">
            <v>481</v>
          </cell>
          <cell r="B496" t="str">
            <v>Other Fixed Costs:</v>
          </cell>
        </row>
        <row r="497">
          <cell r="A497">
            <v>482</v>
          </cell>
          <cell r="B497" t="str">
            <v>Cove Point all classes</v>
          </cell>
          <cell r="E497">
            <v>0</v>
          </cell>
          <cell r="F497" t="str">
            <v>SUPP</v>
          </cell>
          <cell r="P497">
            <v>0</v>
          </cell>
          <cell r="R497">
            <v>8</v>
          </cell>
        </row>
        <row r="498">
          <cell r="A498">
            <v>483</v>
          </cell>
          <cell r="B498" t="str">
            <v>Take or Pay</v>
          </cell>
          <cell r="E498">
            <v>0</v>
          </cell>
          <cell r="F498" t="str">
            <v>SUPP</v>
          </cell>
          <cell r="P498">
            <v>0</v>
          </cell>
          <cell r="R498">
            <v>8</v>
          </cell>
        </row>
        <row r="499">
          <cell r="A499">
            <v>484</v>
          </cell>
          <cell r="B499" t="str">
            <v>Supplier Refunds</v>
          </cell>
          <cell r="E499">
            <v>0</v>
          </cell>
          <cell r="F499" t="str">
            <v>SUPP</v>
          </cell>
          <cell r="P499">
            <v>0</v>
          </cell>
          <cell r="R499">
            <v>8</v>
          </cell>
        </row>
        <row r="500">
          <cell r="A500">
            <v>485</v>
          </cell>
          <cell r="B500" t="str">
            <v>Deferrals/Amortizations</v>
          </cell>
          <cell r="E500">
            <v>0</v>
          </cell>
          <cell r="F500" t="str">
            <v>SUPP</v>
          </cell>
          <cell r="P500">
            <v>0</v>
          </cell>
          <cell r="R500">
            <v>8</v>
          </cell>
        </row>
        <row r="501">
          <cell r="A501">
            <v>486</v>
          </cell>
          <cell r="B501" t="str">
            <v>Subtotal</v>
          </cell>
          <cell r="E501">
            <v>0</v>
          </cell>
        </row>
        <row r="502">
          <cell r="A502">
            <v>487</v>
          </cell>
        </row>
        <row r="503">
          <cell r="A503">
            <v>488</v>
          </cell>
          <cell r="B503" t="str">
            <v>TOTAL DEMAND &amp; FIXED COSTS</v>
          </cell>
          <cell r="E503">
            <v>0</v>
          </cell>
        </row>
        <row r="504">
          <cell r="A504">
            <v>489</v>
          </cell>
        </row>
        <row r="505">
          <cell r="A505">
            <v>490</v>
          </cell>
          <cell r="B505" t="str">
            <v>VARIABLE COSTS:</v>
          </cell>
        </row>
        <row r="506">
          <cell r="A506">
            <v>491</v>
          </cell>
          <cell r="B506" t="str">
            <v>Commodity Cost including transport liability</v>
          </cell>
          <cell r="E506">
            <v>0</v>
          </cell>
          <cell r="F506" t="str">
            <v>SUPP</v>
          </cell>
          <cell r="P506">
            <v>0</v>
          </cell>
          <cell r="R506">
            <v>8</v>
          </cell>
        </row>
        <row r="507">
          <cell r="A507">
            <v>492</v>
          </cell>
          <cell r="B507" t="str">
            <v>Cash Out</v>
          </cell>
          <cell r="E507">
            <v>0</v>
          </cell>
          <cell r="F507" t="str">
            <v>SUPP</v>
          </cell>
          <cell r="P507">
            <v>0</v>
          </cell>
          <cell r="R507">
            <v>8</v>
          </cell>
        </row>
        <row r="508">
          <cell r="A508">
            <v>493</v>
          </cell>
          <cell r="B508" t="str">
            <v>TF Transportation Step 1 &amp; Step 2 (total other)</v>
          </cell>
          <cell r="E508">
            <v>0</v>
          </cell>
          <cell r="F508" t="str">
            <v>SUPP</v>
          </cell>
          <cell r="P508">
            <v>0</v>
          </cell>
          <cell r="R508">
            <v>8</v>
          </cell>
        </row>
        <row r="509">
          <cell r="A509">
            <v>494</v>
          </cell>
          <cell r="B509" t="str">
            <v>Withdrawal Transportation Charges</v>
          </cell>
          <cell r="E509">
            <v>0</v>
          </cell>
          <cell r="F509" t="str">
            <v>SUPP</v>
          </cell>
          <cell r="P509">
            <v>0</v>
          </cell>
          <cell r="R509">
            <v>8</v>
          </cell>
        </row>
        <row r="510">
          <cell r="A510">
            <v>495</v>
          </cell>
          <cell r="B510" t="str">
            <v>Injection Fees</v>
          </cell>
          <cell r="E510">
            <v>0</v>
          </cell>
          <cell r="F510" t="str">
            <v>SUPP</v>
          </cell>
          <cell r="P510">
            <v>0</v>
          </cell>
          <cell r="R510">
            <v>8</v>
          </cell>
        </row>
        <row r="511">
          <cell r="A511">
            <v>496</v>
          </cell>
          <cell r="B511" t="str">
            <v>Withdrawal Fees</v>
          </cell>
          <cell r="E511">
            <v>0</v>
          </cell>
          <cell r="F511" t="str">
            <v>SUPP</v>
          </cell>
          <cell r="P511">
            <v>0</v>
          </cell>
          <cell r="R511">
            <v>8</v>
          </cell>
        </row>
        <row r="512">
          <cell r="A512">
            <v>497</v>
          </cell>
          <cell r="B512" t="str">
            <v>Injection Gas Costs (Acct 808,809)</v>
          </cell>
          <cell r="E512">
            <v>0</v>
          </cell>
          <cell r="F512" t="str">
            <v>SUPP</v>
          </cell>
          <cell r="P512">
            <v>0</v>
          </cell>
          <cell r="R512">
            <v>8</v>
          </cell>
        </row>
        <row r="513">
          <cell r="A513">
            <v>498</v>
          </cell>
          <cell r="B513" t="str">
            <v>Withdrawal Gas Costs (Acct 808,809)</v>
          </cell>
          <cell r="E513">
            <v>0</v>
          </cell>
          <cell r="F513" t="str">
            <v>SUPP</v>
          </cell>
          <cell r="P513">
            <v>0</v>
          </cell>
          <cell r="R513">
            <v>8</v>
          </cell>
        </row>
        <row r="514">
          <cell r="A514">
            <v>499</v>
          </cell>
          <cell r="B514" t="str">
            <v>Directly Assigned commodity costs</v>
          </cell>
          <cell r="E514">
            <v>0</v>
          </cell>
          <cell r="F514" t="str">
            <v>SUPP</v>
          </cell>
          <cell r="P514">
            <v>0</v>
          </cell>
          <cell r="R514">
            <v>8</v>
          </cell>
        </row>
        <row r="515">
          <cell r="A515">
            <v>500</v>
          </cell>
          <cell r="B515" t="str">
            <v>Off System Sales</v>
          </cell>
          <cell r="E515">
            <v>0</v>
          </cell>
          <cell r="F515" t="str">
            <v>SUPP</v>
          </cell>
          <cell r="P515">
            <v>0</v>
          </cell>
          <cell r="R515">
            <v>8</v>
          </cell>
        </row>
        <row r="516">
          <cell r="A516">
            <v>501</v>
          </cell>
          <cell r="B516" t="str">
            <v>Gas Commodity Deferral</v>
          </cell>
          <cell r="E516">
            <v>0</v>
          </cell>
          <cell r="F516" t="str">
            <v>SUPP</v>
          </cell>
          <cell r="P516">
            <v>0</v>
          </cell>
          <cell r="R516">
            <v>8</v>
          </cell>
        </row>
        <row r="517">
          <cell r="A517">
            <v>502</v>
          </cell>
          <cell r="B517" t="str">
            <v>Hedging</v>
          </cell>
          <cell r="E517">
            <v>0</v>
          </cell>
          <cell r="F517" t="str">
            <v>SUPP</v>
          </cell>
          <cell r="P517">
            <v>0</v>
          </cell>
          <cell r="R517">
            <v>8</v>
          </cell>
        </row>
        <row r="518">
          <cell r="A518">
            <v>503</v>
          </cell>
          <cell r="B518" t="str">
            <v>Subtotal</v>
          </cell>
          <cell r="E518">
            <v>0</v>
          </cell>
        </row>
        <row r="519">
          <cell r="A519">
            <v>504</v>
          </cell>
        </row>
        <row r="520">
          <cell r="A520">
            <v>505</v>
          </cell>
          <cell r="B520" t="str">
            <v>TOTAL COST OF GAS</v>
          </cell>
          <cell r="E520">
            <v>0</v>
          </cell>
        </row>
        <row r="521">
          <cell r="A521">
            <v>506</v>
          </cell>
        </row>
        <row r="522">
          <cell r="A522">
            <v>507</v>
          </cell>
        </row>
        <row r="523">
          <cell r="A523">
            <v>508</v>
          </cell>
        </row>
        <row r="524">
          <cell r="A524">
            <v>509</v>
          </cell>
        </row>
        <row r="525">
          <cell r="A525">
            <v>510</v>
          </cell>
        </row>
        <row r="526">
          <cell r="A526">
            <v>511</v>
          </cell>
        </row>
        <row r="527">
          <cell r="A527">
            <v>512</v>
          </cell>
          <cell r="B527" t="str">
            <v>LABOR SUBREPORT: FUNCTIONALIZATION PHASE</v>
          </cell>
        </row>
        <row r="528">
          <cell r="A528">
            <v>513</v>
          </cell>
          <cell r="B528" t="str">
            <v>----------------------------------------</v>
          </cell>
        </row>
        <row r="529">
          <cell r="A529">
            <v>514</v>
          </cell>
          <cell r="B529" t="str">
            <v xml:space="preserve">  1. PRODUCTION:  </v>
          </cell>
          <cell r="E529" t="str">
            <v>Labor $</v>
          </cell>
          <cell r="F529" t="str">
            <v>Labor %</v>
          </cell>
        </row>
        <row r="530">
          <cell r="A530">
            <v>515</v>
          </cell>
          <cell r="C530" t="str">
            <v>751-766</v>
          </cell>
          <cell r="E530">
            <v>0</v>
          </cell>
          <cell r="F530">
            <v>0</v>
          </cell>
          <cell r="P530">
            <v>0</v>
          </cell>
        </row>
        <row r="531">
          <cell r="A531">
            <v>516</v>
          </cell>
          <cell r="C531">
            <v>807</v>
          </cell>
          <cell r="E531">
            <v>0</v>
          </cell>
          <cell r="F531">
            <v>0</v>
          </cell>
          <cell r="P531">
            <v>0</v>
          </cell>
        </row>
        <row r="532">
          <cell r="A532">
            <v>517</v>
          </cell>
          <cell r="B532" t="str">
            <v>Sub Production</v>
          </cell>
          <cell r="E532">
            <v>0</v>
          </cell>
          <cell r="F532">
            <v>0</v>
          </cell>
          <cell r="P532">
            <v>0</v>
          </cell>
        </row>
        <row r="533">
          <cell r="A533">
            <v>518</v>
          </cell>
          <cell r="P533">
            <v>0</v>
          </cell>
        </row>
        <row r="534">
          <cell r="A534">
            <v>519</v>
          </cell>
          <cell r="B534" t="str">
            <v xml:space="preserve">  2. STORAGE:     </v>
          </cell>
          <cell r="P534">
            <v>0</v>
          </cell>
        </row>
        <row r="535">
          <cell r="A535">
            <v>520</v>
          </cell>
          <cell r="C535" t="str">
            <v>816-825</v>
          </cell>
          <cell r="E535">
            <v>0</v>
          </cell>
          <cell r="F535">
            <v>0</v>
          </cell>
          <cell r="P535">
            <v>0</v>
          </cell>
        </row>
        <row r="536">
          <cell r="A536">
            <v>521</v>
          </cell>
          <cell r="C536" t="str">
            <v>831-835</v>
          </cell>
          <cell r="E536">
            <v>0</v>
          </cell>
          <cell r="F536">
            <v>0</v>
          </cell>
          <cell r="P536">
            <v>0</v>
          </cell>
        </row>
        <row r="537">
          <cell r="A537">
            <v>522</v>
          </cell>
          <cell r="B537" t="str">
            <v>Sub Storage</v>
          </cell>
          <cell r="E537">
            <v>0</v>
          </cell>
          <cell r="F537">
            <v>0</v>
          </cell>
          <cell r="P537">
            <v>0</v>
          </cell>
        </row>
        <row r="538">
          <cell r="A538">
            <v>523</v>
          </cell>
          <cell r="P538">
            <v>0</v>
          </cell>
        </row>
        <row r="539">
          <cell r="A539">
            <v>524</v>
          </cell>
          <cell r="B539" t="str">
            <v xml:space="preserve">  3. TRANSMISSION:</v>
          </cell>
          <cell r="P539">
            <v>0</v>
          </cell>
        </row>
        <row r="540">
          <cell r="A540">
            <v>525</v>
          </cell>
          <cell r="C540" t="str">
            <v>856-860</v>
          </cell>
          <cell r="E540">
            <v>0</v>
          </cell>
          <cell r="F540">
            <v>0</v>
          </cell>
          <cell r="P540">
            <v>0</v>
          </cell>
        </row>
        <row r="541">
          <cell r="A541">
            <v>526</v>
          </cell>
          <cell r="C541" t="str">
            <v>863-865</v>
          </cell>
          <cell r="E541">
            <v>0</v>
          </cell>
          <cell r="F541">
            <v>0</v>
          </cell>
          <cell r="P541">
            <v>0</v>
          </cell>
        </row>
        <row r="542">
          <cell r="A542">
            <v>527</v>
          </cell>
          <cell r="B542" t="str">
            <v>Sub Transmission</v>
          </cell>
          <cell r="E542">
            <v>0</v>
          </cell>
          <cell r="F542">
            <v>0</v>
          </cell>
          <cell r="P542">
            <v>0</v>
          </cell>
        </row>
        <row r="543">
          <cell r="A543">
            <v>528</v>
          </cell>
          <cell r="P543">
            <v>0</v>
          </cell>
        </row>
        <row r="544">
          <cell r="A544">
            <v>529</v>
          </cell>
          <cell r="B544" t="str">
            <v xml:space="preserve">  4. DISTRIBUTION, Customer Accounting &amp; Sales ETC</v>
          </cell>
          <cell r="P544">
            <v>0</v>
          </cell>
        </row>
        <row r="545">
          <cell r="A545">
            <v>530</v>
          </cell>
          <cell r="C545" t="str">
            <v>870</v>
          </cell>
          <cell r="E545">
            <v>1362913.4400000002</v>
          </cell>
          <cell r="F545">
            <v>0.50622120506772794</v>
          </cell>
          <cell r="P545">
            <v>0</v>
          </cell>
        </row>
        <row r="546">
          <cell r="A546">
            <v>531</v>
          </cell>
          <cell r="C546" t="str">
            <v>871</v>
          </cell>
          <cell r="E546">
            <v>452341.63</v>
          </cell>
          <cell r="F546">
            <v>0.87171703080681873</v>
          </cell>
          <cell r="P546">
            <v>0</v>
          </cell>
        </row>
        <row r="547">
          <cell r="A547">
            <v>532</v>
          </cell>
          <cell r="C547" t="str">
            <v>874</v>
          </cell>
          <cell r="E547">
            <v>2491637.96</v>
          </cell>
          <cell r="F547">
            <v>0.67564506159304849</v>
          </cell>
          <cell r="P547">
            <v>0</v>
          </cell>
        </row>
        <row r="548">
          <cell r="A548">
            <v>533</v>
          </cell>
          <cell r="C548" t="str">
            <v>875</v>
          </cell>
          <cell r="E548">
            <v>306707.33999999997</v>
          </cell>
          <cell r="F548">
            <v>0.50151604302018149</v>
          </cell>
          <cell r="P548">
            <v>0</v>
          </cell>
        </row>
        <row r="549">
          <cell r="A549">
            <v>534</v>
          </cell>
          <cell r="C549" t="str">
            <v>878</v>
          </cell>
          <cell r="E549">
            <v>1177550.3599999999</v>
          </cell>
          <cell r="F549">
            <v>0.83891906453872167</v>
          </cell>
          <cell r="P549">
            <v>0</v>
          </cell>
        </row>
        <row r="550">
          <cell r="A550">
            <v>535</v>
          </cell>
          <cell r="C550" t="str">
            <v>879</v>
          </cell>
          <cell r="E550">
            <v>958712.14000000013</v>
          </cell>
          <cell r="F550">
            <v>0.85810053987894508</v>
          </cell>
          <cell r="P550">
            <v>0</v>
          </cell>
        </row>
        <row r="551">
          <cell r="A551">
            <v>536</v>
          </cell>
          <cell r="C551" t="str">
            <v>880</v>
          </cell>
          <cell r="E551">
            <v>1661547.6</v>
          </cell>
          <cell r="F551">
            <v>0.48921003475679276</v>
          </cell>
          <cell r="P551">
            <v>0</v>
          </cell>
        </row>
        <row r="552">
          <cell r="A552">
            <v>537</v>
          </cell>
          <cell r="C552" t="str">
            <v>885</v>
          </cell>
          <cell r="E552">
            <v>0</v>
          </cell>
          <cell r="F552">
            <v>0</v>
          </cell>
          <cell r="P552">
            <v>0</v>
          </cell>
        </row>
        <row r="553">
          <cell r="A553">
            <v>538</v>
          </cell>
          <cell r="C553" t="str">
            <v>886</v>
          </cell>
          <cell r="E553">
            <v>73.92</v>
          </cell>
          <cell r="F553">
            <v>4.6668186690990024E-3</v>
          </cell>
          <cell r="P553">
            <v>0</v>
          </cell>
        </row>
        <row r="554">
          <cell r="A554">
            <v>539</v>
          </cell>
          <cell r="C554" t="str">
            <v>887</v>
          </cell>
          <cell r="E554">
            <v>625865.84</v>
          </cell>
          <cell r="F554">
            <v>0.4825172077253565</v>
          </cell>
          <cell r="P554">
            <v>0</v>
          </cell>
        </row>
        <row r="555">
          <cell r="A555">
            <v>540</v>
          </cell>
          <cell r="C555">
            <v>888</v>
          </cell>
          <cell r="E555">
            <v>18595.93</v>
          </cell>
          <cell r="F555">
            <v>0.43010491305816012</v>
          </cell>
          <cell r="P555">
            <v>0</v>
          </cell>
        </row>
        <row r="556">
          <cell r="A556">
            <v>541</v>
          </cell>
          <cell r="C556" t="str">
            <v>889</v>
          </cell>
          <cell r="E556">
            <v>219662.53</v>
          </cell>
          <cell r="F556">
            <v>0.62975121853376981</v>
          </cell>
          <cell r="P556">
            <v>0</v>
          </cell>
        </row>
        <row r="557">
          <cell r="A557">
            <v>542</v>
          </cell>
          <cell r="C557" t="str">
            <v>890</v>
          </cell>
          <cell r="E557">
            <v>9726.590000000002</v>
          </cell>
          <cell r="F557">
            <v>0.44176214434092698</v>
          </cell>
          <cell r="P557">
            <v>0</v>
          </cell>
        </row>
        <row r="558">
          <cell r="A558">
            <v>543</v>
          </cell>
          <cell r="C558" t="str">
            <v>892</v>
          </cell>
          <cell r="E558">
            <v>836672.96</v>
          </cell>
          <cell r="F558">
            <v>0.67637675100792694</v>
          </cell>
          <cell r="P558">
            <v>0</v>
          </cell>
        </row>
        <row r="559">
          <cell r="A559">
            <v>544</v>
          </cell>
          <cell r="C559" t="str">
            <v>893</v>
          </cell>
          <cell r="E559">
            <v>897759</v>
          </cell>
          <cell r="F559">
            <v>0.77525615827076877</v>
          </cell>
          <cell r="P559">
            <v>0</v>
          </cell>
        </row>
        <row r="560">
          <cell r="A560">
            <v>545</v>
          </cell>
          <cell r="C560" t="str">
            <v>894</v>
          </cell>
          <cell r="E560">
            <v>62225.46</v>
          </cell>
          <cell r="F560">
            <v>0.40843001679003454</v>
          </cell>
          <cell r="P560">
            <v>0</v>
          </cell>
        </row>
        <row r="561">
          <cell r="A561">
            <v>546</v>
          </cell>
          <cell r="C561">
            <v>901</v>
          </cell>
          <cell r="E561">
            <v>0</v>
          </cell>
          <cell r="F561">
            <v>0</v>
          </cell>
          <cell r="P561">
            <v>0</v>
          </cell>
        </row>
        <row r="562">
          <cell r="A562">
            <v>547</v>
          </cell>
          <cell r="C562" t="str">
            <v>902</v>
          </cell>
          <cell r="E562">
            <v>400637.62</v>
          </cell>
          <cell r="F562">
            <v>0.72987249882253846</v>
          </cell>
          <cell r="P562">
            <v>0</v>
          </cell>
        </row>
        <row r="563">
          <cell r="A563">
            <v>548</v>
          </cell>
          <cell r="C563" t="str">
            <v>903</v>
          </cell>
          <cell r="E563">
            <v>3239745.9099999992</v>
          </cell>
          <cell r="F563">
            <v>0.62967321937372001</v>
          </cell>
          <cell r="P563">
            <v>0</v>
          </cell>
        </row>
        <row r="564">
          <cell r="A564">
            <v>549</v>
          </cell>
          <cell r="C564">
            <v>907</v>
          </cell>
          <cell r="E564">
            <v>0</v>
          </cell>
          <cell r="F564">
            <v>0</v>
          </cell>
          <cell r="P564">
            <v>0</v>
          </cell>
        </row>
        <row r="565">
          <cell r="A565">
            <v>550</v>
          </cell>
          <cell r="C565">
            <v>908</v>
          </cell>
          <cell r="E565">
            <v>0</v>
          </cell>
          <cell r="F565">
            <v>0</v>
          </cell>
          <cell r="P565">
            <v>0</v>
          </cell>
        </row>
        <row r="566">
          <cell r="A566">
            <v>551</v>
          </cell>
          <cell r="C566">
            <v>910</v>
          </cell>
          <cell r="E566">
            <v>0</v>
          </cell>
          <cell r="F566">
            <v>0</v>
          </cell>
          <cell r="P566">
            <v>0</v>
          </cell>
        </row>
        <row r="567">
          <cell r="A567">
            <v>552</v>
          </cell>
          <cell r="C567">
            <v>912</v>
          </cell>
          <cell r="E567">
            <v>0</v>
          </cell>
          <cell r="F567">
            <v>0</v>
          </cell>
          <cell r="P567">
            <v>0</v>
          </cell>
        </row>
        <row r="568">
          <cell r="A568">
            <v>553</v>
          </cell>
          <cell r="C568">
            <v>916</v>
          </cell>
          <cell r="E568">
            <v>0</v>
          </cell>
          <cell r="F568">
            <v>0</v>
          </cell>
          <cell r="P568">
            <v>0</v>
          </cell>
        </row>
        <row r="569">
          <cell r="A569">
            <v>554</v>
          </cell>
          <cell r="B569" t="str">
            <v>Sub Distribution</v>
          </cell>
          <cell r="E569">
            <v>14722376.229999997</v>
          </cell>
          <cell r="F569">
            <v>0.61769965890884682</v>
          </cell>
          <cell r="P569">
            <v>0</v>
          </cell>
        </row>
        <row r="570">
          <cell r="A570">
            <v>555</v>
          </cell>
          <cell r="P570">
            <v>0</v>
          </cell>
        </row>
        <row r="571">
          <cell r="A571">
            <v>556</v>
          </cell>
          <cell r="B571" t="str">
            <v xml:space="preserve">  5. TOTAL:       LABOR allocator</v>
          </cell>
          <cell r="E571">
            <v>14722376.229999997</v>
          </cell>
          <cell r="F571">
            <v>0.61769965890884682</v>
          </cell>
          <cell r="P571">
            <v>0</v>
          </cell>
        </row>
        <row r="572">
          <cell r="P572">
            <v>0</v>
          </cell>
        </row>
        <row r="573">
          <cell r="E573">
            <v>14722376.229999997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7">
          <cell r="F7" t="str">
            <v>Res</v>
          </cell>
          <cell r="G7" t="str">
            <v>GSC</v>
          </cell>
          <cell r="H7" t="str">
            <v>GSI</v>
          </cell>
          <cell r="I7" t="str">
            <v>GSLV</v>
          </cell>
          <cell r="J7" t="str">
            <v>Interruptible</v>
          </cell>
          <cell r="K7" t="str">
            <v>Transport</v>
          </cell>
          <cell r="L7" t="str">
            <v>Spl Contracts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F8" t="str">
            <v>502, 503</v>
          </cell>
          <cell r="G8" t="str">
            <v>504, 512</v>
          </cell>
          <cell r="H8" t="str">
            <v>505</v>
          </cell>
          <cell r="I8" t="str">
            <v>511</v>
          </cell>
          <cell r="J8" t="str">
            <v>570, 577</v>
          </cell>
          <cell r="K8" t="str">
            <v>663</v>
          </cell>
          <cell r="L8" t="str">
            <v>9xx</v>
          </cell>
        </row>
        <row r="9">
          <cell r="AB9" t="str">
            <v>check total</v>
          </cell>
        </row>
        <row r="10"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</row>
        <row r="16">
          <cell r="AB16">
            <v>0</v>
          </cell>
        </row>
        <row r="17">
          <cell r="AB17">
            <v>0</v>
          </cell>
        </row>
        <row r="18">
          <cell r="AB18">
            <v>0</v>
          </cell>
        </row>
        <row r="19">
          <cell r="AB19">
            <v>0</v>
          </cell>
        </row>
        <row r="20">
          <cell r="AB20">
            <v>0</v>
          </cell>
        </row>
        <row r="21">
          <cell r="AB21">
            <v>0</v>
          </cell>
        </row>
        <row r="25">
          <cell r="AB25">
            <v>0</v>
          </cell>
        </row>
        <row r="26">
          <cell r="AB26">
            <v>0</v>
          </cell>
        </row>
        <row r="27">
          <cell r="AB27">
            <v>0</v>
          </cell>
        </row>
        <row r="28">
          <cell r="AB28">
            <v>0</v>
          </cell>
        </row>
        <row r="29">
          <cell r="AB29">
            <v>0</v>
          </cell>
        </row>
        <row r="30">
          <cell r="AB30">
            <v>0</v>
          </cell>
        </row>
        <row r="31">
          <cell r="AB31">
            <v>0</v>
          </cell>
        </row>
        <row r="32">
          <cell r="AB32">
            <v>0</v>
          </cell>
        </row>
        <row r="33">
          <cell r="AB33">
            <v>0</v>
          </cell>
        </row>
        <row r="34">
          <cell r="AB34">
            <v>0</v>
          </cell>
        </row>
        <row r="35">
          <cell r="AB35">
            <v>0</v>
          </cell>
        </row>
        <row r="36">
          <cell r="AB36">
            <v>0</v>
          </cell>
        </row>
        <row r="40">
          <cell r="AB40">
            <v>0</v>
          </cell>
        </row>
        <row r="41">
          <cell r="AB41">
            <v>0</v>
          </cell>
        </row>
        <row r="42">
          <cell r="AB42">
            <v>0</v>
          </cell>
        </row>
        <row r="43">
          <cell r="AB43">
            <v>0</v>
          </cell>
        </row>
        <row r="44">
          <cell r="AB44">
            <v>0</v>
          </cell>
        </row>
        <row r="45">
          <cell r="AB45">
            <v>0</v>
          </cell>
        </row>
        <row r="46">
          <cell r="AB46">
            <v>0</v>
          </cell>
        </row>
        <row r="47">
          <cell r="AB47">
            <v>0</v>
          </cell>
        </row>
        <row r="51">
          <cell r="AB51">
            <v>0</v>
          </cell>
        </row>
        <row r="52">
          <cell r="AB52">
            <v>0</v>
          </cell>
        </row>
        <row r="53">
          <cell r="AB53">
            <v>0</v>
          </cell>
        </row>
        <row r="54">
          <cell r="AB54">
            <v>0</v>
          </cell>
        </row>
        <row r="55">
          <cell r="AB55">
            <v>0</v>
          </cell>
        </row>
        <row r="56">
          <cell r="AB56">
            <v>0</v>
          </cell>
        </row>
        <row r="57">
          <cell r="AB57">
            <v>0</v>
          </cell>
        </row>
        <row r="58">
          <cell r="AB58">
            <v>0</v>
          </cell>
        </row>
        <row r="62">
          <cell r="AB62">
            <v>0</v>
          </cell>
        </row>
        <row r="63">
          <cell r="AB63">
            <v>0</v>
          </cell>
        </row>
        <row r="64">
          <cell r="AB64">
            <v>0</v>
          </cell>
        </row>
        <row r="65">
          <cell r="AB65">
            <v>0</v>
          </cell>
        </row>
        <row r="66">
          <cell r="AB66">
            <v>0</v>
          </cell>
        </row>
        <row r="67">
          <cell r="AB67">
            <v>0</v>
          </cell>
        </row>
        <row r="68">
          <cell r="AB68">
            <v>0</v>
          </cell>
        </row>
        <row r="69">
          <cell r="AB69">
            <v>0</v>
          </cell>
        </row>
        <row r="70">
          <cell r="AB70">
            <v>0</v>
          </cell>
        </row>
        <row r="71">
          <cell r="AB71">
            <v>0</v>
          </cell>
        </row>
        <row r="72">
          <cell r="AB72">
            <v>0</v>
          </cell>
        </row>
        <row r="73">
          <cell r="AB73">
            <v>0</v>
          </cell>
        </row>
        <row r="74">
          <cell r="AB74">
            <v>0</v>
          </cell>
        </row>
        <row r="75">
          <cell r="AB75">
            <v>0</v>
          </cell>
        </row>
        <row r="76">
          <cell r="AB76">
            <v>0</v>
          </cell>
        </row>
        <row r="77">
          <cell r="AB77">
            <v>0</v>
          </cell>
        </row>
        <row r="78">
          <cell r="AB78">
            <v>0</v>
          </cell>
        </row>
        <row r="79">
          <cell r="AB79">
            <v>0</v>
          </cell>
        </row>
        <row r="80">
          <cell r="AB80">
            <v>0</v>
          </cell>
        </row>
        <row r="81">
          <cell r="AB81">
            <v>0</v>
          </cell>
        </row>
        <row r="82">
          <cell r="AB82">
            <v>0</v>
          </cell>
        </row>
        <row r="83">
          <cell r="AB83">
            <v>0</v>
          </cell>
        </row>
        <row r="84">
          <cell r="AB84">
            <v>0</v>
          </cell>
        </row>
        <row r="85">
          <cell r="AB85">
            <v>0</v>
          </cell>
        </row>
        <row r="86">
          <cell r="AB86">
            <v>0</v>
          </cell>
        </row>
        <row r="90">
          <cell r="AB90">
            <v>0</v>
          </cell>
        </row>
        <row r="91">
          <cell r="AB91">
            <v>0</v>
          </cell>
        </row>
        <row r="92">
          <cell r="AB92">
            <v>0</v>
          </cell>
        </row>
        <row r="93">
          <cell r="AB93">
            <v>0</v>
          </cell>
        </row>
        <row r="94">
          <cell r="AB94">
            <v>0</v>
          </cell>
        </row>
        <row r="95">
          <cell r="AB95">
            <v>0</v>
          </cell>
        </row>
        <row r="96">
          <cell r="AB96">
            <v>0</v>
          </cell>
        </row>
        <row r="97">
          <cell r="AB97">
            <v>0</v>
          </cell>
        </row>
        <row r="98">
          <cell r="AB98">
            <v>0</v>
          </cell>
        </row>
        <row r="99">
          <cell r="AB99">
            <v>0</v>
          </cell>
        </row>
        <row r="100">
          <cell r="AB100">
            <v>0</v>
          </cell>
        </row>
        <row r="101">
          <cell r="AB101">
            <v>0</v>
          </cell>
        </row>
        <row r="102">
          <cell r="AB102">
            <v>0</v>
          </cell>
        </row>
        <row r="104">
          <cell r="AB104">
            <v>0</v>
          </cell>
        </row>
        <row r="106">
          <cell r="AB106">
            <v>0</v>
          </cell>
        </row>
        <row r="108">
          <cell r="AB108">
            <v>0</v>
          </cell>
        </row>
        <row r="111">
          <cell r="AB111">
            <v>0</v>
          </cell>
        </row>
        <row r="112">
          <cell r="AB112">
            <v>0</v>
          </cell>
        </row>
        <row r="113">
          <cell r="AB113">
            <v>0</v>
          </cell>
        </row>
        <row r="114">
          <cell r="AB114">
            <v>0</v>
          </cell>
        </row>
        <row r="115">
          <cell r="AB115">
            <v>0</v>
          </cell>
        </row>
        <row r="116">
          <cell r="AB116">
            <v>0</v>
          </cell>
        </row>
        <row r="117">
          <cell r="AB117">
            <v>0</v>
          </cell>
        </row>
        <row r="118">
          <cell r="AB118">
            <v>0</v>
          </cell>
        </row>
        <row r="119">
          <cell r="AB119">
            <v>0</v>
          </cell>
        </row>
        <row r="120">
          <cell r="AB120">
            <v>0</v>
          </cell>
        </row>
        <row r="121">
          <cell r="AB121">
            <v>0</v>
          </cell>
        </row>
        <row r="122">
          <cell r="AB122">
            <v>0</v>
          </cell>
        </row>
        <row r="123">
          <cell r="AB123">
            <v>0</v>
          </cell>
        </row>
        <row r="124">
          <cell r="AB124">
            <v>0</v>
          </cell>
        </row>
        <row r="125">
          <cell r="AB125">
            <v>0</v>
          </cell>
        </row>
        <row r="126">
          <cell r="AB126">
            <v>0</v>
          </cell>
        </row>
        <row r="127">
          <cell r="AB127">
            <v>0</v>
          </cell>
        </row>
        <row r="129">
          <cell r="AB129">
            <v>0</v>
          </cell>
        </row>
        <row r="131">
          <cell r="AB131">
            <v>0</v>
          </cell>
        </row>
        <row r="134">
          <cell r="AB134">
            <v>0</v>
          </cell>
        </row>
        <row r="135">
          <cell r="AB135">
            <v>0</v>
          </cell>
        </row>
        <row r="136">
          <cell r="AB136">
            <v>0</v>
          </cell>
        </row>
        <row r="137">
          <cell r="AB137">
            <v>0</v>
          </cell>
        </row>
        <row r="140">
          <cell r="AB140">
            <v>0</v>
          </cell>
        </row>
        <row r="142">
          <cell r="AB142">
            <v>0</v>
          </cell>
        </row>
        <row r="144">
          <cell r="AB144">
            <v>0</v>
          </cell>
        </row>
        <row r="152">
          <cell r="AB152">
            <v>0</v>
          </cell>
        </row>
        <row r="153">
          <cell r="AB153">
            <v>0</v>
          </cell>
        </row>
        <row r="154">
          <cell r="AB154">
            <v>0</v>
          </cell>
        </row>
        <row r="155">
          <cell r="AB155">
            <v>0</v>
          </cell>
        </row>
        <row r="156">
          <cell r="AB156">
            <v>0</v>
          </cell>
        </row>
        <row r="157">
          <cell r="AB157">
            <v>0</v>
          </cell>
        </row>
        <row r="158">
          <cell r="AB158">
            <v>0</v>
          </cell>
        </row>
        <row r="159">
          <cell r="AB159">
            <v>0</v>
          </cell>
        </row>
        <row r="160">
          <cell r="AB160">
            <v>0</v>
          </cell>
        </row>
        <row r="161">
          <cell r="AB161">
            <v>0</v>
          </cell>
        </row>
        <row r="162">
          <cell r="AB162">
            <v>0</v>
          </cell>
        </row>
        <row r="164">
          <cell r="AB164">
            <v>0</v>
          </cell>
        </row>
        <row r="168">
          <cell r="AB168">
            <v>0</v>
          </cell>
        </row>
        <row r="169">
          <cell r="AB169">
            <v>0</v>
          </cell>
        </row>
        <row r="170">
          <cell r="AB170">
            <v>0</v>
          </cell>
        </row>
        <row r="171">
          <cell r="AB171">
            <v>0</v>
          </cell>
        </row>
        <row r="172">
          <cell r="AB172">
            <v>0</v>
          </cell>
        </row>
        <row r="173">
          <cell r="AB173">
            <v>0</v>
          </cell>
        </row>
        <row r="174">
          <cell r="AB174">
            <v>0</v>
          </cell>
        </row>
        <row r="175">
          <cell r="AB175">
            <v>0</v>
          </cell>
        </row>
        <row r="176">
          <cell r="AB176">
            <v>0</v>
          </cell>
        </row>
        <row r="177">
          <cell r="AB177">
            <v>0</v>
          </cell>
        </row>
        <row r="178">
          <cell r="AB178">
            <v>0</v>
          </cell>
        </row>
        <row r="179">
          <cell r="AB179">
            <v>0</v>
          </cell>
        </row>
        <row r="180">
          <cell r="AB180">
            <v>0</v>
          </cell>
        </row>
        <row r="181">
          <cell r="AB181">
            <v>0</v>
          </cell>
        </row>
        <row r="182">
          <cell r="AB182">
            <v>0</v>
          </cell>
        </row>
        <row r="187">
          <cell r="AB187">
            <v>0</v>
          </cell>
        </row>
        <row r="188">
          <cell r="AB188">
            <v>0</v>
          </cell>
        </row>
        <row r="189">
          <cell r="AB189">
            <v>0</v>
          </cell>
        </row>
        <row r="190">
          <cell r="AB190">
            <v>0</v>
          </cell>
        </row>
        <row r="191">
          <cell r="AB191">
            <v>0</v>
          </cell>
        </row>
        <row r="192">
          <cell r="AB192">
            <v>0</v>
          </cell>
        </row>
        <row r="193">
          <cell r="AB193">
            <v>0</v>
          </cell>
        </row>
        <row r="194">
          <cell r="AB194">
            <v>0</v>
          </cell>
        </row>
        <row r="195">
          <cell r="AB195">
            <v>0</v>
          </cell>
        </row>
        <row r="196">
          <cell r="AB196">
            <v>0</v>
          </cell>
        </row>
        <row r="197">
          <cell r="AB197">
            <v>0</v>
          </cell>
        </row>
        <row r="198">
          <cell r="AB198">
            <v>0</v>
          </cell>
        </row>
        <row r="199">
          <cell r="AB199">
            <v>0</v>
          </cell>
        </row>
        <row r="200">
          <cell r="AB200">
            <v>0</v>
          </cell>
        </row>
        <row r="201">
          <cell r="AB201">
            <v>0</v>
          </cell>
        </row>
        <row r="202">
          <cell r="AB202">
            <v>0</v>
          </cell>
        </row>
        <row r="203">
          <cell r="AB203">
            <v>0</v>
          </cell>
        </row>
        <row r="205">
          <cell r="AB205">
            <v>0</v>
          </cell>
        </row>
        <row r="209">
          <cell r="AB209">
            <v>0</v>
          </cell>
        </row>
        <row r="210">
          <cell r="AB210">
            <v>0</v>
          </cell>
        </row>
        <row r="211">
          <cell r="AB211">
            <v>0</v>
          </cell>
        </row>
        <row r="212">
          <cell r="AB212">
            <v>0</v>
          </cell>
        </row>
        <row r="213">
          <cell r="AB213">
            <v>0</v>
          </cell>
        </row>
        <row r="214">
          <cell r="AB214">
            <v>0</v>
          </cell>
        </row>
        <row r="215">
          <cell r="AB215">
            <v>0</v>
          </cell>
        </row>
        <row r="216">
          <cell r="AB216">
            <v>0</v>
          </cell>
        </row>
        <row r="217">
          <cell r="AB217">
            <v>0</v>
          </cell>
        </row>
        <row r="218">
          <cell r="AB218">
            <v>0</v>
          </cell>
        </row>
        <row r="219">
          <cell r="AB219">
            <v>0</v>
          </cell>
        </row>
        <row r="220">
          <cell r="AB220">
            <v>0</v>
          </cell>
        </row>
        <row r="221">
          <cell r="AB221">
            <v>0</v>
          </cell>
        </row>
        <row r="223">
          <cell r="AB223">
            <v>0</v>
          </cell>
        </row>
        <row r="227">
          <cell r="AB227">
            <v>0</v>
          </cell>
        </row>
        <row r="228">
          <cell r="AB228">
            <v>0</v>
          </cell>
        </row>
        <row r="229">
          <cell r="AB229">
            <v>0</v>
          </cell>
        </row>
        <row r="230">
          <cell r="AB230">
            <v>0</v>
          </cell>
        </row>
        <row r="231">
          <cell r="AB231">
            <v>0</v>
          </cell>
        </row>
        <row r="232">
          <cell r="AB232">
            <v>0</v>
          </cell>
        </row>
        <row r="233">
          <cell r="AB233">
            <v>0</v>
          </cell>
        </row>
        <row r="234">
          <cell r="AB234">
            <v>0</v>
          </cell>
        </row>
        <row r="235">
          <cell r="AB235">
            <v>0</v>
          </cell>
        </row>
        <row r="236">
          <cell r="AB236">
            <v>0</v>
          </cell>
        </row>
        <row r="237">
          <cell r="AB237">
            <v>0</v>
          </cell>
        </row>
        <row r="238">
          <cell r="AB238">
            <v>0</v>
          </cell>
        </row>
        <row r="239">
          <cell r="AB239">
            <v>0</v>
          </cell>
        </row>
        <row r="240">
          <cell r="AB240">
            <v>0</v>
          </cell>
        </row>
        <row r="241">
          <cell r="AB241">
            <v>0</v>
          </cell>
        </row>
        <row r="242">
          <cell r="AB242">
            <v>0</v>
          </cell>
        </row>
        <row r="243">
          <cell r="AB243">
            <v>0</v>
          </cell>
        </row>
        <row r="244">
          <cell r="AB244">
            <v>0</v>
          </cell>
        </row>
        <row r="245">
          <cell r="AB245">
            <v>0</v>
          </cell>
        </row>
        <row r="247">
          <cell r="AB247">
            <v>0</v>
          </cell>
        </row>
        <row r="249">
          <cell r="AB249">
            <v>0</v>
          </cell>
        </row>
        <row r="253">
          <cell r="AB253">
            <v>0</v>
          </cell>
        </row>
        <row r="254">
          <cell r="AB254">
            <v>0</v>
          </cell>
        </row>
        <row r="255">
          <cell r="AB255">
            <v>0</v>
          </cell>
        </row>
        <row r="256">
          <cell r="AB256">
            <v>0</v>
          </cell>
        </row>
        <row r="257">
          <cell r="AB257">
            <v>0</v>
          </cell>
        </row>
        <row r="259">
          <cell r="AB259">
            <v>0</v>
          </cell>
        </row>
        <row r="263">
          <cell r="AB263">
            <v>0</v>
          </cell>
        </row>
        <row r="264">
          <cell r="AB264">
            <v>0</v>
          </cell>
        </row>
        <row r="265">
          <cell r="AB265">
            <v>0</v>
          </cell>
        </row>
        <row r="267">
          <cell r="AB267">
            <v>0</v>
          </cell>
        </row>
        <row r="271">
          <cell r="AB271">
            <v>0</v>
          </cell>
        </row>
        <row r="272">
          <cell r="AB272">
            <v>0</v>
          </cell>
        </row>
        <row r="273">
          <cell r="AB273">
            <v>0</v>
          </cell>
        </row>
        <row r="274">
          <cell r="AB274">
            <v>0</v>
          </cell>
        </row>
        <row r="276">
          <cell r="AB276">
            <v>0</v>
          </cell>
        </row>
        <row r="278">
          <cell r="AB278">
            <v>0</v>
          </cell>
        </row>
        <row r="284">
          <cell r="AB284">
            <v>0</v>
          </cell>
        </row>
        <row r="285">
          <cell r="AB28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1">
          <cell r="AB291">
            <v>0</v>
          </cell>
        </row>
        <row r="295">
          <cell r="AB295">
            <v>0</v>
          </cell>
        </row>
        <row r="296">
          <cell r="AB296">
            <v>0</v>
          </cell>
        </row>
        <row r="297">
          <cell r="AB297">
            <v>0</v>
          </cell>
        </row>
        <row r="299">
          <cell r="AB299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5">
          <cell r="AB305">
            <v>0</v>
          </cell>
        </row>
        <row r="306">
          <cell r="AB306">
            <v>0</v>
          </cell>
        </row>
        <row r="307">
          <cell r="AB307">
            <v>0</v>
          </cell>
        </row>
        <row r="309">
          <cell r="AB309">
            <v>0</v>
          </cell>
        </row>
        <row r="311">
          <cell r="AB311">
            <v>0</v>
          </cell>
        </row>
        <row r="315">
          <cell r="AB315">
            <v>0</v>
          </cell>
        </row>
        <row r="316">
          <cell r="AB316">
            <v>0</v>
          </cell>
        </row>
        <row r="317">
          <cell r="AB317">
            <v>0</v>
          </cell>
        </row>
        <row r="318">
          <cell r="AB318">
            <v>0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0</v>
          </cell>
        </row>
        <row r="322">
          <cell r="AB322">
            <v>0</v>
          </cell>
        </row>
        <row r="323">
          <cell r="AB323">
            <v>0</v>
          </cell>
        </row>
        <row r="324">
          <cell r="AB324">
            <v>0</v>
          </cell>
        </row>
        <row r="325">
          <cell r="AB325">
            <v>0</v>
          </cell>
        </row>
        <row r="326">
          <cell r="AB326">
            <v>0</v>
          </cell>
        </row>
        <row r="328">
          <cell r="AB328">
            <v>0</v>
          </cell>
        </row>
        <row r="334">
          <cell r="AB334">
            <v>0</v>
          </cell>
        </row>
        <row r="335">
          <cell r="AB335">
            <v>0</v>
          </cell>
        </row>
        <row r="336">
          <cell r="AB336">
            <v>0</v>
          </cell>
        </row>
        <row r="337">
          <cell r="AB337">
            <v>0</v>
          </cell>
        </row>
        <row r="338">
          <cell r="AB338">
            <v>0</v>
          </cell>
        </row>
        <row r="340">
          <cell r="AB340">
            <v>0</v>
          </cell>
        </row>
        <row r="345">
          <cell r="AB345">
            <v>0</v>
          </cell>
        </row>
        <row r="346">
          <cell r="AB346">
            <v>0</v>
          </cell>
        </row>
        <row r="347">
          <cell r="AB347">
            <v>0</v>
          </cell>
        </row>
        <row r="351">
          <cell r="AB351">
            <v>0</v>
          </cell>
        </row>
        <row r="352">
          <cell r="AB352">
            <v>0</v>
          </cell>
        </row>
        <row r="353">
          <cell r="AB353">
            <v>0</v>
          </cell>
        </row>
        <row r="354">
          <cell r="AB354">
            <v>0</v>
          </cell>
        </row>
        <row r="355">
          <cell r="AB355">
            <v>0</v>
          </cell>
        </row>
        <row r="356">
          <cell r="AB356">
            <v>0</v>
          </cell>
        </row>
        <row r="358">
          <cell r="AB358">
            <v>0</v>
          </cell>
        </row>
        <row r="360">
          <cell r="AB360">
            <v>0</v>
          </cell>
        </row>
        <row r="365">
          <cell r="AB365">
            <v>0</v>
          </cell>
        </row>
        <row r="366">
          <cell r="AB366">
            <v>0</v>
          </cell>
        </row>
        <row r="367">
          <cell r="AB367">
            <v>0</v>
          </cell>
        </row>
        <row r="368">
          <cell r="AB368">
            <v>0</v>
          </cell>
        </row>
        <row r="369">
          <cell r="AB369">
            <v>0</v>
          </cell>
        </row>
        <row r="370">
          <cell r="AB370">
            <v>0</v>
          </cell>
        </row>
        <row r="371">
          <cell r="AB371">
            <v>0</v>
          </cell>
        </row>
        <row r="372">
          <cell r="AB372">
            <v>0</v>
          </cell>
        </row>
        <row r="373">
          <cell r="AB373">
            <v>0</v>
          </cell>
        </row>
        <row r="374">
          <cell r="AB374">
            <v>0</v>
          </cell>
        </row>
        <row r="375">
          <cell r="AB375">
            <v>0</v>
          </cell>
        </row>
        <row r="377">
          <cell r="AB377">
            <v>0</v>
          </cell>
        </row>
        <row r="379">
          <cell r="AB379">
            <v>0</v>
          </cell>
        </row>
        <row r="390">
          <cell r="AB390">
            <v>0</v>
          </cell>
        </row>
        <row r="391">
          <cell r="AB391">
            <v>0</v>
          </cell>
        </row>
        <row r="392">
          <cell r="AB392">
            <v>0</v>
          </cell>
        </row>
        <row r="393">
          <cell r="AB393">
            <v>0</v>
          </cell>
        </row>
        <row r="394">
          <cell r="AB394">
            <v>0</v>
          </cell>
        </row>
        <row r="395">
          <cell r="AB395">
            <v>0</v>
          </cell>
        </row>
        <row r="396">
          <cell r="AB396">
            <v>0</v>
          </cell>
        </row>
        <row r="397">
          <cell r="AB397">
            <v>0</v>
          </cell>
        </row>
        <row r="398">
          <cell r="AB398">
            <v>0</v>
          </cell>
        </row>
        <row r="399">
          <cell r="AB399">
            <v>0</v>
          </cell>
        </row>
        <row r="403">
          <cell r="AB403">
            <v>0</v>
          </cell>
        </row>
        <row r="406">
          <cell r="AB406">
            <v>0</v>
          </cell>
        </row>
        <row r="407">
          <cell r="AB407">
            <v>0</v>
          </cell>
        </row>
        <row r="408">
          <cell r="AB408">
            <v>0</v>
          </cell>
        </row>
        <row r="409">
          <cell r="AB409">
            <v>0</v>
          </cell>
        </row>
        <row r="410">
          <cell r="AB410">
            <v>0</v>
          </cell>
        </row>
        <row r="412">
          <cell r="AB412">
            <v>0</v>
          </cell>
        </row>
        <row r="414">
          <cell r="AB414">
            <v>0</v>
          </cell>
        </row>
        <row r="416">
          <cell r="AB416">
            <v>0</v>
          </cell>
        </row>
        <row r="418">
          <cell r="AB418">
            <v>0</v>
          </cell>
        </row>
        <row r="419">
          <cell r="AB419">
            <v>0</v>
          </cell>
        </row>
        <row r="420">
          <cell r="AB420">
            <v>0</v>
          </cell>
        </row>
        <row r="423">
          <cell r="AB423">
            <v>0</v>
          </cell>
        </row>
        <row r="424">
          <cell r="AB424">
            <v>0</v>
          </cell>
        </row>
        <row r="425">
          <cell r="AB425">
            <v>0</v>
          </cell>
        </row>
        <row r="426">
          <cell r="AB426">
            <v>0</v>
          </cell>
        </row>
        <row r="427">
          <cell r="AB427">
            <v>0</v>
          </cell>
        </row>
        <row r="429">
          <cell r="AB429">
            <v>0</v>
          </cell>
        </row>
        <row r="431">
          <cell r="AB431">
            <v>0</v>
          </cell>
        </row>
        <row r="446">
          <cell r="AB446">
            <v>0</v>
          </cell>
        </row>
        <row r="448">
          <cell r="AB448">
            <v>0</v>
          </cell>
        </row>
        <row r="449">
          <cell r="AB449">
            <v>0</v>
          </cell>
        </row>
        <row r="450">
          <cell r="AB450">
            <v>0</v>
          </cell>
        </row>
        <row r="451">
          <cell r="AB451">
            <v>0</v>
          </cell>
        </row>
        <row r="452">
          <cell r="AB452">
            <v>0</v>
          </cell>
        </row>
        <row r="454">
          <cell r="AB454">
            <v>0</v>
          </cell>
        </row>
        <row r="456">
          <cell r="AB456">
            <v>0</v>
          </cell>
        </row>
        <row r="458">
          <cell r="AB458">
            <v>0</v>
          </cell>
        </row>
        <row r="459">
          <cell r="AB459">
            <v>0</v>
          </cell>
        </row>
        <row r="460">
          <cell r="AB460">
            <v>0</v>
          </cell>
        </row>
        <row r="462">
          <cell r="AB462">
            <v>0</v>
          </cell>
        </row>
        <row r="472">
          <cell r="AB472">
            <v>0</v>
          </cell>
        </row>
        <row r="473">
          <cell r="AB473">
            <v>0</v>
          </cell>
        </row>
        <row r="474">
          <cell r="AB474">
            <v>0</v>
          </cell>
        </row>
        <row r="475">
          <cell r="AB475">
            <v>0</v>
          </cell>
        </row>
        <row r="476">
          <cell r="AB476">
            <v>0</v>
          </cell>
        </row>
        <row r="477">
          <cell r="AB477">
            <v>0</v>
          </cell>
        </row>
        <row r="480">
          <cell r="AB480">
            <v>0</v>
          </cell>
        </row>
        <row r="481">
          <cell r="AB481">
            <v>0</v>
          </cell>
        </row>
        <row r="482">
          <cell r="AB482">
            <v>0</v>
          </cell>
        </row>
        <row r="486">
          <cell r="AB486">
            <v>0</v>
          </cell>
        </row>
        <row r="487">
          <cell r="AB487">
            <v>0</v>
          </cell>
        </row>
        <row r="488">
          <cell r="AB488">
            <v>0</v>
          </cell>
        </row>
        <row r="490">
          <cell r="AB490">
            <v>0</v>
          </cell>
        </row>
        <row r="492">
          <cell r="AB492">
            <v>0</v>
          </cell>
        </row>
        <row r="494">
          <cell r="AB494">
            <v>0</v>
          </cell>
        </row>
        <row r="497">
          <cell r="AB497">
            <v>0</v>
          </cell>
        </row>
        <row r="498">
          <cell r="AB498">
            <v>0</v>
          </cell>
        </row>
        <row r="499">
          <cell r="AB499">
            <v>0</v>
          </cell>
        </row>
        <row r="500">
          <cell r="AB500">
            <v>0</v>
          </cell>
        </row>
        <row r="501">
          <cell r="AB501">
            <v>0</v>
          </cell>
        </row>
        <row r="503">
          <cell r="AB503">
            <v>0</v>
          </cell>
        </row>
        <row r="506">
          <cell r="AB506">
            <v>0</v>
          </cell>
        </row>
        <row r="507">
          <cell r="AB507">
            <v>0</v>
          </cell>
        </row>
        <row r="508">
          <cell r="AB508">
            <v>0</v>
          </cell>
        </row>
        <row r="509">
          <cell r="AB509">
            <v>0</v>
          </cell>
        </row>
        <row r="510">
          <cell r="AB510">
            <v>0</v>
          </cell>
        </row>
        <row r="511">
          <cell r="AB511">
            <v>0</v>
          </cell>
        </row>
        <row r="512">
          <cell r="AB512">
            <v>0</v>
          </cell>
        </row>
        <row r="513">
          <cell r="AB513">
            <v>0</v>
          </cell>
        </row>
        <row r="514">
          <cell r="AB514">
            <v>0</v>
          </cell>
        </row>
        <row r="515">
          <cell r="AB515">
            <v>0</v>
          </cell>
        </row>
        <row r="516">
          <cell r="AB516">
            <v>0</v>
          </cell>
        </row>
        <row r="517">
          <cell r="AB517">
            <v>0</v>
          </cell>
        </row>
        <row r="518">
          <cell r="AB518">
            <v>0</v>
          </cell>
        </row>
        <row r="520">
          <cell r="AB520">
            <v>0</v>
          </cell>
        </row>
        <row r="768">
          <cell r="F768">
            <v>9.5000000000000001E-2</v>
          </cell>
          <cell r="G768">
            <v>9.5000000000000001E-2</v>
          </cell>
          <cell r="H768">
            <v>9.5000000000000001E-2</v>
          </cell>
          <cell r="I768">
            <v>9.5000000000000001E-2</v>
          </cell>
          <cell r="J768">
            <v>9.5000000000000001E-2</v>
          </cell>
          <cell r="K768">
            <v>9.5000000000000001E-2</v>
          </cell>
          <cell r="L768">
            <v>9.5000000000000001E-2</v>
          </cell>
          <cell r="M768">
            <v>9.5000000000000001E-2</v>
          </cell>
          <cell r="N768">
            <v>9.5000000000000001E-2</v>
          </cell>
          <cell r="O768">
            <v>9.5000000000000001E-2</v>
          </cell>
          <cell r="P768">
            <v>9.5000000000000001E-2</v>
          </cell>
          <cell r="Q768">
            <v>9.5000000000000001E-2</v>
          </cell>
          <cell r="R768">
            <v>9.5000000000000001E-2</v>
          </cell>
          <cell r="S768">
            <v>9.5000000000000001E-2</v>
          </cell>
          <cell r="T768">
            <v>9.5000000000000001E-2</v>
          </cell>
          <cell r="U768">
            <v>9.5000000000000001E-2</v>
          </cell>
          <cell r="V768">
            <v>9.5000000000000001E-2</v>
          </cell>
          <cell r="W768">
            <v>9.5000000000000001E-2</v>
          </cell>
          <cell r="X768">
            <v>9.5000000000000001E-2</v>
          </cell>
          <cell r="Y768">
            <v>9.5000000000000001E-2</v>
          </cell>
          <cell r="Z768">
            <v>9.5000000000000001E-2</v>
          </cell>
        </row>
      </sheetData>
      <sheetData sheetId="84" refreshError="1"/>
      <sheetData sheetId="85">
        <row r="12">
          <cell r="D12" t="str">
            <v>None</v>
          </cell>
          <cell r="E12" t="str">
            <v>EXT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C12" t="str">
            <v>None</v>
          </cell>
          <cell r="AD12" t="str">
            <v>EXT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N12" t="str">
            <v>None</v>
          </cell>
          <cell r="AO12" t="str">
            <v>EXT</v>
          </cell>
          <cell r="AP12">
            <v>0</v>
          </cell>
          <cell r="AQ12">
            <v>0</v>
          </cell>
          <cell r="AR12">
            <v>0</v>
          </cell>
        </row>
        <row r="13">
          <cell r="D13" t="str">
            <v>None%</v>
          </cell>
          <cell r="E13">
            <v>1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C13" t="str">
            <v>None%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N13" t="str">
            <v>None%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5">
          <cell r="D15" t="str">
            <v>Temp</v>
          </cell>
          <cell r="E15" t="str">
            <v>EXT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C15" t="str">
            <v>TBD</v>
          </cell>
          <cell r="AD15" t="str">
            <v>EXT</v>
          </cell>
          <cell r="AE15">
            <v>1</v>
          </cell>
          <cell r="AF15">
            <v>1</v>
          </cell>
          <cell r="AG15">
            <v>0</v>
          </cell>
          <cell r="AH15">
            <v>1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 t="str">
            <v>TBD</v>
          </cell>
          <cell r="AO15" t="str">
            <v>EXT</v>
          </cell>
          <cell r="AP15">
            <v>1</v>
          </cell>
          <cell r="AQ15">
            <v>1</v>
          </cell>
          <cell r="AR15">
            <v>1</v>
          </cell>
        </row>
        <row r="16">
          <cell r="D16" t="str">
            <v>Temp%</v>
          </cell>
          <cell r="E16">
            <v>1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C16" t="str">
            <v>TBD%</v>
          </cell>
          <cell r="AD16">
            <v>3</v>
          </cell>
          <cell r="AE16">
            <v>0.33333333333333331</v>
          </cell>
          <cell r="AF16">
            <v>0.33333333333333331</v>
          </cell>
          <cell r="AG16">
            <v>0</v>
          </cell>
          <cell r="AH16">
            <v>0.33333333333333331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 t="str">
            <v>TBD%</v>
          </cell>
          <cell r="AO16">
            <v>3</v>
          </cell>
          <cell r="AP16">
            <v>0.33333333333333331</v>
          </cell>
          <cell r="AQ16">
            <v>0.33333333333333331</v>
          </cell>
          <cell r="AR16">
            <v>0.33333333333333331</v>
          </cell>
        </row>
        <row r="18">
          <cell r="D18" t="str">
            <v>Sales_Rev</v>
          </cell>
          <cell r="E18" t="str">
            <v>EXT</v>
          </cell>
          <cell r="F18">
            <v>109247922.01915</v>
          </cell>
          <cell r="G18">
            <v>66969194.382099994</v>
          </cell>
          <cell r="H18">
            <v>7820969.71483</v>
          </cell>
          <cell r="I18">
            <v>7152646.4782490907</v>
          </cell>
          <cell r="J18">
            <v>2087539.2325518094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C18" t="str">
            <v>SUPP</v>
          </cell>
          <cell r="AD18" t="str">
            <v>EXT</v>
          </cell>
          <cell r="AE18">
            <v>1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N18" t="str">
            <v>DEMAND</v>
          </cell>
          <cell r="AO18" t="str">
            <v>EXT</v>
          </cell>
          <cell r="AP18">
            <v>1</v>
          </cell>
          <cell r="AQ18" t="str">
            <v xml:space="preserve"> </v>
          </cell>
          <cell r="AR18">
            <v>0</v>
          </cell>
        </row>
        <row r="19">
          <cell r="D19" t="str">
            <v>Sales_Rev%</v>
          </cell>
          <cell r="E19">
            <v>193278271.82688093</v>
          </cell>
          <cell r="F19">
            <v>0.56523643856358152</v>
          </cell>
          <cell r="G19">
            <v>0.3464910657007747</v>
          </cell>
          <cell r="H19">
            <v>4.0464816044274397E-2</v>
          </cell>
          <cell r="I19">
            <v>3.7006986924302106E-2</v>
          </cell>
          <cell r="J19">
            <v>1.0800692767067036E-2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C19" t="str">
            <v>SUPP%</v>
          </cell>
          <cell r="AD19">
            <v>1</v>
          </cell>
          <cell r="AE19">
            <v>1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 t="str">
            <v>DEMAND%</v>
          </cell>
          <cell r="AO19">
            <v>1</v>
          </cell>
          <cell r="AP19">
            <v>1</v>
          </cell>
          <cell r="AQ19">
            <v>0</v>
          </cell>
          <cell r="AR19">
            <v>0</v>
          </cell>
        </row>
        <row r="21">
          <cell r="D21" t="str">
            <v>Transport_Rev</v>
          </cell>
          <cell r="E21" t="str">
            <v>EXT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16899197.012163844</v>
          </cell>
          <cell r="L21">
            <v>6104709.8136834996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C21" t="str">
            <v>STOR</v>
          </cell>
          <cell r="AD21" t="str">
            <v>EXT</v>
          </cell>
          <cell r="AE21">
            <v>0</v>
          </cell>
          <cell r="AF21">
            <v>1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 t="str">
            <v>CUST</v>
          </cell>
          <cell r="AO21" t="str">
            <v>EXT</v>
          </cell>
          <cell r="AP21">
            <v>0</v>
          </cell>
          <cell r="AQ21">
            <v>0</v>
          </cell>
          <cell r="AR21">
            <v>1</v>
          </cell>
        </row>
        <row r="22">
          <cell r="D22" t="str">
            <v>Transport_Rev%</v>
          </cell>
          <cell r="E22">
            <v>23003906.825847343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0.73462291166889071</v>
          </cell>
          <cell r="L22">
            <v>0.26537708833110935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C22" t="str">
            <v>STOR%</v>
          </cell>
          <cell r="AD22">
            <v>1</v>
          </cell>
          <cell r="AE22">
            <v>0</v>
          </cell>
          <cell r="AF22">
            <v>1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 t="str">
            <v>CUST%</v>
          </cell>
          <cell r="AO22">
            <v>1</v>
          </cell>
          <cell r="AP22">
            <v>0</v>
          </cell>
          <cell r="AQ22">
            <v>0</v>
          </cell>
          <cell r="AR22">
            <v>1</v>
          </cell>
        </row>
        <row r="24">
          <cell r="D24" t="str">
            <v>GASDEMAND-DIRECT</v>
          </cell>
          <cell r="E24" t="str">
            <v>EXT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C24" t="str">
            <v>TRANS</v>
          </cell>
          <cell r="AD24" t="str">
            <v>EXT</v>
          </cell>
          <cell r="AE24">
            <v>0</v>
          </cell>
          <cell r="AF24">
            <v>0</v>
          </cell>
          <cell r="AG24">
            <v>1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N24" t="str">
            <v>COMMODITY</v>
          </cell>
          <cell r="AO24" t="str">
            <v>EXT</v>
          </cell>
          <cell r="AP24">
            <v>0</v>
          </cell>
          <cell r="AQ24">
            <v>1</v>
          </cell>
          <cell r="AR24">
            <v>0</v>
          </cell>
        </row>
        <row r="25">
          <cell r="D25" t="str">
            <v>GASDEMAND-DIRECT%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C25" t="str">
            <v>TRANS%</v>
          </cell>
          <cell r="AD25">
            <v>1</v>
          </cell>
          <cell r="AE25">
            <v>0</v>
          </cell>
          <cell r="AF25">
            <v>0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N25" t="str">
            <v>COMMODITY%</v>
          </cell>
          <cell r="AO25">
            <v>1</v>
          </cell>
          <cell r="AP25">
            <v>0</v>
          </cell>
          <cell r="AQ25">
            <v>1</v>
          </cell>
          <cell r="AR25">
            <v>0</v>
          </cell>
        </row>
        <row r="27">
          <cell r="D27" t="str">
            <v>GASCOMM-DIRECT</v>
          </cell>
          <cell r="E27" t="str">
            <v>EXT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C27" t="str">
            <v>DIST</v>
          </cell>
          <cell r="AD27" t="str">
            <v>EXT</v>
          </cell>
          <cell r="AE27">
            <v>0</v>
          </cell>
          <cell r="AF27">
            <v>0</v>
          </cell>
          <cell r="AG27">
            <v>0</v>
          </cell>
          <cell r="AH27">
            <v>1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N27" t="str">
            <v>ACCT-813</v>
          </cell>
          <cell r="AO27" t="str">
            <v>EXT</v>
          </cell>
          <cell r="AP27">
            <v>0.20823529807438873</v>
          </cell>
          <cell r="AQ27">
            <v>0.79176470192561132</v>
          </cell>
          <cell r="AR27">
            <v>0</v>
          </cell>
        </row>
        <row r="28">
          <cell r="D28" t="str">
            <v>GASCOMM-DIRECT%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C28" t="str">
            <v>DIST%</v>
          </cell>
          <cell r="AD28">
            <v>1</v>
          </cell>
          <cell r="AE28">
            <v>0</v>
          </cell>
          <cell r="AF28">
            <v>0</v>
          </cell>
          <cell r="AG28">
            <v>0</v>
          </cell>
          <cell r="AH28">
            <v>1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N28" t="str">
            <v>ACCT-813%</v>
          </cell>
          <cell r="AO28">
            <v>1</v>
          </cell>
          <cell r="AP28">
            <v>0.20823529807438873</v>
          </cell>
          <cell r="AQ28">
            <v>0.79176470192561132</v>
          </cell>
          <cell r="AR28">
            <v>0</v>
          </cell>
        </row>
        <row r="30">
          <cell r="D30" t="str">
            <v>DesignDay(Low Pressure)</v>
          </cell>
          <cell r="E30" t="str">
            <v>EXT</v>
          </cell>
          <cell r="F30">
            <v>1405191.9453319171</v>
          </cell>
          <cell r="G30">
            <v>915538.11314643966</v>
          </cell>
          <cell r="H30">
            <v>113558.11957853253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C30" t="str">
            <v>BB&amp;H</v>
          </cell>
          <cell r="AD30" t="str">
            <v>EXT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</v>
          </cell>
          <cell r="AJ30">
            <v>0</v>
          </cell>
          <cell r="AK30">
            <v>0</v>
          </cell>
          <cell r="AN30" t="str">
            <v>Peak_Avg</v>
          </cell>
          <cell r="AO30" t="str">
            <v>EXT</v>
          </cell>
          <cell r="AP30">
            <v>0.50081259974842618</v>
          </cell>
          <cell r="AQ30">
            <v>0.49918740025157382</v>
          </cell>
          <cell r="AR30">
            <v>0</v>
          </cell>
        </row>
        <row r="31">
          <cell r="D31" t="str">
            <v>DesignDay(Low Pressure)%</v>
          </cell>
          <cell r="E31">
            <v>2434288.1780568892</v>
          </cell>
          <cell r="F31">
            <v>0.57724962804263258</v>
          </cell>
          <cell r="G31">
            <v>0.37610095690365036</v>
          </cell>
          <cell r="H31">
            <v>4.6649415053717058E-2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C31" t="str">
            <v>BB&amp;H%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</v>
          </cell>
          <cell r="AJ31">
            <v>0</v>
          </cell>
          <cell r="AK31">
            <v>0</v>
          </cell>
          <cell r="AL31">
            <v>0</v>
          </cell>
          <cell r="AN31" t="str">
            <v>Peak_Avg%</v>
          </cell>
          <cell r="AO31">
            <v>1</v>
          </cell>
          <cell r="AP31">
            <v>0.50081259974842618</v>
          </cell>
          <cell r="AQ31">
            <v>0.49918740025157382</v>
          </cell>
          <cell r="AR31">
            <v>0</v>
          </cell>
        </row>
        <row r="33">
          <cell r="D33" t="str">
            <v>DesignDay</v>
          </cell>
          <cell r="E33" t="str">
            <v>EXT</v>
          </cell>
          <cell r="F33">
            <v>1405191.9453319171</v>
          </cell>
          <cell r="G33">
            <v>915538.11314643966</v>
          </cell>
          <cell r="H33">
            <v>113558.11957853253</v>
          </cell>
          <cell r="I33">
            <v>78708.639086339521</v>
          </cell>
          <cell r="J33">
            <v>20797.666666666668</v>
          </cell>
          <cell r="K33">
            <v>1493270</v>
          </cell>
          <cell r="L33">
            <v>1203970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C33" t="str">
            <v>Gathering</v>
          </cell>
          <cell r="AD33" t="str">
            <v>EXT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</v>
          </cell>
          <cell r="AK33">
            <v>0</v>
          </cell>
          <cell r="AL33">
            <v>0</v>
          </cell>
          <cell r="AN33" t="str">
            <v>SUPPLABOR</v>
          </cell>
          <cell r="AO33" t="str">
            <v>INT</v>
          </cell>
          <cell r="AP33">
            <v>0</v>
          </cell>
          <cell r="AQ33">
            <v>0</v>
          </cell>
          <cell r="AR33">
            <v>0</v>
          </cell>
        </row>
        <row r="34">
          <cell r="D34" t="str">
            <v>DesignDay%</v>
          </cell>
          <cell r="E34">
            <v>5231034.4838098958</v>
          </cell>
          <cell r="F34">
            <v>0.26862601454473306</v>
          </cell>
          <cell r="G34">
            <v>0.17502046984779765</v>
          </cell>
          <cell r="H34">
            <v>2.1708539664572285E-2</v>
          </cell>
          <cell r="I34">
            <v>1.5046476816381835E-2</v>
          </cell>
          <cell r="J34">
            <v>3.9758228952677822E-3</v>
          </cell>
          <cell r="K34">
            <v>0.28546361233551137</v>
          </cell>
          <cell r="L34">
            <v>0.23015906389573595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C34" t="str">
            <v>Gathering%</v>
          </cell>
          <cell r="AD34">
            <v>1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  <cell r="AN34" t="str">
            <v>SUPPLABOR%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6">
          <cell r="D36" t="str">
            <v>DesignDayxSPL</v>
          </cell>
          <cell r="E36" t="str">
            <v>EXT</v>
          </cell>
          <cell r="F36">
            <v>1405191.9453319171</v>
          </cell>
          <cell r="G36">
            <v>915538.11314643966</v>
          </cell>
          <cell r="H36">
            <v>113558.11957853253</v>
          </cell>
          <cell r="I36">
            <v>78708.639086339521</v>
          </cell>
          <cell r="J36">
            <v>20797.666666666668</v>
          </cell>
          <cell r="K36">
            <v>1493270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C36" t="str">
            <v>STOR-TRANS</v>
          </cell>
          <cell r="AD36" t="str">
            <v>EXT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N36" t="str">
            <v>STORLABOR</v>
          </cell>
          <cell r="AO36" t="str">
            <v>INT</v>
          </cell>
          <cell r="AP36">
            <v>0</v>
          </cell>
          <cell r="AQ36">
            <v>0</v>
          </cell>
          <cell r="AR36">
            <v>0</v>
          </cell>
        </row>
        <row r="37">
          <cell r="D37" t="str">
            <v>DesignDayxSPL%</v>
          </cell>
          <cell r="E37">
            <v>4027064.4838098953</v>
          </cell>
          <cell r="F37">
            <v>0.34893703614164717</v>
          </cell>
          <cell r="G37">
            <v>0.22734627588587161</v>
          </cell>
          <cell r="H37">
            <v>2.8198733850692725E-2</v>
          </cell>
          <cell r="I37">
            <v>1.9544916502522811E-2</v>
          </cell>
          <cell r="J37">
            <v>5.1644732162298441E-3</v>
          </cell>
          <cell r="K37">
            <v>0.37080856440303589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C37" t="str">
            <v>STOR-TRANS%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N37" t="str">
            <v>STORLABOR%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9">
          <cell r="D39" t="str">
            <v>Dday/Peak_ST&gt;6"</v>
          </cell>
          <cell r="E39" t="str">
            <v>EXT</v>
          </cell>
          <cell r="F39">
            <v>1405191.9453319171</v>
          </cell>
          <cell r="G39">
            <v>915538.11314643966</v>
          </cell>
          <cell r="H39">
            <v>113558.11957853253</v>
          </cell>
          <cell r="I39">
            <v>78708.639086339521</v>
          </cell>
          <cell r="J39">
            <v>20797.666666666668</v>
          </cell>
          <cell r="K39">
            <v>1493270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C39" t="str">
            <v>CWIP</v>
          </cell>
          <cell r="AD39" t="str">
            <v>EXT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N39" t="str">
            <v>TRANLABOR</v>
          </cell>
          <cell r="AO39" t="str">
            <v>INT</v>
          </cell>
          <cell r="AP39">
            <v>0</v>
          </cell>
          <cell r="AQ39">
            <v>0</v>
          </cell>
          <cell r="AR39">
            <v>0</v>
          </cell>
        </row>
        <row r="40">
          <cell r="D40" t="str">
            <v>Dday/Peak_ST&gt;6"%</v>
          </cell>
          <cell r="E40">
            <v>4027064.4838098953</v>
          </cell>
          <cell r="F40">
            <v>0.34893703614164717</v>
          </cell>
          <cell r="G40">
            <v>0.22734627588587161</v>
          </cell>
          <cell r="H40">
            <v>2.8198733850692725E-2</v>
          </cell>
          <cell r="I40">
            <v>1.9544916502522811E-2</v>
          </cell>
          <cell r="J40">
            <v>5.1644732162298441E-3</v>
          </cell>
          <cell r="K40">
            <v>0.37080856440303589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C40" t="str">
            <v>CWIP%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N40" t="str">
            <v>TRANLABOR%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2">
          <cell r="D42" t="str">
            <v>Dday/Peak_ST&gt;4-6"</v>
          </cell>
          <cell r="E42" t="str">
            <v>EXT</v>
          </cell>
          <cell r="F42">
            <v>1405191.9453319171</v>
          </cell>
          <cell r="G42">
            <v>915538.11314643966</v>
          </cell>
          <cell r="H42">
            <v>113558.11957853253</v>
          </cell>
          <cell r="I42">
            <v>78708.639086339521</v>
          </cell>
          <cell r="J42">
            <v>20797.666666666668</v>
          </cell>
          <cell r="K42">
            <v>913025.66666666663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C42" t="str">
            <v>LABOR-DELXBILLCC</v>
          </cell>
          <cell r="AD42" t="str">
            <v>INT</v>
          </cell>
          <cell r="AE42">
            <v>0</v>
          </cell>
          <cell r="AF42">
            <v>0</v>
          </cell>
          <cell r="AG42">
            <v>0</v>
          </cell>
          <cell r="AH42">
            <v>14722376.229999997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N42" t="str">
            <v>DISTLABOR</v>
          </cell>
          <cell r="AO42" t="str">
            <v>INT</v>
          </cell>
          <cell r="AP42">
            <v>1707332.6490860668</v>
          </cell>
          <cell r="AQ42">
            <v>2200281.0225217952</v>
          </cell>
          <cell r="AR42">
            <v>10814762.558392137</v>
          </cell>
        </row>
        <row r="43">
          <cell r="D43" t="str">
            <v>Dday/Peak_ST&gt;4-6"%</v>
          </cell>
          <cell r="E43">
            <v>3446820.1504765619</v>
          </cell>
          <cell r="F43">
            <v>0.40767776790954219</v>
          </cell>
          <cell r="G43">
            <v>0.26561818521916675</v>
          </cell>
          <cell r="H43">
            <v>3.2945762941194313E-2</v>
          </cell>
          <cell r="I43">
            <v>2.2835145336915001E-2</v>
          </cell>
          <cell r="J43">
            <v>6.0338705701807951E-3</v>
          </cell>
          <cell r="K43">
            <v>0.264889268023001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C43" t="str">
            <v>LABOR-DELXBILLCC%</v>
          </cell>
          <cell r="AD43">
            <v>14722376.229999997</v>
          </cell>
          <cell r="AE43">
            <v>0</v>
          </cell>
          <cell r="AF43">
            <v>0</v>
          </cell>
          <cell r="AG43">
            <v>0</v>
          </cell>
          <cell r="AH43">
            <v>1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N43" t="str">
            <v>DISTLABOR%</v>
          </cell>
          <cell r="AO43">
            <v>14722376.23</v>
          </cell>
          <cell r="AP43">
            <v>0.11596855170750291</v>
          </cell>
          <cell r="AQ43">
            <v>0.14945148718847781</v>
          </cell>
          <cell r="AR43">
            <v>0.73457996110401924</v>
          </cell>
        </row>
        <row r="45">
          <cell r="D45" t="str">
            <v>Dday/Peak_ST&gt;4"x663</v>
          </cell>
          <cell r="E45" t="str">
            <v>EXT</v>
          </cell>
          <cell r="F45">
            <v>1405191.9453319171</v>
          </cell>
          <cell r="G45">
            <v>915538.11314643966</v>
          </cell>
          <cell r="H45">
            <v>113558.11957853253</v>
          </cell>
          <cell r="I45">
            <v>78708.639086339521</v>
          </cell>
          <cell r="J45">
            <v>20797.666666666668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C45" t="str">
            <v>LABOR-DELIVERY</v>
          </cell>
          <cell r="AD45" t="str">
            <v>INT</v>
          </cell>
          <cell r="AE45">
            <v>0</v>
          </cell>
          <cell r="AF45">
            <v>0</v>
          </cell>
          <cell r="AG45">
            <v>0</v>
          </cell>
          <cell r="AH45">
            <v>14722376.229999997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N45" t="str">
            <v>BBA_PPLABOR</v>
          </cell>
          <cell r="AO45" t="str">
            <v>INT</v>
          </cell>
          <cell r="AP45">
            <v>0</v>
          </cell>
          <cell r="AQ45">
            <v>0</v>
          </cell>
          <cell r="AR45">
            <v>0</v>
          </cell>
        </row>
        <row r="46">
          <cell r="D46" t="str">
            <v>Dday/Peak_ST&gt;4"x663%</v>
          </cell>
          <cell r="E46">
            <v>2533794.4838098953</v>
          </cell>
          <cell r="F46">
            <v>0.55458007913057927</v>
          </cell>
          <cell r="G46">
            <v>0.36133084944198274</v>
          </cell>
          <cell r="H46">
            <v>4.4817415265575471E-2</v>
          </cell>
          <cell r="I46">
            <v>3.1063545046475381E-2</v>
          </cell>
          <cell r="J46">
            <v>8.208111115387157E-3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C46" t="str">
            <v>LABOR-DELIVERY%</v>
          </cell>
          <cell r="AD46">
            <v>14722376.229999997</v>
          </cell>
          <cell r="AE46">
            <v>0</v>
          </cell>
          <cell r="AF46">
            <v>0</v>
          </cell>
          <cell r="AG46">
            <v>0</v>
          </cell>
          <cell r="AH46">
            <v>1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N46" t="str">
            <v>BBA_PPLABOR%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8">
          <cell r="D48" t="str">
            <v>Dday/Peak_ST2-4"</v>
          </cell>
          <cell r="E48" t="str">
            <v>EXT</v>
          </cell>
          <cell r="F48">
            <v>1405191.9453319171</v>
          </cell>
          <cell r="G48">
            <v>915538.11314643966</v>
          </cell>
          <cell r="H48">
            <v>113558.11957853253</v>
          </cell>
          <cell r="I48">
            <v>78708.639086339521</v>
          </cell>
          <cell r="J48">
            <v>10961</v>
          </cell>
          <cell r="K48">
            <v>813566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C48" t="str">
            <v>LABOR</v>
          </cell>
          <cell r="AD48" t="str">
            <v>INT</v>
          </cell>
          <cell r="AE48">
            <v>0</v>
          </cell>
          <cell r="AF48">
            <v>0</v>
          </cell>
          <cell r="AG48">
            <v>0</v>
          </cell>
          <cell r="AH48">
            <v>14722376.229999997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 t="str">
            <v>C_COLLPLABOR</v>
          </cell>
          <cell r="AO48" t="str">
            <v>INT</v>
          </cell>
          <cell r="AP48">
            <v>0</v>
          </cell>
          <cell r="AQ48">
            <v>0</v>
          </cell>
          <cell r="AR48">
            <v>0</v>
          </cell>
        </row>
        <row r="49">
          <cell r="D49" t="str">
            <v>Dday/Peak_ST2-4"%</v>
          </cell>
          <cell r="E49">
            <v>3337523.8171432288</v>
          </cell>
          <cell r="F49">
            <v>0.42102828992983743</v>
          </cell>
          <cell r="G49">
            <v>0.27431657819002453</v>
          </cell>
          <cell r="H49">
            <v>3.4024661935066938E-2</v>
          </cell>
          <cell r="I49">
            <v>2.3582944541714342E-2</v>
          </cell>
          <cell r="J49">
            <v>3.2841713199764145E-3</v>
          </cell>
          <cell r="K49">
            <v>0.24376335408338032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C49" t="str">
            <v>LABOR%</v>
          </cell>
          <cell r="AD49">
            <v>14722376.229999997</v>
          </cell>
          <cell r="AE49">
            <v>0</v>
          </cell>
          <cell r="AF49">
            <v>0</v>
          </cell>
          <cell r="AG49">
            <v>0</v>
          </cell>
          <cell r="AH49">
            <v>1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N49" t="str">
            <v>C_COLLPLABOR%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</row>
        <row r="51">
          <cell r="D51" t="str">
            <v>Dday/Peak_ST&lt;=2"</v>
          </cell>
          <cell r="E51" t="str">
            <v>EXT</v>
          </cell>
          <cell r="F51">
            <v>1405191.9453319171</v>
          </cell>
          <cell r="G51">
            <v>915538.11314643966</v>
          </cell>
          <cell r="H51">
            <v>113558.11957853253</v>
          </cell>
          <cell r="I51">
            <v>78708.639086339521</v>
          </cell>
          <cell r="J51">
            <v>4722.666666666667</v>
          </cell>
          <cell r="K51">
            <v>325396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C51" t="str">
            <v>REVENUE</v>
          </cell>
          <cell r="AD51" t="str">
            <v>INT</v>
          </cell>
          <cell r="AE51">
            <v>112888065.77502857</v>
          </cell>
          <cell r="AF51">
            <v>0</v>
          </cell>
          <cell r="AG51">
            <v>1457236.523448522</v>
          </cell>
          <cell r="AH51">
            <v>102846606.30425115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N51" t="str">
            <v>MAIN&amp;SERVICE</v>
          </cell>
          <cell r="AO51" t="str">
            <v>INT</v>
          </cell>
          <cell r="AP51">
            <v>47011501.905487344</v>
          </cell>
          <cell r="AQ51">
            <v>46858943.704512671</v>
          </cell>
          <cell r="AR51">
            <v>163002131.05500001</v>
          </cell>
        </row>
        <row r="52">
          <cell r="D52" t="str">
            <v>Dday/Peak_ST&lt;=2"%</v>
          </cell>
          <cell r="E52">
            <v>2843115.4838098953</v>
          </cell>
          <cell r="F52">
            <v>0.49424371023047586</v>
          </cell>
          <cell r="G52">
            <v>0.32201931942615986</v>
          </cell>
          <cell r="H52">
            <v>3.9941437562135119E-2</v>
          </cell>
          <cell r="I52">
            <v>2.7683940217886123E-2</v>
          </cell>
          <cell r="J52">
            <v>1.6610885817195484E-3</v>
          </cell>
          <cell r="K52">
            <v>0.11445050398162356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C52" t="str">
            <v>REVENUE%</v>
          </cell>
          <cell r="AD52">
            <v>217191908.60272825</v>
          </cell>
          <cell r="AE52">
            <v>0.51976183874103365</v>
          </cell>
          <cell r="AF52">
            <v>0</v>
          </cell>
          <cell r="AG52">
            <v>6.7094420451638175E-3</v>
          </cell>
          <cell r="AH52">
            <v>0.47352871921380246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N52" t="str">
            <v>MAIN&amp;SERVICE%</v>
          </cell>
          <cell r="AO52">
            <v>256872576.66500002</v>
          </cell>
          <cell r="AP52">
            <v>0.18301487264947447</v>
          </cell>
          <cell r="AQ52">
            <v>0.18242096650754466</v>
          </cell>
          <cell r="AR52">
            <v>0.63456416084298084</v>
          </cell>
        </row>
        <row r="54">
          <cell r="D54" t="str">
            <v>Dday/Peak_PL6"</v>
          </cell>
          <cell r="E54" t="str">
            <v>EXT</v>
          </cell>
          <cell r="F54">
            <v>1405191.9453319171</v>
          </cell>
          <cell r="G54">
            <v>915538.11314643966</v>
          </cell>
          <cell r="H54">
            <v>113558.11957853253</v>
          </cell>
          <cell r="I54">
            <v>78708.639086339521</v>
          </cell>
          <cell r="J54">
            <v>1094</v>
          </cell>
          <cell r="K54">
            <v>220809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 t="str">
            <v>PSTDGP</v>
          </cell>
          <cell r="AD54" t="str">
            <v>INT</v>
          </cell>
          <cell r="AE54">
            <v>0</v>
          </cell>
          <cell r="AF54">
            <v>0</v>
          </cell>
          <cell r="AG54">
            <v>22122688.880637836</v>
          </cell>
          <cell r="AH54">
            <v>676287473.88059092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N54" t="str">
            <v>SUPPL/P</v>
          </cell>
          <cell r="AO54" t="str">
            <v>INT</v>
          </cell>
          <cell r="AP54">
            <v>0</v>
          </cell>
          <cell r="AQ54">
            <v>0</v>
          </cell>
          <cell r="AR54">
            <v>0</v>
          </cell>
        </row>
        <row r="55">
          <cell r="D55" t="str">
            <v>Dday/Peak_PL6"%</v>
          </cell>
          <cell r="E55">
            <v>2734899.8171432288</v>
          </cell>
          <cell r="F55">
            <v>0.51380015330862339</v>
          </cell>
          <cell r="G55">
            <v>0.33476111534600034</v>
          </cell>
          <cell r="H55">
            <v>4.1521857168849048E-2</v>
          </cell>
          <cell r="I55">
            <v>2.8779350012372862E-2</v>
          </cell>
          <cell r="J55">
            <v>4.0001465250846021E-4</v>
          </cell>
          <cell r="K55">
            <v>8.0737509511645877E-2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 t="str">
            <v>PSTDGP%</v>
          </cell>
          <cell r="AD55">
            <v>698410162.7612288</v>
          </cell>
          <cell r="AE55">
            <v>0</v>
          </cell>
          <cell r="AF55">
            <v>0</v>
          </cell>
          <cell r="AG55">
            <v>3.1675783171845252E-2</v>
          </cell>
          <cell r="AH55">
            <v>0.96832421682815473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N55" t="str">
            <v>SUPPL/P%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7">
          <cell r="D57" t="str">
            <v>Dday/Peak_PL4"</v>
          </cell>
          <cell r="E57" t="str">
            <v>EXT</v>
          </cell>
          <cell r="F57">
            <v>1405191.9453319171</v>
          </cell>
          <cell r="G57">
            <v>915538.11314643966</v>
          </cell>
          <cell r="H57">
            <v>113558.11957853253</v>
          </cell>
          <cell r="I57">
            <v>78708.639086339521</v>
          </cell>
          <cell r="J57">
            <v>1094</v>
          </cell>
          <cell r="K57">
            <v>206907.33333333334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C57" t="str">
            <v>PRETAX</v>
          </cell>
          <cell r="AD57" t="str">
            <v>INT</v>
          </cell>
          <cell r="AE57">
            <v>-103507325.68100233</v>
          </cell>
          <cell r="AF57">
            <v>0</v>
          </cell>
          <cell r="AG57">
            <v>562885.59990626213</v>
          </cell>
          <cell r="AH57">
            <v>19977199.780415997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N57" t="str">
            <v>STORL/P</v>
          </cell>
          <cell r="AO57" t="str">
            <v>INT</v>
          </cell>
          <cell r="AP57">
            <v>0</v>
          </cell>
          <cell r="AQ57">
            <v>0</v>
          </cell>
          <cell r="AR57">
            <v>0</v>
          </cell>
        </row>
        <row r="58">
          <cell r="D58" t="str">
            <v>Dday/Peak_PL4"%</v>
          </cell>
          <cell r="E58">
            <v>2720998.1504765623</v>
          </cell>
          <cell r="F58">
            <v>0.5164251747417794</v>
          </cell>
          <cell r="G58">
            <v>0.33647142060206475</v>
          </cell>
          <cell r="H58">
            <v>4.1733993666494655E-2</v>
          </cell>
          <cell r="I58">
            <v>2.8926384632990028E-2</v>
          </cell>
          <cell r="J58">
            <v>4.0205834017505458E-4</v>
          </cell>
          <cell r="K58">
            <v>7.604096801649611E-2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C58" t="str">
            <v>PRETAX%</v>
          </cell>
          <cell r="AD58">
            <v>-82967240.300680071</v>
          </cell>
          <cell r="AE58">
            <v>1.2475686223367599</v>
          </cell>
          <cell r="AF58">
            <v>0</v>
          </cell>
          <cell r="AG58">
            <v>-6.7844319982961789E-3</v>
          </cell>
          <cell r="AH58">
            <v>-0.24078419033846357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N58" t="str">
            <v>STORL/P%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60">
          <cell r="D60" t="str">
            <v>Dday/Peak_PL&lt;=2"</v>
          </cell>
          <cell r="E60" t="str">
            <v>EXT</v>
          </cell>
          <cell r="F60">
            <v>1405191.9453319171</v>
          </cell>
          <cell r="G60">
            <v>915538.11314643966</v>
          </cell>
          <cell r="H60">
            <v>113558.11957853253</v>
          </cell>
          <cell r="I60">
            <v>78708.639086339521</v>
          </cell>
          <cell r="J60">
            <v>1094</v>
          </cell>
          <cell r="K60">
            <v>163673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C60" t="str">
            <v>PSTDP</v>
          </cell>
          <cell r="AD60" t="str">
            <v>INT</v>
          </cell>
          <cell r="AE60">
            <v>0</v>
          </cell>
          <cell r="AF60">
            <v>0</v>
          </cell>
          <cell r="AG60">
            <v>17427054.769166667</v>
          </cell>
          <cell r="AH60">
            <v>607131300.09913862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N60" t="str">
            <v>TRANL/P</v>
          </cell>
          <cell r="AO60" t="str">
            <v>INT</v>
          </cell>
          <cell r="AP60">
            <v>1105.1823260042438</v>
          </cell>
          <cell r="AQ60">
            <v>1503.1257070505999</v>
          </cell>
          <cell r="AR60">
            <v>0</v>
          </cell>
        </row>
        <row r="61">
          <cell r="D61" t="str">
            <v>Dday/Peak_PL&lt;=2"%</v>
          </cell>
          <cell r="E61">
            <v>2677763.8171432288</v>
          </cell>
          <cell r="F61">
            <v>0.52476321337071674</v>
          </cell>
          <cell r="G61">
            <v>0.34190398245173881</v>
          </cell>
          <cell r="H61">
            <v>4.2407817616895709E-2</v>
          </cell>
          <cell r="I61">
            <v>2.9393420951631874E-2</v>
          </cell>
          <cell r="J61">
            <v>4.0854984782307403E-4</v>
          </cell>
          <cell r="K61">
            <v>6.1123015761193784E-2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C61" t="str">
            <v>PSTDP%</v>
          </cell>
          <cell r="AD61">
            <v>624558354.86830533</v>
          </cell>
          <cell r="AE61">
            <v>0</v>
          </cell>
          <cell r="AF61">
            <v>0</v>
          </cell>
          <cell r="AG61">
            <v>2.7903004792628777E-2</v>
          </cell>
          <cell r="AH61">
            <v>0.97209699520737114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N61" t="str">
            <v>TRANL/P%</v>
          </cell>
          <cell r="AO61">
            <v>2608.3080330548437</v>
          </cell>
          <cell r="AP61">
            <v>0.42371618382429205</v>
          </cell>
          <cell r="AQ61">
            <v>0.5762838161757079</v>
          </cell>
          <cell r="AR61">
            <v>0</v>
          </cell>
        </row>
        <row r="63">
          <cell r="D63" t="str">
            <v>Dday-Non-Ind</v>
          </cell>
          <cell r="E63" t="str">
            <v>EXT</v>
          </cell>
          <cell r="F63">
            <v>1405191.9453319171</v>
          </cell>
          <cell r="G63">
            <v>915538.11314643966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C63" t="str">
            <v>TPISXL</v>
          </cell>
          <cell r="AD63" t="str">
            <v>INT</v>
          </cell>
          <cell r="AE63">
            <v>0</v>
          </cell>
          <cell r="AF63">
            <v>0</v>
          </cell>
          <cell r="AG63">
            <v>19583606.425541334</v>
          </cell>
          <cell r="AH63">
            <v>628325517.14145172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N63" t="str">
            <v>DISTL/P</v>
          </cell>
          <cell r="AO63" t="str">
            <v>INT</v>
          </cell>
          <cell r="AP63">
            <v>1781644.2634545038</v>
          </cell>
          <cell r="AQ63">
            <v>2288321.614848244</v>
          </cell>
          <cell r="AR63">
            <v>11155873.649807213</v>
          </cell>
        </row>
        <row r="64">
          <cell r="D64" t="str">
            <v>Dday-Non-Ind%</v>
          </cell>
          <cell r="E64">
            <v>2320730.0584783568</v>
          </cell>
          <cell r="F64">
            <v>0.60549564573368153</v>
          </cell>
          <cell r="G64">
            <v>0.39450435426631847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C64" t="str">
            <v>TPISXL%</v>
          </cell>
          <cell r="AD64">
            <v>647909123.566993</v>
          </cell>
          <cell r="AE64">
            <v>0</v>
          </cell>
          <cell r="AF64">
            <v>0</v>
          </cell>
          <cell r="AG64">
            <v>3.0225853770550298E-2</v>
          </cell>
          <cell r="AH64">
            <v>0.9697741462294498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 t="str">
            <v>DISTL/P%</v>
          </cell>
          <cell r="AO64">
            <v>15225839.52810996</v>
          </cell>
          <cell r="AP64">
            <v>0.11701451733845154</v>
          </cell>
          <cell r="AQ64">
            <v>0.15029198295591795</v>
          </cell>
          <cell r="AR64">
            <v>0.73269349970563058</v>
          </cell>
        </row>
        <row r="66">
          <cell r="D66" t="str">
            <v>Dday-Ind</v>
          </cell>
          <cell r="E66" t="str">
            <v>EXT</v>
          </cell>
          <cell r="F66">
            <v>0</v>
          </cell>
          <cell r="G66">
            <v>0</v>
          </cell>
          <cell r="H66">
            <v>113558.11957853253</v>
          </cell>
          <cell r="I66">
            <v>78708.639086339521</v>
          </cell>
          <cell r="J66">
            <v>20797.666666666668</v>
          </cell>
          <cell r="K66">
            <v>1493270</v>
          </cell>
          <cell r="L66">
            <v>1203970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C66" t="str">
            <v>DISTXOTHER</v>
          </cell>
          <cell r="AD66" t="str">
            <v>INT</v>
          </cell>
          <cell r="AE66">
            <v>0</v>
          </cell>
          <cell r="AF66">
            <v>0</v>
          </cell>
          <cell r="AG66">
            <v>0</v>
          </cell>
          <cell r="AH66">
            <v>14873761.677292876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N66" t="str">
            <v>Comm_PassL/P</v>
          </cell>
          <cell r="AO66" t="str">
            <v>INT</v>
          </cell>
          <cell r="AP66">
            <v>0</v>
          </cell>
          <cell r="AQ66">
            <v>0</v>
          </cell>
          <cell r="AR66">
            <v>0</v>
          </cell>
        </row>
        <row r="67">
          <cell r="D67" t="str">
            <v>Dday-Ind%</v>
          </cell>
          <cell r="E67">
            <v>2910304.4253315385</v>
          </cell>
          <cell r="F67">
            <v>0</v>
          </cell>
          <cell r="G67">
            <v>0</v>
          </cell>
          <cell r="H67">
            <v>3.9019326840901231E-2</v>
          </cell>
          <cell r="I67">
            <v>2.7044813044729204E-2</v>
          </cell>
          <cell r="J67">
            <v>7.1462168993875691E-3</v>
          </cell>
          <cell r="K67">
            <v>0.51309752581291845</v>
          </cell>
          <cell r="L67">
            <v>0.41369211740206357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C67" t="str">
            <v>DISTXOTHER%</v>
          </cell>
          <cell r="AD67">
            <v>14873761.677292876</v>
          </cell>
          <cell r="AE67">
            <v>0</v>
          </cell>
          <cell r="AF67">
            <v>0</v>
          </cell>
          <cell r="AG67">
            <v>0</v>
          </cell>
          <cell r="AH67">
            <v>1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N67" t="str">
            <v>Comm_PassL/P%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9">
          <cell r="D69" t="str">
            <v xml:space="preserve">Sale for Resale-Gas </v>
          </cell>
          <cell r="E69" t="str">
            <v>EXT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C69" t="str">
            <v>MAIN-SERVICE</v>
          </cell>
          <cell r="AD69" t="str">
            <v>INT</v>
          </cell>
          <cell r="AE69">
            <v>0</v>
          </cell>
          <cell r="AF69">
            <v>0</v>
          </cell>
          <cell r="AG69">
            <v>0</v>
          </cell>
          <cell r="AH69">
            <v>256872576.66500002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N69" t="str">
            <v>TRANPXL</v>
          </cell>
          <cell r="AO69" t="str">
            <v>INT</v>
          </cell>
          <cell r="AP69">
            <v>8111788.4083362818</v>
          </cell>
          <cell r="AQ69">
            <v>8085464.6408303855</v>
          </cell>
          <cell r="AR69">
            <v>0</v>
          </cell>
        </row>
        <row r="70">
          <cell r="D70" t="str">
            <v>Sale for Resale-Gas %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C70" t="str">
            <v>MAIN-SERVICE%</v>
          </cell>
          <cell r="AD70">
            <v>256872576.66500002</v>
          </cell>
          <cell r="AE70">
            <v>0</v>
          </cell>
          <cell r="AF70">
            <v>0</v>
          </cell>
          <cell r="AG70">
            <v>0</v>
          </cell>
          <cell r="AH70">
            <v>1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N70" t="str">
            <v>TRANPXL%</v>
          </cell>
          <cell r="AO70">
            <v>16197253.049166668</v>
          </cell>
          <cell r="AP70">
            <v>0.50081259974842618</v>
          </cell>
          <cell r="AQ70">
            <v>0.49918740025157377</v>
          </cell>
          <cell r="AR70">
            <v>0</v>
          </cell>
        </row>
        <row r="72">
          <cell r="D72" t="str">
            <v>GSR</v>
          </cell>
          <cell r="E72" t="str">
            <v>EXT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C72" t="str">
            <v>DIST-MAINS</v>
          </cell>
          <cell r="AD72" t="str">
            <v>INT</v>
          </cell>
          <cell r="AE72">
            <v>0</v>
          </cell>
          <cell r="AF72">
            <v>0</v>
          </cell>
          <cell r="AG72">
            <v>0</v>
          </cell>
          <cell r="AH72">
            <v>93870445.610000014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N72" t="str">
            <v>DISTPXL</v>
          </cell>
          <cell r="AO72" t="str">
            <v>INT</v>
          </cell>
          <cell r="AP72">
            <v>180799981.82213497</v>
          </cell>
          <cell r="AQ72">
            <v>180213263.27784142</v>
          </cell>
          <cell r="AR72">
            <v>243875888.94068959</v>
          </cell>
        </row>
        <row r="73">
          <cell r="D73" t="str">
            <v>GSR%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C73" t="str">
            <v>DIST-MAINS%</v>
          </cell>
          <cell r="AD73">
            <v>93870445.610000014</v>
          </cell>
          <cell r="AE73">
            <v>0</v>
          </cell>
          <cell r="AF73">
            <v>0</v>
          </cell>
          <cell r="AG73">
            <v>0</v>
          </cell>
          <cell r="AH73">
            <v>1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N73" t="str">
            <v>DISTPXL%</v>
          </cell>
          <cell r="AO73">
            <v>604889134.04066598</v>
          </cell>
          <cell r="AP73">
            <v>0.29889771802377924</v>
          </cell>
          <cell r="AQ73">
            <v>0.29792775756114986</v>
          </cell>
          <cell r="AR73">
            <v>0.4031745244150709</v>
          </cell>
        </row>
        <row r="75">
          <cell r="D75" t="str">
            <v>Sales</v>
          </cell>
          <cell r="E75" t="str">
            <v>EXT</v>
          </cell>
          <cell r="F75">
            <v>106836539</v>
          </cell>
          <cell r="G75">
            <v>75664947</v>
          </cell>
          <cell r="H75">
            <v>10823803</v>
          </cell>
          <cell r="I75">
            <v>10315598</v>
          </cell>
          <cell r="J75">
            <v>3848935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C75" t="str">
            <v>PSTD/LP</v>
          </cell>
          <cell r="AD75" t="str">
            <v>INT</v>
          </cell>
          <cell r="AE75">
            <v>0</v>
          </cell>
          <cell r="AF75">
            <v>0</v>
          </cell>
          <cell r="AG75">
            <v>2608.3080330548437</v>
          </cell>
          <cell r="AH75">
            <v>15225839.528109962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N75" t="str">
            <v>DISTPT_xMSM</v>
          </cell>
          <cell r="AO75" t="str">
            <v>INT</v>
          </cell>
          <cell r="AP75">
            <v>6761098.0606799852</v>
          </cell>
          <cell r="AQ75">
            <v>6739157.4522130527</v>
          </cell>
          <cell r="AR75">
            <v>416670.78850446432</v>
          </cell>
        </row>
        <row r="76">
          <cell r="D76" t="str">
            <v>Sales%</v>
          </cell>
          <cell r="E76">
            <v>207489822</v>
          </cell>
          <cell r="F76">
            <v>0.5149001429091784</v>
          </cell>
          <cell r="G76">
            <v>0.36466823418451821</v>
          </cell>
          <cell r="H76">
            <v>5.2165464771568408E-2</v>
          </cell>
          <cell r="I76">
            <v>4.9716163908994054E-2</v>
          </cell>
          <cell r="J76">
            <v>1.8549994225740867E-2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C76" t="str">
            <v>PSTD/LP%</v>
          </cell>
          <cell r="AD76">
            <v>15228447.836143017</v>
          </cell>
          <cell r="AE76">
            <v>0</v>
          </cell>
          <cell r="AF76">
            <v>0</v>
          </cell>
          <cell r="AG76">
            <v>1.7127865302623399E-4</v>
          </cell>
          <cell r="AH76">
            <v>0.99982872134697376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N76" t="str">
            <v>DISTPT_xMSM%</v>
          </cell>
          <cell r="AO76">
            <v>13916926.301397502</v>
          </cell>
          <cell r="AP76">
            <v>0.48581834194243401</v>
          </cell>
          <cell r="AQ76">
            <v>0.48424180068671657</v>
          </cell>
          <cell r="AR76">
            <v>2.9939857370849431E-2</v>
          </cell>
        </row>
        <row r="78">
          <cell r="D78" t="str">
            <v>Sales_Firm</v>
          </cell>
          <cell r="E78" t="str">
            <v>EXT</v>
          </cell>
          <cell r="F78">
            <v>106836539</v>
          </cell>
          <cell r="G78">
            <v>75664947</v>
          </cell>
          <cell r="H78">
            <v>10823803</v>
          </cell>
          <cell r="I78">
            <v>10315598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C78" t="str">
            <v>SUPPPT</v>
          </cell>
          <cell r="AD78" t="str">
            <v>INT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N78" t="str">
            <v>SUPP_PreTax</v>
          </cell>
          <cell r="AO78" t="str">
            <v>INT</v>
          </cell>
          <cell r="AP78">
            <v>-222363.17510824633</v>
          </cell>
          <cell r="AQ78">
            <v>-103284962.50589409</v>
          </cell>
          <cell r="AR78">
            <v>0</v>
          </cell>
        </row>
        <row r="79">
          <cell r="D79" t="str">
            <v>Sales_Firm%</v>
          </cell>
          <cell r="E79">
            <v>203640887</v>
          </cell>
          <cell r="F79">
            <v>0.52463206467962398</v>
          </cell>
          <cell r="G79">
            <v>0.37156068270317444</v>
          </cell>
          <cell r="H79">
            <v>5.3151423368137267E-2</v>
          </cell>
          <cell r="I79">
            <v>5.065582924906431E-2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C79" t="str">
            <v>SUPPPT%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N79" t="str">
            <v>SUPP_PreTax%</v>
          </cell>
          <cell r="AO79">
            <v>-103507325.68100233</v>
          </cell>
          <cell r="AP79">
            <v>2.1482844199215818E-3</v>
          </cell>
          <cell r="AQ79">
            <v>0.99785171558007846</v>
          </cell>
          <cell r="AR79">
            <v>0</v>
          </cell>
        </row>
        <row r="81">
          <cell r="D81" t="str">
            <v>Winter5</v>
          </cell>
          <cell r="E81" t="str">
            <v>EXT</v>
          </cell>
          <cell r="F81">
            <v>52728281.857142858</v>
          </cell>
          <cell r="G81">
            <v>32040716.142857142</v>
          </cell>
          <cell r="H81">
            <v>2794243</v>
          </cell>
          <cell r="I81">
            <v>3237761.4285714282</v>
          </cell>
          <cell r="J81">
            <v>826791.57142857136</v>
          </cell>
          <cell r="K81">
            <v>16212179</v>
          </cell>
          <cell r="L81">
            <v>1917844.5714285672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C81" t="str">
            <v>STORPT</v>
          </cell>
          <cell r="AD81" t="str">
            <v>INT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N81" t="str">
            <v>STOR_PreTax</v>
          </cell>
          <cell r="AO81" t="str">
            <v>INT</v>
          </cell>
          <cell r="AP81">
            <v>0</v>
          </cell>
          <cell r="AQ81">
            <v>0</v>
          </cell>
          <cell r="AR81">
            <v>0</v>
          </cell>
        </row>
        <row r="82">
          <cell r="D82" t="str">
            <v>Winter5%</v>
          </cell>
          <cell r="E82">
            <v>109757817.57142857</v>
          </cell>
          <cell r="F82">
            <v>0.48040570616146011</v>
          </cell>
          <cell r="G82">
            <v>0.29192195008802518</v>
          </cell>
          <cell r="H82">
            <v>2.5458259482806798E-2</v>
          </cell>
          <cell r="I82">
            <v>2.9499141839845228E-2</v>
          </cell>
          <cell r="J82">
            <v>7.5328718238271194E-3</v>
          </cell>
          <cell r="K82">
            <v>0.14770864944949713</v>
          </cell>
          <cell r="L82">
            <v>1.7473421154538406E-2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C82" t="str">
            <v>STORPT%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N82" t="str">
            <v>STOR_PreTax%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</row>
        <row r="84">
          <cell r="D84" t="str">
            <v>WinterSales</v>
          </cell>
          <cell r="E84" t="str">
            <v>EXT</v>
          </cell>
          <cell r="F84">
            <v>75273389</v>
          </cell>
          <cell r="G84">
            <v>50217479</v>
          </cell>
          <cell r="H84">
            <v>6139893</v>
          </cell>
          <cell r="I84">
            <v>6186860</v>
          </cell>
          <cell r="J84">
            <v>2086018</v>
          </cell>
          <cell r="K84">
            <v>192208744</v>
          </cell>
          <cell r="L84">
            <v>120535821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C84" t="str">
            <v>TRANSPT</v>
          </cell>
          <cell r="AD84" t="str">
            <v>INT</v>
          </cell>
          <cell r="AE84">
            <v>0</v>
          </cell>
          <cell r="AF84">
            <v>0</v>
          </cell>
          <cell r="AG84">
            <v>17427054.769166667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N84" t="str">
            <v>TRAN_PreTax</v>
          </cell>
          <cell r="AO84" t="str">
            <v>INT</v>
          </cell>
          <cell r="AP84">
            <v>270064.17653198412</v>
          </cell>
          <cell r="AQ84">
            <v>292821.42337427812</v>
          </cell>
          <cell r="AR84">
            <v>0</v>
          </cell>
        </row>
        <row r="85">
          <cell r="D85" t="str">
            <v>WinterSales%</v>
          </cell>
          <cell r="E85">
            <v>452648204</v>
          </cell>
          <cell r="F85">
            <v>0.16629556537465021</v>
          </cell>
          <cell r="G85">
            <v>0.11094151828336869</v>
          </cell>
          <cell r="H85">
            <v>1.3564381667136804E-2</v>
          </cell>
          <cell r="I85">
            <v>1.3668142158363672E-2</v>
          </cell>
          <cell r="J85">
            <v>4.6084751503841156E-3</v>
          </cell>
          <cell r="K85">
            <v>0.42463162849531599</v>
          </cell>
          <cell r="L85">
            <v>0.26629028887078054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C85" t="str">
            <v>TRANSPT%</v>
          </cell>
          <cell r="AD85">
            <v>17427054.769166667</v>
          </cell>
          <cell r="AE85">
            <v>0</v>
          </cell>
          <cell r="AF85">
            <v>0</v>
          </cell>
          <cell r="AG85">
            <v>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N85" t="str">
            <v>TRAN_PreTax%</v>
          </cell>
          <cell r="AO85">
            <v>562885.59990626224</v>
          </cell>
          <cell r="AP85">
            <v>0.47978519361120292</v>
          </cell>
          <cell r="AQ85">
            <v>0.52021480638879714</v>
          </cell>
          <cell r="AR85">
            <v>0</v>
          </cell>
        </row>
        <row r="87">
          <cell r="D87" t="str">
            <v>Meter_Install</v>
          </cell>
          <cell r="E87" t="str">
            <v>EXT</v>
          </cell>
          <cell r="F87">
            <v>38178556.40973182</v>
          </cell>
          <cell r="G87">
            <v>3320718.2594306623</v>
          </cell>
          <cell r="H87">
            <v>8496.5027807839706</v>
          </cell>
          <cell r="I87">
            <v>1145.9206820964841</v>
          </cell>
          <cell r="J87">
            <v>22.829509198910046</v>
          </cell>
          <cell r="K87">
            <v>7784.177450333651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C87" t="str">
            <v>DISTPT</v>
          </cell>
          <cell r="AD87" t="str">
            <v>INT</v>
          </cell>
          <cell r="AE87">
            <v>0</v>
          </cell>
          <cell r="AF87">
            <v>0</v>
          </cell>
          <cell r="AG87">
            <v>0</v>
          </cell>
          <cell r="AH87">
            <v>607131300.09913862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N87" t="str">
            <v>DIST_PreTax</v>
          </cell>
          <cell r="AO87" t="str">
            <v>INT</v>
          </cell>
          <cell r="AP87">
            <v>7047447.7756485082</v>
          </cell>
          <cell r="AQ87">
            <v>7371421.1961781718</v>
          </cell>
          <cell r="AR87">
            <v>5558330.8085893244</v>
          </cell>
        </row>
        <row r="88">
          <cell r="D88" t="str">
            <v>Meter_Install%</v>
          </cell>
          <cell r="E88">
            <v>41516724.0995849</v>
          </cell>
          <cell r="F88">
            <v>0.91959462693044092</v>
          </cell>
          <cell r="G88">
            <v>7.9985074242981138E-2</v>
          </cell>
          <cell r="H88">
            <v>2.046525337693713E-4</v>
          </cell>
          <cell r="I88">
            <v>2.7601423449205654E-5</v>
          </cell>
          <cell r="J88">
            <v>5.4988705621738357E-7</v>
          </cell>
          <cell r="K88">
            <v>1.8749498230308302E-4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C88" t="str">
            <v>DISTPT%</v>
          </cell>
          <cell r="AD88">
            <v>607131300.09913862</v>
          </cell>
          <cell r="AE88">
            <v>0</v>
          </cell>
          <cell r="AF88">
            <v>0</v>
          </cell>
          <cell r="AG88">
            <v>0</v>
          </cell>
          <cell r="AH88">
            <v>1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N88" t="str">
            <v>DIST_PreTax%</v>
          </cell>
          <cell r="AO88">
            <v>19977199.780416004</v>
          </cell>
          <cell r="AP88">
            <v>0.35277455564904764</v>
          </cell>
          <cell r="AQ88">
            <v>0.36899171441457496</v>
          </cell>
          <cell r="AR88">
            <v>0.27823372993637741</v>
          </cell>
        </row>
        <row r="90">
          <cell r="D90" t="str">
            <v>Meter_Invest</v>
          </cell>
          <cell r="E90" t="str">
            <v>EXT</v>
          </cell>
          <cell r="F90">
            <v>30606861.529999994</v>
          </cell>
          <cell r="G90">
            <v>10164612.055714285</v>
          </cell>
          <cell r="H90">
            <v>706226.74357142858</v>
          </cell>
          <cell r="I90">
            <v>380988.96499999997</v>
          </cell>
          <cell r="J90">
            <v>53807.228571428568</v>
          </cell>
          <cell r="K90">
            <v>996881.83</v>
          </cell>
          <cell r="L90">
            <v>18675.085714285713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C90" t="str">
            <v>GENPT</v>
          </cell>
          <cell r="AD90" t="str">
            <v>INT</v>
          </cell>
          <cell r="AE90">
            <v>0</v>
          </cell>
          <cell r="AF90">
            <v>0</v>
          </cell>
          <cell r="AG90">
            <v>1309280.7350965044</v>
          </cell>
          <cell r="AH90">
            <v>45719790.680666618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N90" t="str">
            <v>BBA_PP_PreTax</v>
          </cell>
          <cell r="AO90" t="str">
            <v>INT</v>
          </cell>
          <cell r="AP90">
            <v>0</v>
          </cell>
          <cell r="AQ90">
            <v>0</v>
          </cell>
          <cell r="AR90">
            <v>0</v>
          </cell>
        </row>
        <row r="91">
          <cell r="D91" t="str">
            <v>Meter_Invest%</v>
          </cell>
          <cell r="E91">
            <v>42928053.438571431</v>
          </cell>
          <cell r="F91">
            <v>0.71298041905853848</v>
          </cell>
          <cell r="G91">
            <v>0.23678250564655803</v>
          </cell>
          <cell r="H91">
            <v>1.6451403849047447E-2</v>
          </cell>
          <cell r="I91">
            <v>8.8750580210952747E-3</v>
          </cell>
          <cell r="J91">
            <v>1.2534281026374714E-3</v>
          </cell>
          <cell r="K91">
            <v>2.3222153117809164E-2</v>
          </cell>
          <cell r="L91">
            <v>4.3503220431387877E-4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C91" t="str">
            <v>GENPT%</v>
          </cell>
          <cell r="AD91">
            <v>47029071.415763125</v>
          </cell>
          <cell r="AE91">
            <v>0</v>
          </cell>
          <cell r="AF91">
            <v>0</v>
          </cell>
          <cell r="AG91">
            <v>2.7839816855445329E-2</v>
          </cell>
          <cell r="AH91">
            <v>0.97216018314455466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N91" t="str">
            <v>BBA_PP_PreTax%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3">
          <cell r="D93" t="str">
            <v>Service_Invest</v>
          </cell>
          <cell r="E93" t="str">
            <v>EXT</v>
          </cell>
          <cell r="F93">
            <v>340088745.63415772</v>
          </cell>
          <cell r="G93">
            <v>75406712.623927683</v>
          </cell>
          <cell r="H93">
            <v>2158521.354789272</v>
          </cell>
          <cell r="I93">
            <v>17044.366853466167</v>
          </cell>
          <cell r="J93">
            <v>753576.85000000009</v>
          </cell>
          <cell r="K93">
            <v>7540764.2400000002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C93" t="str">
            <v>TRANSPXL</v>
          </cell>
          <cell r="AD93" t="str">
            <v>INT</v>
          </cell>
          <cell r="AE93">
            <v>0</v>
          </cell>
          <cell r="AF93">
            <v>0</v>
          </cell>
          <cell r="AG93">
            <v>16197253.049166666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N93" t="str">
            <v>Comm_Pass_PreTax</v>
          </cell>
          <cell r="AO93" t="str">
            <v>INT</v>
          </cell>
          <cell r="AP93">
            <v>0</v>
          </cell>
          <cell r="AQ93">
            <v>0</v>
          </cell>
          <cell r="AR93">
            <v>0</v>
          </cell>
        </row>
        <row r="94">
          <cell r="D94" t="str">
            <v>Service_Invest%</v>
          </cell>
          <cell r="E94">
            <v>425965365.06972814</v>
          </cell>
          <cell r="F94">
            <v>0.79839530046882357</v>
          </cell>
          <cell r="G94">
            <v>0.17702545513667298</v>
          </cell>
          <cell r="H94">
            <v>5.0673635271636088E-3</v>
          </cell>
          <cell r="I94">
            <v>4.0013504033775374E-5</v>
          </cell>
          <cell r="J94">
            <v>1.7691035745984742E-3</v>
          </cell>
          <cell r="K94">
            <v>1.7702763788707609E-2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C94" t="str">
            <v>TRANSPXL%</v>
          </cell>
          <cell r="AD94">
            <v>16197253.049166666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N94" t="str">
            <v>Comm_Pass_PreTax%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6">
          <cell r="D96" t="str">
            <v>Cust_Avg(Low Pressure)</v>
          </cell>
          <cell r="E96" t="str">
            <v>EXT</v>
          </cell>
          <cell r="F96">
            <v>181657.33333333334</v>
          </cell>
          <cell r="G96">
            <v>25460.583333333332</v>
          </cell>
          <cell r="H96">
            <v>450.66666666666669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C96" t="str">
            <v>DISTPXL</v>
          </cell>
          <cell r="AD96" t="str">
            <v>INT</v>
          </cell>
          <cell r="AE96">
            <v>0</v>
          </cell>
          <cell r="AF96">
            <v>0</v>
          </cell>
          <cell r="AG96">
            <v>0</v>
          </cell>
          <cell r="AH96">
            <v>604889134.04066598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N96" t="str">
            <v>SUPPTOTPT</v>
          </cell>
          <cell r="AO96" t="str">
            <v>INT</v>
          </cell>
          <cell r="AP96">
            <v>0</v>
          </cell>
          <cell r="AQ96">
            <v>0</v>
          </cell>
          <cell r="AR96">
            <v>0</v>
          </cell>
        </row>
        <row r="97">
          <cell r="D97" t="str">
            <v>Cust_Avg(Low Pressure)%</v>
          </cell>
          <cell r="E97">
            <v>207568.58333333334</v>
          </cell>
          <cell r="F97">
            <v>0.87516776583482647</v>
          </cell>
          <cell r="G97">
            <v>0.12266106423459233</v>
          </cell>
          <cell r="H97">
            <v>2.1711699305811774E-3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C97" t="str">
            <v>DISTPXL%</v>
          </cell>
          <cell r="AD97">
            <v>604889134.04066598</v>
          </cell>
          <cell r="AE97">
            <v>0</v>
          </cell>
          <cell r="AF97">
            <v>0</v>
          </cell>
          <cell r="AG97">
            <v>0</v>
          </cell>
          <cell r="AH97">
            <v>1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N97" t="str">
            <v>SUPPTOTPT%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9">
          <cell r="D99" t="str">
            <v>Res</v>
          </cell>
          <cell r="E99" t="str">
            <v>EXT</v>
          </cell>
          <cell r="F99">
            <v>1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C99" t="str">
            <v>GENPTXL</v>
          </cell>
          <cell r="AD99" t="str">
            <v>INT</v>
          </cell>
          <cell r="AE99">
            <v>0</v>
          </cell>
          <cell r="AF99">
            <v>0</v>
          </cell>
          <cell r="AG99">
            <v>1232858.1840247675</v>
          </cell>
          <cell r="AH99">
            <v>43057348.667161942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N99" t="str">
            <v>STORTOTPT</v>
          </cell>
          <cell r="AO99" t="str">
            <v>INT</v>
          </cell>
          <cell r="AP99">
            <v>0</v>
          </cell>
          <cell r="AQ99">
            <v>0</v>
          </cell>
          <cell r="AR99">
            <v>0</v>
          </cell>
        </row>
        <row r="100">
          <cell r="D100" t="str">
            <v>Res%</v>
          </cell>
          <cell r="E100">
            <v>1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C100" t="str">
            <v>GENPTXL%</v>
          </cell>
          <cell r="AD100">
            <v>44290206.851186708</v>
          </cell>
          <cell r="AE100">
            <v>0</v>
          </cell>
          <cell r="AF100">
            <v>0</v>
          </cell>
          <cell r="AG100">
            <v>2.7835909373083778E-2</v>
          </cell>
          <cell r="AH100">
            <v>0.97216409062691622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N100" t="str">
            <v>STORTOTPT%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2">
          <cell r="D102" t="str">
            <v>Cust_Avg</v>
          </cell>
          <cell r="E102" t="str">
            <v>EXT</v>
          </cell>
          <cell r="F102">
            <v>181657.33333333334</v>
          </cell>
          <cell r="G102">
            <v>25460.583333333332</v>
          </cell>
          <cell r="H102">
            <v>450.66666666666669</v>
          </cell>
          <cell r="I102">
            <v>86.833333333333329</v>
          </cell>
          <cell r="J102">
            <v>10</v>
          </cell>
          <cell r="K102">
            <v>191.83333333333334</v>
          </cell>
          <cell r="L102">
            <v>11.166666666666666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C102" t="str">
            <v>GASDEMCOST</v>
          </cell>
          <cell r="AD102" t="str">
            <v>INT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N102" t="str">
            <v>SUPPPT</v>
          </cell>
          <cell r="AO102" t="str">
            <v>INT</v>
          </cell>
          <cell r="AP102">
            <v>0</v>
          </cell>
          <cell r="AQ102">
            <v>0</v>
          </cell>
          <cell r="AR102">
            <v>0</v>
          </cell>
        </row>
        <row r="103">
          <cell r="D103" t="str">
            <v>Cust_Avg%</v>
          </cell>
          <cell r="E103">
            <v>207868.41666666669</v>
          </cell>
          <cell r="F103">
            <v>0.8739054073069461</v>
          </cell>
          <cell r="G103">
            <v>0.12248413559699825</v>
          </cell>
          <cell r="H103">
            <v>2.1680381940338057E-3</v>
          </cell>
          <cell r="I103">
            <v>4.1773221120251948E-4</v>
          </cell>
          <cell r="J103">
            <v>4.8107356376489773E-5</v>
          </cell>
          <cell r="K103">
            <v>9.2285945315566213E-4</v>
          </cell>
          <cell r="L103">
            <v>5.3719881287080244E-5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C103" t="str">
            <v>GASDEMCOST%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N103" t="str">
            <v>SUPPPT%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5">
          <cell r="D105" t="str">
            <v>SmCust_Avg</v>
          </cell>
          <cell r="E105" t="str">
            <v>EXT</v>
          </cell>
          <cell r="F105">
            <v>181657.33333333334</v>
          </cell>
          <cell r="G105">
            <v>25460.583333333332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C105" t="str">
            <v>RATEBASE</v>
          </cell>
          <cell r="AD105" t="str">
            <v>INT</v>
          </cell>
          <cell r="AE105">
            <v>0</v>
          </cell>
          <cell r="AF105">
            <v>0</v>
          </cell>
          <cell r="AG105">
            <v>7761705.0692334939</v>
          </cell>
          <cell r="AH105">
            <v>293099020.62840801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N105" t="str">
            <v>STORPT</v>
          </cell>
          <cell r="AO105" t="str">
            <v>INT</v>
          </cell>
          <cell r="AP105">
            <v>0</v>
          </cell>
          <cell r="AQ105">
            <v>0</v>
          </cell>
          <cell r="AR105">
            <v>0</v>
          </cell>
        </row>
        <row r="106">
          <cell r="D106" t="str">
            <v>SmCust_Avg%</v>
          </cell>
          <cell r="E106">
            <v>207117.91666666669</v>
          </cell>
          <cell r="F106">
            <v>0.87707203827127456</v>
          </cell>
          <cell r="G106">
            <v>0.12292796172872536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C106" t="str">
            <v>RATEBASE%</v>
          </cell>
          <cell r="AD106">
            <v>300860725.69764149</v>
          </cell>
          <cell r="AE106">
            <v>0</v>
          </cell>
          <cell r="AF106">
            <v>0</v>
          </cell>
          <cell r="AG106">
            <v>2.5798332604681142E-2</v>
          </cell>
          <cell r="AH106">
            <v>0.97420166739531888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N106" t="str">
            <v>STORPT%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8">
          <cell r="D108" t="str">
            <v>LGCust</v>
          </cell>
          <cell r="E108" t="str">
            <v>EXT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10</v>
          </cell>
          <cell r="K108">
            <v>191.83333333333334</v>
          </cell>
          <cell r="L108">
            <v>11.166666666666666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C108" t="str">
            <v>DIR-CustDeposits</v>
          </cell>
          <cell r="AD108" t="str">
            <v>INT</v>
          </cell>
          <cell r="AE108">
            <v>0</v>
          </cell>
          <cell r="AF108">
            <v>0</v>
          </cell>
          <cell r="AG108">
            <v>0</v>
          </cell>
          <cell r="AH108">
            <v>-160300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N108" t="str">
            <v>TRANPT</v>
          </cell>
          <cell r="AO108" t="str">
            <v>INT</v>
          </cell>
          <cell r="AP108">
            <v>8818977.871806208</v>
          </cell>
          <cell r="AQ108">
            <v>11994430.273735123</v>
          </cell>
          <cell r="AR108">
            <v>0</v>
          </cell>
        </row>
        <row r="109">
          <cell r="D109" t="str">
            <v>LGCust%</v>
          </cell>
          <cell r="E109">
            <v>213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4.6948356807511735E-2</v>
          </cell>
          <cell r="K109">
            <v>0.90062597809076683</v>
          </cell>
          <cell r="L109">
            <v>5.242566510172144E-2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C109" t="str">
            <v>DIR-CustDeposits%</v>
          </cell>
          <cell r="AD109">
            <v>-160300</v>
          </cell>
          <cell r="AE109">
            <v>0</v>
          </cell>
          <cell r="AF109">
            <v>0</v>
          </cell>
          <cell r="AG109">
            <v>0</v>
          </cell>
          <cell r="AH109">
            <v>1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N109" t="str">
            <v>TRANPT%</v>
          </cell>
          <cell r="AO109">
            <v>20813408.145541333</v>
          </cell>
          <cell r="AP109">
            <v>0.42371618382429199</v>
          </cell>
          <cell r="AQ109">
            <v>0.5762838161757079</v>
          </cell>
          <cell r="AR109">
            <v>0</v>
          </cell>
        </row>
        <row r="111">
          <cell r="D111" t="str">
            <v>CUST-903</v>
          </cell>
          <cell r="E111" t="str">
            <v>EXT</v>
          </cell>
          <cell r="F111">
            <v>0.79925742494121499</v>
          </cell>
          <cell r="G111">
            <v>0.13742109775921327</v>
          </cell>
          <cell r="H111">
            <v>6.7342591202841978E-3</v>
          </cell>
          <cell r="I111">
            <v>4.8435770102307476E-3</v>
          </cell>
          <cell r="J111">
            <v>1.3831903567500924E-3</v>
          </cell>
          <cell r="K111">
            <v>3.2355921798070661E-2</v>
          </cell>
          <cell r="L111">
            <v>1.8004529014235895E-2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C111" t="str">
            <v>TRAN-DIST-Mains</v>
          </cell>
          <cell r="AD111" t="str">
            <v>INT</v>
          </cell>
          <cell r="AE111">
            <v>0</v>
          </cell>
          <cell r="AF111">
            <v>0</v>
          </cell>
          <cell r="AG111">
            <v>15382525.939166667</v>
          </cell>
          <cell r="AH111">
            <v>106791717.33000001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N111" t="str">
            <v>DISTPT</v>
          </cell>
          <cell r="AO111" t="str">
            <v>INT</v>
          </cell>
          <cell r="AP111">
            <v>183638893.10766301</v>
          </cell>
          <cell r="AQ111">
            <v>183042961.94133246</v>
          </cell>
          <cell r="AR111">
            <v>263885828.15092891</v>
          </cell>
        </row>
        <row r="112">
          <cell r="D112" t="str">
            <v>CUST-903%</v>
          </cell>
          <cell r="E112">
            <v>0.99999999999999989</v>
          </cell>
          <cell r="F112">
            <v>0.7992574249412151</v>
          </cell>
          <cell r="G112">
            <v>0.1374210977592133</v>
          </cell>
          <cell r="H112">
            <v>6.7342591202841987E-3</v>
          </cell>
          <cell r="I112">
            <v>4.8435770102307485E-3</v>
          </cell>
          <cell r="J112">
            <v>1.3831903567500926E-3</v>
          </cell>
          <cell r="K112">
            <v>3.2355921798070668E-2</v>
          </cell>
          <cell r="L112">
            <v>1.8004529014235899E-2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C112" t="str">
            <v>TRAN-DIST-Mains%</v>
          </cell>
          <cell r="AD112">
            <v>122174243.26916668</v>
          </cell>
          <cell r="AE112">
            <v>0</v>
          </cell>
          <cell r="AF112">
            <v>0</v>
          </cell>
          <cell r="AG112">
            <v>0.12590645562892372</v>
          </cell>
          <cell r="AH112">
            <v>0.87409354437107634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N112" t="str">
            <v>DISTPT%</v>
          </cell>
          <cell r="AO112">
            <v>630567683.19992447</v>
          </cell>
          <cell r="AP112">
            <v>0.29122788560262997</v>
          </cell>
          <cell r="AQ112">
            <v>0.29028281470507555</v>
          </cell>
          <cell r="AR112">
            <v>0.41848929969229437</v>
          </cell>
        </row>
        <row r="114">
          <cell r="D114" t="str">
            <v>Cust_Deposit</v>
          </cell>
          <cell r="E114" t="str">
            <v>EXT</v>
          </cell>
          <cell r="F114">
            <v>5228577.8600000003</v>
          </cell>
          <cell r="G114">
            <v>2873106.6500000004</v>
          </cell>
          <cell r="H114">
            <v>1029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C114" t="str">
            <v>Income_before_tax</v>
          </cell>
          <cell r="AD114" t="str">
            <v>INT</v>
          </cell>
          <cell r="AE114">
            <v>4640231.8123411313</v>
          </cell>
          <cell r="AF114">
            <v>0</v>
          </cell>
          <cell r="AG114">
            <v>562885.59990626224</v>
          </cell>
          <cell r="AH114">
            <v>19977199.780415997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N114" t="str">
            <v>BBA_PPPT</v>
          </cell>
          <cell r="AO114" t="str">
            <v>INT</v>
          </cell>
          <cell r="AP114">
            <v>0</v>
          </cell>
          <cell r="AQ114">
            <v>0</v>
          </cell>
          <cell r="AR114">
            <v>0</v>
          </cell>
        </row>
        <row r="115">
          <cell r="D115" t="str">
            <v>Cust_Deposit%</v>
          </cell>
          <cell r="E115">
            <v>8102713.5100000007</v>
          </cell>
          <cell r="F115">
            <v>0.64528726747491783</v>
          </cell>
          <cell r="G115">
            <v>0.35458573803135734</v>
          </cell>
          <cell r="H115">
            <v>1.2699449372485588E-4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C115" t="str">
            <v>Income_before_tax%</v>
          </cell>
          <cell r="AD115">
            <v>25180317.19266339</v>
          </cell>
          <cell r="AE115">
            <v>0.18428011755519597</v>
          </cell>
          <cell r="AF115">
            <v>0</v>
          </cell>
          <cell r="AG115">
            <v>2.2354190203381006E-2</v>
          </cell>
          <cell r="AH115">
            <v>0.79336569224142306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N115" t="str">
            <v>BBA_PPPT%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7">
          <cell r="D117" t="str">
            <v>BILLDMND-Supply</v>
          </cell>
          <cell r="E117" t="str">
            <v>EXT</v>
          </cell>
          <cell r="F117">
            <v>106836539</v>
          </cell>
          <cell r="G117">
            <v>75664947</v>
          </cell>
          <cell r="H117">
            <v>10823803</v>
          </cell>
          <cell r="I117">
            <v>10315598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C117" t="str">
            <v>REVREQ</v>
          </cell>
          <cell r="AD117" t="str">
            <v>INT</v>
          </cell>
          <cell r="AE117">
            <v>664085.44609677792</v>
          </cell>
          <cell r="AF117">
            <v>0</v>
          </cell>
          <cell r="AG117">
            <v>1615035.1681651459</v>
          </cell>
          <cell r="AH117">
            <v>113185365.81041802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N117" t="str">
            <v>SUPPO&amp;M</v>
          </cell>
          <cell r="AO117" t="str">
            <v>INT</v>
          </cell>
          <cell r="AP117">
            <v>0</v>
          </cell>
          <cell r="AQ117">
            <v>0</v>
          </cell>
          <cell r="AR117">
            <v>0</v>
          </cell>
        </row>
        <row r="118">
          <cell r="D118" t="str">
            <v>BILLDMND-Supply%</v>
          </cell>
          <cell r="E118">
            <v>203640887</v>
          </cell>
          <cell r="F118">
            <v>0.52463206467962398</v>
          </cell>
          <cell r="G118">
            <v>0.37156068270317444</v>
          </cell>
          <cell r="H118">
            <v>5.3151423368137267E-2</v>
          </cell>
          <cell r="I118">
            <v>5.065582924906431E-2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C118" t="str">
            <v>REVREQ%</v>
          </cell>
          <cell r="AD118">
            <v>115464486.42467995</v>
          </cell>
          <cell r="AE118">
            <v>5.7514259722618311E-3</v>
          </cell>
          <cell r="AF118">
            <v>0</v>
          </cell>
          <cell r="AG118">
            <v>1.3987289236493242E-2</v>
          </cell>
          <cell r="AH118">
            <v>0.98026128479124497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N118" t="str">
            <v>SUPPO&amp;M%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20">
          <cell r="D120" t="str">
            <v>BILLDMND-DELIVER</v>
          </cell>
          <cell r="E120" t="str">
            <v>EXT</v>
          </cell>
          <cell r="F120">
            <v>16862303.343983006</v>
          </cell>
          <cell r="G120">
            <v>10986457.357757276</v>
          </cell>
          <cell r="H120">
            <v>1362697.4349423903</v>
          </cell>
          <cell r="I120">
            <v>944503.66903607431</v>
          </cell>
          <cell r="J120">
            <v>249572</v>
          </cell>
          <cell r="K120">
            <v>17919240</v>
          </cell>
          <cell r="L120">
            <v>14447640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C120" t="str">
            <v>RevDeficiency</v>
          </cell>
          <cell r="AD120" t="str">
            <v>INT</v>
          </cell>
          <cell r="AE120">
            <v>0</v>
          </cell>
          <cell r="AF120">
            <v>0</v>
          </cell>
          <cell r="AG120">
            <v>157798.64471662394</v>
          </cell>
          <cell r="AH120">
            <v>10338759.506166875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N120" t="str">
            <v>STORO&amp;M</v>
          </cell>
          <cell r="AO120" t="str">
            <v>INT</v>
          </cell>
          <cell r="AP120">
            <v>0</v>
          </cell>
          <cell r="AQ120">
            <v>0</v>
          </cell>
          <cell r="AR120">
            <v>0</v>
          </cell>
        </row>
        <row r="121">
          <cell r="D121" t="str">
            <v>BILLDMND-DELIVER%</v>
          </cell>
          <cell r="E121">
            <v>62772413.80571875</v>
          </cell>
          <cell r="F121">
            <v>0.26862601454473306</v>
          </cell>
          <cell r="G121">
            <v>0.17502046984779765</v>
          </cell>
          <cell r="H121">
            <v>2.1708539664572285E-2</v>
          </cell>
          <cell r="I121">
            <v>1.5046476816381837E-2</v>
          </cell>
          <cell r="J121">
            <v>3.9758228952677822E-3</v>
          </cell>
          <cell r="K121">
            <v>0.28546361233551137</v>
          </cell>
          <cell r="L121">
            <v>0.23015906389573595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C121" t="str">
            <v>RevDeficiency%</v>
          </cell>
          <cell r="AD121">
            <v>10496558.1508835</v>
          </cell>
          <cell r="AE121">
            <v>0</v>
          </cell>
          <cell r="AF121">
            <v>0</v>
          </cell>
          <cell r="AG121">
            <v>1.5033370219869831E-2</v>
          </cell>
          <cell r="AH121">
            <v>0.98496662978013017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N121" t="str">
            <v>STORO&amp;M%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3">
          <cell r="D123" t="str">
            <v>OFF SYS SALES</v>
          </cell>
          <cell r="E123" t="str">
            <v>EXT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C123" t="str">
            <v>GASCOST</v>
          </cell>
          <cell r="AD123" t="str">
            <v>INT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N123" t="str">
            <v>TRANO&amp;M</v>
          </cell>
          <cell r="AO123" t="str">
            <v>INT</v>
          </cell>
          <cell r="AP123">
            <v>16043.739300477091</v>
          </cell>
          <cell r="AQ123">
            <v>21820.614040178309</v>
          </cell>
          <cell r="AR123">
            <v>0</v>
          </cell>
        </row>
        <row r="124">
          <cell r="D124" t="str">
            <v>OFF SYS SALES%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C124" t="str">
            <v>GASCOST%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N124" t="str">
            <v>TRANO&amp;M%</v>
          </cell>
          <cell r="AO124">
            <v>37864.353340655398</v>
          </cell>
          <cell r="AP124">
            <v>0.4237161838242921</v>
          </cell>
          <cell r="AQ124">
            <v>0.5762838161757079</v>
          </cell>
          <cell r="AR124">
            <v>0</v>
          </cell>
        </row>
        <row r="126">
          <cell r="D126" t="str">
            <v>THRUPUT(Low Pressure)</v>
          </cell>
          <cell r="E126" t="str">
            <v>EXT</v>
          </cell>
          <cell r="F126">
            <v>120189407</v>
          </cell>
          <cell r="G126">
            <v>81344242</v>
          </cell>
          <cell r="H126">
            <v>11417671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C126" t="str">
            <v>INTANGPT</v>
          </cell>
          <cell r="AD126" t="str">
            <v>INT</v>
          </cell>
          <cell r="AE126">
            <v>0</v>
          </cell>
          <cell r="AF126">
            <v>0</v>
          </cell>
          <cell r="AG126">
            <v>3386353.3763746638</v>
          </cell>
          <cell r="AH126">
            <v>23436383.100785717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N126" t="str">
            <v>DISTO&amp;M</v>
          </cell>
          <cell r="AO126" t="str">
            <v>INT</v>
          </cell>
          <cell r="AP126">
            <v>5621460.3093428025</v>
          </cell>
          <cell r="AQ126">
            <v>6751639.0743979122</v>
          </cell>
          <cell r="AR126">
            <v>29907890.974153504</v>
          </cell>
        </row>
        <row r="127">
          <cell r="D127" t="str">
            <v>THRUPUT(Low Pressure)%</v>
          </cell>
          <cell r="E127">
            <v>212951320</v>
          </cell>
          <cell r="F127">
            <v>0.56439850666340086</v>
          </cell>
          <cell r="G127">
            <v>0.38198515040902303</v>
          </cell>
          <cell r="H127">
            <v>5.3616342927576124E-2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C127" t="str">
            <v>INTANGPT%</v>
          </cell>
          <cell r="AD127">
            <v>26822736.477160379</v>
          </cell>
          <cell r="AE127">
            <v>0</v>
          </cell>
          <cell r="AF127">
            <v>0</v>
          </cell>
          <cell r="AG127">
            <v>0.12624936233699166</v>
          </cell>
          <cell r="AH127">
            <v>0.87375063766300842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N127" t="str">
            <v>DISTO&amp;M%</v>
          </cell>
          <cell r="AO127">
            <v>42280990.357894219</v>
          </cell>
          <cell r="AP127">
            <v>0.13295479272739477</v>
          </cell>
          <cell r="AQ127">
            <v>0.15968497940203341</v>
          </cell>
          <cell r="AR127">
            <v>0.70736022787057184</v>
          </cell>
        </row>
        <row r="129">
          <cell r="D129" t="str">
            <v>Transport-Thru</v>
          </cell>
          <cell r="E129" t="str">
            <v>EXT</v>
          </cell>
          <cell r="F129">
            <v>13352868</v>
          </cell>
          <cell r="G129">
            <v>5679295</v>
          </cell>
          <cell r="H129">
            <v>593868</v>
          </cell>
          <cell r="I129">
            <v>791498</v>
          </cell>
          <cell r="J129">
            <v>3848935.3459285335</v>
          </cell>
          <cell r="K129">
            <v>438603934.83285075</v>
          </cell>
          <cell r="L129">
            <v>286600988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C129" t="str">
            <v>O&amp;MXGAS</v>
          </cell>
          <cell r="AD129" t="str">
            <v>INT</v>
          </cell>
          <cell r="AE129">
            <v>0</v>
          </cell>
          <cell r="AF129">
            <v>0</v>
          </cell>
          <cell r="AG129">
            <v>37864.353340655405</v>
          </cell>
          <cell r="AH129">
            <v>42280990.357894219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N129" t="str">
            <v>BBA_PPO&amp;M</v>
          </cell>
          <cell r="AO129" t="str">
            <v>INT</v>
          </cell>
          <cell r="AP129">
            <v>0</v>
          </cell>
          <cell r="AQ129">
            <v>0</v>
          </cell>
          <cell r="AR129">
            <v>0</v>
          </cell>
        </row>
        <row r="130">
          <cell r="D130" t="str">
            <v>Transport-Thru%</v>
          </cell>
          <cell r="E130">
            <v>749471387.17877936</v>
          </cell>
          <cell r="F130">
            <v>1.7816381290103607E-2</v>
          </cell>
          <cell r="G130">
            <v>7.5777342499737848E-3</v>
          </cell>
          <cell r="H130">
            <v>7.9238248472097885E-4</v>
          </cell>
          <cell r="I130">
            <v>1.0560750063847275E-3</v>
          </cell>
          <cell r="J130">
            <v>5.1355334063078861E-3</v>
          </cell>
          <cell r="K130">
            <v>0.5852177178956478</v>
          </cell>
          <cell r="L130">
            <v>0.38240417566686108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C130" t="str">
            <v>O&amp;MXGAS%</v>
          </cell>
          <cell r="AD130">
            <v>42318854.711234875</v>
          </cell>
          <cell r="AE130">
            <v>0</v>
          </cell>
          <cell r="AF130">
            <v>0</v>
          </cell>
          <cell r="AG130">
            <v>8.9473955755714528E-4</v>
          </cell>
          <cell r="AH130">
            <v>0.99910526044244286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N130" t="str">
            <v>BBA_PPO&amp;M%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2">
          <cell r="D132" t="str">
            <v>THRUPUT_Non_Ind</v>
          </cell>
          <cell r="E132" t="str">
            <v>EXT</v>
          </cell>
          <cell r="F132">
            <v>120189407</v>
          </cell>
          <cell r="G132">
            <v>81344242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N132" t="str">
            <v>Comm_PassO&amp;M</v>
          </cell>
          <cell r="AO132" t="str">
            <v>INT</v>
          </cell>
          <cell r="AP132">
            <v>0</v>
          </cell>
          <cell r="AQ132">
            <v>0</v>
          </cell>
          <cell r="AR132">
            <v>0</v>
          </cell>
        </row>
        <row r="133">
          <cell r="D133" t="str">
            <v>THRUPUT_Non_Ind%</v>
          </cell>
          <cell r="E133">
            <v>201533649</v>
          </cell>
          <cell r="F133">
            <v>0.59637389387019935</v>
          </cell>
          <cell r="G133">
            <v>0.40362610612980071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N133" t="str">
            <v>Comm_PassO&amp;M%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</row>
        <row r="135">
          <cell r="D135" t="str">
            <v>THRUPUT</v>
          </cell>
          <cell r="E135" t="str">
            <v>EXT</v>
          </cell>
          <cell r="F135">
            <v>120189407</v>
          </cell>
          <cell r="G135">
            <v>81344242</v>
          </cell>
          <cell r="H135">
            <v>11417671</v>
          </cell>
          <cell r="I135">
            <v>11107096</v>
          </cell>
          <cell r="J135">
            <v>3848935.3459285335</v>
          </cell>
          <cell r="K135">
            <v>438603934.83285075</v>
          </cell>
          <cell r="L135">
            <v>286600988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N135" t="str">
            <v>Coll_ProcessO&amp;M</v>
          </cell>
          <cell r="AO135" t="str">
            <v>INT</v>
          </cell>
          <cell r="AP135">
            <v>0</v>
          </cell>
          <cell r="AQ135">
            <v>0</v>
          </cell>
          <cell r="AR135">
            <v>0</v>
          </cell>
        </row>
        <row r="136">
          <cell r="D136" t="str">
            <v>THRUPUT%</v>
          </cell>
          <cell r="E136">
            <v>953112274.17877924</v>
          </cell>
          <cell r="F136">
            <v>0.12610204511693821</v>
          </cell>
          <cell r="G136">
            <v>8.5345918003299076E-2</v>
          </cell>
          <cell r="H136">
            <v>1.1979355747818582E-2</v>
          </cell>
          <cell r="I136">
            <v>1.1653502216798223E-2</v>
          </cell>
          <cell r="J136">
            <v>4.0382811660303651E-3</v>
          </cell>
          <cell r="K136">
            <v>0.46018076433939614</v>
          </cell>
          <cell r="L136">
            <v>0.30070013340971941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N136" t="str">
            <v>Coll_ProcessO&amp;M%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8">
          <cell r="D138" t="str">
            <v>THRUPUTxSPL</v>
          </cell>
          <cell r="E138" t="str">
            <v>EXT</v>
          </cell>
          <cell r="F138">
            <v>120189407</v>
          </cell>
          <cell r="G138">
            <v>81344242</v>
          </cell>
          <cell r="H138">
            <v>11417671</v>
          </cell>
          <cell r="I138">
            <v>11107096</v>
          </cell>
          <cell r="J138">
            <v>3848935.3459285335</v>
          </cell>
          <cell r="K138">
            <v>438603934.83285075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N138" t="str">
            <v>Coll_ProcessGP</v>
          </cell>
          <cell r="AO138" t="str">
            <v>INT</v>
          </cell>
          <cell r="AP138">
            <v>0</v>
          </cell>
          <cell r="AQ138">
            <v>0</v>
          </cell>
          <cell r="AR138">
            <v>0</v>
          </cell>
        </row>
        <row r="139">
          <cell r="D139" t="str">
            <v>THRUPUTxSPL%</v>
          </cell>
          <cell r="E139">
            <v>666511286.17877924</v>
          </cell>
          <cell r="F139">
            <v>0.18032613924524218</v>
          </cell>
          <cell r="G139">
            <v>0.1220448080727337</v>
          </cell>
          <cell r="H139">
            <v>1.7130499117966057E-2</v>
          </cell>
          <cell r="I139">
            <v>1.6664528013739782E-2</v>
          </cell>
          <cell r="J139">
            <v>5.7747489438552853E-3</v>
          </cell>
          <cell r="K139">
            <v>0.65805927660646302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N139" t="str">
            <v>Coll_ProcessGP%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1">
          <cell r="D141" t="str">
            <v>Thruput_ST&gt;6"</v>
          </cell>
          <cell r="E141" t="str">
            <v>EXT</v>
          </cell>
          <cell r="F141">
            <v>120189407</v>
          </cell>
          <cell r="G141">
            <v>81344242</v>
          </cell>
          <cell r="H141">
            <v>11417671</v>
          </cell>
          <cell r="I141">
            <v>11107096</v>
          </cell>
          <cell r="J141">
            <v>3848935.3459285339</v>
          </cell>
          <cell r="K141">
            <v>438603934.83285075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N141" t="str">
            <v>SUPPGENPTXL</v>
          </cell>
          <cell r="AO141" t="str">
            <v>INT</v>
          </cell>
          <cell r="AP141">
            <v>0</v>
          </cell>
          <cell r="AQ141">
            <v>0</v>
          </cell>
          <cell r="AR141">
            <v>0</v>
          </cell>
        </row>
        <row r="142">
          <cell r="D142" t="str">
            <v>Thruput_ST&gt;6"%</v>
          </cell>
          <cell r="E142">
            <v>666511286.17877924</v>
          </cell>
          <cell r="F142">
            <v>0.18032613924524218</v>
          </cell>
          <cell r="G142">
            <v>0.1220448080727337</v>
          </cell>
          <cell r="H142">
            <v>1.7130499117966057E-2</v>
          </cell>
          <cell r="I142">
            <v>1.6664528013739782E-2</v>
          </cell>
          <cell r="J142">
            <v>5.7747489438552861E-3</v>
          </cell>
          <cell r="K142">
            <v>0.65805927660646302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N142" t="str">
            <v>SUPPGENPTXL%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4">
          <cell r="D144" t="str">
            <v>Thruput_ST&gt;4-6"</v>
          </cell>
          <cell r="E144" t="str">
            <v>EXT</v>
          </cell>
          <cell r="F144">
            <v>120189407</v>
          </cell>
          <cell r="G144">
            <v>81344242</v>
          </cell>
          <cell r="H144">
            <v>11417671</v>
          </cell>
          <cell r="I144">
            <v>11107096</v>
          </cell>
          <cell r="J144">
            <v>3848935.3459285339</v>
          </cell>
          <cell r="K144">
            <v>280902644.25604391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N144" t="str">
            <v>STORGENPTXL</v>
          </cell>
          <cell r="AO144" t="str">
            <v>INT</v>
          </cell>
          <cell r="AP144">
            <v>0</v>
          </cell>
          <cell r="AQ144">
            <v>0</v>
          </cell>
          <cell r="AR144">
            <v>0</v>
          </cell>
        </row>
        <row r="145">
          <cell r="D145" t="str">
            <v>Thruput_ST&gt;4-6"%</v>
          </cell>
          <cell r="E145">
            <v>508809995.60197246</v>
          </cell>
          <cell r="F145">
            <v>0.23621667820775427</v>
          </cell>
          <cell r="G145">
            <v>0.15987154871783077</v>
          </cell>
          <cell r="H145">
            <v>2.243995027356286E-2</v>
          </cell>
          <cell r="I145">
            <v>2.1829555425418104E-2</v>
          </cell>
          <cell r="J145">
            <v>7.5645828092957635E-3</v>
          </cell>
          <cell r="K145">
            <v>0.55207768456613815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N145" t="str">
            <v>STORGENPTXL%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7">
          <cell r="D147" t="str">
            <v>Thruput_ST&gt;4"x663</v>
          </cell>
          <cell r="E147" t="str">
            <v>EXT</v>
          </cell>
          <cell r="F147">
            <v>120189407</v>
          </cell>
          <cell r="G147">
            <v>81344242</v>
          </cell>
          <cell r="H147">
            <v>11417671</v>
          </cell>
          <cell r="I147">
            <v>11107096</v>
          </cell>
          <cell r="J147">
            <v>3848935.3459285339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N147" t="str">
            <v>TRANGENPTXL</v>
          </cell>
          <cell r="AO147" t="str">
            <v>INT</v>
          </cell>
          <cell r="AP147">
            <v>522381.96493152122</v>
          </cell>
          <cell r="AQ147">
            <v>710476.21909324615</v>
          </cell>
          <cell r="AR147">
            <v>0</v>
          </cell>
        </row>
        <row r="148">
          <cell r="D148" t="str">
            <v>Thruput_ST&gt;4"x663%</v>
          </cell>
          <cell r="E148">
            <v>227907351.34592852</v>
          </cell>
          <cell r="F148">
            <v>0.5273608169732571</v>
          </cell>
          <cell r="G148">
            <v>0.35691802620500762</v>
          </cell>
          <cell r="H148">
            <v>5.009786183978647E-2</v>
          </cell>
          <cell r="I148">
            <v>4.8735137038827356E-2</v>
          </cell>
          <cell r="J148">
            <v>1.6888157943121537E-2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N148" t="str">
            <v>TRANGENPTXL%</v>
          </cell>
          <cell r="AO148">
            <v>1232858.1840247675</v>
          </cell>
          <cell r="AP148">
            <v>0.42371618382429199</v>
          </cell>
          <cell r="AQ148">
            <v>0.5762838161757079</v>
          </cell>
          <cell r="AR148">
            <v>0</v>
          </cell>
        </row>
        <row r="150">
          <cell r="D150" t="str">
            <v>Thruput_ST2-4"</v>
          </cell>
          <cell r="E150" t="str">
            <v>EXT</v>
          </cell>
          <cell r="F150">
            <v>120189407</v>
          </cell>
          <cell r="G150">
            <v>81344242</v>
          </cell>
          <cell r="H150">
            <v>11417671</v>
          </cell>
          <cell r="I150">
            <v>11107096</v>
          </cell>
          <cell r="J150">
            <v>2190146.7000613231</v>
          </cell>
          <cell r="K150">
            <v>236394764.10733354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N150" t="str">
            <v>DISTGENPTXL</v>
          </cell>
          <cell r="AO150" t="str">
            <v>INT</v>
          </cell>
          <cell r="AP150">
            <v>12508484.842176106</v>
          </cell>
          <cell r="AQ150">
            <v>12467893.245075509</v>
          </cell>
          <cell r="AR150">
            <v>18080970.579910316</v>
          </cell>
        </row>
        <row r="151">
          <cell r="D151" t="str">
            <v>Thruput_ST2-4"%</v>
          </cell>
          <cell r="E151">
            <v>462643326.80739486</v>
          </cell>
          <cell r="F151">
            <v>0.25978848074909466</v>
          </cell>
          <cell r="G151">
            <v>0.17582495474719079</v>
          </cell>
          <cell r="H151">
            <v>2.467920823324302E-2</v>
          </cell>
          <cell r="I151">
            <v>2.4007902754477738E-2</v>
          </cell>
          <cell r="J151">
            <v>4.7339852823017441E-3</v>
          </cell>
          <cell r="K151">
            <v>0.51096546823369204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N151" t="str">
            <v>DISTGENPTXL%</v>
          </cell>
          <cell r="AO151">
            <v>43057348.667161927</v>
          </cell>
          <cell r="AP151">
            <v>0.29050754933537776</v>
          </cell>
          <cell r="AQ151">
            <v>0.28956481601906575</v>
          </cell>
          <cell r="AR151">
            <v>0.41992763464555655</v>
          </cell>
        </row>
        <row r="153">
          <cell r="D153" t="str">
            <v>Thruput_ST&lt;=2"</v>
          </cell>
          <cell r="E153" t="str">
            <v>EXT</v>
          </cell>
          <cell r="F153">
            <v>120189407</v>
          </cell>
          <cell r="G153">
            <v>81344242</v>
          </cell>
          <cell r="H153">
            <v>11417671</v>
          </cell>
          <cell r="I153">
            <v>11107096</v>
          </cell>
          <cell r="J153">
            <v>870861.11394727172</v>
          </cell>
          <cell r="K153">
            <v>105630149.01877874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N153" t="str">
            <v>BBA_PPGENPTXL</v>
          </cell>
          <cell r="AO153" t="str">
            <v>INT</v>
          </cell>
          <cell r="AP153">
            <v>0</v>
          </cell>
          <cell r="AQ153">
            <v>0</v>
          </cell>
          <cell r="AR153">
            <v>0</v>
          </cell>
        </row>
        <row r="154">
          <cell r="D154" t="str">
            <v>Thruput_ST&lt;=2"%</v>
          </cell>
          <cell r="E154">
            <v>330559426.13272601</v>
          </cell>
          <cell r="F154">
            <v>0.36359394861649363</v>
          </cell>
          <cell r="G154">
            <v>0.24608053974337041</v>
          </cell>
          <cell r="H154">
            <v>3.4540449000584797E-2</v>
          </cell>
          <cell r="I154">
            <v>3.3600905380142709E-2</v>
          </cell>
          <cell r="J154">
            <v>2.6345069754495644E-3</v>
          </cell>
          <cell r="K154">
            <v>0.31954965028395887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N154" t="str">
            <v>BBA_PPGENPTXL%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6">
          <cell r="D156" t="str">
            <v>Thruput_PL6"</v>
          </cell>
          <cell r="E156" t="str">
            <v>EXT</v>
          </cell>
          <cell r="F156">
            <v>120189407</v>
          </cell>
          <cell r="G156">
            <v>81344242</v>
          </cell>
          <cell r="H156">
            <v>11417671</v>
          </cell>
          <cell r="I156">
            <v>11107096</v>
          </cell>
          <cell r="J156">
            <v>559283.32403241436</v>
          </cell>
          <cell r="K156">
            <v>50473066.345322646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N156" t="str">
            <v>Comm_PassGENPTXL</v>
          </cell>
          <cell r="AO156" t="str">
            <v>INT</v>
          </cell>
          <cell r="AP156">
            <v>0</v>
          </cell>
          <cell r="AQ156">
            <v>0</v>
          </cell>
          <cell r="AR156">
            <v>0</v>
          </cell>
        </row>
        <row r="157">
          <cell r="D157" t="str">
            <v>Thruput_PL6"%</v>
          </cell>
          <cell r="E157">
            <v>275090765.66935509</v>
          </cell>
          <cell r="F157">
            <v>0.43690818449522756</v>
          </cell>
          <cell r="G157">
            <v>0.29569964590440517</v>
          </cell>
          <cell r="H157">
            <v>4.1505104586910965E-2</v>
          </cell>
          <cell r="I157">
            <v>4.0376113581908291E-2</v>
          </cell>
          <cell r="J157">
            <v>2.0330865075443645E-3</v>
          </cell>
          <cell r="K157">
            <v>0.18347786492400356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N157" t="str">
            <v>Comm_PassGENPTXL%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9">
          <cell r="D159" t="str">
            <v>Thruput_PL4"</v>
          </cell>
          <cell r="E159" t="str">
            <v>EXT</v>
          </cell>
          <cell r="F159">
            <v>120189407</v>
          </cell>
          <cell r="G159">
            <v>81344242</v>
          </cell>
          <cell r="H159">
            <v>11417671</v>
          </cell>
          <cell r="I159">
            <v>11107096</v>
          </cell>
          <cell r="J159">
            <v>559283.32403241436</v>
          </cell>
          <cell r="K159">
            <v>49880983.159784302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N159" t="str">
            <v>COLLPGENPTXL</v>
          </cell>
          <cell r="AO159" t="str">
            <v>INT</v>
          </cell>
          <cell r="AP159">
            <v>0</v>
          </cell>
          <cell r="AQ159">
            <v>0</v>
          </cell>
          <cell r="AR159">
            <v>0</v>
          </cell>
        </row>
        <row r="160">
          <cell r="D160" t="str">
            <v>Thruput_PL4"%</v>
          </cell>
          <cell r="E160">
            <v>274498682.48381674</v>
          </cell>
          <cell r="F160">
            <v>0.43785057878041306</v>
          </cell>
          <cell r="G160">
            <v>0.29633745875918988</v>
          </cell>
          <cell r="H160">
            <v>4.1594629514016469E-2</v>
          </cell>
          <cell r="I160">
            <v>4.0463203318488884E-2</v>
          </cell>
          <cell r="J160">
            <v>2.0374717975755212E-3</v>
          </cell>
          <cell r="K160">
            <v>0.18171665783031607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N160" t="str">
            <v>COLLPGENPTXL%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2">
          <cell r="D162" t="str">
            <v>Thruput_PL&lt;=2"</v>
          </cell>
          <cell r="E162" t="str">
            <v>EXT</v>
          </cell>
          <cell r="F162">
            <v>120189407</v>
          </cell>
          <cell r="G162">
            <v>81344242</v>
          </cell>
          <cell r="H162">
            <v>11417671</v>
          </cell>
          <cell r="I162">
            <v>11107096</v>
          </cell>
          <cell r="J162">
            <v>559283.32403241436</v>
          </cell>
          <cell r="K162">
            <v>40157461.267831214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N162" t="str">
            <v>SUPPOPERREV</v>
          </cell>
          <cell r="AO162" t="str">
            <v>INT</v>
          </cell>
          <cell r="AP162">
            <v>550.54996161149381</v>
          </cell>
          <cell r="AQ162">
            <v>533742.78850186756</v>
          </cell>
          <cell r="AR162">
            <v>0</v>
          </cell>
        </row>
        <row r="163">
          <cell r="D163" t="str">
            <v>Thruput_PL&lt;=2"%</v>
          </cell>
          <cell r="E163">
            <v>264775160.59186363</v>
          </cell>
          <cell r="F163">
            <v>0.45393006931365953</v>
          </cell>
          <cell r="G163">
            <v>0.30722006482091302</v>
          </cell>
          <cell r="H163">
            <v>4.3122137947070163E-2</v>
          </cell>
          <cell r="I163">
            <v>4.1949161602515196E-2</v>
          </cell>
          <cell r="J163">
            <v>2.1122952877536683E-3</v>
          </cell>
          <cell r="K163">
            <v>0.15166627102808838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N163" t="str">
            <v>SUPPOPERREV%</v>
          </cell>
          <cell r="AO163">
            <v>534293.33846347907</v>
          </cell>
          <cell r="AP163">
            <v>1.0304264005887955E-3</v>
          </cell>
          <cell r="AQ163">
            <v>0.99896957359941119</v>
          </cell>
          <cell r="AR163">
            <v>0</v>
          </cell>
        </row>
        <row r="165">
          <cell r="D165" t="str">
            <v>HP_Mains-Direct</v>
          </cell>
          <cell r="E165" t="str">
            <v>EXT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N165" t="str">
            <v>SUPPREVREQ</v>
          </cell>
          <cell r="AO165" t="str">
            <v>INT</v>
          </cell>
          <cell r="AP165">
            <v>111570.95204530822</v>
          </cell>
          <cell r="AQ165">
            <v>108164917.28773145</v>
          </cell>
          <cell r="AR165">
            <v>0</v>
          </cell>
        </row>
        <row r="166">
          <cell r="D166" t="str">
            <v>HP_Mains-Direct%</v>
          </cell>
          <cell r="E166">
            <v>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N166" t="str">
            <v>SUPPREVREQ%</v>
          </cell>
          <cell r="AO166">
            <v>108276488.23977676</v>
          </cell>
          <cell r="AP166">
            <v>1.0304264005887955E-3</v>
          </cell>
          <cell r="AQ166">
            <v>0.99896957359941119</v>
          </cell>
          <cell r="AR166">
            <v>0</v>
          </cell>
        </row>
        <row r="168">
          <cell r="D168" t="str">
            <v>Mains-Direct</v>
          </cell>
          <cell r="E168" t="str">
            <v>EXT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1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N168" t="str">
            <v>STORREVREQ</v>
          </cell>
          <cell r="AO168" t="str">
            <v>INT</v>
          </cell>
          <cell r="AP168">
            <v>0</v>
          </cell>
          <cell r="AQ168">
            <v>0</v>
          </cell>
          <cell r="AR168">
            <v>0</v>
          </cell>
        </row>
        <row r="169">
          <cell r="D169" t="str">
            <v>Mains-Direct%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N169" t="str">
            <v>STORREVREQ%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1">
          <cell r="D171" t="str">
            <v>BILLCOM-THRUPUT</v>
          </cell>
          <cell r="E171" t="str">
            <v>EXT</v>
          </cell>
          <cell r="F171">
            <v>120189407</v>
          </cell>
          <cell r="G171">
            <v>81344242</v>
          </cell>
          <cell r="H171">
            <v>11417671</v>
          </cell>
          <cell r="I171">
            <v>11107096</v>
          </cell>
          <cell r="J171">
            <v>3848935.3459285335</v>
          </cell>
          <cell r="K171">
            <v>438603934.83285075</v>
          </cell>
          <cell r="L171">
            <v>286600988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N171" t="str">
            <v>TRANREVREQ</v>
          </cell>
          <cell r="AO171" t="str">
            <v>INT</v>
          </cell>
          <cell r="AP171">
            <v>579699.69417049515</v>
          </cell>
          <cell r="AQ171">
            <v>1035335.4739946506</v>
          </cell>
          <cell r="AR171">
            <v>0</v>
          </cell>
        </row>
        <row r="172">
          <cell r="D172" t="str">
            <v>BILLCOM-THRUPUT%</v>
          </cell>
          <cell r="E172">
            <v>953112274.17877924</v>
          </cell>
          <cell r="F172">
            <v>0.12610204511693821</v>
          </cell>
          <cell r="G172">
            <v>8.5345918003299076E-2</v>
          </cell>
          <cell r="H172">
            <v>1.1979355747818582E-2</v>
          </cell>
          <cell r="I172">
            <v>1.1653502216798223E-2</v>
          </cell>
          <cell r="J172">
            <v>4.0382811660303651E-3</v>
          </cell>
          <cell r="K172">
            <v>0.46018076433939614</v>
          </cell>
          <cell r="L172">
            <v>0.30070013340971941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N172" t="str">
            <v>TRANREVREQ%</v>
          </cell>
          <cell r="AO172">
            <v>1615035.1681651459</v>
          </cell>
          <cell r="AP172">
            <v>0.3589393628060103</v>
          </cell>
          <cell r="AQ172">
            <v>0.64106063719398965</v>
          </cell>
          <cell r="AR172">
            <v>0</v>
          </cell>
        </row>
        <row r="174">
          <cell r="D174" t="str">
            <v>Revenues</v>
          </cell>
          <cell r="E174" t="str">
            <v>EXT</v>
          </cell>
          <cell r="F174">
            <v>109247922.01915</v>
          </cell>
          <cell r="G174">
            <v>66969194.382099994</v>
          </cell>
          <cell r="H174">
            <v>7820969.71483</v>
          </cell>
          <cell r="I174">
            <v>7152646.4782490907</v>
          </cell>
          <cell r="J174">
            <v>2087539.2325518094</v>
          </cell>
          <cell r="K174">
            <v>16899197.012163844</v>
          </cell>
          <cell r="L174">
            <v>6104709.8136834996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N174" t="str">
            <v>DISTREVREQ</v>
          </cell>
          <cell r="AO174" t="str">
            <v>INT</v>
          </cell>
          <cell r="AP174">
            <v>23813171.857790668</v>
          </cell>
          <cell r="AQ174">
            <v>25929189.474400099</v>
          </cell>
          <cell r="AR174">
            <v>63443004.478227243</v>
          </cell>
        </row>
        <row r="175">
          <cell r="D175" t="str">
            <v>Revenues%</v>
          </cell>
          <cell r="E175">
            <v>216282178.65272829</v>
          </cell>
          <cell r="F175">
            <v>0.50511753996413655</v>
          </cell>
          <cell r="G175">
            <v>0.30963806079292616</v>
          </cell>
          <cell r="H175">
            <v>3.6160953082443638E-2</v>
          </cell>
          <cell r="I175">
            <v>3.3070900814873329E-2</v>
          </cell>
          <cell r="J175">
            <v>9.6519243774756385E-3</v>
          </cell>
          <cell r="K175">
            <v>7.813494906252956E-2</v>
          </cell>
          <cell r="L175">
            <v>2.8225671905614917E-2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N175" t="str">
            <v>DISTREVREQ%</v>
          </cell>
          <cell r="AO175">
            <v>113185365.81041801</v>
          </cell>
          <cell r="AP175">
            <v>0.21039090775813715</v>
          </cell>
          <cell r="AQ175">
            <v>0.22908605974583932</v>
          </cell>
          <cell r="AR175">
            <v>0.56052303249602353</v>
          </cell>
        </row>
        <row r="177">
          <cell r="D177" t="str">
            <v>Margin</v>
          </cell>
          <cell r="E177" t="str">
            <v>EXT</v>
          </cell>
          <cell r="F177">
            <v>45209616.86332</v>
          </cell>
          <cell r="G177">
            <v>23571672.426419999</v>
          </cell>
          <cell r="H177">
            <v>2065869.4918</v>
          </cell>
          <cell r="I177">
            <v>1562706.0749690908</v>
          </cell>
          <cell r="J177">
            <v>214145.28759815486</v>
          </cell>
          <cell r="K177">
            <v>14461764.212163845</v>
          </cell>
          <cell r="L177">
            <v>5811768.1036834996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N177" t="str">
            <v>BBA_PPREVREQ</v>
          </cell>
          <cell r="AO177" t="str">
            <v>INT</v>
          </cell>
          <cell r="AP177">
            <v>0</v>
          </cell>
          <cell r="AQ177">
            <v>0</v>
          </cell>
          <cell r="AR177">
            <v>0</v>
          </cell>
        </row>
        <row r="178">
          <cell r="D178" t="str">
            <v>Margin%</v>
          </cell>
          <cell r="E178">
            <v>92897542.45995459</v>
          </cell>
          <cell r="F178">
            <v>0.48666106407291176</v>
          </cell>
          <cell r="G178">
            <v>0.25373838534621146</v>
          </cell>
          <cell r="H178">
            <v>2.2238150085515294E-2</v>
          </cell>
          <cell r="I178">
            <v>1.6821823630509145E-2</v>
          </cell>
          <cell r="J178">
            <v>2.3051771007878558E-3</v>
          </cell>
          <cell r="K178">
            <v>0.15567434648120954</v>
          </cell>
          <cell r="L178">
            <v>6.2561053282854953E-2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N178" t="str">
            <v>BBA_PPREVREQ%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</row>
        <row r="180">
          <cell r="D180" t="str">
            <v>OtherRevenue</v>
          </cell>
          <cell r="E180" t="str">
            <v>EXT</v>
          </cell>
          <cell r="F180">
            <v>279746.08</v>
          </cell>
          <cell r="G180">
            <v>58948.020000000026</v>
          </cell>
          <cell r="H180">
            <v>14945.880000000001</v>
          </cell>
          <cell r="I180">
            <v>8719.4</v>
          </cell>
          <cell r="J180">
            <v>4793.5199999999995</v>
          </cell>
          <cell r="K180">
            <v>1983884.8800000001</v>
          </cell>
          <cell r="L180">
            <v>267590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N180" t="str">
            <v>Comm_PassRevReq</v>
          </cell>
          <cell r="AO180" t="str">
            <v>INT</v>
          </cell>
          <cell r="AP180">
            <v>0</v>
          </cell>
          <cell r="AQ180">
            <v>0</v>
          </cell>
          <cell r="AR180">
            <v>0</v>
          </cell>
        </row>
        <row r="181">
          <cell r="D181" t="str">
            <v>OtherRevenue%</v>
          </cell>
          <cell r="E181">
            <v>2618627.7800000003</v>
          </cell>
          <cell r="F181">
            <v>0.10682926460056114</v>
          </cell>
          <cell r="G181">
            <v>2.2511034386108904E-2</v>
          </cell>
          <cell r="H181">
            <v>5.7075236557675253E-3</v>
          </cell>
          <cell r="I181">
            <v>3.3297592222137043E-3</v>
          </cell>
          <cell r="J181">
            <v>1.8305465315120117E-3</v>
          </cell>
          <cell r="K181">
            <v>0.75760476351472905</v>
          </cell>
          <cell r="L181">
            <v>0.10218710808910764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N181" t="str">
            <v>Comm_PassRevReq%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</row>
        <row r="183">
          <cell r="D183" t="str">
            <v>RevenueTaxes</v>
          </cell>
          <cell r="E183" t="str">
            <v>EXT</v>
          </cell>
          <cell r="F183">
            <v>4461618</v>
          </cell>
          <cell r="G183">
            <v>3291556.879999999</v>
          </cell>
          <cell r="H183">
            <v>275417.37999999989</v>
          </cell>
          <cell r="I183">
            <v>259311.82000000007</v>
          </cell>
          <cell r="J183">
            <v>76441.500000000116</v>
          </cell>
          <cell r="K183">
            <v>2437432.7999999989</v>
          </cell>
          <cell r="L183">
            <v>292941.70999999996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N183" t="str">
            <v>Comm_PassRevReqXGAS</v>
          </cell>
          <cell r="AO183" t="str">
            <v>INT</v>
          </cell>
          <cell r="AP183">
            <v>0</v>
          </cell>
          <cell r="AQ183">
            <v>0</v>
          </cell>
          <cell r="AR183">
            <v>0</v>
          </cell>
        </row>
        <row r="184">
          <cell r="D184" t="str">
            <v>RevenueTaxes%</v>
          </cell>
          <cell r="E184">
            <v>11094720.09</v>
          </cell>
          <cell r="F184">
            <v>0.40213885197711197</v>
          </cell>
          <cell r="G184">
            <v>0.29667777585184657</v>
          </cell>
          <cell r="H184">
            <v>2.482418463609927E-2</v>
          </cell>
          <cell r="I184">
            <v>2.3372542785800022E-2</v>
          </cell>
          <cell r="J184">
            <v>6.8898989230831613E-3</v>
          </cell>
          <cell r="K184">
            <v>0.21969304139515239</v>
          </cell>
          <cell r="L184">
            <v>2.6403704430906463E-2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N184" t="str">
            <v>Comm_PassRevReqXGAS%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6">
          <cell r="D186" t="str">
            <v>Gas_Revenue</v>
          </cell>
          <cell r="E186" t="str">
            <v>EXT</v>
          </cell>
          <cell r="F186">
            <v>59576687.155830003</v>
          </cell>
          <cell r="G186">
            <v>40105965.075679995</v>
          </cell>
          <cell r="H186">
            <v>5479682.8430300001</v>
          </cell>
          <cell r="I186">
            <v>5330628.5832799999</v>
          </cell>
          <cell r="J186">
            <v>1796952.4449536544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N186" t="str">
            <v>COLLP_REVREQ</v>
          </cell>
          <cell r="AO186" t="str">
            <v>INT</v>
          </cell>
          <cell r="AP186">
            <v>0</v>
          </cell>
          <cell r="AQ186">
            <v>0</v>
          </cell>
          <cell r="AR186">
            <v>0</v>
          </cell>
        </row>
        <row r="187">
          <cell r="D187" t="str">
            <v>Gas_Revenue%</v>
          </cell>
          <cell r="E187">
            <v>112289916.10277365</v>
          </cell>
          <cell r="F187">
            <v>0.53056132931208422</v>
          </cell>
          <cell r="G187">
            <v>0.35716444065175812</v>
          </cell>
          <cell r="H187">
            <v>4.8799420582118037E-2</v>
          </cell>
          <cell r="I187">
            <v>4.7472015015142831E-2</v>
          </cell>
          <cell r="J187">
            <v>1.6002794438896802E-2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N187" t="str">
            <v>COLLP_REVREQ%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9">
          <cell r="D189" t="str">
            <v>MREquipment</v>
          </cell>
          <cell r="E189" t="str">
            <v>EXT</v>
          </cell>
          <cell r="F189">
            <v>21525.093920454547</v>
          </cell>
          <cell r="G189">
            <v>1532401.3990514772</v>
          </cell>
          <cell r="H189">
            <v>297807.76942795439</v>
          </cell>
          <cell r="I189">
            <v>90198.296249999999</v>
          </cell>
          <cell r="J189">
            <v>5898.46</v>
          </cell>
          <cell r="K189">
            <v>1150375.5413501144</v>
          </cell>
          <cell r="L189">
            <v>902584.35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N189" t="str">
            <v>SUPPBASE</v>
          </cell>
          <cell r="AO189" t="str">
            <v>INT</v>
          </cell>
          <cell r="AP189">
            <v>0</v>
          </cell>
          <cell r="AQ189">
            <v>0</v>
          </cell>
          <cell r="AR189">
            <v>0</v>
          </cell>
        </row>
        <row r="190">
          <cell r="D190" t="str">
            <v>MREquipment%</v>
          </cell>
          <cell r="E190">
            <v>4000790.9100000006</v>
          </cell>
          <cell r="F190">
            <v>5.3802096647071578E-3</v>
          </cell>
          <cell r="G190">
            <v>0.38302461526325476</v>
          </cell>
          <cell r="H190">
            <v>7.4437224070766139E-2</v>
          </cell>
          <cell r="I190">
            <v>2.2545116273022123E-2</v>
          </cell>
          <cell r="J190">
            <v>1.4743234857029805E-3</v>
          </cell>
          <cell r="K190">
            <v>0.28753703135916048</v>
          </cell>
          <cell r="L190">
            <v>0.22560147988338633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N190" t="str">
            <v>SUPPBASE%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2">
          <cell r="D192" t="str">
            <v>Write-offs</v>
          </cell>
          <cell r="E192" t="str">
            <v>EXT</v>
          </cell>
          <cell r="F192">
            <v>6335220.29</v>
          </cell>
          <cell r="G192">
            <v>998898.33000000007</v>
          </cell>
          <cell r="H192">
            <v>7907.01</v>
          </cell>
          <cell r="I192">
            <v>121018.45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N192" t="str">
            <v>STORBASE</v>
          </cell>
          <cell r="AO192" t="str">
            <v>INT</v>
          </cell>
          <cell r="AP192">
            <v>0</v>
          </cell>
          <cell r="AQ192">
            <v>0</v>
          </cell>
          <cell r="AR192">
            <v>0</v>
          </cell>
        </row>
        <row r="193">
          <cell r="D193" t="str">
            <v>Write-offs%</v>
          </cell>
          <cell r="E193">
            <v>7463044.0800000001</v>
          </cell>
          <cell r="F193">
            <v>0.84887885185853007</v>
          </cell>
          <cell r="G193">
            <v>0.13384596409887478</v>
          </cell>
          <cell r="H193">
            <v>1.0594885833770931E-3</v>
          </cell>
          <cell r="I193">
            <v>1.621569545921803E-2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N193" t="str">
            <v>STORBASE%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</row>
        <row r="195">
          <cell r="D195" t="str">
            <v>AdvConstruction</v>
          </cell>
          <cell r="E195" t="str">
            <v>EXT</v>
          </cell>
          <cell r="F195">
            <v>281212.65000000002</v>
          </cell>
          <cell r="G195">
            <v>218551.64</v>
          </cell>
          <cell r="H195">
            <v>197492.31000000003</v>
          </cell>
          <cell r="I195">
            <v>0</v>
          </cell>
          <cell r="J195">
            <v>0</v>
          </cell>
          <cell r="K195">
            <v>2663250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N195" t="str">
            <v>TRANBASE</v>
          </cell>
          <cell r="AO195" t="str">
            <v>INT</v>
          </cell>
          <cell r="AP195">
            <v>3655873.9847554266</v>
          </cell>
          <cell r="AQ195">
            <v>4105831.0844780672</v>
          </cell>
          <cell r="AR195">
            <v>0</v>
          </cell>
        </row>
        <row r="196">
          <cell r="D196" t="str">
            <v>AdvConstruction%</v>
          </cell>
          <cell r="E196">
            <v>3360506.6</v>
          </cell>
          <cell r="F196">
            <v>8.368162407417977E-2</v>
          </cell>
          <cell r="G196">
            <v>6.5035325328627533E-2</v>
          </cell>
          <cell r="H196">
            <v>5.8768612446706704E-2</v>
          </cell>
          <cell r="I196">
            <v>0</v>
          </cell>
          <cell r="J196">
            <v>0</v>
          </cell>
          <cell r="K196">
            <v>0.79251443815048594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N196" t="str">
            <v>TRANBASE%</v>
          </cell>
          <cell r="AO196">
            <v>7761705.0692334939</v>
          </cell>
          <cell r="AP196">
            <v>0.47101428773001058</v>
          </cell>
          <cell r="AQ196">
            <v>0.52898571226998936</v>
          </cell>
          <cell r="AR196">
            <v>0</v>
          </cell>
        </row>
        <row r="198">
          <cell r="D198" t="str">
            <v>BILLCUST</v>
          </cell>
          <cell r="E198" t="str">
            <v>EXT</v>
          </cell>
          <cell r="F198">
            <v>2179888</v>
          </cell>
          <cell r="G198">
            <v>305527</v>
          </cell>
          <cell r="H198">
            <v>5408</v>
          </cell>
          <cell r="I198">
            <v>1042</v>
          </cell>
          <cell r="J198">
            <v>120</v>
          </cell>
          <cell r="K198">
            <v>2302</v>
          </cell>
          <cell r="L198">
            <v>134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N198" t="str">
            <v>DISTBASE</v>
          </cell>
          <cell r="AO198" t="str">
            <v>INT</v>
          </cell>
          <cell r="AP198">
            <v>99765676.409031928</v>
          </cell>
          <cell r="AQ198">
            <v>105018714.93202434</v>
          </cell>
          <cell r="AR198">
            <v>88314629.287351757</v>
          </cell>
        </row>
        <row r="199">
          <cell r="D199" t="str">
            <v>BILLCUST%</v>
          </cell>
          <cell r="E199">
            <v>2494421</v>
          </cell>
          <cell r="F199">
            <v>0.87390540730694621</v>
          </cell>
          <cell r="G199">
            <v>0.12248413559699826</v>
          </cell>
          <cell r="H199">
            <v>2.1680381940338057E-3</v>
          </cell>
          <cell r="I199">
            <v>4.1773221120251953E-4</v>
          </cell>
          <cell r="J199">
            <v>4.8107356376489773E-5</v>
          </cell>
          <cell r="K199">
            <v>9.2285945315566213E-4</v>
          </cell>
          <cell r="L199">
            <v>5.371988128708025E-5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N199" t="str">
            <v>DISTBASE%</v>
          </cell>
          <cell r="AO199">
            <v>293099020.62840807</v>
          </cell>
          <cell r="AP199">
            <v>0.34038215547473694</v>
          </cell>
          <cell r="AQ199">
            <v>0.35830455764356656</v>
          </cell>
          <cell r="AR199">
            <v>0.30131328688169634</v>
          </cell>
        </row>
        <row r="201">
          <cell r="D201" t="str">
            <v>CollDollars</v>
          </cell>
          <cell r="E201" t="str">
            <v>EXT</v>
          </cell>
          <cell r="F201">
            <v>1093656.8900000001</v>
          </cell>
          <cell r="G201">
            <v>259636.05</v>
          </cell>
          <cell r="H201">
            <v>76651.62</v>
          </cell>
          <cell r="I201">
            <v>51621.7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N201" t="str">
            <v>BBA_PPBASE</v>
          </cell>
          <cell r="AO201" t="str">
            <v>INT</v>
          </cell>
          <cell r="AP201">
            <v>0</v>
          </cell>
          <cell r="AQ201">
            <v>0</v>
          </cell>
          <cell r="AR201">
            <v>0</v>
          </cell>
        </row>
        <row r="202">
          <cell r="D202" t="str">
            <v>CollDollars%</v>
          </cell>
          <cell r="E202">
            <v>1481566.26</v>
          </cell>
          <cell r="F202">
            <v>0.73817615825025618</v>
          </cell>
          <cell r="G202">
            <v>0.17524430530700663</v>
          </cell>
          <cell r="H202">
            <v>5.1736882831011549E-2</v>
          </cell>
          <cell r="I202">
            <v>3.4842653611725741E-2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N202" t="str">
            <v>BBA_PPBASE%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</row>
        <row r="204">
          <cell r="D204" t="str">
            <v>CUST-902</v>
          </cell>
          <cell r="E204" t="str">
            <v>EXT</v>
          </cell>
          <cell r="F204">
            <v>345159.42165312433</v>
          </cell>
          <cell r="G204">
            <v>48376.578346875664</v>
          </cell>
          <cell r="H204">
            <v>13088.909260493008</v>
          </cell>
          <cell r="I204">
            <v>2521.938507661559</v>
          </cell>
          <cell r="J204">
            <v>290.4343770819454</v>
          </cell>
          <cell r="K204">
            <v>5571.4994670219858</v>
          </cell>
          <cell r="L204">
            <v>324.31838774150566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N204" t="str">
            <v>SUPPGAS</v>
          </cell>
          <cell r="AO204" t="str">
            <v>INT</v>
          </cell>
          <cell r="AP204">
            <v>0</v>
          </cell>
          <cell r="AQ204">
            <v>0</v>
          </cell>
          <cell r="AR204">
            <v>0</v>
          </cell>
        </row>
        <row r="205">
          <cell r="D205" t="str">
            <v>CUST-902%</v>
          </cell>
          <cell r="E205">
            <v>415333.1</v>
          </cell>
          <cell r="F205">
            <v>0.83104241307308357</v>
          </cell>
          <cell r="G205">
            <v>0.11647657830997737</v>
          </cell>
          <cell r="H205">
            <v>3.1514245458628291E-2</v>
          </cell>
          <cell r="I205">
            <v>6.0720864955419139E-3</v>
          </cell>
          <cell r="J205">
            <v>6.9928059449618973E-4</v>
          </cell>
          <cell r="K205">
            <v>1.3414532737751906E-2</v>
          </cell>
          <cell r="L205">
            <v>7.8086333052074513E-4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N205" t="str">
            <v>SUPPGAS%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</row>
        <row r="207">
          <cell r="D207" t="str">
            <v>Acct-813_D</v>
          </cell>
          <cell r="E207" t="str">
            <v>EXT</v>
          </cell>
          <cell r="F207">
            <v>48906.78836516937</v>
          </cell>
          <cell r="G207">
            <v>34637.302782625309</v>
          </cell>
          <cell r="H207">
            <v>4954.8351863708858</v>
          </cell>
          <cell r="I207">
            <v>4722.1931089153359</v>
          </cell>
          <cell r="J207">
            <v>1761.935113569087</v>
          </cell>
          <cell r="K207">
            <v>23760.121064918745</v>
          </cell>
          <cell r="L207">
            <v>19156.932743931251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N207" t="str">
            <v>STORGAS</v>
          </cell>
          <cell r="AO207" t="str">
            <v>INT</v>
          </cell>
          <cell r="AP207">
            <v>0</v>
          </cell>
          <cell r="AQ207">
            <v>0</v>
          </cell>
          <cell r="AR207">
            <v>0</v>
          </cell>
        </row>
        <row r="208">
          <cell r="D208" t="str">
            <v>Acct-813_D%</v>
          </cell>
          <cell r="E208">
            <v>137900.10836549997</v>
          </cell>
          <cell r="F208">
            <v>0.35465373410398954</v>
          </cell>
          <cell r="G208">
            <v>0.25117676260862837</v>
          </cell>
          <cell r="H208">
            <v>3.5930611259842149E-2</v>
          </cell>
          <cell r="I208">
            <v>3.4243577941210239E-2</v>
          </cell>
          <cell r="J208">
            <v>1.2776894336436143E-2</v>
          </cell>
          <cell r="K208">
            <v>0.17229950974326488</v>
          </cell>
          <cell r="L208">
            <v>0.13891891000662882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N208" t="str">
            <v>STORGAS%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</row>
        <row r="210">
          <cell r="D210" t="str">
            <v>Acct-813_E</v>
          </cell>
          <cell r="E210" t="str">
            <v>EXT</v>
          </cell>
          <cell r="F210">
            <v>84130.545240089734</v>
          </cell>
          <cell r="G210">
            <v>56939.588957301436</v>
          </cell>
          <cell r="H210">
            <v>7992.1759377842727</v>
          </cell>
          <cell r="I210">
            <v>7774.7787083600451</v>
          </cell>
          <cell r="J210">
            <v>2694.1894242545095</v>
          </cell>
          <cell r="K210">
            <v>62073.490801793734</v>
          </cell>
          <cell r="L210">
            <v>40561.249864716279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N210" t="str">
            <v>TRANGAS</v>
          </cell>
          <cell r="AO210" t="str">
            <v>INT</v>
          </cell>
          <cell r="AP210">
            <v>0</v>
          </cell>
          <cell r="AQ210">
            <v>0</v>
          </cell>
          <cell r="AR210">
            <v>0</v>
          </cell>
        </row>
        <row r="211">
          <cell r="D211" t="str">
            <v>Acct-813_E%</v>
          </cell>
          <cell r="E211">
            <v>262166.01893429999</v>
          </cell>
          <cell r="F211">
            <v>0.32090560623409103</v>
          </cell>
          <cell r="G211">
            <v>0.21718905138339364</v>
          </cell>
          <cell r="H211">
            <v>3.0485171076985184E-2</v>
          </cell>
          <cell r="I211">
            <v>2.9655936112408375E-2</v>
          </cell>
          <cell r="J211">
            <v>1.0276653836398551E-2</v>
          </cell>
          <cell r="K211">
            <v>0.23677168785688291</v>
          </cell>
          <cell r="L211">
            <v>0.15471589349984033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N211" t="str">
            <v>TRANGAS%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</row>
        <row r="213">
          <cell r="D213" t="str">
            <v>Acct-871</v>
          </cell>
          <cell r="E213" t="str">
            <v>EXT</v>
          </cell>
          <cell r="F213">
            <v>84892.624710250631</v>
          </cell>
          <cell r="G213">
            <v>57455.364668250739</v>
          </cell>
          <cell r="H213">
            <v>8064.5714415423663</v>
          </cell>
          <cell r="I213">
            <v>7845.2049634351388</v>
          </cell>
          <cell r="J213">
            <v>2718.5941923811115</v>
          </cell>
          <cell r="K213">
            <v>51257.3528041057</v>
          </cell>
          <cell r="L213">
            <v>33493.56170623433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N213" t="str">
            <v>DISTGAS</v>
          </cell>
          <cell r="AO213" t="str">
            <v>INT</v>
          </cell>
          <cell r="AP213">
            <v>0</v>
          </cell>
          <cell r="AQ213">
            <v>0</v>
          </cell>
          <cell r="AR213">
            <v>0</v>
          </cell>
        </row>
        <row r="214">
          <cell r="D214" t="str">
            <v>Acct-871%</v>
          </cell>
          <cell r="E214">
            <v>245727.27448619998</v>
          </cell>
          <cell r="F214">
            <v>0.34547497784995856</v>
          </cell>
          <cell r="G214">
            <v>0.23381761258853431</v>
          </cell>
          <cell r="H214">
            <v>3.2819195420633988E-2</v>
          </cell>
          <cell r="I214">
            <v>3.1926472060698027E-2</v>
          </cell>
          <cell r="J214">
            <v>1.1063461303046307E-2</v>
          </cell>
          <cell r="K214">
            <v>0.20859447902672404</v>
          </cell>
          <cell r="L214">
            <v>0.13630380175040491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N214" t="str">
            <v>DISTGAS%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6">
          <cell r="D216" t="str">
            <v>Regulator</v>
          </cell>
          <cell r="E216" t="str">
            <v>EXT</v>
          </cell>
          <cell r="F216">
            <v>213657597.7288664</v>
          </cell>
          <cell r="G216">
            <v>42874818.96945364</v>
          </cell>
          <cell r="H216">
            <v>614617.57947783265</v>
          </cell>
          <cell r="I216">
            <v>5079.9921828791194</v>
          </cell>
          <cell r="J216">
            <v>180.66614484161957</v>
          </cell>
          <cell r="K216">
            <v>376.84664245536271</v>
          </cell>
          <cell r="L216">
            <v>101.5818575207166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N216" t="str">
            <v>Comm_PassGAS</v>
          </cell>
          <cell r="AO216" t="str">
            <v>INT</v>
          </cell>
          <cell r="AP216">
            <v>0</v>
          </cell>
          <cell r="AQ216">
            <v>0</v>
          </cell>
          <cell r="AR216">
            <v>0</v>
          </cell>
        </row>
        <row r="217">
          <cell r="D217" t="str">
            <v>Regulator%</v>
          </cell>
          <cell r="E217">
            <v>257152773.3646256</v>
          </cell>
          <cell r="F217">
            <v>0.83085861736328259</v>
          </cell>
          <cell r="G217">
            <v>0.16672897751975627</v>
          </cell>
          <cell r="H217">
            <v>2.3900873066079889E-3</v>
          </cell>
          <cell r="I217">
            <v>1.9754763351029571E-5</v>
          </cell>
          <cell r="J217">
            <v>7.0256347025838581E-7</v>
          </cell>
          <cell r="K217">
            <v>1.4654582080708075E-6</v>
          </cell>
          <cell r="L217">
            <v>3.9502532363001293E-7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N217" t="str">
            <v>Comm_PassGAS%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</row>
        <row r="219">
          <cell r="D219" t="str">
            <v>Misc_charges_taxes</v>
          </cell>
          <cell r="E219" t="str">
            <v>EXT</v>
          </cell>
          <cell r="F219">
            <v>4461618.0000000009</v>
          </cell>
          <cell r="G219">
            <v>3291556.8799999994</v>
          </cell>
          <cell r="H219">
            <v>275417.38</v>
          </cell>
          <cell r="I219">
            <v>259311.82</v>
          </cell>
          <cell r="J219">
            <v>76441.499999999985</v>
          </cell>
          <cell r="K219">
            <v>2437432.7999999998</v>
          </cell>
          <cell r="L219">
            <v>292941.71000000002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N219" t="str">
            <v>STORCUSTACCT</v>
          </cell>
          <cell r="AO219" t="str">
            <v>INT</v>
          </cell>
          <cell r="AP219">
            <v>0</v>
          </cell>
          <cell r="AQ219">
            <v>0</v>
          </cell>
          <cell r="AR219">
            <v>0</v>
          </cell>
        </row>
        <row r="220">
          <cell r="D220" t="str">
            <v>Misc_charges_taxes%</v>
          </cell>
          <cell r="E220">
            <v>11094720.090000002</v>
          </cell>
          <cell r="F220">
            <v>0.40213885197711197</v>
          </cell>
          <cell r="G220">
            <v>0.29667777585184657</v>
          </cell>
          <cell r="H220">
            <v>2.4824184636099273E-2</v>
          </cell>
          <cell r="I220">
            <v>2.3372542785800011E-2</v>
          </cell>
          <cell r="J220">
            <v>6.8898989230831483E-3</v>
          </cell>
          <cell r="K220">
            <v>0.21969304139515244</v>
          </cell>
          <cell r="L220">
            <v>2.6403704430906467E-2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N220" t="str">
            <v>STORCUSTACCT%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</row>
        <row r="221">
          <cell r="D221" t="str">
            <v>START OF INT FACTORS</v>
          </cell>
        </row>
        <row r="222">
          <cell r="D222" t="str">
            <v>SUPPL/P-C</v>
          </cell>
          <cell r="E222" t="str">
            <v>INT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N222" t="str">
            <v>INTANGPT-SUPP</v>
          </cell>
          <cell r="AO222" t="str">
            <v>INT</v>
          </cell>
          <cell r="AP222">
            <v>0</v>
          </cell>
          <cell r="AQ222">
            <v>0</v>
          </cell>
          <cell r="AR222">
            <v>0</v>
          </cell>
        </row>
        <row r="223">
          <cell r="D223" t="str">
            <v>SUPPL/P-C%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N223" t="str">
            <v>INTANGPT-SUPP%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</row>
        <row r="225">
          <cell r="D225" t="str">
            <v>STORL/P-C</v>
          </cell>
          <cell r="E225" t="str">
            <v>INT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N225" t="str">
            <v>INTANGPT-STOR</v>
          </cell>
          <cell r="AO225" t="str">
            <v>INT</v>
          </cell>
          <cell r="AP225">
            <v>0</v>
          </cell>
          <cell r="AQ225">
            <v>0</v>
          </cell>
          <cell r="AR225">
            <v>0</v>
          </cell>
        </row>
        <row r="226">
          <cell r="D226" t="str">
            <v>STORL/P-C%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N226" t="str">
            <v>INTANGPT-STOR%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</row>
        <row r="228">
          <cell r="D228" t="str">
            <v>TRANL/P-C</v>
          </cell>
          <cell r="E228" t="str">
            <v>INT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N228" t="str">
            <v>INTANGPT-TRANS</v>
          </cell>
          <cell r="AO228" t="str">
            <v>INT</v>
          </cell>
          <cell r="AP228">
            <v>91289.26690163996</v>
          </cell>
          <cell r="AQ228">
            <v>3295064.1094730236</v>
          </cell>
          <cell r="AR228">
            <v>0</v>
          </cell>
        </row>
        <row r="229">
          <cell r="D229" t="str">
            <v>TRANL/P-C%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N229" t="str">
            <v>INTANGPT-TRANS%</v>
          </cell>
          <cell r="AO229">
            <v>3386353.3763746633</v>
          </cell>
          <cell r="AP229">
            <v>2.6957985997129376E-2</v>
          </cell>
          <cell r="AQ229">
            <v>0.97304201400287071</v>
          </cell>
          <cell r="AR229">
            <v>0</v>
          </cell>
        </row>
        <row r="231">
          <cell r="D231" t="str">
            <v>DISTL/P-C</v>
          </cell>
          <cell r="E231" t="str">
            <v>INT</v>
          </cell>
          <cell r="F231">
            <v>8793514.9885750264</v>
          </cell>
          <cell r="G231">
            <v>1876686.1793351127</v>
          </cell>
          <cell r="H231">
            <v>101125.33702715908</v>
          </cell>
          <cell r="I231">
            <v>44222.248087622087</v>
          </cell>
          <cell r="J231">
            <v>14462.720350276293</v>
          </cell>
          <cell r="K231">
            <v>251373.66699261847</v>
          </cell>
          <cell r="L231">
            <v>74488.509439397429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N231" t="str">
            <v>Inc_before_Tax_Supp</v>
          </cell>
          <cell r="AO231" t="str">
            <v>INT</v>
          </cell>
          <cell r="AP231">
            <v>-110925.07670791059</v>
          </cell>
          <cell r="AQ231">
            <v>4751156.8890490476</v>
          </cell>
          <cell r="AR231">
            <v>0</v>
          </cell>
        </row>
        <row r="232">
          <cell r="D232" t="str">
            <v>DISTL/P-C%</v>
          </cell>
          <cell r="E232">
            <v>11155873.649807213</v>
          </cell>
          <cell r="F232">
            <v>0.78824081955490677</v>
          </cell>
          <cell r="G232">
            <v>0.16822404396517562</v>
          </cell>
          <cell r="H232">
            <v>9.0647617749692478E-3</v>
          </cell>
          <cell r="I232">
            <v>3.9640327127930764E-3</v>
          </cell>
          <cell r="J232">
            <v>1.2964220288140523E-3</v>
          </cell>
          <cell r="K232">
            <v>2.2532853533794056E-2</v>
          </cell>
          <cell r="L232">
            <v>6.6770664295471545E-3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N232" t="str">
            <v>Inc_before_Tax_Supp%</v>
          </cell>
          <cell r="AO232">
            <v>4640231.8123411369</v>
          </cell>
          <cell r="AP232">
            <v>-2.3905072245075088E-2</v>
          </cell>
          <cell r="AQ232">
            <v>1.0239050722450751</v>
          </cell>
          <cell r="AR232">
            <v>0</v>
          </cell>
        </row>
        <row r="234">
          <cell r="D234" t="str">
            <v>BBAL/P-C</v>
          </cell>
          <cell r="E234" t="str">
            <v>INT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N234" t="str">
            <v>Inc_before_Tax_Trans</v>
          </cell>
          <cell r="AO234" t="str">
            <v>INT</v>
          </cell>
          <cell r="AP234">
            <v>270064.17653198412</v>
          </cell>
          <cell r="AQ234">
            <v>292821.42337427801</v>
          </cell>
          <cell r="AR234">
            <v>0</v>
          </cell>
        </row>
        <row r="235">
          <cell r="D235" t="str">
            <v>BBAL/P-C%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N235" t="str">
            <v>Inc_before_Tax_Trans%</v>
          </cell>
          <cell r="AO235">
            <v>562885.59990626213</v>
          </cell>
          <cell r="AP235">
            <v>0.47978519361120298</v>
          </cell>
          <cell r="AQ235">
            <v>0.52021480638879702</v>
          </cell>
          <cell r="AR235">
            <v>0</v>
          </cell>
        </row>
        <row r="237">
          <cell r="D237" t="str">
            <v>Gather_L/P-D</v>
          </cell>
          <cell r="E237" t="str">
            <v>INT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N237" t="str">
            <v>Inc_before_Tax_Dist</v>
          </cell>
          <cell r="AO237" t="str">
            <v>INT</v>
          </cell>
          <cell r="AP237">
            <v>7047447.7756485101</v>
          </cell>
          <cell r="AQ237">
            <v>7371421.1961781727</v>
          </cell>
          <cell r="AR237">
            <v>5558330.8085893281</v>
          </cell>
        </row>
        <row r="238">
          <cell r="D238" t="str">
            <v>Gather_L/P-D%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N238" t="str">
            <v>Inc_before_Tax_Dist%</v>
          </cell>
          <cell r="AO238">
            <v>19977199.780416012</v>
          </cell>
          <cell r="AP238">
            <v>0.35277455564904764</v>
          </cell>
          <cell r="AQ238">
            <v>0.36899171441457485</v>
          </cell>
          <cell r="AR238">
            <v>0.27823372993637746</v>
          </cell>
        </row>
        <row r="240">
          <cell r="D240" t="str">
            <v>Gather_L/P-E</v>
          </cell>
          <cell r="E240" t="str">
            <v>INT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N240" t="str">
            <v>RevDeficiency_Supp</v>
          </cell>
          <cell r="AO240" t="str">
            <v>INT</v>
          </cell>
          <cell r="AP240">
            <v>110954.60283151321</v>
          </cell>
          <cell r="AQ240">
            <v>0</v>
          </cell>
          <cell r="AR240">
            <v>0</v>
          </cell>
        </row>
        <row r="241">
          <cell r="D241" t="str">
            <v>Gather_L/P-E%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N241" t="str">
            <v>RevDeficiency_Supp%</v>
          </cell>
          <cell r="AO241">
            <v>110954.60283151321</v>
          </cell>
          <cell r="AP241">
            <v>1</v>
          </cell>
          <cell r="AQ241">
            <v>0</v>
          </cell>
          <cell r="AR241">
            <v>0</v>
          </cell>
        </row>
        <row r="243">
          <cell r="D243" t="str">
            <v>COMMCOLLL/P-C</v>
          </cell>
          <cell r="E243" t="str">
            <v>INT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N243" t="str">
            <v>RevDeficiency_Trans</v>
          </cell>
          <cell r="AO243" t="str">
            <v>INT</v>
          </cell>
          <cell r="AP243">
            <v>56474.633194235037</v>
          </cell>
          <cell r="AQ243">
            <v>101324.01152238867</v>
          </cell>
          <cell r="AR243">
            <v>0</v>
          </cell>
        </row>
        <row r="244">
          <cell r="D244" t="str">
            <v>COMMCOLLL/P-C%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N244" t="str">
            <v>RevDeficiency_Trans%</v>
          </cell>
          <cell r="AO244">
            <v>157798.6447166237</v>
          </cell>
          <cell r="AP244">
            <v>0.35789048312583871</v>
          </cell>
          <cell r="AQ244">
            <v>0.64210951687416129</v>
          </cell>
          <cell r="AR244">
            <v>0</v>
          </cell>
        </row>
        <row r="246">
          <cell r="D246" t="str">
            <v>FUNC8L/P-C</v>
          </cell>
          <cell r="E246" t="str">
            <v>INT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N246" t="str">
            <v>RevDeficiency_Dist</v>
          </cell>
          <cell r="AO246" t="str">
            <v>INT</v>
          </cell>
          <cell r="AP246">
            <v>2338440.3564901389</v>
          </cell>
          <cell r="AQ246">
            <v>2548619.8250438385</v>
          </cell>
          <cell r="AR246">
            <v>5451699.3246328831</v>
          </cell>
        </row>
        <row r="247">
          <cell r="D247" t="str">
            <v>FUNC8L/P-C%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N247" t="str">
            <v>RevDeficiency_Dist%</v>
          </cell>
          <cell r="AO247">
            <v>10338759.50616686</v>
          </cell>
          <cell r="AP247">
            <v>0.22618190848672964</v>
          </cell>
          <cell r="AQ247">
            <v>0.24651118188053783</v>
          </cell>
          <cell r="AR247">
            <v>0.52730690963273252</v>
          </cell>
        </row>
        <row r="249">
          <cell r="D249" t="str">
            <v>MAINSPT-C</v>
          </cell>
          <cell r="E249" t="str">
            <v>INT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N249" t="str">
            <v>INTANGPT-DIST</v>
          </cell>
          <cell r="AO249" t="str">
            <v>INT</v>
          </cell>
          <cell r="AP249">
            <v>2185930.0051490529</v>
          </cell>
          <cell r="AQ249">
            <v>2178836.3890014011</v>
          </cell>
          <cell r="AR249">
            <v>19071616.706635259</v>
          </cell>
        </row>
        <row r="250">
          <cell r="D250" t="str">
            <v>MAINSPT-C%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N250" t="str">
            <v>INTANGPT-DIST%</v>
          </cell>
          <cell r="AO250">
            <v>23436383.100785714</v>
          </cell>
          <cell r="AP250">
            <v>9.3270791646846263E-2</v>
          </cell>
          <cell r="AQ250">
            <v>9.2968116267409653E-2</v>
          </cell>
          <cell r="AR250">
            <v>0.8137610920857441</v>
          </cell>
        </row>
        <row r="252">
          <cell r="D252" t="str">
            <v>DISTMAIN-SERVICE-C</v>
          </cell>
          <cell r="E252" t="str">
            <v>INT</v>
          </cell>
          <cell r="F252">
            <v>130140135.40071529</v>
          </cell>
          <cell r="G252">
            <v>28855526.438258994</v>
          </cell>
          <cell r="H252">
            <v>825991.05375804962</v>
          </cell>
          <cell r="I252">
            <v>6522.2864284832249</v>
          </cell>
          <cell r="J252">
            <v>288367.65271656949</v>
          </cell>
          <cell r="K252">
            <v>2885588.2231226261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D253" t="str">
            <v>DISTMAIN-SERVICE-C%</v>
          </cell>
          <cell r="E253">
            <v>163002131.05500004</v>
          </cell>
          <cell r="F253">
            <v>0.79839530046882345</v>
          </cell>
          <cell r="G253">
            <v>0.17702545513667295</v>
          </cell>
          <cell r="H253">
            <v>5.067363527163608E-3</v>
          </cell>
          <cell r="I253">
            <v>4.0013504033775368E-5</v>
          </cell>
          <cell r="J253">
            <v>1.769103574598474E-3</v>
          </cell>
          <cell r="K253">
            <v>1.7702763788707606E-2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5">
          <cell r="D255" t="str">
            <v>DISTMETER-REG-C</v>
          </cell>
          <cell r="E255" t="str">
            <v>INT</v>
          </cell>
          <cell r="F255">
            <v>56484379.56327042</v>
          </cell>
          <cell r="G255">
            <v>12817923.649069332</v>
          </cell>
          <cell r="H255">
            <v>698315.77623742772</v>
          </cell>
          <cell r="I255">
            <v>365003.38321187446</v>
          </cell>
          <cell r="J255">
            <v>51457.72729615961</v>
          </cell>
          <cell r="K255">
            <v>957269.90237046161</v>
          </cell>
          <cell r="L255">
            <v>17856.494896059092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D256" t="str">
            <v>DISTMETER-REG-C%</v>
          </cell>
          <cell r="E256">
            <v>71392206.496351749</v>
          </cell>
          <cell r="F256">
            <v>0.79118411287871959</v>
          </cell>
          <cell r="G256">
            <v>0.17954233771615319</v>
          </cell>
          <cell r="H256">
            <v>9.781400666935721E-3</v>
          </cell>
          <cell r="I256">
            <v>5.11265026148935E-3</v>
          </cell>
          <cell r="J256">
            <v>7.2077513529140156E-4</v>
          </cell>
          <cell r="K256">
            <v>1.3408605075392642E-2</v>
          </cell>
          <cell r="L256">
            <v>2.5011826601789632E-4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8">
          <cell r="D258" t="str">
            <v>RATEBASESALES</v>
          </cell>
          <cell r="E258" t="str">
            <v>INT</v>
          </cell>
          <cell r="F258">
            <v>138951056.93176934</v>
          </cell>
          <cell r="G258">
            <v>63985138.582109958</v>
          </cell>
          <cell r="H258">
            <v>7018899.6033730656</v>
          </cell>
          <cell r="I258">
            <v>5465154.2697260026</v>
          </cell>
          <cell r="J258">
            <v>805206.43054783135</v>
          </cell>
          <cell r="K258">
            <v>63172440.408265606</v>
          </cell>
          <cell r="L258">
            <v>21462829.471849736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N258" t="str">
            <v>LAST Line of Cfactor and Cfirst Range</v>
          </cell>
        </row>
        <row r="259">
          <cell r="D259" t="str">
            <v>RATEBASESALES%</v>
          </cell>
          <cell r="E259">
            <v>300860725.69764155</v>
          </cell>
          <cell r="F259">
            <v>0.46184511657201849</v>
          </cell>
          <cell r="G259">
            <v>0.21267361645073482</v>
          </cell>
          <cell r="H259">
            <v>2.3329397970098982E-2</v>
          </cell>
          <cell r="I259">
            <v>1.8165063775118201E-2</v>
          </cell>
          <cell r="J259">
            <v>2.6763427784756667E-3</v>
          </cell>
          <cell r="K259">
            <v>0.20997237263780494</v>
          </cell>
          <cell r="L259">
            <v>7.1338089815748865E-2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1">
          <cell r="D261" t="str">
            <v>RATEBASE</v>
          </cell>
          <cell r="E261" t="str">
            <v>INT</v>
          </cell>
          <cell r="F261">
            <v>138951056.93176934</v>
          </cell>
          <cell r="G261">
            <v>63985138.582109958</v>
          </cell>
          <cell r="H261">
            <v>7018899.6033730656</v>
          </cell>
          <cell r="I261">
            <v>5465154.2697260026</v>
          </cell>
          <cell r="J261">
            <v>805206.43054783135</v>
          </cell>
          <cell r="K261">
            <v>63172440.408265606</v>
          </cell>
          <cell r="L261">
            <v>21462829.471849736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D262" t="str">
            <v>RATEBASE%</v>
          </cell>
          <cell r="E262">
            <v>300860725.69764155</v>
          </cell>
          <cell r="F262">
            <v>0.46184511657201849</v>
          </cell>
          <cell r="G262">
            <v>0.21267361645073482</v>
          </cell>
          <cell r="H262">
            <v>2.3329397970098982E-2</v>
          </cell>
          <cell r="I262">
            <v>1.8165063775118201E-2</v>
          </cell>
          <cell r="J262">
            <v>2.6763427784756667E-3</v>
          </cell>
          <cell r="K262">
            <v>0.20997237263780494</v>
          </cell>
          <cell r="L262">
            <v>7.1338089815748865E-2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4">
          <cell r="D264" t="str">
            <v>Service_Internal</v>
          </cell>
          <cell r="E264" t="str">
            <v>INT</v>
          </cell>
          <cell r="F264">
            <v>130140135.40071529</v>
          </cell>
          <cell r="G264">
            <v>28855526.438258994</v>
          </cell>
          <cell r="H264">
            <v>825991.05375804962</v>
          </cell>
          <cell r="I264">
            <v>6522.2864284832249</v>
          </cell>
          <cell r="J264">
            <v>288367.65271656949</v>
          </cell>
          <cell r="K264">
            <v>2885588.2231226261</v>
          </cell>
          <cell r="L264">
            <v>22241.79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D265" t="str">
            <v>Service_Internal%</v>
          </cell>
          <cell r="E265">
            <v>163024372.84500003</v>
          </cell>
          <cell r="F265">
            <v>0.79828637356237309</v>
          </cell>
          <cell r="G265">
            <v>0.17700130314682572</v>
          </cell>
          <cell r="H265">
            <v>5.0666721751071149E-3</v>
          </cell>
          <cell r="I265">
            <v>4.0008044899424152E-5</v>
          </cell>
          <cell r="J265">
            <v>1.7688622117304083E-3</v>
          </cell>
          <cell r="K265">
            <v>1.7700348559943117E-2</v>
          </cell>
          <cell r="L265">
            <v>1.3643229912098484E-4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7">
          <cell r="D267" t="str">
            <v>INTANGPT-SUPP-D</v>
          </cell>
          <cell r="E267" t="str">
            <v>INT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D268" t="str">
            <v>INTANGPT-SUPP-D%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70">
          <cell r="D270" t="str">
            <v>INTANGPT-SUPP-E</v>
          </cell>
          <cell r="E270" t="str">
            <v>INT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D271" t="str">
            <v>INTANGPT-SUPP-E%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3">
          <cell r="D273" t="str">
            <v>INTANGPT-SUPP-C</v>
          </cell>
          <cell r="E273" t="str">
            <v>INT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D274" t="str">
            <v>INTANGPT-SUPP-C%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6">
          <cell r="D276" t="str">
            <v>INTANGPT-STOR-D</v>
          </cell>
          <cell r="E276" t="str">
            <v>INT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D277" t="str">
            <v>INTANGPT-STOR-D%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9">
          <cell r="D279" t="str">
            <v>INTANGPT-STOR-E</v>
          </cell>
          <cell r="E279" t="str">
            <v>INT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D280" t="str">
            <v>INTANGPT-STOR-E%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2">
          <cell r="D282" t="str">
            <v>INTANGPT-STOR-C</v>
          </cell>
          <cell r="E282" t="str">
            <v>INT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D283" t="str">
            <v>INTANGPT-STOR-C%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5">
          <cell r="D285" t="str">
            <v>INTANGPT-TRAN-D</v>
          </cell>
          <cell r="E285" t="str">
            <v>INT</v>
          </cell>
          <cell r="F285">
            <v>23595.932163053651</v>
          </cell>
          <cell r="G285">
            <v>15373.682778540791</v>
          </cell>
          <cell r="H285">
            <v>1906.8638238643384</v>
          </cell>
          <cell r="I285">
            <v>1321.6726118429706</v>
          </cell>
          <cell r="J285">
            <v>349.23366408889581</v>
          </cell>
          <cell r="K285">
            <v>25074.935661405543</v>
          </cell>
          <cell r="L285">
            <v>23666.946198843762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D286" t="str">
            <v>INTANGPT-TRAN-D%</v>
          </cell>
          <cell r="E286">
            <v>91289.26690163996</v>
          </cell>
          <cell r="F286">
            <v>0.25847433070611903</v>
          </cell>
          <cell r="G286">
            <v>0.16840624643316762</v>
          </cell>
          <cell r="H286">
            <v>2.0888149161268844E-2</v>
          </cell>
          <cell r="I286">
            <v>1.4477853275643158E-2</v>
          </cell>
          <cell r="J286">
            <v>3.8255720079905914E-3</v>
          </cell>
          <cell r="K286">
            <v>0.27467561644922234</v>
          </cell>
          <cell r="L286">
            <v>0.25925223196658836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8">
          <cell r="D288" t="str">
            <v>INTANGPT-TRAN-E</v>
          </cell>
          <cell r="E288" t="str">
            <v>INT</v>
          </cell>
          <cell r="F288">
            <v>415080.69208500808</v>
          </cell>
          <cell r="G288">
            <v>280926.78971692058</v>
          </cell>
          <cell r="H288">
            <v>39431.551406846746</v>
          </cell>
          <cell r="I288">
            <v>38358.963654214764</v>
          </cell>
          <cell r="J288">
            <v>13292.508774741404</v>
          </cell>
          <cell r="K288">
            <v>1514742.6829523128</v>
          </cell>
          <cell r="L288">
            <v>993230.92088297941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D289" t="str">
            <v>INTANGPT-TRAN-E%</v>
          </cell>
          <cell r="E289">
            <v>3295064.1094730236</v>
          </cell>
          <cell r="F289">
            <v>0.12597044497303925</v>
          </cell>
          <cell r="G289">
            <v>8.5256850969691433E-2</v>
          </cell>
          <cell r="H289">
            <v>1.1966854087446873E-2</v>
          </cell>
          <cell r="I289">
            <v>1.1641340617299697E-2</v>
          </cell>
          <cell r="J289">
            <v>4.0340668142166318E-3</v>
          </cell>
          <cell r="K289">
            <v>0.45970051951267316</v>
          </cell>
          <cell r="L289">
            <v>0.30142992302563298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1">
          <cell r="D291" t="str">
            <v>INTANGPT-TRAN-C</v>
          </cell>
          <cell r="E291" t="str">
            <v>INT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D292" t="str">
            <v>INTANGPT-TRAN-C%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4">
          <cell r="D294" t="str">
            <v>INTANGPT-DIST-D</v>
          </cell>
          <cell r="E294" t="str">
            <v>INT</v>
          </cell>
          <cell r="F294">
            <v>879749.50799669046</v>
          </cell>
          <cell r="G294">
            <v>573191.58942556172</v>
          </cell>
          <cell r="H294">
            <v>71095.411669645997</v>
          </cell>
          <cell r="I294">
            <v>49277.172945181061</v>
          </cell>
          <cell r="J294">
            <v>5965.8074046683278</v>
          </cell>
          <cell r="K294">
            <v>428694.06417786673</v>
          </cell>
          <cell r="L294">
            <v>177956.45152943803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D295" t="str">
            <v>INTANGPT-DIST-D%</v>
          </cell>
          <cell r="E295">
            <v>2185930.0051490525</v>
          </cell>
          <cell r="F295">
            <v>0.40246005403851109</v>
          </cell>
          <cell r="G295">
            <v>0.26221863832573972</v>
          </cell>
          <cell r="H295">
            <v>3.2524102556887771E-2</v>
          </cell>
          <cell r="I295">
            <v>2.2542886931011766E-2</v>
          </cell>
          <cell r="J295">
            <v>2.7291850107805881E-3</v>
          </cell>
          <cell r="K295">
            <v>0.19611518354570337</v>
          </cell>
          <cell r="L295">
            <v>8.140994959136566E-2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7">
          <cell r="D297" t="str">
            <v>INTANGPT-DIST-E</v>
          </cell>
          <cell r="E297" t="str">
            <v>INT</v>
          </cell>
          <cell r="F297">
            <v>614272.43864736962</v>
          </cell>
          <cell r="G297">
            <v>415739.84888087347</v>
          </cell>
          <cell r="H297">
            <v>58354.232572620575</v>
          </cell>
          <cell r="I297">
            <v>56766.924111793363</v>
          </cell>
          <cell r="J297">
            <v>8256.985352482885</v>
          </cell>
          <cell r="K297">
            <v>835406.60394556669</v>
          </cell>
          <cell r="L297">
            <v>190039.35549069443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D298" t="str">
            <v>INTANGPT-DIST-E%</v>
          </cell>
          <cell r="E298">
            <v>2178836.3890014007</v>
          </cell>
          <cell r="F298">
            <v>0.28192683110497413</v>
          </cell>
          <cell r="G298">
            <v>0.19080819972509014</v>
          </cell>
          <cell r="H298">
            <v>2.6782292083604015E-2</v>
          </cell>
          <cell r="I298">
            <v>2.6053780081124241E-2</v>
          </cell>
          <cell r="J298">
            <v>3.7896307378394792E-3</v>
          </cell>
          <cell r="K298">
            <v>0.38341869456680422</v>
          </cell>
          <cell r="L298">
            <v>8.7220571700563909E-2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300">
          <cell r="D300" t="str">
            <v>INTANGPT-DIST-C</v>
          </cell>
          <cell r="E300" t="str">
            <v>INT</v>
          </cell>
          <cell r="F300">
            <v>16350880.142586693</v>
          </cell>
          <cell r="G300">
            <v>2521456.775071172</v>
          </cell>
          <cell r="H300">
            <v>61566.262009142229</v>
          </cell>
          <cell r="I300">
            <v>13703.120252827204</v>
          </cell>
          <cell r="J300">
            <v>5052.2960774152871</v>
          </cell>
          <cell r="K300">
            <v>92902.111838699304</v>
          </cell>
          <cell r="L300">
            <v>26055.998799312001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D301" t="str">
            <v>INTANGPT-DIST-C%</v>
          </cell>
          <cell r="E301">
            <v>19071616.706635267</v>
          </cell>
          <cell r="F301">
            <v>0.85734106311490654</v>
          </cell>
          <cell r="G301">
            <v>0.13220991245036526</v>
          </cell>
          <cell r="H301">
            <v>3.2281616685240176E-3</v>
          </cell>
          <cell r="I301">
            <v>7.1850858076755013E-4</v>
          </cell>
          <cell r="J301">
            <v>2.6491178776980804E-4</v>
          </cell>
          <cell r="K301">
            <v>4.8712237283154627E-3</v>
          </cell>
          <cell r="L301">
            <v>1.3662186693510245E-3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3">
          <cell r="D303" t="str">
            <v>SUPPPT-DEM</v>
          </cell>
          <cell r="E303" t="str">
            <v>INT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D304" t="str">
            <v>SUPPPT-DEM%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6">
          <cell r="D306" t="str">
            <v>STORPT-DEM</v>
          </cell>
          <cell r="E306" t="str">
            <v>INT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D307" t="str">
            <v>STORPT-DEM%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9">
          <cell r="D309" t="str">
            <v>TRANPTXL-DEM</v>
          </cell>
          <cell r="E309" t="str">
            <v>INT</v>
          </cell>
          <cell r="F309">
            <v>2090436.6556026735</v>
          </cell>
          <cell r="G309">
            <v>1362002.1362067752</v>
          </cell>
          <cell r="H309">
            <v>168934.96756573248</v>
          </cell>
          <cell r="I309">
            <v>117091.06702844135</v>
          </cell>
          <cell r="J309">
            <v>30939.691118665251</v>
          </cell>
          <cell r="K309">
            <v>2221466.1527784811</v>
          </cell>
          <cell r="L309">
            <v>2120917.7380355126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D310" t="str">
            <v>TRANPTXL-DEM%</v>
          </cell>
          <cell r="E310">
            <v>8111788.4083362818</v>
          </cell>
          <cell r="F310">
            <v>0.25770354826494046</v>
          </cell>
          <cell r="G310">
            <v>0.16790405119629104</v>
          </cell>
          <cell r="H310">
            <v>2.082585973176054E-2</v>
          </cell>
          <cell r="I310">
            <v>1.4434679645749857E-2</v>
          </cell>
          <cell r="J310">
            <v>3.814163974847927E-3</v>
          </cell>
          <cell r="K310">
            <v>0.27385652102260655</v>
          </cell>
          <cell r="L310">
            <v>0.2614611761638036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2">
          <cell r="D312" t="str">
            <v>DISTPTXL-CUST</v>
          </cell>
          <cell r="E312" t="str">
            <v>INT</v>
          </cell>
          <cell r="F312">
            <v>186995391.98514342</v>
          </cell>
          <cell r="G312">
            <v>45212643.551381052</v>
          </cell>
          <cell r="H312">
            <v>2201001.0614196016</v>
          </cell>
          <cell r="I312">
            <v>576327.98569550598</v>
          </cell>
          <cell r="J312">
            <v>353725.68005643669</v>
          </cell>
          <cell r="K312">
            <v>6453324.8999769511</v>
          </cell>
          <cell r="L312">
            <v>2083473.7770165866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D313" t="str">
            <v>DISTPTXL-CUST%</v>
          </cell>
          <cell r="E313">
            <v>243875888.94068953</v>
          </cell>
          <cell r="F313">
            <v>0.76676457355987571</v>
          </cell>
          <cell r="G313">
            <v>0.18539201947256351</v>
          </cell>
          <cell r="H313">
            <v>9.0250867807390497E-3</v>
          </cell>
          <cell r="I313">
            <v>2.3632019885150212E-3</v>
          </cell>
          <cell r="J313">
            <v>1.4504331756324733E-3</v>
          </cell>
          <cell r="K313">
            <v>2.6461512566936848E-2</v>
          </cell>
          <cell r="L313">
            <v>8.5431724557374598E-3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5">
          <cell r="D315" t="str">
            <v>DISTPTXL-DEM</v>
          </cell>
          <cell r="E315" t="str">
            <v>INT</v>
          </cell>
          <cell r="F315">
            <v>72764770.454298258</v>
          </cell>
          <cell r="G315">
            <v>47409125.042718716</v>
          </cell>
          <cell r="H315">
            <v>5880357.1510665631</v>
          </cell>
          <cell r="I315">
            <v>4075753.5473453705</v>
          </cell>
          <cell r="J315">
            <v>493436.60033837362</v>
          </cell>
          <cell r="K315">
            <v>35457621.620107837</v>
          </cell>
          <cell r="L315">
            <v>14718917.406259835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D316" t="str">
            <v>DISTPTXL-DEM%</v>
          </cell>
          <cell r="E316">
            <v>180799981.82213494</v>
          </cell>
          <cell r="F316">
            <v>0.40246005403851115</v>
          </cell>
          <cell r="G316">
            <v>0.26221863832573972</v>
          </cell>
          <cell r="H316">
            <v>3.2524102556887778E-2</v>
          </cell>
          <cell r="I316">
            <v>2.2542886931011766E-2</v>
          </cell>
          <cell r="J316">
            <v>2.729185010780589E-3</v>
          </cell>
          <cell r="K316">
            <v>0.19611518354570343</v>
          </cell>
          <cell r="L316">
            <v>8.1409949591365674E-2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8">
          <cell r="D318" t="str">
            <v>DIST-MtrHReg-DEM</v>
          </cell>
          <cell r="E318" t="str">
            <v>INT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D319" t="str">
            <v>DIST-MtrHReg-DEM%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1">
          <cell r="D321" t="str">
            <v>DISTPT-DEM_xMSM</v>
          </cell>
          <cell r="E321" t="str">
            <v>INT</v>
          </cell>
          <cell r="F321">
            <v>116698.27453270761</v>
          </cell>
          <cell r="G321">
            <v>76033.540064082481</v>
          </cell>
          <cell r="H321">
            <v>9430.7661369802372</v>
          </cell>
          <cell r="I321">
            <v>6536.5891134707899</v>
          </cell>
          <cell r="J321">
            <v>791.36097717699829</v>
          </cell>
          <cell r="K321">
            <v>56866.025086949026</v>
          </cell>
          <cell r="L321">
            <v>23605.822619598392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D322" t="str">
            <v>DISTPT-DEM_xMSM%</v>
          </cell>
          <cell r="E322">
            <v>289962.37853096554</v>
          </cell>
          <cell r="F322">
            <v>0.40246005403851115</v>
          </cell>
          <cell r="G322">
            <v>0.26221863832573972</v>
          </cell>
          <cell r="H322">
            <v>3.2524102556887778E-2</v>
          </cell>
          <cell r="I322">
            <v>2.2542886931011766E-2</v>
          </cell>
          <cell r="J322">
            <v>2.7291850107805885E-3</v>
          </cell>
          <cell r="K322">
            <v>0.19611518354570337</v>
          </cell>
          <cell r="L322">
            <v>8.140994959136566E-2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4">
          <cell r="D324" t="str">
            <v>DISTPT-E_xMSM</v>
          </cell>
          <cell r="E324" t="str">
            <v>INT</v>
          </cell>
          <cell r="F324">
            <v>81482.89147257607</v>
          </cell>
          <cell r="G324">
            <v>55147.655756425891</v>
          </cell>
          <cell r="H324">
            <v>7740.6559378613047</v>
          </cell>
          <cell r="I324">
            <v>7530.1003685248552</v>
          </cell>
          <cell r="J324">
            <v>1095.2844357603412</v>
          </cell>
          <cell r="K324">
            <v>110816.21339655628</v>
          </cell>
          <cell r="L324">
            <v>25208.612994365318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D325" t="str">
            <v>DISTPT-E_xMSM%</v>
          </cell>
          <cell r="E325">
            <v>289021.41436207009</v>
          </cell>
          <cell r="F325">
            <v>0.28192683110497407</v>
          </cell>
          <cell r="G325">
            <v>0.19080819972509008</v>
          </cell>
          <cell r="H325">
            <v>2.6782292083604012E-2</v>
          </cell>
          <cell r="I325">
            <v>2.6053780081124234E-2</v>
          </cell>
          <cell r="J325">
            <v>3.7896307378394783E-3</v>
          </cell>
          <cell r="K325">
            <v>0.38341869456680411</v>
          </cell>
          <cell r="L325">
            <v>8.7220571700563881E-2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7">
          <cell r="D327" t="str">
            <v>DIST-MtrHReg-C</v>
          </cell>
          <cell r="E327" t="str">
            <v>INT</v>
          </cell>
          <cell r="F327">
            <v>56484379.56327042</v>
          </cell>
          <cell r="G327">
            <v>12817923.649069332</v>
          </cell>
          <cell r="H327">
            <v>698315.77623742772</v>
          </cell>
          <cell r="I327">
            <v>365003.38321187446</v>
          </cell>
          <cell r="J327">
            <v>51457.72729615961</v>
          </cell>
          <cell r="K327">
            <v>957269.90237046161</v>
          </cell>
          <cell r="L327">
            <v>17856.494896059092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D328" t="str">
            <v>DIST-MtrHReg-C%</v>
          </cell>
          <cell r="E328">
            <v>71392206.496351749</v>
          </cell>
          <cell r="F328">
            <v>0.79118411287871959</v>
          </cell>
          <cell r="G328">
            <v>0.17954233771615319</v>
          </cell>
          <cell r="H328">
            <v>9.781400666935721E-3</v>
          </cell>
          <cell r="I328">
            <v>5.11265026148935E-3</v>
          </cell>
          <cell r="J328">
            <v>7.2077513529140156E-4</v>
          </cell>
          <cell r="K328">
            <v>1.3408605075392642E-2</v>
          </cell>
          <cell r="L328">
            <v>2.5011826601789632E-4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30">
          <cell r="D330" t="str">
            <v>DISTPT-C_xMSM</v>
          </cell>
          <cell r="E330" t="str">
            <v>INT</v>
          </cell>
          <cell r="F330">
            <v>322225.72843320941</v>
          </cell>
          <cell r="G330">
            <v>75640.212568703661</v>
          </cell>
          <cell r="H330">
            <v>3585.3000711173754</v>
          </cell>
          <cell r="I330">
            <v>934.97264996837339</v>
          </cell>
          <cell r="J330">
            <v>568.52527216680562</v>
          </cell>
          <cell r="K330">
            <v>10373.255163716365</v>
          </cell>
          <cell r="L330">
            <v>3342.7943455823342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D331" t="str">
            <v>DISTPT-C_xMSM%</v>
          </cell>
          <cell r="E331">
            <v>416670.78850446426</v>
          </cell>
          <cell r="F331">
            <v>0.77333409810118481</v>
          </cell>
          <cell r="G331">
            <v>0.18153471434893556</v>
          </cell>
          <cell r="H331">
            <v>8.6046350500977396E-3</v>
          </cell>
          <cell r="I331">
            <v>2.2439121622233808E-3</v>
          </cell>
          <cell r="J331">
            <v>1.3644471555286732E-3</v>
          </cell>
          <cell r="K331">
            <v>2.4895566115754296E-2</v>
          </cell>
          <cell r="L331">
            <v>8.022627066275656E-3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3">
          <cell r="D333" t="str">
            <v>SUPPL/P-D</v>
          </cell>
          <cell r="E333" t="str">
            <v>INT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D334" t="str">
            <v>SUPPL/P-D%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6">
          <cell r="D336" t="str">
            <v>STORL/P-D</v>
          </cell>
          <cell r="E336" t="str">
            <v>INT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D337" t="str">
            <v>STORL/P-D%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9">
          <cell r="D339" t="str">
            <v>TRANL/P-D</v>
          </cell>
          <cell r="E339" t="str">
            <v>INT</v>
          </cell>
          <cell r="F339">
            <v>285.66126202217873</v>
          </cell>
          <cell r="G339">
            <v>186.11960714665207</v>
          </cell>
          <cell r="H339">
            <v>23.085213275974695</v>
          </cell>
          <cell r="I339">
            <v>16.000667558723464</v>
          </cell>
          <cell r="J339">
            <v>4.2279545700877676</v>
          </cell>
          <cell r="K339">
            <v>303.56663668400108</v>
          </cell>
          <cell r="L339">
            <v>286.52098474662591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D340" t="str">
            <v>TRANL/P-D%</v>
          </cell>
          <cell r="E340">
            <v>1105.1823260042438</v>
          </cell>
          <cell r="F340">
            <v>0.25847433070611903</v>
          </cell>
          <cell r="G340">
            <v>0.16840624643316762</v>
          </cell>
          <cell r="H340">
            <v>2.0888149161268844E-2</v>
          </cell>
          <cell r="I340">
            <v>1.4477853275643156E-2</v>
          </cell>
          <cell r="J340">
            <v>3.8255720079905914E-3</v>
          </cell>
          <cell r="K340">
            <v>0.27467561644922234</v>
          </cell>
          <cell r="L340">
            <v>0.25925223196658836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2">
          <cell r="D342" t="str">
            <v>DISTL/P-D</v>
          </cell>
          <cell r="E342" t="str">
            <v>INT</v>
          </cell>
          <cell r="F342">
            <v>781395.78696783248</v>
          </cell>
          <cell r="G342">
            <v>511204.66359709116</v>
          </cell>
          <cell r="H342">
            <v>48942.079556710341</v>
          </cell>
          <cell r="I342">
            <v>33762.098751750156</v>
          </cell>
          <cell r="J342">
            <v>3985.3933555725871</v>
          </cell>
          <cell r="K342">
            <v>287396.8908331662</v>
          </cell>
          <cell r="L342">
            <v>114957.35039238085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D343" t="str">
            <v>DISTL/P-D%</v>
          </cell>
          <cell r="E343">
            <v>1781644.2634545038</v>
          </cell>
          <cell r="F343">
            <v>0.43858126057822105</v>
          </cell>
          <cell r="G343">
            <v>0.28692858281702954</v>
          </cell>
          <cell r="H343">
            <v>2.7470174916857149E-2</v>
          </cell>
          <cell r="I343">
            <v>1.8949966300392328E-2</v>
          </cell>
          <cell r="J343">
            <v>2.2369186920879161E-3</v>
          </cell>
          <cell r="K343">
            <v>0.16130991844349471</v>
          </cell>
          <cell r="L343">
            <v>6.4523178251917293E-2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5">
          <cell r="D345" t="str">
            <v>BBAL/P-D</v>
          </cell>
          <cell r="E345" t="str">
            <v>INT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D346" t="str">
            <v>BBAL/P-D%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8">
          <cell r="D348" t="str">
            <v>MAINSPT-E</v>
          </cell>
          <cell r="E348" t="str">
            <v>INT</v>
          </cell>
          <cell r="F348">
            <v>49385509.055228949</v>
          </cell>
          <cell r="G348">
            <v>33424133.625035148</v>
          </cell>
          <cell r="H348">
            <v>4691490.7780527193</v>
          </cell>
          <cell r="I348">
            <v>4563876.3330057627</v>
          </cell>
          <cell r="J348">
            <v>638935.59898256068</v>
          </cell>
          <cell r="K348">
            <v>64096429.978509136</v>
          </cell>
          <cell r="L348">
            <v>12497850.944606975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D349" t="str">
            <v>MAINSPT-E%</v>
          </cell>
          <cell r="E349">
            <v>169298226.31342125</v>
          </cell>
          <cell r="F349">
            <v>0.29170718518811722</v>
          </cell>
          <cell r="G349">
            <v>0.19742754754652397</v>
          </cell>
          <cell r="H349">
            <v>2.7711399464796387E-2</v>
          </cell>
          <cell r="I349">
            <v>2.6957614573921602E-2</v>
          </cell>
          <cell r="J349">
            <v>3.7740241755380315E-3</v>
          </cell>
          <cell r="K349">
            <v>0.37860071764631265</v>
          </cell>
          <cell r="L349">
            <v>7.382151140479018E-2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1">
          <cell r="D351" t="str">
            <v>MAINSPT-D</v>
          </cell>
          <cell r="E351" t="str">
            <v>INT</v>
          </cell>
          <cell r="F351">
            <v>69784354.851315588</v>
          </cell>
          <cell r="G351">
            <v>45467266.432859957</v>
          </cell>
          <cell r="H351">
            <v>5639500.0976500725</v>
          </cell>
          <cell r="I351">
            <v>3908812.3285305649</v>
          </cell>
          <cell r="J351">
            <v>450260.53980288026</v>
          </cell>
          <cell r="K351">
            <v>32357539.193688352</v>
          </cell>
          <cell r="L351">
            <v>12241675.435648018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D352" t="str">
            <v>MAINSPT-D%</v>
          </cell>
          <cell r="E352">
            <v>169849408.87949544</v>
          </cell>
          <cell r="F352">
            <v>0.41086015731044501</v>
          </cell>
          <cell r="G352">
            <v>0.26769163774433868</v>
          </cell>
          <cell r="H352">
            <v>3.3202942152428555E-2</v>
          </cell>
          <cell r="I352">
            <v>2.3013399659835052E-2</v>
          </cell>
          <cell r="J352">
            <v>2.6509396928330233E-3</v>
          </cell>
          <cell r="K352">
            <v>0.1905072228814487</v>
          </cell>
          <cell r="L352">
            <v>7.2073700558670933E-2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4">
          <cell r="D354" t="str">
            <v>DISTMAIN-SERVICE-D</v>
          </cell>
          <cell r="E354" t="str">
            <v>INT</v>
          </cell>
          <cell r="F354">
            <v>69784354.851315588</v>
          </cell>
          <cell r="G354">
            <v>45467266.432859957</v>
          </cell>
          <cell r="H354">
            <v>5639500.0976500725</v>
          </cell>
          <cell r="I354">
            <v>3908812.3285305649</v>
          </cell>
          <cell r="J354">
            <v>450260.53980288026</v>
          </cell>
          <cell r="K354">
            <v>32357539.193688352</v>
          </cell>
          <cell r="L354">
            <v>12241675.435648018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D355" t="str">
            <v>DISTMAIN-SERVICE-D%</v>
          </cell>
          <cell r="E355">
            <v>169849408.87949544</v>
          </cell>
          <cell r="F355">
            <v>0.41086015731044501</v>
          </cell>
          <cell r="G355">
            <v>0.26769163774433868</v>
          </cell>
          <cell r="H355">
            <v>3.3202942152428555E-2</v>
          </cell>
          <cell r="I355">
            <v>2.3013399659835052E-2</v>
          </cell>
          <cell r="J355">
            <v>2.6509396928330233E-3</v>
          </cell>
          <cell r="K355">
            <v>0.1905072228814487</v>
          </cell>
          <cell r="L355">
            <v>7.2073700558670933E-2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7">
          <cell r="D357" t="str">
            <v>BBAMAIN-SERVICE-D</v>
          </cell>
          <cell r="E357" t="str">
            <v>INT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D358" t="str">
            <v>BBAMAIN-SERVICE-D%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60">
          <cell r="D360" t="str">
            <v>DISTMETER-REG-D</v>
          </cell>
          <cell r="E360" t="str">
            <v>INT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D361" t="str">
            <v>DISTMETER-REG-D%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3">
          <cell r="D363" t="str">
            <v>BBAMETER-REG-D</v>
          </cell>
          <cell r="E363" t="str">
            <v>INT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D364" t="str">
            <v>BBAMETER-REG-D%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6">
          <cell r="D366" t="str">
            <v>SUPPPT-COM</v>
          </cell>
          <cell r="E366" t="str">
            <v>INT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D367" t="str">
            <v>SUPPPT-COM%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9">
          <cell r="D369" t="str">
            <v>STORPT-COM</v>
          </cell>
          <cell r="E369" t="str">
            <v>INT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D370" t="str">
            <v>STORPT-COM%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2">
          <cell r="D372" t="str">
            <v>SUPPL/P-E</v>
          </cell>
          <cell r="E372" t="str">
            <v>INT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D373" t="str">
            <v>SUPPL/P-E%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5">
          <cell r="D375" t="str">
            <v>STORL/P-E</v>
          </cell>
          <cell r="E375" t="str">
            <v>INT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D376" t="str">
            <v>STORL/P-E%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8">
          <cell r="D378" t="str">
            <v>TRANL/P-E</v>
          </cell>
          <cell r="E378" t="str">
            <v>INT</v>
          </cell>
          <cell r="F378">
            <v>184.29752622696299</v>
          </cell>
          <cell r="G378">
            <v>124.73264447845577</v>
          </cell>
          <cell r="H378">
            <v>17.507770219494759</v>
          </cell>
          <cell r="I378">
            <v>17.031536867183277</v>
          </cell>
          <cell r="J378">
            <v>5.901928302734273</v>
          </cell>
          <cell r="K378">
            <v>672.55195113082209</v>
          </cell>
          <cell r="L378">
            <v>481.1023498249466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D379" t="str">
            <v>TRANL/P-E%</v>
          </cell>
          <cell r="E379">
            <v>1503.1257070505999</v>
          </cell>
          <cell r="F379">
            <v>0.12260952318391755</v>
          </cell>
          <cell r="G379">
            <v>8.2982177667098395E-2</v>
          </cell>
          <cell r="H379">
            <v>1.1647575540337287E-2</v>
          </cell>
          <cell r="I379">
            <v>1.1330746847914791E-2</v>
          </cell>
          <cell r="J379">
            <v>3.9264369407365843E-3</v>
          </cell>
          <cell r="K379">
            <v>0.44743559901619184</v>
          </cell>
          <cell r="L379">
            <v>0.32006794080380346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1">
          <cell r="D381" t="str">
            <v>DISTL/P-E</v>
          </cell>
          <cell r="E381" t="str">
            <v>INT</v>
          </cell>
          <cell r="F381">
            <v>727483.64745162393</v>
          </cell>
          <cell r="G381">
            <v>494448.11143048364</v>
          </cell>
          <cell r="H381">
            <v>52650.994199212946</v>
          </cell>
          <cell r="I381">
            <v>50944.516545876126</v>
          </cell>
          <cell r="J381">
            <v>12540.194859775058</v>
          </cell>
          <cell r="K381">
            <v>798125.15696899267</v>
          </cell>
          <cell r="L381">
            <v>152128.99339227984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D382" t="str">
            <v>DISTL/P-E%</v>
          </cell>
          <cell r="E382">
            <v>2288321.6148482445</v>
          </cell>
          <cell r="F382">
            <v>0.31791145210148652</v>
          </cell>
          <cell r="G382">
            <v>0.21607457108395758</v>
          </cell>
          <cell r="H382">
            <v>2.3008563943798879E-2</v>
          </cell>
          <cell r="I382">
            <v>2.2262830633295677E-2</v>
          </cell>
          <cell r="J382">
            <v>5.4800840836381698E-3</v>
          </cell>
          <cell r="K382">
            <v>0.34878189839670865</v>
          </cell>
          <cell r="L382">
            <v>6.64805997571144E-2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4">
          <cell r="D384" t="str">
            <v>BBAL/P-E</v>
          </cell>
          <cell r="E384" t="str">
            <v>INT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D385" t="str">
            <v>BBAL/P-E%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7">
          <cell r="D387" t="str">
            <v>DISTMAIN-SERVICE-E</v>
          </cell>
          <cell r="E387" t="str">
            <v>INT</v>
          </cell>
          <cell r="F387">
            <v>11780730.514283564</v>
          </cell>
          <cell r="G387">
            <v>7973203.4445487084</v>
          </cell>
          <cell r="H387">
            <v>1119137.7718649576</v>
          </cell>
          <cell r="I387">
            <v>1088695.8180289292</v>
          </cell>
          <cell r="J387">
            <v>377265.11186867603</v>
          </cell>
          <cell r="K387">
            <v>37695696.556430012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D388" t="str">
            <v>DISTMAIN-SERVICE-E%</v>
          </cell>
          <cell r="E388">
            <v>60034729.217024848</v>
          </cell>
          <cell r="F388">
            <v>0.19623192555256408</v>
          </cell>
          <cell r="G388">
            <v>0.13280985104014828</v>
          </cell>
          <cell r="H388">
            <v>1.8641506115889814E-2</v>
          </cell>
          <cell r="I388">
            <v>1.813443372240935E-2</v>
          </cell>
          <cell r="J388">
            <v>6.2841144915448365E-3</v>
          </cell>
          <cell r="K388">
            <v>0.62789816907744367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90">
          <cell r="D390" t="str">
            <v>SUPPGENPTXL-D</v>
          </cell>
          <cell r="E390" t="str">
            <v>INT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D391" t="str">
            <v>SUPPGENPTXL-D%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3">
          <cell r="D393" t="str">
            <v>SUPPGENPTXL-E</v>
          </cell>
          <cell r="E393" t="str">
            <v>INT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D394" t="str">
            <v>SUPPGENPTXL-E%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6">
          <cell r="D396" t="str">
            <v>SUPPGENPTXL-C</v>
          </cell>
          <cell r="E396" t="str">
            <v>INT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D397" t="str">
            <v>SUPPGENPTXL-C%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9">
          <cell r="D399" t="str">
            <v>STORGENPTXL-D</v>
          </cell>
          <cell r="E399" t="str">
            <v>INT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D400" t="str">
            <v>STORGENPTXL-D%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2">
          <cell r="D402" t="str">
            <v>STORGENPTXL-E</v>
          </cell>
          <cell r="E402" t="str">
            <v>INT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D403" t="str">
            <v>STORGENPTXL-E%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5">
          <cell r="D405" t="str">
            <v>STORGENPTXL-C</v>
          </cell>
          <cell r="E405" t="str">
            <v>INT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D406" t="str">
            <v>STORGENPTXL-C%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8">
          <cell r="D408" t="str">
            <v>TRANGENPTXL-D</v>
          </cell>
          <cell r="E408" t="str">
            <v>INT</v>
          </cell>
          <cell r="F408">
            <v>135022.32875862232</v>
          </cell>
          <cell r="G408">
            <v>87972.385918500077</v>
          </cell>
          <cell r="H408">
            <v>10911.592402646324</v>
          </cell>
          <cell r="I408">
            <v>7562.9694421207341</v>
          </cell>
          <cell r="J408">
            <v>1998.4098225211499</v>
          </cell>
          <cell r="K408">
            <v>143485.5882395216</v>
          </cell>
          <cell r="L408">
            <v>135428.690347589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D409" t="str">
            <v>TRANGENPTXL-D%</v>
          </cell>
          <cell r="E409">
            <v>522381.96493152122</v>
          </cell>
          <cell r="F409">
            <v>0.25847433070611908</v>
          </cell>
          <cell r="G409">
            <v>0.16840624643316759</v>
          </cell>
          <cell r="H409">
            <v>2.088814916126884E-2</v>
          </cell>
          <cell r="I409">
            <v>1.4477853275643158E-2</v>
          </cell>
          <cell r="J409">
            <v>3.8255720079905906E-3</v>
          </cell>
          <cell r="K409">
            <v>0.27467561644922228</v>
          </cell>
          <cell r="L409">
            <v>0.25925223196658842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1">
          <cell r="D411" t="str">
            <v>TRANGENPTXL-E</v>
          </cell>
          <cell r="E411" t="str">
            <v>INT</v>
          </cell>
          <cell r="F411">
            <v>87111.150456535455</v>
          </cell>
          <cell r="G411">
            <v>58956.863841044076</v>
          </cell>
          <cell r="H411">
            <v>8275.3254315018112</v>
          </cell>
          <cell r="I411">
            <v>8050.2261800092174</v>
          </cell>
          <cell r="J411">
            <v>2789.6400721625805</v>
          </cell>
          <cell r="K411">
            <v>317892.35267674585</v>
          </cell>
          <cell r="L411">
            <v>227400.66043524724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D412" t="str">
            <v>TRANGENPTXL-E%</v>
          </cell>
          <cell r="E412">
            <v>710476.21909324627</v>
          </cell>
          <cell r="F412">
            <v>0.12260952318391755</v>
          </cell>
          <cell r="G412">
            <v>8.2982177667098381E-2</v>
          </cell>
          <cell r="H412">
            <v>1.1647575540337287E-2</v>
          </cell>
          <cell r="I412">
            <v>1.133074684791479E-2</v>
          </cell>
          <cell r="J412">
            <v>3.9264369407365834E-3</v>
          </cell>
          <cell r="K412">
            <v>0.4474355990161919</v>
          </cell>
          <cell r="L412">
            <v>0.32006794080380346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4">
          <cell r="D414" t="str">
            <v>TRANGENPTXL-C</v>
          </cell>
          <cell r="E414" t="str">
            <v>INT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D415" t="str">
            <v>TRANGENPTXL-C%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7">
          <cell r="D417" t="str">
            <v>DISTGENPTXL-D</v>
          </cell>
          <cell r="E417" t="str">
            <v>INT</v>
          </cell>
          <cell r="F417">
            <v>5034165.4855220933</v>
          </cell>
          <cell r="G417">
            <v>3279957.8628335739</v>
          </cell>
          <cell r="H417">
            <v>406827.24383821187</v>
          </cell>
          <cell r="I417">
            <v>281977.35947545047</v>
          </cell>
          <cell r="J417">
            <v>34137.969338843221</v>
          </cell>
          <cell r="K417">
            <v>2453103.8007020159</v>
          </cell>
          <cell r="L417">
            <v>1018315.1204659181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D418" t="str">
            <v>DISTGENPTXL-D%</v>
          </cell>
          <cell r="E418">
            <v>12508484.842176108</v>
          </cell>
          <cell r="F418">
            <v>0.40246005403851109</v>
          </cell>
          <cell r="G418">
            <v>0.26221863832573972</v>
          </cell>
          <cell r="H418">
            <v>3.2524102556887771E-2</v>
          </cell>
          <cell r="I418">
            <v>2.2542886931011759E-2</v>
          </cell>
          <cell r="J418">
            <v>2.7291850107805881E-3</v>
          </cell>
          <cell r="K418">
            <v>0.19611518354570337</v>
          </cell>
          <cell r="L418">
            <v>8.1409949591365632E-2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20">
          <cell r="D420" t="str">
            <v>DISTGENPTXL-E</v>
          </cell>
          <cell r="E420" t="str">
            <v>INT</v>
          </cell>
          <cell r="F420">
            <v>3515033.6331392499</v>
          </cell>
          <cell r="G420">
            <v>2378976.2644574689</v>
          </cell>
          <cell r="H420">
            <v>333918.75855680578</v>
          </cell>
          <cell r="I420">
            <v>324835.7486821317</v>
          </cell>
          <cell r="J420">
            <v>47248.711477639343</v>
          </cell>
          <cell r="K420">
            <v>4780423.3520251261</v>
          </cell>
          <cell r="L420">
            <v>1087456.7767370846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D421" t="str">
            <v>DISTGENPTXL-E%</v>
          </cell>
          <cell r="E421">
            <v>12467893.245075507</v>
          </cell>
          <cell r="F421">
            <v>0.28192683110497407</v>
          </cell>
          <cell r="G421">
            <v>0.19080819972509008</v>
          </cell>
          <cell r="H421">
            <v>2.6782292083604019E-2</v>
          </cell>
          <cell r="I421">
            <v>2.6053780081124238E-2</v>
          </cell>
          <cell r="J421">
            <v>3.7896307378394783E-3</v>
          </cell>
          <cell r="K421">
            <v>0.38341869456680411</v>
          </cell>
          <cell r="L421">
            <v>8.7220571700563909E-2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3">
          <cell r="D423" t="str">
            <v>DISTGENPTXL-C</v>
          </cell>
          <cell r="E423" t="str">
            <v>INT</v>
          </cell>
          <cell r="F423">
            <v>13900270.994761221</v>
          </cell>
          <cell r="G423">
            <v>3262990.3822973645</v>
          </cell>
          <cell r="H423">
            <v>154663.75955884691</v>
          </cell>
          <cell r="I423">
            <v>40333.13314378709</v>
          </cell>
          <cell r="J423">
            <v>29525.215254892446</v>
          </cell>
          <cell r="K423">
            <v>543401.28738450422</v>
          </cell>
          <cell r="L423">
            <v>149785.80750969728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D424" t="str">
            <v>DISTGENPTXL-C%</v>
          </cell>
          <cell r="E424">
            <v>18080970.579910308</v>
          </cell>
          <cell r="F424">
            <v>0.7687790283894248</v>
          </cell>
          <cell r="G424">
            <v>0.18046544392494393</v>
          </cell>
          <cell r="H424">
            <v>8.55395228233451E-3</v>
          </cell>
          <cell r="I424">
            <v>2.2306951369414356E-3</v>
          </cell>
          <cell r="J424">
            <v>1.6329441566426634E-3</v>
          </cell>
          <cell r="K424">
            <v>3.0053767577514625E-2</v>
          </cell>
          <cell r="L424">
            <v>8.284168532198358E-3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6">
          <cell r="D426" t="str">
            <v>BBAGENPTXL-D</v>
          </cell>
          <cell r="E426" t="str">
            <v>INT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D427" t="str">
            <v>BBAGENPTXL-D%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9">
          <cell r="D429" t="str">
            <v>BBAGENPTXL-E</v>
          </cell>
          <cell r="E429" t="str">
            <v>INT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D430" t="str">
            <v>BBAGENPTXL-E%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2">
          <cell r="D432" t="str">
            <v>BBAGENPTXL-C</v>
          </cell>
          <cell r="E432" t="str">
            <v>INT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D433" t="str">
            <v>BBAGENPTXL-C%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5">
          <cell r="D435" t="str">
            <v>COMMPTGENPTXL-D</v>
          </cell>
          <cell r="E435" t="str">
            <v>INT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D436" t="str">
            <v>COMMPTGENPTXL-D%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8">
          <cell r="D438" t="str">
            <v>COMMPTGENPTXL-E</v>
          </cell>
          <cell r="E438" t="str">
            <v>INT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D439" t="str">
            <v>COMMPTGENPTXL-E%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1">
          <cell r="D441" t="str">
            <v>COMMCOLLGENPTXL-C</v>
          </cell>
          <cell r="E441" t="str">
            <v>INT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D442" t="str">
            <v>COMMCOLLGENPTXL-C%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4">
          <cell r="D444" t="str">
            <v>SUPPLABOR-D</v>
          </cell>
          <cell r="E444" t="str">
            <v>INT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D445" t="str">
            <v>SUPPLABOR-D%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7">
          <cell r="D447" t="str">
            <v>SUPPLABOR-E</v>
          </cell>
          <cell r="E447" t="str">
            <v>INT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D448" t="str">
            <v>SUPPLABOR-E%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50">
          <cell r="D450" t="str">
            <v>SUPPLABOR-C</v>
          </cell>
          <cell r="E450" t="str">
            <v>INT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D451" t="str">
            <v>SUPPLABOR-C%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3">
          <cell r="D453" t="str">
            <v>STORLABOR-D</v>
          </cell>
          <cell r="E453" t="str">
            <v>INT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D454" t="str">
            <v>STORLABOR-D%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6">
          <cell r="D456" t="str">
            <v>STORLABOR-E</v>
          </cell>
          <cell r="E456" t="str">
            <v>INT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D457" t="str">
            <v>STORLABOR-E%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9">
          <cell r="D459" t="str">
            <v>STORLABOR-C</v>
          </cell>
          <cell r="E459" t="str">
            <v>INT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D460" t="str">
            <v>STORLABOR-C%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2">
          <cell r="D462" t="str">
            <v>TRANLABOR-D</v>
          </cell>
          <cell r="E462" t="str">
            <v>INT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D463" t="str">
            <v>TRANLABOR-D%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5">
          <cell r="D465" t="str">
            <v>TRANLABOR-E</v>
          </cell>
          <cell r="E465" t="str">
            <v>INT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D466" t="str">
            <v>TRANLABOR-E%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8">
          <cell r="D468" t="str">
            <v>TRANLABOR-C</v>
          </cell>
          <cell r="E468" t="str">
            <v>INT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D469" t="str">
            <v>TRANLABOR-C%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1">
          <cell r="D471" t="str">
            <v>DISTLABOR-D</v>
          </cell>
          <cell r="E471" t="str">
            <v>INT</v>
          </cell>
          <cell r="F471">
            <v>749733.94723861839</v>
          </cell>
          <cell r="G471">
            <v>490518.62741072814</v>
          </cell>
          <cell r="H471">
            <v>46770.626952331106</v>
          </cell>
          <cell r="I471">
            <v>32261.406238275806</v>
          </cell>
          <cell r="J471">
            <v>3806.4922648921079</v>
          </cell>
          <cell r="K471">
            <v>274513.72392093379</v>
          </cell>
          <cell r="L471">
            <v>109727.82506028729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D472" t="str">
            <v>DISTLABOR-D%</v>
          </cell>
          <cell r="E472">
            <v>1707332.6490860668</v>
          </cell>
          <cell r="F472">
            <v>0.43912587722137814</v>
          </cell>
          <cell r="G472">
            <v>0.28730114642468896</v>
          </cell>
          <cell r="H472">
            <v>2.73939744415755E-2</v>
          </cell>
          <cell r="I472">
            <v>1.8895794123977714E-2</v>
          </cell>
          <cell r="J472">
            <v>2.2294965582305938E-3</v>
          </cell>
          <cell r="K472">
            <v>0.16078514287645157</v>
          </cell>
          <cell r="L472">
            <v>6.4268568353697486E-2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4">
          <cell r="D474" t="str">
            <v>DISTLABOR-E</v>
          </cell>
          <cell r="E474" t="str">
            <v>INT</v>
          </cell>
          <cell r="F474">
            <v>700417.85461281845</v>
          </cell>
          <cell r="G474">
            <v>476073.08123251382</v>
          </cell>
          <cell r="H474">
            <v>50528.477525678805</v>
          </cell>
          <cell r="I474">
            <v>48887.212797805594</v>
          </cell>
          <cell r="J474">
            <v>12101.099898781049</v>
          </cell>
          <cell r="K474">
            <v>766529.45580453612</v>
          </cell>
          <cell r="L474">
            <v>145743.84064966103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D475" t="str">
            <v>DISTLABOR-E%</v>
          </cell>
          <cell r="E475">
            <v>2200281.0225217948</v>
          </cell>
          <cell r="F475">
            <v>0.31833108927606563</v>
          </cell>
          <cell r="G475">
            <v>0.21636921664073394</v>
          </cell>
          <cell r="H475">
            <v>2.2964556349155302E-2</v>
          </cell>
          <cell r="I475">
            <v>2.2218622211164094E-2</v>
          </cell>
          <cell r="J475">
            <v>5.4997974235635088E-3</v>
          </cell>
          <cell r="K475">
            <v>0.34837797897561212</v>
          </cell>
          <cell r="L475">
            <v>6.623873912370544E-2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7">
          <cell r="D477" t="str">
            <v>DISTLABOR-C</v>
          </cell>
          <cell r="E477" t="str">
            <v>INT</v>
          </cell>
          <cell r="F477">
            <v>8525188.7195625864</v>
          </cell>
          <cell r="G477">
            <v>1818810.7146673924</v>
          </cell>
          <cell r="H477">
            <v>98050.266876028196</v>
          </cell>
          <cell r="I477">
            <v>42933.701854619183</v>
          </cell>
          <cell r="J477">
            <v>14017.980087261385</v>
          </cell>
          <cell r="K477">
            <v>243600.06120026851</v>
          </cell>
          <cell r="L477">
            <v>72161.114143981365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D478" t="str">
            <v>DISTLABOR-C%</v>
          </cell>
          <cell r="E478">
            <v>10814762.558392137</v>
          </cell>
          <cell r="F478">
            <v>0.78829180701217827</v>
          </cell>
          <cell r="G478">
            <v>0.16817851569529052</v>
          </cell>
          <cell r="H478">
            <v>9.0663356080751181E-3</v>
          </cell>
          <cell r="I478">
            <v>3.9699162716525013E-3</v>
          </cell>
          <cell r="J478">
            <v>1.296189353356037E-3</v>
          </cell>
          <cell r="K478">
            <v>2.252477203128584E-2</v>
          </cell>
          <cell r="L478">
            <v>6.6724640281616843E-3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80">
          <cell r="D480" t="str">
            <v>BBALABOR-D</v>
          </cell>
          <cell r="E480" t="str">
            <v>INT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D481" t="str">
            <v>BBALABOR-D%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3">
          <cell r="D483" t="str">
            <v>BBALABOR-E</v>
          </cell>
          <cell r="E483" t="str">
            <v>INT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D484" t="str">
            <v>BBALABOR-E%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6">
          <cell r="D486" t="str">
            <v>BBALABOR-C</v>
          </cell>
          <cell r="E486" t="str">
            <v>INT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D487" t="str">
            <v>BBALABOR-C%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9">
          <cell r="D489" t="str">
            <v>GatherPTLABOR-D</v>
          </cell>
          <cell r="E489" t="str">
            <v>INT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D490" t="str">
            <v>GatherPTLABOR-D%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2">
          <cell r="D492" t="str">
            <v>GatherPTLABOR-E</v>
          </cell>
          <cell r="E492" t="str">
            <v>INT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D493" t="str">
            <v>GatherPTLABOR-E%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5">
          <cell r="D495" t="str">
            <v>COMMCOLLLABOR-C</v>
          </cell>
          <cell r="E495" t="str">
            <v>INT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D496" t="str">
            <v>COMMCOLLLABOR-C%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8">
          <cell r="D498" t="str">
            <v>FUNC8LABOR-C</v>
          </cell>
          <cell r="E498" t="str">
            <v>INT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D499" t="str">
            <v>FUNC8LABOR-C%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1">
          <cell r="D501" t="str">
            <v>Income_BeforeTax</v>
          </cell>
          <cell r="E501" t="str">
            <v>INT</v>
          </cell>
          <cell r="F501">
            <v>3585512.9539656863</v>
          </cell>
          <cell r="G501">
            <v>10632303.543703996</v>
          </cell>
          <cell r="H501">
            <v>1129627.5225752573</v>
          </cell>
          <cell r="I501">
            <v>950468.42661790061</v>
          </cell>
          <cell r="J501">
            <v>101535.90440216752</v>
          </cell>
          <cell r="K501">
            <v>5422102.1284934664</v>
          </cell>
          <cell r="L501">
            <v>3358766.7129049618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</row>
        <row r="502">
          <cell r="D502" t="str">
            <v>Income_BeforeTax%</v>
          </cell>
          <cell r="E502">
            <v>25180317.192663431</v>
          </cell>
          <cell r="F502">
            <v>0.14239347846699746</v>
          </cell>
          <cell r="G502">
            <v>0.42224660882357101</v>
          </cell>
          <cell r="H502">
            <v>4.4861528706413079E-2</v>
          </cell>
          <cell r="I502">
            <v>3.7746483467445371E-2</v>
          </cell>
          <cell r="J502">
            <v>4.0323520798122093E-3</v>
          </cell>
          <cell r="K502">
            <v>0.21533097009886981</v>
          </cell>
          <cell r="L502">
            <v>0.13338857835689125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</row>
        <row r="504">
          <cell r="D504" t="str">
            <v>SUPP_PreTax-D</v>
          </cell>
          <cell r="E504" t="str">
            <v>INT</v>
          </cell>
          <cell r="F504">
            <v>-78791.031787981177</v>
          </cell>
          <cell r="G504">
            <v>-55852.761749707941</v>
          </cell>
          <cell r="H504">
            <v>-7996.7665045617832</v>
          </cell>
          <cell r="I504">
            <v>-7623.6946027485346</v>
          </cell>
          <cell r="J504">
            <v>-2846.6552841577927</v>
          </cell>
          <cell r="K504">
            <v>-38324.000662367274</v>
          </cell>
          <cell r="L504">
            <v>-30928.264516721858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D505" t="str">
            <v>SUPP_PreTax-D%</v>
          </cell>
          <cell r="E505">
            <v>-222363.17510824633</v>
          </cell>
          <cell r="F505">
            <v>0.35433489268007495</v>
          </cell>
          <cell r="G505">
            <v>0.25117810861676548</v>
          </cell>
          <cell r="H505">
            <v>3.5962638600878762E-2</v>
          </cell>
          <cell r="I505">
            <v>3.4284879225336309E-2</v>
          </cell>
          <cell r="J505">
            <v>1.2801828732532002E-2</v>
          </cell>
          <cell r="K505">
            <v>0.17234868428061959</v>
          </cell>
          <cell r="L505">
            <v>0.13908896786379304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7">
          <cell r="D507" t="str">
            <v>SUPP_PreTax-E</v>
          </cell>
          <cell r="E507" t="str">
            <v>INT</v>
          </cell>
          <cell r="F507">
            <v>-54640092.170642138</v>
          </cell>
          <cell r="G507">
            <v>-36824097.723435938</v>
          </cell>
          <cell r="H507">
            <v>-5038030.307500313</v>
          </cell>
          <cell r="I507">
            <v>-4903529.4266715469</v>
          </cell>
          <cell r="J507">
            <v>-1654974.8289467169</v>
          </cell>
          <cell r="K507">
            <v>-125557.62250091319</v>
          </cell>
          <cell r="L507">
            <v>-98680.426196515968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</row>
        <row r="508">
          <cell r="D508" t="str">
            <v>SUPP_PreTax-E%</v>
          </cell>
          <cell r="E508">
            <v>-103284962.50589408</v>
          </cell>
          <cell r="F508">
            <v>0.52902272358886737</v>
          </cell>
          <cell r="G508">
            <v>0.35652912902335154</v>
          </cell>
          <cell r="H508">
            <v>4.8777965206821004E-2</v>
          </cell>
          <cell r="I508">
            <v>4.7475734198884192E-2</v>
          </cell>
          <cell r="J508">
            <v>1.6023386065055441E-2</v>
          </cell>
          <cell r="K508">
            <v>1.2156428143520709E-3</v>
          </cell>
          <cell r="L508">
            <v>9.5541910266835461E-4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</row>
        <row r="510">
          <cell r="D510" t="str">
            <v>SUPP_PreTax-C</v>
          </cell>
          <cell r="E510" t="str">
            <v>INT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D511" t="str">
            <v>SUPP_PreTax-C%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3">
          <cell r="D513" t="str">
            <v>STOR_PreTax-D</v>
          </cell>
          <cell r="E513" t="str">
            <v>INT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</row>
        <row r="514">
          <cell r="D514" t="str">
            <v>STOR_PreTax-D%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</row>
        <row r="516">
          <cell r="D516" t="str">
            <v>STOR_PreTax-E</v>
          </cell>
          <cell r="E516" t="str">
            <v>INT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</row>
        <row r="517">
          <cell r="D517" t="str">
            <v>STOR_PreTax-E%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</row>
        <row r="519">
          <cell r="D519" t="str">
            <v>STOR_PreTax-C</v>
          </cell>
          <cell r="E519" t="str">
            <v>INT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</row>
        <row r="520">
          <cell r="D520" t="str">
            <v>STOR_PreTax-C%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</row>
        <row r="522">
          <cell r="D522" t="str">
            <v>TRAN_PreTax-D</v>
          </cell>
          <cell r="E522" t="str">
            <v>INT</v>
          </cell>
          <cell r="F522">
            <v>171667.74126540328</v>
          </cell>
          <cell r="G522">
            <v>81201.917835356959</v>
          </cell>
          <cell r="H522">
            <v>6146.100418933438</v>
          </cell>
          <cell r="I522">
            <v>4720.784670980699</v>
          </cell>
          <cell r="J522">
            <v>226.72612418516928</v>
          </cell>
          <cell r="K522">
            <v>20420.159019639563</v>
          </cell>
          <cell r="L522">
            <v>-14319.252802514919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</row>
        <row r="523">
          <cell r="D523" t="str">
            <v>TRAN_PreTax-D%</v>
          </cell>
          <cell r="E523">
            <v>270064.17653198418</v>
          </cell>
          <cell r="F523">
            <v>0.63565535966252962</v>
          </cell>
          <cell r="G523">
            <v>0.30067637580854811</v>
          </cell>
          <cell r="H523">
            <v>2.2757925534064843E-2</v>
          </cell>
          <cell r="I523">
            <v>1.7480232778750677E-2</v>
          </cell>
          <cell r="J523">
            <v>8.3952683801554742E-4</v>
          </cell>
          <cell r="K523">
            <v>7.5612246251480039E-2</v>
          </cell>
          <cell r="L523">
            <v>-5.3021666873388752E-2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</row>
        <row r="525">
          <cell r="D525" t="str">
            <v>TRAN_PreTax-E</v>
          </cell>
          <cell r="E525" t="str">
            <v>INT</v>
          </cell>
          <cell r="F525">
            <v>323287.53465636162</v>
          </cell>
          <cell r="G525">
            <v>154403.42285113945</v>
          </cell>
          <cell r="H525">
            <v>11485.080729344148</v>
          </cell>
          <cell r="I525">
            <v>7208.8221931909447</v>
          </cell>
          <cell r="J525">
            <v>-368.80849310586473</v>
          </cell>
          <cell r="K525">
            <v>-99092.659162170225</v>
          </cell>
          <cell r="L525">
            <v>-104101.96940048199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</row>
        <row r="526">
          <cell r="D526" t="str">
            <v>TRAN_PreTax-E%</v>
          </cell>
          <cell r="E526">
            <v>292821.42337427801</v>
          </cell>
          <cell r="F526">
            <v>1.1040433139454502</v>
          </cell>
          <cell r="G526">
            <v>0.52729551366801575</v>
          </cell>
          <cell r="H526">
            <v>3.9222132714873688E-2</v>
          </cell>
          <cell r="I526">
            <v>2.4618493107919855E-2</v>
          </cell>
          <cell r="J526">
            <v>-1.2594996938952165E-3</v>
          </cell>
          <cell r="K526">
            <v>-0.33840645271200709</v>
          </cell>
          <cell r="L526">
            <v>-0.355513501030357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</row>
        <row r="528">
          <cell r="D528" t="str">
            <v>TRAN_PreTax-C</v>
          </cell>
          <cell r="E528" t="str">
            <v>INT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</row>
        <row r="529">
          <cell r="D529" t="str">
            <v>TRAN_PreTax-C%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</row>
        <row r="531">
          <cell r="D531" t="str">
            <v>DIST_PreTax-D</v>
          </cell>
          <cell r="E531" t="str">
            <v>INT</v>
          </cell>
          <cell r="F531">
            <v>4288817.3875267673</v>
          </cell>
          <cell r="G531">
            <v>1505852.7519136984</v>
          </cell>
          <cell r="H531">
            <v>65698.972824074503</v>
          </cell>
          <cell r="I531">
            <v>67306.000845681177</v>
          </cell>
          <cell r="J531">
            <v>8367.1712496830733</v>
          </cell>
          <cell r="K531">
            <v>752412.21345906332</v>
          </cell>
          <cell r="L531">
            <v>358993.27782953961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</row>
        <row r="532">
          <cell r="D532" t="str">
            <v>DIST_PreTax-D%</v>
          </cell>
          <cell r="E532">
            <v>7047447.7756485073</v>
          </cell>
          <cell r="F532">
            <v>0.60856320246120721</v>
          </cell>
          <cell r="G532">
            <v>0.2136734885949729</v>
          </cell>
          <cell r="H532">
            <v>9.3223781027634324E-3</v>
          </cell>
          <cell r="I532">
            <v>9.5504078906760922E-3</v>
          </cell>
          <cell r="J532">
            <v>1.1872626113803482E-3</v>
          </cell>
          <cell r="K532">
            <v>0.10676378703492077</v>
          </cell>
          <cell r="L532">
            <v>5.0939473304079219E-2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</row>
        <row r="534">
          <cell r="D534" t="str">
            <v>DIST_PreTax-E</v>
          </cell>
          <cell r="E534" t="str">
            <v>INT</v>
          </cell>
          <cell r="F534">
            <v>5956030.149047981</v>
          </cell>
          <cell r="G534">
            <v>2391621.312299123</v>
          </cell>
          <cell r="H534">
            <v>128228.2148472023</v>
          </cell>
          <cell r="I534">
            <v>30355.191887707508</v>
          </cell>
          <cell r="J534">
            <v>-15816.422579856931</v>
          </cell>
          <cell r="K534">
            <v>-1460843.3304072311</v>
          </cell>
          <cell r="L534">
            <v>341846.08108324767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</row>
        <row r="535">
          <cell r="D535" t="str">
            <v>DIST_PreTax-E%</v>
          </cell>
          <cell r="E535">
            <v>7371421.1961781746</v>
          </cell>
          <cell r="F535">
            <v>0.80798939451946872</v>
          </cell>
          <cell r="G535">
            <v>0.32444507628177527</v>
          </cell>
          <cell r="H535">
            <v>1.7395317868104481E-2</v>
          </cell>
          <cell r="I535">
            <v>4.1179565079588207E-3</v>
          </cell>
          <cell r="J535">
            <v>-2.1456408688269226E-3</v>
          </cell>
          <cell r="K535">
            <v>-0.19817661907104528</v>
          </cell>
          <cell r="L535">
            <v>4.6374514762564781E-2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</row>
        <row r="537">
          <cell r="D537" t="str">
            <v>DIST_PreTax-C</v>
          </cell>
          <cell r="E537" t="str">
            <v>INT</v>
          </cell>
          <cell r="F537">
            <v>-9705881.1033019572</v>
          </cell>
          <cell r="G537">
            <v>4823833.7055227216</v>
          </cell>
          <cell r="H537">
            <v>695752.21190866828</v>
          </cell>
          <cell r="I537">
            <v>627071.39539244119</v>
          </cell>
          <cell r="J537">
            <v>39071.339704880986</v>
          </cell>
          <cell r="K537">
            <v>6253562.544172287</v>
          </cell>
          <cell r="L537">
            <v>2824920.7151902788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</row>
        <row r="538">
          <cell r="D538" t="str">
            <v>DIST_PreTax-C%</v>
          </cell>
          <cell r="E538">
            <v>5558330.8085893206</v>
          </cell>
          <cell r="F538">
            <v>-1.7461862990060619</v>
          </cell>
          <cell r="G538">
            <v>0.86785653312833122</v>
          </cell>
          <cell r="H538">
            <v>0.12517286859456411</v>
          </cell>
          <cell r="I538">
            <v>0.11281649419344097</v>
          </cell>
          <cell r="J538">
            <v>7.0293296765467465E-3</v>
          </cell>
          <cell r="K538">
            <v>1.125079229632864</v>
          </cell>
          <cell r="L538">
            <v>0.50823184378031483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</row>
        <row r="540">
          <cell r="D540" t="str">
            <v>BBA_PreTax-D</v>
          </cell>
          <cell r="E540" t="str">
            <v>INT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</row>
        <row r="541">
          <cell r="D541" t="str">
            <v>BBA_PreTax-D%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</row>
        <row r="543">
          <cell r="D543" t="str">
            <v>BBA_PreTax-E</v>
          </cell>
          <cell r="E543" t="str">
            <v>INT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</row>
        <row r="544">
          <cell r="D544" t="str">
            <v>BBA_PreTax-E%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</row>
        <row r="546">
          <cell r="D546" t="str">
            <v>BBA_PreTax-C</v>
          </cell>
          <cell r="E546" t="str">
            <v>INT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</row>
        <row r="547">
          <cell r="D547" t="str">
            <v>BBA_PreTax-C%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</row>
        <row r="549">
          <cell r="D549" t="str">
            <v>Gather_PreTax-D</v>
          </cell>
          <cell r="E549" t="str">
            <v>INT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</row>
        <row r="550">
          <cell r="D550" t="str">
            <v>Gather_PreTax-D%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</row>
        <row r="552">
          <cell r="D552" t="str">
            <v>Gather_PreTax-E</v>
          </cell>
          <cell r="E552" t="str">
            <v>INT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D553" t="str">
            <v>Gather_PreTax-E%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5">
          <cell r="D555" t="str">
            <v>COLL-PROC_PreTax-C</v>
          </cell>
          <cell r="E555" t="str">
            <v>INT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</row>
        <row r="556">
          <cell r="D556" t="str">
            <v>COLL-PROC_PreTax-C%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</row>
        <row r="558">
          <cell r="D558" t="str">
            <v>COMMCOLL_PreTax-C</v>
          </cell>
          <cell r="E558" t="str">
            <v>INT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</row>
        <row r="559">
          <cell r="D559" t="str">
            <v>COMMCOLL_PreTax-C%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</row>
        <row r="561">
          <cell r="D561" t="str">
            <v>FUNC8_PreTax-C</v>
          </cell>
          <cell r="E561" t="str">
            <v>INT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</row>
        <row r="562">
          <cell r="D562" t="str">
            <v>FUNC8_PreTax-C%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</row>
        <row r="564">
          <cell r="D564" t="str">
            <v>SUPPPT-D</v>
          </cell>
          <cell r="E564" t="str">
            <v>INT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</row>
        <row r="565">
          <cell r="D565" t="str">
            <v>SUPPPT-D%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</row>
        <row r="567">
          <cell r="D567" t="str">
            <v>SUPPPT-E</v>
          </cell>
          <cell r="E567" t="str">
            <v>INT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</row>
        <row r="568">
          <cell r="D568" t="str">
            <v>SUPPPT-E%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</row>
        <row r="570">
          <cell r="D570" t="str">
            <v>SUPPPT-C</v>
          </cell>
          <cell r="E570" t="str">
            <v>INT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</row>
        <row r="571">
          <cell r="D571" t="str">
            <v>SUPPPT-C%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</row>
        <row r="573">
          <cell r="D573" t="str">
            <v>STORPT-D</v>
          </cell>
          <cell r="E573" t="str">
            <v>INT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</row>
        <row r="574">
          <cell r="D574" t="str">
            <v>STORPT-D%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</row>
        <row r="576">
          <cell r="D576" t="str">
            <v>STORPT-E</v>
          </cell>
          <cell r="E576" t="str">
            <v>INT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D577" t="str">
            <v>STORPT-E%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9">
          <cell r="D579" t="str">
            <v>STORPT-C</v>
          </cell>
          <cell r="E579" t="str">
            <v>INT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</row>
        <row r="580">
          <cell r="D580" t="str">
            <v>STORPT-C%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</row>
        <row r="582">
          <cell r="D582" t="str">
            <v>TRANPT-D</v>
          </cell>
          <cell r="E582" t="str">
            <v>INT</v>
          </cell>
          <cell r="F582">
            <v>2279479.4029271835</v>
          </cell>
          <cell r="G582">
            <v>1485170.9607680484</v>
          </cell>
          <cell r="H582">
            <v>184212.12523621734</v>
          </cell>
          <cell r="I582">
            <v>127679.86766915403</v>
          </cell>
          <cell r="J582">
            <v>33737.634885470266</v>
          </cell>
          <cell r="K582">
            <v>2422358.1833904209</v>
          </cell>
          <cell r="L582">
            <v>2286339.6969297128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</row>
        <row r="583">
          <cell r="D583" t="str">
            <v>TRANPT-D%</v>
          </cell>
          <cell r="E583">
            <v>8818977.871806208</v>
          </cell>
          <cell r="F583">
            <v>0.25847433070611903</v>
          </cell>
          <cell r="G583">
            <v>0.16840624643316762</v>
          </cell>
          <cell r="H583">
            <v>2.0888149161268844E-2</v>
          </cell>
          <cell r="I583">
            <v>1.4477853275643158E-2</v>
          </cell>
          <cell r="J583">
            <v>3.8255720079905914E-3</v>
          </cell>
          <cell r="K583">
            <v>0.27467561644922234</v>
          </cell>
          <cell r="L583">
            <v>0.25925223196658836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</row>
        <row r="585">
          <cell r="D585" t="str">
            <v>TRANPT-E</v>
          </cell>
          <cell r="E585" t="str">
            <v>INT</v>
          </cell>
          <cell r="F585">
            <v>1470631.3767254094</v>
          </cell>
          <cell r="G585">
            <v>995323.94399071182</v>
          </cell>
          <cell r="H585">
            <v>139706.03267663831</v>
          </cell>
          <cell r="I585">
            <v>135905.85301665802</v>
          </cell>
          <cell r="J585">
            <v>47095.374109882818</v>
          </cell>
          <cell r="K585">
            <v>5366735.0943866214</v>
          </cell>
          <cell r="L585">
            <v>3839032.5988292019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</row>
        <row r="586">
          <cell r="D586" t="str">
            <v>TRANPT-E%</v>
          </cell>
          <cell r="E586">
            <v>11994430.273735125</v>
          </cell>
          <cell r="F586">
            <v>0.12260952318391756</v>
          </cell>
          <cell r="G586">
            <v>8.2982177667098395E-2</v>
          </cell>
          <cell r="H586">
            <v>1.1647575540337287E-2</v>
          </cell>
          <cell r="I586">
            <v>1.1330746847914791E-2</v>
          </cell>
          <cell r="J586">
            <v>3.9264369407365843E-3</v>
          </cell>
          <cell r="K586">
            <v>0.44743559901619184</v>
          </cell>
          <cell r="L586">
            <v>0.32006794080380346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</row>
        <row r="588">
          <cell r="D588" t="str">
            <v>TRANPT-C</v>
          </cell>
          <cell r="E588" t="str">
            <v>INT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</row>
        <row r="589">
          <cell r="D589" t="str">
            <v>TRANPT-C%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</row>
        <row r="591">
          <cell r="D591" t="str">
            <v>DISTPT-D</v>
          </cell>
          <cell r="E591" t="str">
            <v>INT</v>
          </cell>
          <cell r="F591">
            <v>73907318.843682408</v>
          </cell>
          <cell r="G591">
            <v>48153540.494337454</v>
          </cell>
          <cell r="H591">
            <v>5972690.1928669829</v>
          </cell>
          <cell r="I591">
            <v>4139750.8034622022</v>
          </cell>
          <cell r="J591">
            <v>501184.51446577255</v>
          </cell>
          <cell r="K591">
            <v>36014375.227939129</v>
          </cell>
          <cell r="L591">
            <v>14950033.03090903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</row>
        <row r="592">
          <cell r="D592" t="str">
            <v>DISTPT-D%</v>
          </cell>
          <cell r="E592">
            <v>183638893.10766301</v>
          </cell>
          <cell r="F592">
            <v>0.40246005403851104</v>
          </cell>
          <cell r="G592">
            <v>0.26221863832573966</v>
          </cell>
          <cell r="H592">
            <v>3.2524102556887771E-2</v>
          </cell>
          <cell r="I592">
            <v>2.2542886931011762E-2</v>
          </cell>
          <cell r="J592">
            <v>2.7291850107805881E-3</v>
          </cell>
          <cell r="K592">
            <v>0.19611518354570334</v>
          </cell>
          <cell r="L592">
            <v>8.1409949591365646E-2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</row>
        <row r="594">
          <cell r="D594" t="str">
            <v>DISTPT-E</v>
          </cell>
          <cell r="E594" t="str">
            <v>INT</v>
          </cell>
          <cell r="F594">
            <v>51604722.216188245</v>
          </cell>
          <cell r="G594">
            <v>34926098.040373832</v>
          </cell>
          <cell r="H594">
            <v>4902310.0705607794</v>
          </cell>
          <cell r="I594">
            <v>4768961.07581707</v>
          </cell>
          <cell r="J594">
            <v>693665.23491805536</v>
          </cell>
          <cell r="K594">
            <v>70182093.51718691</v>
          </cell>
          <cell r="L594">
            <v>15965111.786287576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</row>
        <row r="595">
          <cell r="D595" t="str">
            <v>DISTPT-E%</v>
          </cell>
          <cell r="E595">
            <v>183042961.94133249</v>
          </cell>
          <cell r="F595">
            <v>0.28192683110497407</v>
          </cell>
          <cell r="G595">
            <v>0.19080819972509008</v>
          </cell>
          <cell r="H595">
            <v>2.6782292083604012E-2</v>
          </cell>
          <cell r="I595">
            <v>2.6053780081124234E-2</v>
          </cell>
          <cell r="J595">
            <v>3.7896307378394783E-3</v>
          </cell>
          <cell r="K595">
            <v>0.38341869456680411</v>
          </cell>
          <cell r="L595">
            <v>8.7220571700563881E-2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</row>
        <row r="597">
          <cell r="D597" t="str">
            <v>DISTPT-C</v>
          </cell>
          <cell r="E597" t="str">
            <v>INT</v>
          </cell>
          <cell r="F597">
            <v>204071908.91478282</v>
          </cell>
          <cell r="G597">
            <v>47904438.434111163</v>
          </cell>
          <cell r="H597">
            <v>2270641.246131551</v>
          </cell>
          <cell r="I597">
            <v>592136.61922625825</v>
          </cell>
          <cell r="J597">
            <v>360058.26760486315</v>
          </cell>
          <cell r="K597">
            <v>6569587.081742025</v>
          </cell>
          <cell r="L597">
            <v>2117057.5873302082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</row>
        <row r="598">
          <cell r="D598" t="str">
            <v>DISTPT-C%</v>
          </cell>
          <cell r="E598">
            <v>263885828.15092888</v>
          </cell>
          <cell r="F598">
            <v>0.77333409810118481</v>
          </cell>
          <cell r="G598">
            <v>0.18153471434893553</v>
          </cell>
          <cell r="H598">
            <v>8.6046350500977378E-3</v>
          </cell>
          <cell r="I598">
            <v>2.2439121622233804E-3</v>
          </cell>
          <cell r="J598">
            <v>1.364447155528673E-3</v>
          </cell>
          <cell r="K598">
            <v>2.4895566115754292E-2</v>
          </cell>
          <cell r="L598">
            <v>8.0226270662756543E-3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</row>
        <row r="600">
          <cell r="D600" t="str">
            <v>BBAPT-D</v>
          </cell>
          <cell r="E600" t="str">
            <v>INT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</row>
        <row r="601">
          <cell r="D601" t="str">
            <v>BBAPT-D%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</row>
        <row r="603">
          <cell r="D603" t="str">
            <v>BBAPT-E</v>
          </cell>
          <cell r="E603" t="str">
            <v>INT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</row>
        <row r="604">
          <cell r="D604" t="str">
            <v>BBAPT-E%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</row>
        <row r="606">
          <cell r="D606" t="str">
            <v>BBAPT-C</v>
          </cell>
          <cell r="E606" t="str">
            <v>INT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</row>
        <row r="607">
          <cell r="D607" t="str">
            <v>BBAPT-C%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</row>
        <row r="609">
          <cell r="D609" t="str">
            <v>COMMCOLL_PT-C</v>
          </cell>
          <cell r="E609" t="str">
            <v>INT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</row>
        <row r="610">
          <cell r="D610" t="str">
            <v>COMMCOLL_PT-C%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</row>
        <row r="612">
          <cell r="D612" t="str">
            <v>FUNC8PT-C</v>
          </cell>
          <cell r="E612" t="str">
            <v>INT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D613" t="str">
            <v>FUNC8PT-C%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5">
          <cell r="D615" t="str">
            <v>BBACUSTACCT-C</v>
          </cell>
          <cell r="E615" t="str">
            <v>INT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</row>
        <row r="616">
          <cell r="D616" t="str">
            <v>BBACUSTACCT-C%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</row>
        <row r="618">
          <cell r="D618" t="str">
            <v>COMMCOLLCUSTACCT-C</v>
          </cell>
          <cell r="E618" t="str">
            <v>INT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</row>
        <row r="619">
          <cell r="D619" t="str">
            <v>COMMCOLLCUSTACCT-C%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</row>
        <row r="621">
          <cell r="D621" t="str">
            <v>SUPPO&amp;M-D</v>
          </cell>
          <cell r="E621" t="str">
            <v>INT</v>
          </cell>
          <cell r="F621">
            <v>39521.937719126894</v>
          </cell>
          <cell r="G621">
            <v>27990.660787458099</v>
          </cell>
          <cell r="H621">
            <v>4004.0389931585009</v>
          </cell>
          <cell r="I621">
            <v>3816.0392081921532</v>
          </cell>
          <cell r="J621">
            <v>1423.8328083144634</v>
          </cell>
          <cell r="K621">
            <v>19200.72972109956</v>
          </cell>
          <cell r="L621">
            <v>15480.859162986088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</row>
        <row r="622">
          <cell r="D622" t="str">
            <v>SUPPO&amp;M-D%</v>
          </cell>
          <cell r="E622">
            <v>111438.09840033576</v>
          </cell>
          <cell r="F622">
            <v>0.35465373410398948</v>
          </cell>
          <cell r="G622">
            <v>0.25117676260862831</v>
          </cell>
          <cell r="H622">
            <v>3.5930611259842142E-2</v>
          </cell>
          <cell r="I622">
            <v>3.4243577941210232E-2</v>
          </cell>
          <cell r="J622">
            <v>1.2776894336436142E-2</v>
          </cell>
          <cell r="K622">
            <v>0.17229950974326486</v>
          </cell>
          <cell r="L622">
            <v>0.13891891000662879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</row>
        <row r="624">
          <cell r="D624" t="str">
            <v>SUPPO&amp;M-E</v>
          </cell>
          <cell r="E624" t="str">
            <v>INT</v>
          </cell>
          <cell r="F624">
            <v>57230952.509482101</v>
          </cell>
          <cell r="G624">
            <v>38527350.25768014</v>
          </cell>
          <cell r="H624">
            <v>5264339.9768587491</v>
          </cell>
          <cell r="I624">
            <v>5121143.3136940012</v>
          </cell>
          <cell r="J624">
            <v>1726453.5498189414</v>
          </cell>
          <cell r="K624">
            <v>100324.09485405766</v>
          </cell>
          <cell r="L624">
            <v>65555.692555143687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</row>
        <row r="625">
          <cell r="D625" t="str">
            <v>SUPPO&amp;M-E%</v>
          </cell>
          <cell r="E625">
            <v>108036119.39494313</v>
          </cell>
          <cell r="F625">
            <v>0.52973906162128326</v>
          </cell>
          <cell r="G625">
            <v>0.35661545854713012</v>
          </cell>
          <cell r="H625">
            <v>4.8727592275080903E-2</v>
          </cell>
          <cell r="I625">
            <v>4.740214052832508E-2</v>
          </cell>
          <cell r="J625">
            <v>1.5980336571583223E-2</v>
          </cell>
          <cell r="K625">
            <v>9.28616238864588E-4</v>
          </cell>
          <cell r="L625">
            <v>6.067942177328165E-4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</row>
        <row r="627">
          <cell r="D627" t="str">
            <v>SUPPO&amp;M-C</v>
          </cell>
          <cell r="E627" t="str">
            <v>INT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</row>
        <row r="628">
          <cell r="D628" t="str">
            <v>SUPPO&amp;M-C%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</row>
        <row r="630">
          <cell r="D630" t="str">
            <v>STORO&amp;M-D</v>
          </cell>
          <cell r="E630" t="str">
            <v>INT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</row>
        <row r="631">
          <cell r="D631" t="str">
            <v>STORO&amp;M-D%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3">
          <cell r="D633" t="str">
            <v>STORO&amp;M-E</v>
          </cell>
          <cell r="E633" t="str">
            <v>INT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</row>
        <row r="634">
          <cell r="D634" t="str">
            <v>STORO&amp;M-E%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</row>
        <row r="636">
          <cell r="D636" t="str">
            <v>STORO&amp;M-C</v>
          </cell>
          <cell r="E636" t="str">
            <v>INT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</row>
        <row r="637">
          <cell r="D637" t="str">
            <v>STORO&amp;M-C%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9">
          <cell r="D639" t="str">
            <v>TRANO&amp;M-D</v>
          </cell>
          <cell r="E639" t="str">
            <v>INT</v>
          </cell>
          <cell r="F639">
            <v>4146.8947777142739</v>
          </cell>
          <cell r="G639">
            <v>2701.8659143456412</v>
          </cell>
          <cell r="H639">
            <v>335.12401961287651</v>
          </cell>
          <cell r="I639">
            <v>232.27890358497712</v>
          </cell>
          <cell r="J639">
            <v>61.376479971403711</v>
          </cell>
          <cell r="K639">
            <v>4406.8239825091605</v>
          </cell>
          <cell r="L639">
            <v>4159.3752227387567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</row>
        <row r="640">
          <cell r="D640" t="str">
            <v>TRANO&amp;M-D%</v>
          </cell>
          <cell r="E640">
            <v>16043.739300477089</v>
          </cell>
          <cell r="F640">
            <v>0.25847433070611903</v>
          </cell>
          <cell r="G640">
            <v>0.16840624643316762</v>
          </cell>
          <cell r="H640">
            <v>2.0888149161268844E-2</v>
          </cell>
          <cell r="I640">
            <v>1.447785327564316E-2</v>
          </cell>
          <cell r="J640">
            <v>3.8255720079905919E-3</v>
          </cell>
          <cell r="K640">
            <v>0.27467561644922239</v>
          </cell>
          <cell r="L640">
            <v>0.25925223196658836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</row>
        <row r="642">
          <cell r="D642" t="str">
            <v>TRANO&amp;M-E</v>
          </cell>
          <cell r="E642" t="str">
            <v>INT</v>
          </cell>
          <cell r="F642">
            <v>2675.4150830465596</v>
          </cell>
          <cell r="G642">
            <v>1810.7220710872582</v>
          </cell>
          <cell r="H642">
            <v>254.15725036952125</v>
          </cell>
          <cell r="I642">
            <v>247.24385375531563</v>
          </cell>
          <cell r="J642">
            <v>85.677265036911479</v>
          </cell>
          <cell r="K642">
            <v>9763.3195139683085</v>
          </cell>
          <cell r="L642">
            <v>6984.0790029144337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</row>
        <row r="643">
          <cell r="D643" t="str">
            <v>TRANO&amp;M-E%</v>
          </cell>
          <cell r="E643">
            <v>21820.614040178309</v>
          </cell>
          <cell r="F643">
            <v>0.12260952318391757</v>
          </cell>
          <cell r="G643">
            <v>8.2982177667098395E-2</v>
          </cell>
          <cell r="H643">
            <v>1.1647575540337287E-2</v>
          </cell>
          <cell r="I643">
            <v>1.1330746847914791E-2</v>
          </cell>
          <cell r="J643">
            <v>3.9264369407365843E-3</v>
          </cell>
          <cell r="K643">
            <v>0.4474355990161919</v>
          </cell>
          <cell r="L643">
            <v>0.32006794080380346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</row>
        <row r="645">
          <cell r="D645" t="str">
            <v>TRANO&amp;M-C</v>
          </cell>
          <cell r="E645" t="str">
            <v>INT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D646" t="str">
            <v>TRANO&amp;M-C%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8">
          <cell r="D648" t="str">
            <v>DISTO&amp;M-D</v>
          </cell>
          <cell r="E648" t="str">
            <v>INT</v>
          </cell>
          <cell r="F648">
            <v>2403806.1441656849</v>
          </cell>
          <cell r="G648">
            <v>1603405.248740063</v>
          </cell>
          <cell r="H648">
            <v>159870.00684982861</v>
          </cell>
          <cell r="I648">
            <v>107958.40865833145</v>
          </cell>
          <cell r="J648">
            <v>12825.78904962016</v>
          </cell>
          <cell r="K648">
            <v>939469.52410604712</v>
          </cell>
          <cell r="L648">
            <v>394125.18777322664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D649" t="str">
            <v>DISTO&amp;M-D%</v>
          </cell>
          <cell r="E649">
            <v>5621460.3093428016</v>
          </cell>
          <cell r="F649">
            <v>0.42761240174027149</v>
          </cell>
          <cell r="G649">
            <v>0.28522931062507412</v>
          </cell>
          <cell r="H649">
            <v>2.8439230742966649E-2</v>
          </cell>
          <cell r="I649">
            <v>1.9204691079808184E-2</v>
          </cell>
          <cell r="J649">
            <v>2.2815760218574963E-3</v>
          </cell>
          <cell r="K649">
            <v>0.16712197052154931</v>
          </cell>
          <cell r="L649">
            <v>7.0110819268472846E-2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1">
          <cell r="D651" t="str">
            <v>DISTO&amp;M-E</v>
          </cell>
          <cell r="E651" t="str">
            <v>INT</v>
          </cell>
          <cell r="F651">
            <v>2100030.8047865168</v>
          </cell>
          <cell r="G651">
            <v>1458398.1390881161</v>
          </cell>
          <cell r="H651">
            <v>158660.86880279618</v>
          </cell>
          <cell r="I651">
            <v>149469.02821515879</v>
          </cell>
          <cell r="J651">
            <v>33767.658006734026</v>
          </cell>
          <cell r="K651">
            <v>2375068.7799616866</v>
          </cell>
          <cell r="L651">
            <v>476243.7955369039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</row>
        <row r="652">
          <cell r="D652" t="str">
            <v>DISTO&amp;M-E%</v>
          </cell>
          <cell r="E652">
            <v>6751639.0743979122</v>
          </cell>
          <cell r="F652">
            <v>0.31104014619943088</v>
          </cell>
          <cell r="G652">
            <v>0.21600653160183492</v>
          </cell>
          <cell r="H652">
            <v>2.3499607584835984E-2</v>
          </cell>
          <cell r="I652">
            <v>2.2138184012522606E-2</v>
          </cell>
          <cell r="J652">
            <v>5.0014015314859385E-3</v>
          </cell>
          <cell r="K652">
            <v>0.35177662102346413</v>
          </cell>
          <cell r="L652">
            <v>7.0537508046425557E-2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</row>
        <row r="654">
          <cell r="D654" t="str">
            <v>DISTO&amp;M-C</v>
          </cell>
          <cell r="E654" t="str">
            <v>INT</v>
          </cell>
          <cell r="F654">
            <v>23660126.388721213</v>
          </cell>
          <cell r="G654">
            <v>4965957.1317594945</v>
          </cell>
          <cell r="H654">
            <v>257447.63597404625</v>
          </cell>
          <cell r="I654">
            <v>124276.01577651073</v>
          </cell>
          <cell r="J654">
            <v>37752.070579423686</v>
          </cell>
          <cell r="K654">
            <v>659336.91535377689</v>
          </cell>
          <cell r="L654">
            <v>202994.81598903547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</row>
        <row r="655">
          <cell r="D655" t="str">
            <v>DISTO&amp;M-C%</v>
          </cell>
          <cell r="E655">
            <v>29907890.9741535</v>
          </cell>
          <cell r="F655">
            <v>0.79109979400314034</v>
          </cell>
          <cell r="G655">
            <v>0.16604170237383475</v>
          </cell>
          <cell r="H655">
            <v>8.6080170680217262E-3</v>
          </cell>
          <cell r="I655">
            <v>4.1552918553805912E-3</v>
          </cell>
          <cell r="J655">
            <v>1.2622779256500952E-3</v>
          </cell>
          <cell r="K655">
            <v>2.2045583753250206E-2</v>
          </cell>
          <cell r="L655">
            <v>6.7873330207223331E-3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</row>
        <row r="657">
          <cell r="D657" t="str">
            <v>BBAO&amp;M-D</v>
          </cell>
          <cell r="E657" t="str">
            <v>INT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</row>
        <row r="658">
          <cell r="D658" t="str">
            <v>BBAO&amp;M-D%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</row>
        <row r="660">
          <cell r="D660" t="str">
            <v>BBAO&amp;M-E</v>
          </cell>
          <cell r="E660" t="str">
            <v>INT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</row>
        <row r="661">
          <cell r="D661" t="str">
            <v>BBAO&amp;M-E%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</row>
        <row r="663">
          <cell r="D663" t="str">
            <v>BBAO&amp;M-C</v>
          </cell>
          <cell r="E663" t="str">
            <v>INT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</row>
        <row r="664">
          <cell r="D664" t="str">
            <v>BBAO&amp;M-C%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</row>
        <row r="666">
          <cell r="D666" t="str">
            <v>Gather_O&amp;M-D</v>
          </cell>
          <cell r="E666" t="str">
            <v>INT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</row>
        <row r="667">
          <cell r="D667" t="str">
            <v>Gather_O&amp;M-D%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</row>
        <row r="669">
          <cell r="D669" t="str">
            <v>Gather_O&amp;M-E</v>
          </cell>
          <cell r="E669" t="str">
            <v>INT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</row>
        <row r="670">
          <cell r="D670" t="str">
            <v>Gather_O&amp;M-E%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</row>
        <row r="672">
          <cell r="D672" t="str">
            <v>COLL-PROCO&amp;M-C</v>
          </cell>
          <cell r="E672" t="str">
            <v>INT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</row>
        <row r="673">
          <cell r="D673" t="str">
            <v>COLL-PROCO&amp;M-C%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</row>
        <row r="675">
          <cell r="D675" t="str">
            <v>BBAREVRATE-C</v>
          </cell>
          <cell r="E675" t="str">
            <v>INT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</row>
        <row r="676">
          <cell r="D676" t="str">
            <v>BBAREVRATE-C%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</row>
        <row r="678">
          <cell r="D678" t="str">
            <v>COMMCOLLREVRATE-C</v>
          </cell>
          <cell r="E678" t="str">
            <v>INT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</row>
        <row r="679">
          <cell r="D679" t="str">
            <v>COMMCOLLREVRATE-C%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</row>
        <row r="681">
          <cell r="D681" t="str">
            <v>DISTBASE-C</v>
          </cell>
          <cell r="E681" t="str">
            <v>INT</v>
          </cell>
          <cell r="F681">
            <v>67514471.84843117</v>
          </cell>
          <cell r="G681">
            <v>16709819.081155509</v>
          </cell>
          <cell r="H681">
            <v>931920.07361377263</v>
          </cell>
          <cell r="I681">
            <v>367972.40701265744</v>
          </cell>
          <cell r="J681">
            <v>99588.832563221164</v>
          </cell>
          <cell r="K681">
            <v>1458514.6878745481</v>
          </cell>
          <cell r="L681">
            <v>1232342.3567008716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</row>
        <row r="682">
          <cell r="D682" t="str">
            <v>DISTBASE-C%</v>
          </cell>
          <cell r="E682">
            <v>88314629.287351757</v>
          </cell>
          <cell r="F682">
            <v>0.76447664892254108</v>
          </cell>
          <cell r="G682">
            <v>0.18920782678922093</v>
          </cell>
          <cell r="H682">
            <v>1.0552272948817555E-2</v>
          </cell>
          <cell r="I682">
            <v>4.1666076162237562E-3</v>
          </cell>
          <cell r="J682">
            <v>1.1276595210425015E-3</v>
          </cell>
          <cell r="K682">
            <v>1.6514983979935401E-2</v>
          </cell>
          <cell r="L682">
            <v>1.3954000222218734E-2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</row>
        <row r="684">
          <cell r="D684" t="str">
            <v>STORBASE-D</v>
          </cell>
          <cell r="E684" t="str">
            <v>INT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</row>
        <row r="685">
          <cell r="D685" t="str">
            <v>STORBASE-D%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</row>
        <row r="687">
          <cell r="D687" t="str">
            <v>DISTBASE-D</v>
          </cell>
          <cell r="E687" t="str">
            <v>INT</v>
          </cell>
          <cell r="F687">
            <v>40745173.030748986</v>
          </cell>
          <cell r="G687">
            <v>26536034.206140961</v>
          </cell>
          <cell r="H687">
            <v>3238054.4301289725</v>
          </cell>
          <cell r="I687">
            <v>2287178.0414688019</v>
          </cell>
          <cell r="J687">
            <v>272744.10566980066</v>
          </cell>
          <cell r="K687">
            <v>18765942.183340944</v>
          </cell>
          <cell r="L687">
            <v>7920550.4115334554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</row>
        <row r="688">
          <cell r="D688" t="str">
            <v>DISTBASE-D%</v>
          </cell>
          <cell r="E688">
            <v>99765676.409031913</v>
          </cell>
          <cell r="F688">
            <v>0.40840872830548236</v>
          </cell>
          <cell r="G688">
            <v>0.26598360439461344</v>
          </cell>
          <cell r="H688">
            <v>3.2456597766682686E-2</v>
          </cell>
          <cell r="I688">
            <v>2.2925500270168476E-2</v>
          </cell>
          <cell r="J688">
            <v>2.7338471054069733E-3</v>
          </cell>
          <cell r="K688">
            <v>0.1881001849413817</v>
          </cell>
          <cell r="L688">
            <v>7.9391537216264477E-2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</row>
        <row r="690">
          <cell r="D690" t="str">
            <v>SUPPGAS-D</v>
          </cell>
          <cell r="E690" t="str">
            <v>INT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</row>
        <row r="691">
          <cell r="D691" t="str">
            <v>SUPPGAS-D%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</row>
        <row r="693">
          <cell r="D693" t="str">
            <v>STORGAS-D</v>
          </cell>
          <cell r="E693" t="str">
            <v>INT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</row>
        <row r="694">
          <cell r="D694" t="str">
            <v>STORGAS-D%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</row>
        <row r="696">
          <cell r="D696" t="str">
            <v>TRANGAS-D</v>
          </cell>
          <cell r="E696" t="str">
            <v>INT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</row>
        <row r="697">
          <cell r="D697" t="str">
            <v>TRANGAS-D%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</row>
        <row r="699">
          <cell r="D699" t="str">
            <v>DISTGAS-D</v>
          </cell>
          <cell r="E699" t="str">
            <v>INT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</row>
        <row r="700">
          <cell r="D700" t="str">
            <v>DISTGAS-D%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</row>
        <row r="702">
          <cell r="D702" t="str">
            <v>BBAGAS-D</v>
          </cell>
          <cell r="E702" t="str">
            <v>INT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</row>
        <row r="703">
          <cell r="D703" t="str">
            <v>BBAGAS-D%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</row>
        <row r="705">
          <cell r="D705" t="str">
            <v>Gather_GAS-D</v>
          </cell>
          <cell r="E705" t="str">
            <v>INT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</row>
        <row r="706">
          <cell r="D706" t="str">
            <v>Gather_GAS-D%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</row>
        <row r="708">
          <cell r="D708" t="str">
            <v>SUPPGAS-C</v>
          </cell>
          <cell r="E708" t="str">
            <v>INT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</row>
        <row r="709">
          <cell r="D709" t="str">
            <v>SUPPGAS-C%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</row>
        <row r="711">
          <cell r="D711" t="str">
            <v>STORGAS-C</v>
          </cell>
          <cell r="E711" t="str">
            <v>INT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</row>
        <row r="712">
          <cell r="D712" t="str">
            <v>STORGAS-C%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</row>
        <row r="714">
          <cell r="D714" t="str">
            <v>TRANGAS-C</v>
          </cell>
          <cell r="E714" t="str">
            <v>INT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D715" t="str">
            <v>TRANGAS-C%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7">
          <cell r="D717" t="str">
            <v>DISTGAS-C</v>
          </cell>
          <cell r="E717" t="str">
            <v>INT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</row>
        <row r="718">
          <cell r="D718" t="str">
            <v>DISTGAS-C%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</row>
        <row r="720">
          <cell r="D720" t="str">
            <v>BBAGAS-C</v>
          </cell>
          <cell r="E720" t="str">
            <v>INT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D721" t="str">
            <v>BBAGAS-C%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3">
          <cell r="D723" t="str">
            <v>COMMCOLLGAS-C</v>
          </cell>
          <cell r="E723" t="str">
            <v>INT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</row>
        <row r="724">
          <cell r="D724" t="str">
            <v>COMMCOLLGAS-C%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</row>
        <row r="726">
          <cell r="D726" t="str">
            <v>SUPPGAS-E</v>
          </cell>
          <cell r="E726" t="str">
            <v>INT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</row>
        <row r="727">
          <cell r="D727" t="str">
            <v>SUPPGAS-E%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</row>
        <row r="729">
          <cell r="D729" t="str">
            <v>STORGAS-E</v>
          </cell>
          <cell r="E729" t="str">
            <v>INT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D730" t="str">
            <v>STORGAS-E%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2">
          <cell r="D732" t="str">
            <v>DISTGAS-E</v>
          </cell>
          <cell r="E732" t="str">
            <v>INT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</row>
        <row r="733">
          <cell r="D733" t="str">
            <v>DISTGAS-E%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</row>
        <row r="735">
          <cell r="D735" t="str">
            <v>BBAGAS-E</v>
          </cell>
          <cell r="E735" t="str">
            <v>INT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</row>
        <row r="736">
          <cell r="D736" t="str">
            <v>BBAGAS-E%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</row>
        <row r="738">
          <cell r="D738" t="str">
            <v>Gather_GAS-E</v>
          </cell>
          <cell r="E738" t="str">
            <v>INT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</row>
        <row r="739">
          <cell r="D739" t="str">
            <v>Gather_GAS-E%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</row>
        <row r="741">
          <cell r="D741" t="str">
            <v>GRT_T-F</v>
          </cell>
          <cell r="E741" t="str">
            <v>INT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</row>
        <row r="742">
          <cell r="D742" t="str">
            <v>GRT_T-F%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</row>
        <row r="744">
          <cell r="D744" t="str">
            <v>Rev_GRT</v>
          </cell>
          <cell r="E744" t="str">
            <v>INT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</row>
        <row r="745">
          <cell r="D745" t="str">
            <v>Rev_GRT%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</row>
        <row r="747">
          <cell r="D747" t="str">
            <v>MuniTax_T-F</v>
          </cell>
          <cell r="E747" t="str">
            <v>INT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</row>
        <row r="748">
          <cell r="D748" t="str">
            <v>MuniTax_T-F%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</row>
        <row r="750">
          <cell r="D750" t="str">
            <v>Rev_MuniTax</v>
          </cell>
          <cell r="E750" t="str">
            <v>INT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</row>
        <row r="751">
          <cell r="D751" t="str">
            <v>Rev_MuniTax%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</row>
        <row r="753">
          <cell r="D753" t="str">
            <v>RevDeficiency</v>
          </cell>
          <cell r="E753" t="str">
            <v>INT</v>
          </cell>
          <cell r="F753">
            <v>12643693.119678274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283310.14514898136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</row>
        <row r="754">
          <cell r="D754" t="str">
            <v>RevDeficiency%</v>
          </cell>
          <cell r="E754">
            <v>12927003.264827255</v>
          </cell>
          <cell r="F754">
            <v>0.97808384980300633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2.1916150196993646E-2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</row>
        <row r="756">
          <cell r="D756" t="str">
            <v>SUPPREVREQ-D</v>
          </cell>
          <cell r="E756" t="str">
            <v>INT</v>
          </cell>
          <cell r="F756">
            <v>39532.409269116179</v>
          </cell>
          <cell r="G756">
            <v>27998.077063596986</v>
          </cell>
          <cell r="H756">
            <v>4005.0998848276772</v>
          </cell>
          <cell r="I756">
            <v>3817.0502883070412</v>
          </cell>
          <cell r="J756">
            <v>1424.2100604758987</v>
          </cell>
          <cell r="K756">
            <v>19205.817057720913</v>
          </cell>
          <cell r="L756">
            <v>15484.960899893686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</row>
        <row r="757">
          <cell r="D757" t="str">
            <v>SUPPREVREQ-D%</v>
          </cell>
          <cell r="E757">
            <v>111467.62452393839</v>
          </cell>
          <cell r="F757">
            <v>0.35465373410398948</v>
          </cell>
          <cell r="G757">
            <v>0.25117676260862831</v>
          </cell>
          <cell r="H757">
            <v>3.5930611259842149E-2</v>
          </cell>
          <cell r="I757">
            <v>3.4243577941210232E-2</v>
          </cell>
          <cell r="J757">
            <v>1.2776894336436142E-2</v>
          </cell>
          <cell r="K757">
            <v>0.17229950974326488</v>
          </cell>
          <cell r="L757">
            <v>0.13891891000662879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</row>
        <row r="759">
          <cell r="D759" t="str">
            <v>SUPPREVREQ-E</v>
          </cell>
          <cell r="E759" t="str">
            <v>INT</v>
          </cell>
          <cell r="F759">
            <v>57246116.15819782</v>
          </cell>
          <cell r="G759">
            <v>38537558.286371581</v>
          </cell>
          <cell r="H759">
            <v>5265734.7920527831</v>
          </cell>
          <cell r="I759">
            <v>5122500.1881618667</v>
          </cell>
          <cell r="J759">
            <v>1726910.9829736515</v>
          </cell>
          <cell r="K759">
            <v>100350.67626263789</v>
          </cell>
          <cell r="L759">
            <v>65573.061888513723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</row>
        <row r="760">
          <cell r="D760" t="str">
            <v>SUPPREVREQ-E%</v>
          </cell>
          <cell r="E760">
            <v>108064744.14590885</v>
          </cell>
          <cell r="F760">
            <v>0.52973906162128326</v>
          </cell>
          <cell r="G760">
            <v>0.35661545854713012</v>
          </cell>
          <cell r="H760">
            <v>4.872759227508091E-2</v>
          </cell>
          <cell r="I760">
            <v>4.7402140528325087E-2</v>
          </cell>
          <cell r="J760">
            <v>1.5980336571583226E-2</v>
          </cell>
          <cell r="K760">
            <v>9.286162388645881E-4</v>
          </cell>
          <cell r="L760">
            <v>6.067942177328165E-4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</row>
        <row r="762">
          <cell r="D762" t="str">
            <v>SUPPREVREQ-C</v>
          </cell>
          <cell r="E762" t="str">
            <v>INT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</row>
        <row r="763">
          <cell r="D763" t="str">
            <v>SUPPREVREQ-C%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</row>
        <row r="765">
          <cell r="D765" t="str">
            <v>STORREVREQ-D</v>
          </cell>
          <cell r="E765" t="str">
            <v>INT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</row>
        <row r="766">
          <cell r="D766" t="str">
            <v>STORREVREQ-D%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</row>
        <row r="768">
          <cell r="D768" t="str">
            <v>STORREVREQ-E</v>
          </cell>
          <cell r="E768" t="str">
            <v>INT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</row>
        <row r="769">
          <cell r="D769" t="str">
            <v>STORREVREQ-E%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</row>
        <row r="771">
          <cell r="D771" t="str">
            <v>STORREVREQ-C</v>
          </cell>
          <cell r="E771" t="str">
            <v>INT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</row>
        <row r="772">
          <cell r="D772" t="str">
            <v>STORREVREQ-C%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</row>
        <row r="774">
          <cell r="D774" t="str">
            <v>TRANREVREQ-D</v>
          </cell>
          <cell r="E774" t="str">
            <v>INT</v>
          </cell>
          <cell r="F774">
            <v>136305.29129926406</v>
          </cell>
          <cell r="G774">
            <v>80755.707667965311</v>
          </cell>
          <cell r="H774">
            <v>10016.476841681204</v>
          </cell>
          <cell r="I774">
            <v>6942.552972650692</v>
          </cell>
          <cell r="J774">
            <v>1834.4733718807838</v>
          </cell>
          <cell r="K774">
            <v>131991.90843142339</v>
          </cell>
          <cell r="L774">
            <v>124319.00775883556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</row>
        <row r="775">
          <cell r="D775" t="str">
            <v>TRANREVREQ-D%</v>
          </cell>
          <cell r="E775">
            <v>492165.41834370105</v>
          </cell>
          <cell r="F775">
            <v>0.27695015988318789</v>
          </cell>
          <cell r="G775">
            <v>0.16408245004237579</v>
          </cell>
          <cell r="H775">
            <v>2.0351850147029737E-2</v>
          </cell>
          <cell r="I775">
            <v>1.4106137314593684E-2</v>
          </cell>
          <cell r="J775">
            <v>3.727351218731279E-3</v>
          </cell>
          <cell r="K775">
            <v>0.26818606816305723</v>
          </cell>
          <cell r="L775">
            <v>0.25259598323102428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</row>
        <row r="777">
          <cell r="D777" t="str">
            <v>TRANREVREQ-E</v>
          </cell>
          <cell r="E777" t="str">
            <v>INT</v>
          </cell>
          <cell r="F777">
            <v>126926.35229347972</v>
          </cell>
          <cell r="G777">
            <v>70896.121106810009</v>
          </cell>
          <cell r="H777">
            <v>9951.1479371055248</v>
          </cell>
          <cell r="I777">
            <v>9680.4642074231269</v>
          </cell>
          <cell r="J777">
            <v>3354.565482547996</v>
          </cell>
          <cell r="K777">
            <v>382765.07713312609</v>
          </cell>
          <cell r="L777">
            <v>275426.76435104251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</row>
        <row r="778">
          <cell r="D778" t="str">
            <v>TRANREVREQ-E%</v>
          </cell>
          <cell r="E778">
            <v>879000.49251153506</v>
          </cell>
          <cell r="F778">
            <v>0.1443984996308908</v>
          </cell>
          <cell r="G778">
            <v>8.0655382688400085E-2</v>
          </cell>
          <cell r="H778">
            <v>1.1320981070980386E-2</v>
          </cell>
          <cell r="I778">
            <v>1.1013036158561754E-2</v>
          </cell>
          <cell r="J778">
            <v>3.816340845228792E-3</v>
          </cell>
          <cell r="K778">
            <v>0.43545490633283473</v>
          </cell>
          <cell r="L778">
            <v>0.3133408532731034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</row>
        <row r="780">
          <cell r="D780" t="str">
            <v>DISTREVREQ-D</v>
          </cell>
          <cell r="E780" t="str">
            <v>INT</v>
          </cell>
          <cell r="F780">
            <v>8655316.3176801074</v>
          </cell>
          <cell r="G780">
            <v>5336121.0118775815</v>
          </cell>
          <cell r="H780">
            <v>615257.67857872811</v>
          </cell>
          <cell r="I780">
            <v>426881.97090494109</v>
          </cell>
          <cell r="J780">
            <v>50956.23828906141</v>
          </cell>
          <cell r="K780">
            <v>3624221.8454155698</v>
          </cell>
          <cell r="L780">
            <v>1508643.3718873523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</row>
        <row r="781">
          <cell r="D781" t="str">
            <v>DISTREVREQ-D%</v>
          </cell>
          <cell r="E781">
            <v>20217398.434633341</v>
          </cell>
          <cell r="F781">
            <v>0.42811226902731209</v>
          </cell>
          <cell r="G781">
            <v>0.26393707524389287</v>
          </cell>
          <cell r="H781">
            <v>3.0432089497962469E-2</v>
          </cell>
          <cell r="I781">
            <v>2.111458466256828E-2</v>
          </cell>
          <cell r="J781">
            <v>2.52041519851392E-3</v>
          </cell>
          <cell r="K781">
            <v>0.17926252267982759</v>
          </cell>
          <cell r="L781">
            <v>7.4621043689922853E-2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</row>
        <row r="783">
          <cell r="D783" t="str">
            <v>DISTREVREQ-E</v>
          </cell>
          <cell r="E783" t="str">
            <v>INT</v>
          </cell>
          <cell r="F783">
            <v>6808736.0091161765</v>
          </cell>
          <cell r="G783">
            <v>4258016.1553192139</v>
          </cell>
          <cell r="H783">
            <v>543278.35380737018</v>
          </cell>
          <cell r="I783">
            <v>528149.68292911327</v>
          </cell>
          <cell r="J783">
            <v>90482.712793416606</v>
          </cell>
          <cell r="K783">
            <v>7978799.1074715983</v>
          </cell>
          <cell r="L783">
            <v>1806436.7494462975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</row>
        <row r="784">
          <cell r="D784" t="str">
            <v>DISTREVREQ-E%</v>
          </cell>
          <cell r="E784">
            <v>22013898.770883191</v>
          </cell>
          <cell r="F784">
            <v>0.30929260100540618</v>
          </cell>
          <cell r="G784">
            <v>0.19342399089029624</v>
          </cell>
          <cell r="H784">
            <v>2.467887944165258E-2</v>
          </cell>
          <cell r="I784">
            <v>2.3991646751263956E-2</v>
          </cell>
          <cell r="J784">
            <v>4.110253878022465E-3</v>
          </cell>
          <cell r="K784">
            <v>0.36244370842773216</v>
          </cell>
          <cell r="L784">
            <v>8.205891960562621E-2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</row>
        <row r="786">
          <cell r="D786" t="str">
            <v>DISTREVREQ-C</v>
          </cell>
          <cell r="E786" t="str">
            <v>INT</v>
          </cell>
          <cell r="F786">
            <v>42628971.409539446</v>
          </cell>
          <cell r="G786">
            <v>9002588.9169392399</v>
          </cell>
          <cell r="H786">
            <v>450542.37025714351</v>
          </cell>
          <cell r="I786">
            <v>188839.53056773776</v>
          </cell>
          <cell r="J786">
            <v>66164.565148898429</v>
          </cell>
          <cell r="K786">
            <v>1132309.2553852089</v>
          </cell>
          <cell r="L786">
            <v>393736.12216262566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</row>
        <row r="787">
          <cell r="D787" t="str">
            <v>DISTREVREQ-C%</v>
          </cell>
          <cell r="E787">
            <v>53863152.1700003</v>
          </cell>
          <cell r="F787">
            <v>0.79143105615126141</v>
          </cell>
          <cell r="G787">
            <v>0.1671381743223215</v>
          </cell>
          <cell r="H787">
            <v>8.3645748922224848E-3</v>
          </cell>
          <cell r="I787">
            <v>3.5059130956861099E-3</v>
          </cell>
          <cell r="J787">
            <v>1.2283827158884612E-3</v>
          </cell>
          <cell r="K787">
            <v>2.1021964177132979E-2</v>
          </cell>
          <cell r="L787">
            <v>7.3099346454870403E-3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</row>
        <row r="789">
          <cell r="D789" t="str">
            <v>BBAREVREQ-D</v>
          </cell>
          <cell r="E789" t="str">
            <v>INT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</row>
        <row r="790">
          <cell r="D790" t="str">
            <v>BBAREVREQ-D%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</row>
        <row r="792">
          <cell r="D792" t="str">
            <v>BBAREVREQ-E</v>
          </cell>
          <cell r="E792" t="str">
            <v>INT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</row>
        <row r="793">
          <cell r="D793" t="str">
            <v>BBAREVREQ-E%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</row>
        <row r="795">
          <cell r="D795" t="str">
            <v>COMMCOLLREVREQ-C</v>
          </cell>
          <cell r="E795" t="str">
            <v>INT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</row>
        <row r="796">
          <cell r="D796" t="str">
            <v>COMMCOLLREVREQ-C%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</row>
        <row r="798">
          <cell r="D798" t="str">
            <v>BBAREVREQ-C</v>
          </cell>
          <cell r="E798" t="str">
            <v>INT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</row>
        <row r="799">
          <cell r="D799" t="str">
            <v>BBAREVREQ-C%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</row>
        <row r="804">
          <cell r="D804" t="str">
            <v>LAST Line of Afactor and Afirst Range</v>
          </cell>
          <cell r="E804" t="str">
            <v>END</v>
          </cell>
        </row>
      </sheetData>
      <sheetData sheetId="86" refreshError="1"/>
      <sheetData sheetId="87">
        <row r="77">
          <cell r="E77">
            <v>1</v>
          </cell>
        </row>
        <row r="81">
          <cell r="E81">
            <v>2</v>
          </cell>
        </row>
        <row r="89">
          <cell r="E89">
            <v>1</v>
          </cell>
        </row>
        <row r="95">
          <cell r="E95" t="str">
            <v>HISTORIC YEAR ENDING DEC 31, 2016</v>
          </cell>
        </row>
        <row r="117">
          <cell r="E117" t="b">
            <v>1</v>
          </cell>
        </row>
        <row r="119">
          <cell r="E119">
            <v>0.5</v>
          </cell>
        </row>
        <row r="134">
          <cell r="E134" t="str">
            <v>$E:$I</v>
          </cell>
        </row>
        <row r="135">
          <cell r="E135" t="str">
            <v>$K:$O</v>
          </cell>
        </row>
        <row r="136">
          <cell r="E136" t="str">
            <v>$Q:$U</v>
          </cell>
        </row>
        <row r="137">
          <cell r="E137" t="str">
            <v>$W:$AA</v>
          </cell>
        </row>
        <row r="138">
          <cell r="E138" t="str">
            <v>$AC:$AG</v>
          </cell>
        </row>
        <row r="139">
          <cell r="E139" t="str">
            <v>$AI:$AM</v>
          </cell>
        </row>
        <row r="140">
          <cell r="E140" t="str">
            <v>$AO:$AS</v>
          </cell>
        </row>
        <row r="141">
          <cell r="E141" t="str">
            <v>$AU:$AY</v>
          </cell>
        </row>
      </sheetData>
      <sheetData sheetId="88" refreshError="1"/>
      <sheetData sheetId="89" refreshError="1"/>
      <sheetData sheetId="90" refreshError="1"/>
      <sheetData sheetId="91">
        <row r="61">
          <cell r="D61">
            <v>6.3829096908015401E-2</v>
          </cell>
          <cell r="E61">
            <v>7.5980000000000006E-2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0.43215512</v>
          </cell>
        </row>
        <row r="70">
          <cell r="E70">
            <v>9.7891000000000006E-2</v>
          </cell>
        </row>
        <row r="71">
          <cell r="E71">
            <v>9.7891000000000006E-2</v>
          </cell>
        </row>
        <row r="72">
          <cell r="E72">
            <v>9.7891000000000006E-2</v>
          </cell>
        </row>
        <row r="73">
          <cell r="E73">
            <v>9.7891000000000006E-2</v>
          </cell>
        </row>
        <row r="74">
          <cell r="E74">
            <v>9.7891000000000006E-2</v>
          </cell>
        </row>
        <row r="75">
          <cell r="E75">
            <v>9.7891000000000006E-2</v>
          </cell>
        </row>
        <row r="76">
          <cell r="E76">
            <v>9.7891000000000006E-2</v>
          </cell>
        </row>
        <row r="77">
          <cell r="E77">
            <v>9.7891000000000006E-2</v>
          </cell>
        </row>
        <row r="83">
          <cell r="E83" t="str">
            <v>Using Target for System</v>
          </cell>
        </row>
      </sheetData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Title"/>
      <sheetName val="Summary of Request"/>
      <sheetName val="Summary Bill Impacts"/>
      <sheetName val="Schedule"/>
      <sheetName val="Proof ---&gt;"/>
      <sheetName val="Exh 301, Proof of Revenue"/>
      <sheetName val="Exh 302, Margin Baseline"/>
      <sheetName val="Proof WPs ---&gt;"/>
      <sheetName val="1501 Summary"/>
      <sheetName val="Revenue Recon"/>
      <sheetName val="Allocation Summary"/>
      <sheetName val="Forecast"/>
      <sheetName val="163"/>
      <sheetName val="902-905"/>
      <sheetName val="163 3 Day Peak"/>
      <sheetName val="Rev Req ---&gt;"/>
      <sheetName val="Exh 401, RR Summary"/>
      <sheetName val="Exh 402, RR Calc"/>
      <sheetName val="Exh 403, Conversion Factor"/>
      <sheetName val="Exh 404, Summary of Adj"/>
      <sheetName val="Exh 405, Plant Additions"/>
      <sheetName val="Exh 406, Envi Rem"/>
      <sheetName val="RR WPs ---&gt;"/>
      <sheetName val="Uncollectibles"/>
      <sheetName val="Removal 50% Membership Fees"/>
      <sheetName val="Promotional Advertising Adj"/>
      <sheetName val="Interest Coord. Adj."/>
      <sheetName val="PGA Commodity Sharing Adj"/>
      <sheetName val="Annul Wage Rate Adj"/>
      <sheetName val="Revenue Adjustment"/>
      <sheetName val="2020 Wage Adjustment"/>
      <sheetName val="Incentive Comp. Adj"/>
      <sheetName val="2020 Plant Additions  "/>
      <sheetName val="Inflation Factor"/>
      <sheetName val="DR 58a Summary"/>
      <sheetName val="DR 58b Summary"/>
      <sheetName val="Depreciation Expense Adj"/>
      <sheetName val="UM 2073 DEPN"/>
      <sheetName val="A&amp;G Adj."/>
      <sheetName val="Rate Case Costs"/>
      <sheetName val="D&amp;O Insurance Prem."/>
      <sheetName val="Capital Structure Calculation"/>
      <sheetName val="Long-Term Debt"/>
      <sheetName val="State Alloc. Formulas"/>
      <sheetName val="Meals-Entertainment"/>
      <sheetName val="Cat A"/>
      <sheetName val="WOs-271"/>
      <sheetName val="PUC Misc. Labor"/>
      <sheetName val="PUC 3-year W&amp;S "/>
      <sheetName val="PUC 3-year Incentives"/>
      <sheetName val="PUC 3-year OT"/>
      <sheetName val="PUC FTE"/>
      <sheetName val="PUC Depreciation"/>
      <sheetName val="PUC Payroll Taxes"/>
      <sheetName val="Cost of Service ---&gt;"/>
      <sheetName val="Sch 1, Summary"/>
      <sheetName val="Sch 2, Functionalization"/>
      <sheetName val="Sch 3, Plant Carrying Costs"/>
      <sheetName val="Sch 4, O&amp;M Costs"/>
      <sheetName val="Sch 5a, ECC-Mains"/>
      <sheetName val="Sch 5b, ECC-Service"/>
      <sheetName val="Sch 5c, ECC-Meters"/>
      <sheetName val="COS WPs ---&gt;"/>
      <sheetName val="Dec19_O&amp;M"/>
      <sheetName val="DEC19_RB"/>
      <sheetName val="OR2019 13-MO PLT-RESERV"/>
      <sheetName val="RWIP"/>
      <sheetName val="PJA-1"/>
      <sheetName val="HWIndex"/>
      <sheetName val="JDE_Additions_Activity"/>
      <sheetName val="PowerPlanData"/>
      <sheetName val="Combined 12-31-2019"/>
      <sheetName val="Service Activity PP 2018-19"/>
      <sheetName val="Service Activity PP 2016-17"/>
      <sheetName val="Service Activity PP 2014-15"/>
      <sheetName val="2013 Services -  Additions Only"/>
      <sheetName val="Service Activity PowerPlan 2013"/>
      <sheetName val="Activity Type Description"/>
      <sheetName val="PJA-2"/>
      <sheetName val="MeterCount"/>
      <sheetName val="382 Summary"/>
      <sheetName val="382 2014-2019 1012 Activity"/>
      <sheetName val="Pre-Cap Assets"/>
      <sheetName val="Ind Meter Cost"/>
      <sheetName val="385 Summary"/>
      <sheetName val="385 Thru 12-2019 1012 Activity"/>
      <sheetName val="385 Thru 12-17 1012 Activity"/>
      <sheetName val="PJA-3A Investment"/>
      <sheetName val="PJA-3B Mains Unit Cost"/>
      <sheetName val="PJA-3C Regression"/>
      <sheetName val="PJA-3D 105 Sample"/>
      <sheetName val="HandyWhitman"/>
      <sheetName val="BASE"/>
      <sheetName val="Pivot"/>
      <sheetName val="MainsbyWOIDlength"/>
      <sheetName val="CR WO Query"/>
      <sheetName val="Combined 12-31-2019 (2)"/>
      <sheetName val="Combined 12-31-2017"/>
      <sheetName val="GIS Request"/>
      <sheetName val="Ext WO Lookup"/>
      <sheetName val="2018 &amp; 2019 Main Activity"/>
      <sheetName val="2016 &amp; 2017 Main Activity"/>
      <sheetName val="2014-15 Main Activity"/>
      <sheetName val="Activity Type Description (2)"/>
      <sheetName val="PP OR Main WO's V-2"/>
      <sheetName val="2009-2013 Summary"/>
      <sheetName val="Raw Data 2002-2009"/>
      <sheetName val="2002-2009 Pivot"/>
      <sheetName val="GIS 2016-17 OR Growth Mains"/>
      <sheetName val="WP-4A"/>
      <sheetName val="WP-4B"/>
      <sheetName val="WP-4C"/>
      <sheetName val="WP-4D"/>
      <sheetName val="WP-4E"/>
      <sheetName val="WP-4F"/>
      <sheetName val="PJA-5"/>
      <sheetName val="Large Volume Summary"/>
      <sheetName val="New Customers 2017"/>
      <sheetName val="GIS info"/>
      <sheetName val="Dana list"/>
      <sheetName val="Equipment cost tabulation"/>
      <sheetName val="Meters"/>
      <sheetName val="Ind Regs"/>
      <sheetName val="Mini-Max Temp Correctors"/>
      <sheetName val="Rate Design ---&gt;"/>
      <sheetName val="PJA-505"/>
      <sheetName val="PJA-506"/>
      <sheetName val="PJA-507 RES Monthly Impact"/>
      <sheetName val="PJA-508 Bill Impact"/>
      <sheetName val="RD WPs ---&gt;"/>
      <sheetName val="Sch 111-170 Bill Impact"/>
      <sheetName val="Sch 163 Bill Impact"/>
      <sheetName val="Sch 111 Customer Impact"/>
      <sheetName val="Sch 163 Customer Impact"/>
      <sheetName val="Sch 170 Customer Impact"/>
      <sheetName val="Revenue Spread"/>
      <sheetName val="163_Customer_ID"/>
    </sheetNames>
    <sheetDataSet>
      <sheetData sheetId="0"/>
      <sheetData sheetId="1"/>
      <sheetData sheetId="2">
        <row r="2">
          <cell r="A2" t="str">
            <v>Cascade Natural Gas Corp.</v>
          </cell>
        </row>
        <row r="3">
          <cell r="A3" t="str">
            <v>Oregon Jurisdiction</v>
          </cell>
        </row>
        <row r="4">
          <cell r="A4" t="str">
            <v>Twelve-Months ended December 31, 2020</v>
          </cell>
        </row>
      </sheetData>
      <sheetData sheetId="3"/>
      <sheetData sheetId="4"/>
      <sheetData sheetId="5">
        <row r="3">
          <cell r="G3">
            <v>43696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I16">
            <v>3230498.1551638227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9">
          <cell r="A9" t="str">
            <v>Year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339F-77DD-4204-9608-13EDF356CACF}">
  <sheetPr codeName="Sheet11">
    <tabColor theme="7"/>
    <pageSetUpPr fitToPage="1"/>
  </sheetPr>
  <dimension ref="A1:S228"/>
  <sheetViews>
    <sheetView tabSelected="1" view="pageLayout" topLeftCell="D1" zoomScale="50" zoomScaleNormal="70" zoomScalePageLayoutView="50" workbookViewId="0">
      <selection activeCell="R4" sqref="R4"/>
    </sheetView>
  </sheetViews>
  <sheetFormatPr defaultColWidth="9.1796875" defaultRowHeight="15.5" x14ac:dyDescent="0.35"/>
  <cols>
    <col min="1" max="1" width="6.26953125" style="1" customWidth="1"/>
    <col min="2" max="2" width="14.1796875" style="2" bestFit="1" customWidth="1"/>
    <col min="3" max="3" width="60.1796875" style="2" bestFit="1" customWidth="1"/>
    <col min="4" max="4" width="17.26953125" style="2" bestFit="1" customWidth="1"/>
    <col min="5" max="5" width="20.7265625" style="2" customWidth="1"/>
    <col min="6" max="6" width="9.81640625" style="2" bestFit="1" customWidth="1"/>
    <col min="7" max="8" width="23.6328125" style="2" customWidth="1"/>
    <col min="9" max="9" width="12.26953125" style="2" bestFit="1" customWidth="1"/>
    <col min="10" max="10" width="14.7265625" style="3" bestFit="1" customWidth="1"/>
    <col min="11" max="11" width="4.26953125" style="2" customWidth="1"/>
    <col min="12" max="12" width="17.81640625" style="2" customWidth="1"/>
    <col min="13" max="13" width="14.54296875" style="2" customWidth="1"/>
    <col min="14" max="14" width="4.26953125" style="2" customWidth="1"/>
    <col min="15" max="15" width="24.26953125" style="2" bestFit="1" customWidth="1"/>
    <col min="16" max="16" width="10.7265625" style="2" customWidth="1"/>
    <col min="17" max="17" width="18.6328125" style="2" customWidth="1"/>
    <col min="18" max="18" width="104.1796875" style="2" bestFit="1" customWidth="1"/>
    <col min="19" max="16384" width="9.1796875" style="2"/>
  </cols>
  <sheetData>
    <row r="1" spans="1:19" x14ac:dyDescent="0.35">
      <c r="C1" s="63" t="s">
        <v>0</v>
      </c>
      <c r="D1" s="63"/>
      <c r="E1" s="63"/>
      <c r="F1" s="63"/>
      <c r="G1" s="63"/>
      <c r="H1" s="63"/>
      <c r="I1" s="63"/>
    </row>
    <row r="2" spans="1:19" x14ac:dyDescent="0.35">
      <c r="C2" s="63" t="s">
        <v>1</v>
      </c>
      <c r="D2" s="63"/>
      <c r="E2" s="63"/>
      <c r="F2" s="63"/>
      <c r="G2" s="63"/>
      <c r="H2" s="63"/>
      <c r="I2" s="63"/>
    </row>
    <row r="3" spans="1:19" x14ac:dyDescent="0.35">
      <c r="C3" s="63" t="s">
        <v>2</v>
      </c>
      <c r="D3" s="63"/>
      <c r="E3" s="63"/>
      <c r="F3" s="63"/>
      <c r="G3" s="63"/>
      <c r="H3" s="63"/>
      <c r="I3" s="63"/>
    </row>
    <row r="4" spans="1:19" x14ac:dyDescent="0.35">
      <c r="C4" s="64"/>
      <c r="D4" s="64"/>
      <c r="E4" s="64"/>
      <c r="F4" s="64"/>
      <c r="G4" s="64"/>
      <c r="H4" s="64"/>
      <c r="I4" s="64"/>
    </row>
    <row r="5" spans="1:19" ht="15.65" customHeight="1" x14ac:dyDescent="0.35">
      <c r="A5" s="62" t="s">
        <v>226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.65" customHeight="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10" spans="1:19" s="1" customFormat="1" x14ac:dyDescent="0.35">
      <c r="B10" s="1" t="s">
        <v>3</v>
      </c>
      <c r="C10" s="1" t="s">
        <v>4</v>
      </c>
      <c r="D10" s="1" t="s">
        <v>5</v>
      </c>
      <c r="E10" s="1" t="s">
        <v>6</v>
      </c>
      <c r="F10" s="4" t="s">
        <v>7</v>
      </c>
      <c r="G10" s="1" t="s">
        <v>8</v>
      </c>
      <c r="H10" s="1" t="s">
        <v>9</v>
      </c>
      <c r="I10" s="1" t="s">
        <v>10</v>
      </c>
      <c r="J10" s="5" t="s">
        <v>11</v>
      </c>
      <c r="L10" s="61" t="s">
        <v>21</v>
      </c>
      <c r="M10" s="61"/>
      <c r="N10" s="2"/>
      <c r="O10" s="11"/>
    </row>
    <row r="11" spans="1:19" ht="46.5" x14ac:dyDescent="0.35">
      <c r="A11" s="6" t="s">
        <v>12</v>
      </c>
      <c r="B11" s="7" t="s">
        <v>13</v>
      </c>
      <c r="C11" s="7" t="s">
        <v>14</v>
      </c>
      <c r="D11" s="8" t="s">
        <v>15</v>
      </c>
      <c r="E11" s="9" t="s">
        <v>16</v>
      </c>
      <c r="F11" s="7" t="s">
        <v>17</v>
      </c>
      <c r="G11" s="7" t="s">
        <v>18</v>
      </c>
      <c r="H11" s="7" t="s">
        <v>228</v>
      </c>
      <c r="I11" s="7" t="s">
        <v>19</v>
      </c>
      <c r="J11" s="10" t="s">
        <v>20</v>
      </c>
      <c r="L11" s="48" t="s">
        <v>227</v>
      </c>
      <c r="M11" s="49" t="s">
        <v>20</v>
      </c>
      <c r="O11" s="48" t="s">
        <v>229</v>
      </c>
    </row>
    <row r="12" spans="1:19" ht="16" thickBot="1" x14ac:dyDescent="0.4">
      <c r="A12" s="1">
        <v>1</v>
      </c>
      <c r="B12" s="12" t="s">
        <v>22</v>
      </c>
      <c r="C12" s="12" t="s">
        <v>23</v>
      </c>
      <c r="D12" s="13">
        <v>303</v>
      </c>
      <c r="E12" s="14">
        <f>205921.33</f>
        <v>205921.33</v>
      </c>
      <c r="F12" s="15"/>
      <c r="G12" s="16">
        <v>205921.33</v>
      </c>
      <c r="H12" s="16"/>
      <c r="I12" s="17"/>
      <c r="J12" s="18">
        <v>44196</v>
      </c>
      <c r="K12" s="19"/>
      <c r="L12" s="19"/>
      <c r="M12" s="3">
        <v>44196</v>
      </c>
      <c r="N12" s="19"/>
      <c r="O12" s="50">
        <f>L12-H12</f>
        <v>0</v>
      </c>
      <c r="Q12" s="52"/>
      <c r="R12" s="52"/>
      <c r="S12" s="52"/>
    </row>
    <row r="13" spans="1:19" x14ac:dyDescent="0.35">
      <c r="A13" s="1">
        <v>2</v>
      </c>
      <c r="B13" s="12" t="s">
        <v>22</v>
      </c>
      <c r="C13" s="12" t="s">
        <v>24</v>
      </c>
      <c r="D13" s="13">
        <v>303</v>
      </c>
      <c r="E13" s="14">
        <v>87032.79</v>
      </c>
      <c r="F13" s="15">
        <v>0.75170000000000003</v>
      </c>
      <c r="G13" s="16">
        <v>65422.548242999997</v>
      </c>
      <c r="H13" s="16"/>
      <c r="I13" s="17"/>
      <c r="J13" s="18">
        <v>44166</v>
      </c>
      <c r="K13" s="19"/>
      <c r="L13" s="19"/>
      <c r="M13" s="3">
        <v>44166</v>
      </c>
      <c r="N13" s="19"/>
      <c r="O13" s="50">
        <f t="shared" ref="O13:O76" si="0">L13-H13</f>
        <v>0</v>
      </c>
      <c r="Q13" s="53">
        <f>Q16+H203</f>
        <v>66105637.284975991</v>
      </c>
      <c r="R13" s="54" t="s">
        <v>21</v>
      </c>
    </row>
    <row r="14" spans="1:19" x14ac:dyDescent="0.35">
      <c r="A14" s="1">
        <v>3</v>
      </c>
      <c r="B14" s="12" t="s">
        <v>22</v>
      </c>
      <c r="C14" s="12" t="s">
        <v>25</v>
      </c>
      <c r="D14" s="13">
        <v>303</v>
      </c>
      <c r="E14" s="14">
        <v>5648475</v>
      </c>
      <c r="F14" s="15"/>
      <c r="G14" s="16">
        <v>5648475</v>
      </c>
      <c r="H14" s="16">
        <v>5648475</v>
      </c>
      <c r="I14" s="17">
        <v>2</v>
      </c>
      <c r="J14" s="20">
        <v>44134</v>
      </c>
      <c r="K14" s="19"/>
      <c r="L14" s="19">
        <v>5648475</v>
      </c>
      <c r="M14" s="3">
        <v>44074</v>
      </c>
      <c r="N14" s="19"/>
      <c r="O14" s="50">
        <f t="shared" si="0"/>
        <v>0</v>
      </c>
      <c r="Q14" s="57">
        <f>Q13-66105637.284976</f>
        <v>0</v>
      </c>
      <c r="R14" s="56" t="s">
        <v>225</v>
      </c>
    </row>
    <row r="15" spans="1:19" x14ac:dyDescent="0.35">
      <c r="A15" s="1">
        <v>4</v>
      </c>
      <c r="B15" s="12" t="s">
        <v>22</v>
      </c>
      <c r="C15" s="12" t="s">
        <v>26</v>
      </c>
      <c r="D15" s="13">
        <v>303</v>
      </c>
      <c r="E15" s="14">
        <f>42365.2+8565.23</f>
        <v>50930.429999999993</v>
      </c>
      <c r="F15" s="15">
        <v>0.75170000000000003</v>
      </c>
      <c r="G15" s="16">
        <v>38284.404230999993</v>
      </c>
      <c r="H15" s="16"/>
      <c r="I15" s="17"/>
      <c r="J15" s="3">
        <v>44196</v>
      </c>
      <c r="K15" s="19"/>
      <c r="L15" s="19"/>
      <c r="M15" s="3">
        <v>44196</v>
      </c>
      <c r="N15" s="19"/>
      <c r="O15" s="50">
        <f t="shared" si="0"/>
        <v>0</v>
      </c>
      <c r="Q15" s="55"/>
      <c r="R15" s="56"/>
    </row>
    <row r="16" spans="1:19" x14ac:dyDescent="0.35">
      <c r="A16" s="1">
        <v>5</v>
      </c>
      <c r="B16" s="12" t="s">
        <v>22</v>
      </c>
      <c r="C16" s="12" t="s">
        <v>27</v>
      </c>
      <c r="D16" s="13">
        <v>303</v>
      </c>
      <c r="E16" s="14">
        <v>746233</v>
      </c>
      <c r="F16" s="15"/>
      <c r="G16" s="16">
        <v>746233</v>
      </c>
      <c r="H16" s="16">
        <v>746233</v>
      </c>
      <c r="I16" s="17">
        <v>4</v>
      </c>
      <c r="J16" s="20">
        <v>44160</v>
      </c>
      <c r="K16" s="19"/>
      <c r="L16" s="19">
        <v>746233</v>
      </c>
      <c r="M16" s="3">
        <v>44155</v>
      </c>
      <c r="N16" s="19"/>
      <c r="O16" s="50">
        <f t="shared" si="0"/>
        <v>0</v>
      </c>
      <c r="Q16" s="57">
        <f>SUM(O12:O198)</f>
        <v>15537544.114976002</v>
      </c>
      <c r="R16" s="56" t="s">
        <v>231</v>
      </c>
    </row>
    <row r="17" spans="1:18" x14ac:dyDescent="0.35">
      <c r="A17" s="1">
        <v>6</v>
      </c>
      <c r="B17" s="12" t="s">
        <v>22</v>
      </c>
      <c r="C17" s="12" t="s">
        <v>28</v>
      </c>
      <c r="D17" s="13">
        <v>303</v>
      </c>
      <c r="E17" s="14">
        <f>93793.04+253064.68</f>
        <v>346857.72</v>
      </c>
      <c r="F17" s="15">
        <v>0.75170000000000003</v>
      </c>
      <c r="G17" s="16">
        <v>260732.94812399999</v>
      </c>
      <c r="H17" s="16"/>
      <c r="I17" s="17"/>
      <c r="J17" s="3">
        <v>44926</v>
      </c>
      <c r="K17" s="19"/>
      <c r="L17" s="19"/>
      <c r="M17" s="3">
        <v>44926</v>
      </c>
      <c r="N17" s="19"/>
      <c r="O17" s="50">
        <f t="shared" si="0"/>
        <v>0</v>
      </c>
      <c r="Q17" s="55"/>
      <c r="R17" s="56"/>
    </row>
    <row r="18" spans="1:18" x14ac:dyDescent="0.35">
      <c r="A18" s="1">
        <v>7</v>
      </c>
      <c r="B18" s="12" t="s">
        <v>22</v>
      </c>
      <c r="C18" s="12" t="s">
        <v>29</v>
      </c>
      <c r="D18" s="13">
        <v>303</v>
      </c>
      <c r="E18" s="14">
        <v>35994.870000000003</v>
      </c>
      <c r="F18" s="15">
        <v>0.75170000000000003</v>
      </c>
      <c r="G18" s="16">
        <v>27057.343779000003</v>
      </c>
      <c r="H18" s="16"/>
      <c r="I18" s="17"/>
      <c r="J18" s="3">
        <v>43876</v>
      </c>
      <c r="K18" s="19"/>
      <c r="L18" s="19"/>
      <c r="M18" s="3">
        <v>43876</v>
      </c>
      <c r="N18" s="19"/>
      <c r="O18" s="50">
        <f t="shared" si="0"/>
        <v>0</v>
      </c>
      <c r="Q18" s="58">
        <f>L135+L68</f>
        <v>5983376</v>
      </c>
      <c r="R18" s="56" t="s">
        <v>233</v>
      </c>
    </row>
    <row r="19" spans="1:18" x14ac:dyDescent="0.35">
      <c r="A19" s="1">
        <v>8</v>
      </c>
      <c r="B19" s="12" t="s">
        <v>22</v>
      </c>
      <c r="C19" s="12" t="s">
        <v>30</v>
      </c>
      <c r="D19" s="13">
        <v>303</v>
      </c>
      <c r="E19" s="14">
        <v>158747.54</v>
      </c>
      <c r="F19" s="15">
        <v>0.75170000000000003</v>
      </c>
      <c r="G19" s="16">
        <v>119330.52581800001</v>
      </c>
      <c r="H19" s="16"/>
      <c r="I19" s="17"/>
      <c r="J19" s="3">
        <v>44012</v>
      </c>
      <c r="K19" s="19"/>
      <c r="L19" s="19"/>
      <c r="M19" s="3">
        <v>44012</v>
      </c>
      <c r="N19" s="19"/>
      <c r="O19" s="50">
        <f t="shared" si="0"/>
        <v>0</v>
      </c>
      <c r="Q19" s="55"/>
      <c r="R19" s="56"/>
    </row>
    <row r="20" spans="1:18" x14ac:dyDescent="0.35">
      <c r="A20" s="1">
        <v>9</v>
      </c>
      <c r="B20" s="12" t="s">
        <v>22</v>
      </c>
      <c r="C20" s="12" t="s">
        <v>31</v>
      </c>
      <c r="D20" s="13">
        <v>303</v>
      </c>
      <c r="E20" s="14">
        <v>670450.44000000006</v>
      </c>
      <c r="F20" s="15">
        <v>0.75170000000000003</v>
      </c>
      <c r="G20" s="16">
        <v>503977.59574800008</v>
      </c>
      <c r="H20" s="16"/>
      <c r="I20" s="17"/>
      <c r="J20" s="3">
        <v>43496</v>
      </c>
      <c r="K20" s="19"/>
      <c r="L20" s="19"/>
      <c r="M20" s="3">
        <v>43496</v>
      </c>
      <c r="N20" s="19"/>
      <c r="O20" s="50">
        <f t="shared" si="0"/>
        <v>0</v>
      </c>
      <c r="Q20" s="58">
        <f>Q16-Q18</f>
        <v>9554168.1149760019</v>
      </c>
      <c r="R20" s="56" t="s">
        <v>230</v>
      </c>
    </row>
    <row r="21" spans="1:18" x14ac:dyDescent="0.35">
      <c r="A21" s="1">
        <v>10</v>
      </c>
      <c r="B21" s="12" t="s">
        <v>22</v>
      </c>
      <c r="C21" s="12" t="s">
        <v>32</v>
      </c>
      <c r="D21" s="13">
        <v>303</v>
      </c>
      <c r="E21" s="14">
        <v>21082.9</v>
      </c>
      <c r="F21" s="15"/>
      <c r="G21" s="16">
        <v>21082.9</v>
      </c>
      <c r="H21" s="16"/>
      <c r="I21" s="17"/>
      <c r="J21" s="3">
        <v>44073</v>
      </c>
      <c r="K21" s="19"/>
      <c r="L21" s="19"/>
      <c r="M21" s="3">
        <v>44073</v>
      </c>
      <c r="N21" s="19"/>
      <c r="O21" s="50">
        <f t="shared" si="0"/>
        <v>0</v>
      </c>
      <c r="Q21" s="58"/>
      <c r="R21" s="56"/>
    </row>
    <row r="22" spans="1:18" ht="16" thickBot="1" x14ac:dyDescent="0.4">
      <c r="A22" s="1">
        <v>11</v>
      </c>
      <c r="B22" s="12" t="s">
        <v>22</v>
      </c>
      <c r="C22" s="12" t="s">
        <v>33</v>
      </c>
      <c r="D22" s="13">
        <v>303</v>
      </c>
      <c r="E22" s="14">
        <v>155972.76</v>
      </c>
      <c r="F22" s="15">
        <v>0.75170000000000003</v>
      </c>
      <c r="G22" s="16">
        <v>117244.72369200001</v>
      </c>
      <c r="H22" s="16"/>
      <c r="I22" s="17"/>
      <c r="J22" s="3">
        <v>44196</v>
      </c>
      <c r="K22" s="19"/>
      <c r="L22" s="19"/>
      <c r="M22" s="3">
        <v>44196</v>
      </c>
      <c r="N22" s="19"/>
      <c r="O22" s="50">
        <f t="shared" si="0"/>
        <v>0</v>
      </c>
      <c r="Q22" s="60">
        <f>Q13-Q18</f>
        <v>60122261.284975991</v>
      </c>
      <c r="R22" s="59" t="s">
        <v>232</v>
      </c>
    </row>
    <row r="23" spans="1:18" x14ac:dyDescent="0.35">
      <c r="A23" s="1">
        <v>12</v>
      </c>
      <c r="B23" s="12" t="s">
        <v>22</v>
      </c>
      <c r="C23" s="12" t="s">
        <v>34</v>
      </c>
      <c r="D23" s="13">
        <v>303</v>
      </c>
      <c r="E23" s="14">
        <v>-450.01</v>
      </c>
      <c r="F23" s="15"/>
      <c r="G23" s="16">
        <v>-450.01</v>
      </c>
      <c r="H23" s="16"/>
      <c r="I23" s="17"/>
      <c r="J23" s="3">
        <v>43951</v>
      </c>
      <c r="K23" s="19"/>
      <c r="L23" s="19"/>
      <c r="M23" s="3">
        <v>43951</v>
      </c>
      <c r="N23" s="19"/>
      <c r="O23" s="50">
        <f t="shared" si="0"/>
        <v>0</v>
      </c>
    </row>
    <row r="24" spans="1:18" x14ac:dyDescent="0.35">
      <c r="A24" s="1">
        <v>13</v>
      </c>
      <c r="B24" s="12" t="s">
        <v>22</v>
      </c>
      <c r="C24" s="12" t="s">
        <v>35</v>
      </c>
      <c r="D24" s="13">
        <v>303</v>
      </c>
      <c r="E24" s="14">
        <f>64704.93+4518.12</f>
        <v>69223.05</v>
      </c>
      <c r="F24" s="15">
        <v>0.75170000000000003</v>
      </c>
      <c r="G24" s="16">
        <v>52034.966685000007</v>
      </c>
      <c r="H24" s="16"/>
      <c r="I24" s="17"/>
      <c r="J24" s="3">
        <v>45291</v>
      </c>
      <c r="K24" s="19"/>
      <c r="L24" s="19"/>
      <c r="M24" s="3">
        <v>45291</v>
      </c>
      <c r="N24" s="19"/>
      <c r="O24" s="50">
        <f t="shared" si="0"/>
        <v>0</v>
      </c>
    </row>
    <row r="25" spans="1:18" x14ac:dyDescent="0.35">
      <c r="A25" s="1">
        <v>14</v>
      </c>
      <c r="B25" s="12" t="s">
        <v>22</v>
      </c>
      <c r="C25" s="12" t="s">
        <v>36</v>
      </c>
      <c r="D25" s="13">
        <v>303</v>
      </c>
      <c r="E25" s="14">
        <v>15422.61</v>
      </c>
      <c r="F25" s="15"/>
      <c r="G25" s="16">
        <v>15422.61</v>
      </c>
      <c r="H25" s="16"/>
      <c r="I25" s="17"/>
      <c r="J25" s="3">
        <v>43951</v>
      </c>
      <c r="K25" s="19"/>
      <c r="L25" s="19"/>
      <c r="M25" s="3">
        <v>43951</v>
      </c>
      <c r="N25" s="19"/>
      <c r="O25" s="50">
        <f t="shared" si="0"/>
        <v>0</v>
      </c>
    </row>
    <row r="26" spans="1:18" x14ac:dyDescent="0.35">
      <c r="A26" s="1">
        <v>15</v>
      </c>
      <c r="B26" s="12" t="s">
        <v>22</v>
      </c>
      <c r="C26" s="12" t="s">
        <v>37</v>
      </c>
      <c r="D26" s="13">
        <v>303</v>
      </c>
      <c r="E26" s="14">
        <v>63738.720000000001</v>
      </c>
      <c r="F26" s="15">
        <v>0.75170000000000003</v>
      </c>
      <c r="G26" s="16">
        <v>47912.395824000007</v>
      </c>
      <c r="H26" s="16"/>
      <c r="I26" s="17"/>
      <c r="J26" s="3">
        <v>44104</v>
      </c>
      <c r="K26" s="19"/>
      <c r="L26" s="19"/>
      <c r="M26" s="3">
        <v>44104</v>
      </c>
      <c r="N26" s="19"/>
      <c r="O26" s="50">
        <f t="shared" si="0"/>
        <v>0</v>
      </c>
    </row>
    <row r="27" spans="1:18" x14ac:dyDescent="0.35">
      <c r="A27" s="1">
        <v>16</v>
      </c>
      <c r="B27" s="12" t="s">
        <v>22</v>
      </c>
      <c r="C27" s="12" t="s">
        <v>38</v>
      </c>
      <c r="D27" s="13">
        <v>303</v>
      </c>
      <c r="E27" s="14">
        <v>882417.45</v>
      </c>
      <c r="F27" s="15"/>
      <c r="G27" s="16">
        <v>882417.45</v>
      </c>
      <c r="H27" s="16">
        <v>805597</v>
      </c>
      <c r="I27" s="17">
        <v>11</v>
      </c>
      <c r="J27" s="20">
        <v>44077</v>
      </c>
      <c r="K27" s="19"/>
      <c r="L27" s="19">
        <v>882417.45</v>
      </c>
      <c r="M27" s="3">
        <v>44012</v>
      </c>
      <c r="N27" s="19"/>
      <c r="O27" s="50">
        <f t="shared" si="0"/>
        <v>76820.449999999953</v>
      </c>
    </row>
    <row r="28" spans="1:18" x14ac:dyDescent="0.35">
      <c r="A28" s="1">
        <v>17</v>
      </c>
      <c r="B28" s="12" t="s">
        <v>22</v>
      </c>
      <c r="C28" s="12" t="s">
        <v>39</v>
      </c>
      <c r="D28" s="13">
        <v>303</v>
      </c>
      <c r="E28" s="14">
        <v>8476.31</v>
      </c>
      <c r="F28" s="15">
        <v>0.75170000000000003</v>
      </c>
      <c r="G28" s="16">
        <v>6371.6422270000003</v>
      </c>
      <c r="H28" s="16"/>
      <c r="I28" s="17"/>
      <c r="J28" s="3">
        <v>43842</v>
      </c>
      <c r="K28" s="19"/>
      <c r="L28" s="19"/>
      <c r="M28" s="3">
        <v>43842</v>
      </c>
      <c r="N28" s="19"/>
      <c r="O28" s="50">
        <f t="shared" si="0"/>
        <v>0</v>
      </c>
    </row>
    <row r="29" spans="1:18" x14ac:dyDescent="0.35">
      <c r="A29" s="1">
        <v>18</v>
      </c>
      <c r="B29" s="12" t="s">
        <v>22</v>
      </c>
      <c r="C29" s="12" t="s">
        <v>40</v>
      </c>
      <c r="D29" s="13">
        <v>303</v>
      </c>
      <c r="E29" s="14">
        <v>858122</v>
      </c>
      <c r="F29" s="15"/>
      <c r="G29" s="16">
        <v>858122</v>
      </c>
      <c r="H29" s="16">
        <v>858122</v>
      </c>
      <c r="I29" s="17">
        <v>21</v>
      </c>
      <c r="J29" s="20">
        <v>44092</v>
      </c>
      <c r="K29" s="19"/>
      <c r="L29" s="19">
        <v>858122</v>
      </c>
      <c r="M29" s="3">
        <v>44165</v>
      </c>
      <c r="N29" s="19"/>
      <c r="O29" s="50">
        <f t="shared" si="0"/>
        <v>0</v>
      </c>
    </row>
    <row r="30" spans="1:18" x14ac:dyDescent="0.35">
      <c r="A30" s="1">
        <v>19</v>
      </c>
      <c r="B30" s="12" t="s">
        <v>22</v>
      </c>
      <c r="C30" s="12" t="s">
        <v>41</v>
      </c>
      <c r="D30" s="13">
        <v>303</v>
      </c>
      <c r="E30" s="14">
        <f>131375.72+5492.14</f>
        <v>136867.86000000002</v>
      </c>
      <c r="F30" s="15"/>
      <c r="G30" s="16">
        <v>136867.86000000002</v>
      </c>
      <c r="H30" s="16"/>
      <c r="I30" s="17"/>
      <c r="J30" s="3">
        <v>43982</v>
      </c>
      <c r="K30" s="19"/>
      <c r="L30" s="19"/>
      <c r="M30" s="3">
        <v>43982</v>
      </c>
      <c r="N30" s="19"/>
      <c r="O30" s="50">
        <f t="shared" si="0"/>
        <v>0</v>
      </c>
    </row>
    <row r="31" spans="1:18" x14ac:dyDescent="0.35">
      <c r="A31" s="1">
        <v>20</v>
      </c>
      <c r="B31" s="12" t="s">
        <v>22</v>
      </c>
      <c r="C31" s="12" t="s">
        <v>42</v>
      </c>
      <c r="D31" s="13">
        <v>303</v>
      </c>
      <c r="E31" s="14">
        <v>26509.599999999999</v>
      </c>
      <c r="F31" s="15">
        <v>0.75170000000000003</v>
      </c>
      <c r="G31" s="16">
        <v>19927.266319999999</v>
      </c>
      <c r="H31" s="16"/>
      <c r="I31" s="17"/>
      <c r="J31" s="3">
        <v>43952</v>
      </c>
      <c r="K31" s="19"/>
      <c r="L31" s="19"/>
      <c r="M31" s="3">
        <v>43952</v>
      </c>
      <c r="N31" s="19"/>
      <c r="O31" s="50">
        <f t="shared" si="0"/>
        <v>0</v>
      </c>
    </row>
    <row r="32" spans="1:18" x14ac:dyDescent="0.35">
      <c r="A32" s="1">
        <v>21</v>
      </c>
      <c r="B32" s="12" t="s">
        <v>22</v>
      </c>
      <c r="C32" s="12" t="s">
        <v>43</v>
      </c>
      <c r="D32" s="13">
        <v>303</v>
      </c>
      <c r="E32" s="14">
        <v>27529.200000000001</v>
      </c>
      <c r="F32" s="15">
        <v>0.75170000000000003</v>
      </c>
      <c r="G32" s="16">
        <v>20693.699640000003</v>
      </c>
      <c r="H32" s="16"/>
      <c r="I32" s="17"/>
      <c r="J32" s="3">
        <v>44119</v>
      </c>
      <c r="K32" s="19"/>
      <c r="L32" s="19"/>
      <c r="M32" s="3">
        <v>44119</v>
      </c>
      <c r="N32" s="19"/>
      <c r="O32" s="50">
        <f t="shared" si="0"/>
        <v>0</v>
      </c>
    </row>
    <row r="33" spans="1:15" x14ac:dyDescent="0.35">
      <c r="A33" s="1">
        <v>22</v>
      </c>
      <c r="B33" s="12" t="s">
        <v>22</v>
      </c>
      <c r="C33" s="12" t="s">
        <v>44</v>
      </c>
      <c r="D33" s="13">
        <v>303</v>
      </c>
      <c r="E33" s="14">
        <v>4731395</v>
      </c>
      <c r="F33" s="15"/>
      <c r="G33" s="16">
        <v>4731395</v>
      </c>
      <c r="H33" s="16">
        <v>2628782</v>
      </c>
      <c r="I33" s="17">
        <v>23</v>
      </c>
      <c r="J33" s="20">
        <v>44071</v>
      </c>
      <c r="K33" s="19"/>
      <c r="L33" s="19">
        <v>4731395</v>
      </c>
      <c r="M33" s="3">
        <v>44165</v>
      </c>
      <c r="N33" s="19"/>
      <c r="O33" s="50">
        <f t="shared" si="0"/>
        <v>2102613</v>
      </c>
    </row>
    <row r="34" spans="1:15" x14ac:dyDescent="0.35">
      <c r="A34" s="1">
        <v>23</v>
      </c>
      <c r="B34" s="21"/>
      <c r="C34" s="22" t="s">
        <v>45</v>
      </c>
      <c r="D34" s="23"/>
      <c r="E34" s="24">
        <f>SUM(E12:E33)</f>
        <v>14946950.569999998</v>
      </c>
      <c r="F34" s="21"/>
      <c r="G34" s="25">
        <f>SUM(G12:G33)</f>
        <v>14524477.200330999</v>
      </c>
      <c r="H34" s="25">
        <f>SUM(H12:H33)</f>
        <v>10687209</v>
      </c>
      <c r="I34" s="26"/>
      <c r="J34" s="27"/>
      <c r="K34" s="19"/>
      <c r="L34" s="19">
        <v>12866642.449999999</v>
      </c>
      <c r="M34" s="3"/>
      <c r="N34" s="19"/>
      <c r="O34" s="50"/>
    </row>
    <row r="35" spans="1:15" x14ac:dyDescent="0.35">
      <c r="A35" s="1">
        <v>24</v>
      </c>
      <c r="B35" s="21" t="s">
        <v>46</v>
      </c>
      <c r="C35" s="21"/>
      <c r="D35" s="13"/>
      <c r="E35" s="14"/>
      <c r="F35" s="21"/>
      <c r="G35" s="28"/>
      <c r="H35" s="21"/>
      <c r="I35" s="26"/>
      <c r="J35" s="29"/>
      <c r="K35" s="19"/>
      <c r="L35" s="19"/>
      <c r="M35" s="3"/>
      <c r="N35" s="19"/>
      <c r="O35" s="50"/>
    </row>
    <row r="36" spans="1:15" x14ac:dyDescent="0.35">
      <c r="A36" s="1">
        <v>25</v>
      </c>
      <c r="B36" s="12" t="s">
        <v>47</v>
      </c>
      <c r="C36" s="21" t="s">
        <v>48</v>
      </c>
      <c r="D36" s="13">
        <v>396.2</v>
      </c>
      <c r="E36" s="14">
        <v>481087.24</v>
      </c>
      <c r="F36" s="30">
        <v>0.75170000000000003</v>
      </c>
      <c r="G36" s="16">
        <v>361633.27830800001</v>
      </c>
      <c r="H36" s="21"/>
      <c r="I36" s="26"/>
      <c r="J36" s="29">
        <v>44196</v>
      </c>
      <c r="K36" s="19"/>
      <c r="L36" s="19"/>
      <c r="M36" s="3">
        <v>44196</v>
      </c>
      <c r="N36" s="19"/>
      <c r="O36" s="50">
        <f t="shared" si="0"/>
        <v>0</v>
      </c>
    </row>
    <row r="37" spans="1:15" x14ac:dyDescent="0.35">
      <c r="A37" s="1">
        <v>26</v>
      </c>
      <c r="B37" s="12" t="s">
        <v>47</v>
      </c>
      <c r="C37" s="21" t="s">
        <v>49</v>
      </c>
      <c r="D37" s="13">
        <v>397.2</v>
      </c>
      <c r="E37" s="14">
        <v>290586.03999999998</v>
      </c>
      <c r="F37" s="30">
        <v>0.75170000000000003</v>
      </c>
      <c r="G37" s="16">
        <v>218433.52626799999</v>
      </c>
      <c r="H37" s="21"/>
      <c r="I37" s="26"/>
      <c r="J37" s="29">
        <v>44196</v>
      </c>
      <c r="K37" s="19"/>
      <c r="L37" s="19"/>
      <c r="M37" s="3">
        <v>44196</v>
      </c>
      <c r="N37" s="19"/>
      <c r="O37" s="50">
        <f t="shared" si="0"/>
        <v>0</v>
      </c>
    </row>
    <row r="38" spans="1:15" x14ac:dyDescent="0.35">
      <c r="A38" s="1">
        <v>27</v>
      </c>
      <c r="B38" s="12" t="s">
        <v>47</v>
      </c>
      <c r="C38" s="12" t="s">
        <v>50</v>
      </c>
      <c r="D38" s="13">
        <v>376.2</v>
      </c>
      <c r="E38" s="14">
        <v>36096.400000000001</v>
      </c>
      <c r="F38" s="12"/>
      <c r="G38" s="16">
        <v>36096.400000000001</v>
      </c>
      <c r="H38" s="16"/>
      <c r="I38" s="17"/>
      <c r="J38" s="31">
        <v>43946</v>
      </c>
      <c r="K38" s="19"/>
      <c r="L38" s="19"/>
      <c r="M38" s="3">
        <v>43946</v>
      </c>
      <c r="N38" s="19"/>
      <c r="O38" s="50">
        <f t="shared" si="0"/>
        <v>0</v>
      </c>
    </row>
    <row r="39" spans="1:15" x14ac:dyDescent="0.35">
      <c r="A39" s="1">
        <v>28</v>
      </c>
      <c r="B39" s="12" t="s">
        <v>47</v>
      </c>
      <c r="C39" s="12" t="s">
        <v>51</v>
      </c>
      <c r="D39" s="13">
        <v>376</v>
      </c>
      <c r="E39" s="14">
        <v>55032.54</v>
      </c>
      <c r="F39" s="12"/>
      <c r="G39" s="16">
        <v>55032.54</v>
      </c>
      <c r="H39" s="16"/>
      <c r="I39" s="17"/>
      <c r="J39" s="31">
        <v>44075</v>
      </c>
      <c r="K39" s="19"/>
      <c r="L39" s="19"/>
      <c r="M39" s="3">
        <v>44075</v>
      </c>
      <c r="N39" s="19"/>
      <c r="O39" s="50">
        <f t="shared" si="0"/>
        <v>0</v>
      </c>
    </row>
    <row r="40" spans="1:15" x14ac:dyDescent="0.35">
      <c r="A40" s="1">
        <v>29</v>
      </c>
      <c r="B40" s="12" t="s">
        <v>47</v>
      </c>
      <c r="C40" s="12" t="s">
        <v>52</v>
      </c>
      <c r="D40" s="13">
        <v>378</v>
      </c>
      <c r="E40" s="14">
        <v>611717</v>
      </c>
      <c r="F40" s="12"/>
      <c r="G40" s="16">
        <v>16553.18</v>
      </c>
      <c r="H40" s="16">
        <v>16553.18</v>
      </c>
      <c r="I40" s="17">
        <v>27</v>
      </c>
      <c r="J40" s="32">
        <v>44196</v>
      </c>
      <c r="K40" s="19"/>
      <c r="L40" s="19">
        <v>611717</v>
      </c>
      <c r="M40" s="3">
        <v>44196</v>
      </c>
      <c r="N40" s="19"/>
      <c r="O40" s="50">
        <f t="shared" si="0"/>
        <v>595163.81999999995</v>
      </c>
    </row>
    <row r="41" spans="1:15" x14ac:dyDescent="0.35">
      <c r="A41" s="1">
        <v>30</v>
      </c>
      <c r="B41" s="12" t="s">
        <v>47</v>
      </c>
      <c r="C41" s="12" t="s">
        <v>53</v>
      </c>
      <c r="D41" s="13">
        <v>378</v>
      </c>
      <c r="E41" s="14">
        <f>95413.54+555120</f>
        <v>650533.54</v>
      </c>
      <c r="F41" s="12"/>
      <c r="G41" s="16">
        <v>650533.54</v>
      </c>
      <c r="H41" s="16"/>
      <c r="I41" s="17"/>
      <c r="J41" s="31">
        <v>44119</v>
      </c>
      <c r="K41" s="19"/>
      <c r="L41" s="19"/>
      <c r="M41" s="3">
        <v>44119</v>
      </c>
      <c r="N41" s="19"/>
      <c r="O41" s="50">
        <f t="shared" si="0"/>
        <v>0</v>
      </c>
    </row>
    <row r="42" spans="1:15" x14ac:dyDescent="0.35">
      <c r="A42" s="1">
        <v>31</v>
      </c>
      <c r="B42" s="12" t="s">
        <v>47</v>
      </c>
      <c r="C42" s="12" t="s">
        <v>54</v>
      </c>
      <c r="D42" s="13">
        <v>380</v>
      </c>
      <c r="E42" s="14">
        <v>62.76</v>
      </c>
      <c r="F42" s="12"/>
      <c r="G42" s="16">
        <v>62.76</v>
      </c>
      <c r="H42" s="16"/>
      <c r="I42" s="17"/>
      <c r="J42" s="31">
        <v>44136</v>
      </c>
      <c r="K42" s="19"/>
      <c r="L42" s="19"/>
      <c r="M42" s="3">
        <v>44136</v>
      </c>
      <c r="N42" s="19"/>
      <c r="O42" s="50">
        <f t="shared" si="0"/>
        <v>0</v>
      </c>
    </row>
    <row r="43" spans="1:15" x14ac:dyDescent="0.35">
      <c r="A43" s="1">
        <v>32</v>
      </c>
      <c r="B43" s="12" t="s">
        <v>47</v>
      </c>
      <c r="C43" s="12" t="s">
        <v>55</v>
      </c>
      <c r="D43" s="13">
        <v>385</v>
      </c>
      <c r="E43" s="14">
        <v>40010.83</v>
      </c>
      <c r="F43" s="12"/>
      <c r="G43" s="16">
        <v>40010.83</v>
      </c>
      <c r="H43" s="16"/>
      <c r="I43" s="17"/>
      <c r="J43" s="31">
        <v>44181</v>
      </c>
      <c r="K43" s="19"/>
      <c r="L43" s="19"/>
      <c r="M43" s="3">
        <v>44181</v>
      </c>
      <c r="N43" s="19"/>
      <c r="O43" s="50">
        <f t="shared" si="0"/>
        <v>0</v>
      </c>
    </row>
    <row r="44" spans="1:15" x14ac:dyDescent="0.35">
      <c r="A44" s="1">
        <v>33</v>
      </c>
      <c r="B44" s="12" t="s">
        <v>47</v>
      </c>
      <c r="C44" s="12" t="s">
        <v>56</v>
      </c>
      <c r="D44" s="13">
        <v>385</v>
      </c>
      <c r="E44" s="14">
        <v>21467.7</v>
      </c>
      <c r="F44" s="12"/>
      <c r="G44" s="16">
        <v>21467.7</v>
      </c>
      <c r="H44" s="16"/>
      <c r="I44" s="17"/>
      <c r="J44" s="31">
        <v>43981</v>
      </c>
      <c r="K44" s="19"/>
      <c r="L44" s="19"/>
      <c r="M44" s="3">
        <v>43981</v>
      </c>
      <c r="N44" s="19"/>
      <c r="O44" s="50">
        <f t="shared" si="0"/>
        <v>0</v>
      </c>
    </row>
    <row r="45" spans="1:15" x14ac:dyDescent="0.35">
      <c r="A45" s="1">
        <v>34</v>
      </c>
      <c r="B45" s="12" t="s">
        <v>47</v>
      </c>
      <c r="C45" s="12" t="s">
        <v>57</v>
      </c>
      <c r="D45" s="33">
        <v>381</v>
      </c>
      <c r="E45" s="34">
        <v>3919185.28</v>
      </c>
      <c r="F45" s="15">
        <v>0.75170000000000003</v>
      </c>
      <c r="G45" s="16">
        <v>5961143.8499999987</v>
      </c>
      <c r="H45" s="16">
        <v>5961143.8499999987</v>
      </c>
      <c r="I45" s="17">
        <v>28</v>
      </c>
      <c r="J45" s="32">
        <v>44196</v>
      </c>
      <c r="K45" s="19"/>
      <c r="L45" s="19">
        <v>2946051.574976</v>
      </c>
      <c r="M45" s="3">
        <v>44196</v>
      </c>
      <c r="N45" s="19"/>
      <c r="O45" s="50">
        <f t="shared" si="0"/>
        <v>-3015092.2750239987</v>
      </c>
    </row>
    <row r="46" spans="1:15" x14ac:dyDescent="0.35">
      <c r="A46" s="1">
        <v>35</v>
      </c>
      <c r="B46" s="12" t="s">
        <v>47</v>
      </c>
      <c r="C46" s="12" t="s">
        <v>58</v>
      </c>
      <c r="D46" s="33">
        <v>392.2</v>
      </c>
      <c r="E46" s="34">
        <v>2180374.04</v>
      </c>
      <c r="F46" s="15">
        <v>0.75170000000000003</v>
      </c>
      <c r="G46" s="16">
        <v>1638987.1658680001</v>
      </c>
      <c r="H46" s="16"/>
      <c r="I46" s="17"/>
      <c r="J46" s="31">
        <v>44196</v>
      </c>
      <c r="K46" s="19"/>
      <c r="L46" s="19"/>
      <c r="M46" s="3">
        <v>44196</v>
      </c>
      <c r="N46" s="19"/>
      <c r="O46" s="50">
        <f t="shared" si="0"/>
        <v>0</v>
      </c>
    </row>
    <row r="47" spans="1:15" x14ac:dyDescent="0.35">
      <c r="A47" s="1">
        <v>36</v>
      </c>
      <c r="B47" s="12" t="s">
        <v>47</v>
      </c>
      <c r="C47" s="12" t="s">
        <v>59</v>
      </c>
      <c r="D47" s="33">
        <v>383</v>
      </c>
      <c r="E47" s="34">
        <v>1320143.48</v>
      </c>
      <c r="F47" s="15">
        <v>0.75170000000000003</v>
      </c>
      <c r="G47" s="16">
        <v>992351.85391599999</v>
      </c>
      <c r="H47" s="16"/>
      <c r="I47" s="17"/>
      <c r="J47" s="31">
        <v>44196</v>
      </c>
      <c r="K47" s="19"/>
      <c r="L47" s="19"/>
      <c r="M47" s="3">
        <v>44196</v>
      </c>
      <c r="N47" s="19"/>
      <c r="O47" s="50">
        <f t="shared" si="0"/>
        <v>0</v>
      </c>
    </row>
    <row r="48" spans="1:15" x14ac:dyDescent="0.35">
      <c r="A48" s="1">
        <v>37</v>
      </c>
      <c r="B48" s="12" t="s">
        <v>47</v>
      </c>
      <c r="C48" s="12" t="s">
        <v>60</v>
      </c>
      <c r="D48" s="13">
        <v>380</v>
      </c>
      <c r="E48" s="14">
        <v>31924.36</v>
      </c>
      <c r="F48" s="12"/>
      <c r="G48" s="16">
        <v>31924.36</v>
      </c>
      <c r="H48" s="16"/>
      <c r="I48" s="17"/>
      <c r="J48" s="31">
        <v>44136</v>
      </c>
      <c r="K48" s="19"/>
      <c r="L48" s="19"/>
      <c r="M48" s="3">
        <v>44136</v>
      </c>
      <c r="N48" s="19"/>
      <c r="O48" s="50">
        <f t="shared" si="0"/>
        <v>0</v>
      </c>
    </row>
    <row r="49" spans="1:15" x14ac:dyDescent="0.35">
      <c r="A49" s="1">
        <v>38</v>
      </c>
      <c r="B49" s="12" t="s">
        <v>47</v>
      </c>
      <c r="C49" s="12" t="s">
        <v>61</v>
      </c>
      <c r="D49" s="13">
        <v>375.1</v>
      </c>
      <c r="E49" s="14">
        <v>124289.24</v>
      </c>
      <c r="F49" s="12"/>
      <c r="G49" s="16">
        <v>124289.24</v>
      </c>
      <c r="H49" s="16"/>
      <c r="I49" s="17"/>
      <c r="J49" s="31">
        <v>44196</v>
      </c>
      <c r="K49" s="19"/>
      <c r="L49" s="19"/>
      <c r="M49" s="3">
        <v>44196</v>
      </c>
      <c r="N49" s="19"/>
      <c r="O49" s="50">
        <f t="shared" si="0"/>
        <v>0</v>
      </c>
    </row>
    <row r="50" spans="1:15" x14ac:dyDescent="0.35">
      <c r="A50" s="1">
        <v>39</v>
      </c>
      <c r="B50" s="12" t="s">
        <v>47</v>
      </c>
      <c r="C50" s="12" t="s">
        <v>62</v>
      </c>
      <c r="D50" s="13">
        <v>394.1</v>
      </c>
      <c r="E50" s="14">
        <v>4282.32</v>
      </c>
      <c r="F50" s="12"/>
      <c r="G50" s="16">
        <v>4282.32</v>
      </c>
      <c r="H50" s="16"/>
      <c r="I50" s="17"/>
      <c r="J50" s="31">
        <v>44196</v>
      </c>
      <c r="K50" s="19"/>
      <c r="L50" s="19"/>
      <c r="M50" s="3">
        <v>44196</v>
      </c>
      <c r="N50" s="19"/>
      <c r="O50" s="50">
        <f t="shared" si="0"/>
        <v>0</v>
      </c>
    </row>
    <row r="51" spans="1:15" x14ac:dyDescent="0.35">
      <c r="A51" s="1">
        <v>40</v>
      </c>
      <c r="B51" s="12" t="s">
        <v>47</v>
      </c>
      <c r="C51" s="12" t="s">
        <v>63</v>
      </c>
      <c r="D51" s="13">
        <v>367.1</v>
      </c>
      <c r="E51" s="14">
        <v>7616.94</v>
      </c>
      <c r="F51" s="12"/>
      <c r="G51" s="16">
        <v>7616.94</v>
      </c>
      <c r="H51" s="12"/>
      <c r="I51" s="17"/>
      <c r="J51" s="31">
        <v>44196</v>
      </c>
      <c r="K51" s="19"/>
      <c r="L51" s="19"/>
      <c r="M51" s="3">
        <v>44196</v>
      </c>
      <c r="N51" s="19"/>
      <c r="O51" s="50">
        <f t="shared" si="0"/>
        <v>0</v>
      </c>
    </row>
    <row r="52" spans="1:15" x14ac:dyDescent="0.35">
      <c r="A52" s="1">
        <v>41</v>
      </c>
      <c r="B52" s="12" t="s">
        <v>47</v>
      </c>
      <c r="C52" s="12" t="s">
        <v>64</v>
      </c>
      <c r="D52" s="13">
        <v>391.3</v>
      </c>
      <c r="E52" s="14">
        <v>54854.48</v>
      </c>
      <c r="F52" s="15">
        <v>0.75170000000000003</v>
      </c>
      <c r="G52" s="16">
        <v>41234.112616000006</v>
      </c>
      <c r="H52" s="12"/>
      <c r="I52" s="17"/>
      <c r="J52" s="31">
        <v>44196</v>
      </c>
      <c r="K52" s="19"/>
      <c r="L52" s="19"/>
      <c r="M52" s="3">
        <v>44196</v>
      </c>
      <c r="N52" s="19"/>
      <c r="O52" s="50">
        <f t="shared" si="0"/>
        <v>0</v>
      </c>
    </row>
    <row r="53" spans="1:15" x14ac:dyDescent="0.35">
      <c r="A53" s="1">
        <v>42</v>
      </c>
      <c r="B53" s="12" t="s">
        <v>47</v>
      </c>
      <c r="C53" s="12" t="s">
        <v>65</v>
      </c>
      <c r="D53" s="13">
        <v>376.2</v>
      </c>
      <c r="E53" s="14">
        <v>2757265.26</v>
      </c>
      <c r="F53" s="12"/>
      <c r="G53" s="16">
        <v>2757265.26</v>
      </c>
      <c r="H53" s="16">
        <v>2834085.71</v>
      </c>
      <c r="I53" s="17">
        <v>1</v>
      </c>
      <c r="J53" s="35">
        <v>43857</v>
      </c>
      <c r="K53" s="19"/>
      <c r="L53" s="19">
        <v>2757265.26</v>
      </c>
      <c r="M53" s="3">
        <v>44012</v>
      </c>
      <c r="N53" s="19"/>
      <c r="O53" s="50">
        <f t="shared" si="0"/>
        <v>-76820.450000000186</v>
      </c>
    </row>
    <row r="54" spans="1:15" x14ac:dyDescent="0.35">
      <c r="A54" s="1">
        <v>43</v>
      </c>
      <c r="B54" s="12" t="s">
        <v>47</v>
      </c>
      <c r="C54" s="12" t="s">
        <v>66</v>
      </c>
      <c r="D54" s="13">
        <v>376.1</v>
      </c>
      <c r="E54" s="14">
        <f>37762.19+709879.16</f>
        <v>747641.35000000009</v>
      </c>
      <c r="F54" s="12"/>
      <c r="G54" s="16">
        <v>747641.35000000009</v>
      </c>
      <c r="H54" s="16"/>
      <c r="I54" s="17"/>
      <c r="J54" s="31">
        <v>43891</v>
      </c>
      <c r="K54" s="19"/>
      <c r="L54" s="19"/>
      <c r="M54" s="3">
        <v>43891</v>
      </c>
      <c r="N54" s="19"/>
      <c r="O54" s="50">
        <f t="shared" si="0"/>
        <v>0</v>
      </c>
    </row>
    <row r="55" spans="1:15" x14ac:dyDescent="0.35">
      <c r="A55" s="1">
        <v>45</v>
      </c>
      <c r="B55" s="12" t="s">
        <v>47</v>
      </c>
      <c r="C55" s="12" t="s">
        <v>67</v>
      </c>
      <c r="D55" s="13">
        <v>381</v>
      </c>
      <c r="E55" s="14">
        <v>363466.8</v>
      </c>
      <c r="F55" s="15">
        <v>0.75170000000000003</v>
      </c>
      <c r="G55" s="16">
        <v>273217.99356000003</v>
      </c>
      <c r="H55" s="16"/>
      <c r="I55" s="17"/>
      <c r="J55" s="3">
        <v>44196</v>
      </c>
      <c r="K55" s="19"/>
      <c r="L55" s="19"/>
      <c r="M55" s="3">
        <v>44196</v>
      </c>
      <c r="N55" s="19"/>
      <c r="O55" s="50">
        <f t="shared" si="0"/>
        <v>0</v>
      </c>
    </row>
    <row r="56" spans="1:15" x14ac:dyDescent="0.35">
      <c r="A56" s="1">
        <v>46</v>
      </c>
      <c r="B56" s="12" t="s">
        <v>47</v>
      </c>
      <c r="C56" s="12" t="s">
        <v>68</v>
      </c>
      <c r="D56" s="13">
        <v>376.2</v>
      </c>
      <c r="E56" s="14">
        <v>3360413</v>
      </c>
      <c r="F56" s="12"/>
      <c r="G56" s="16">
        <v>3360413</v>
      </c>
      <c r="H56" s="16">
        <v>4618317.1100000003</v>
      </c>
      <c r="I56" s="17">
        <v>3</v>
      </c>
      <c r="J56" s="35">
        <v>44160</v>
      </c>
      <c r="K56" s="19"/>
      <c r="L56" s="19">
        <v>3360413</v>
      </c>
      <c r="M56" s="3">
        <v>44165</v>
      </c>
      <c r="N56" s="19"/>
      <c r="O56" s="50">
        <f t="shared" si="0"/>
        <v>-1257904.1100000003</v>
      </c>
    </row>
    <row r="57" spans="1:15" x14ac:dyDescent="0.35">
      <c r="A57" s="1">
        <v>47</v>
      </c>
      <c r="B57" s="12" t="s">
        <v>47</v>
      </c>
      <c r="C57" s="2" t="s">
        <v>69</v>
      </c>
      <c r="D57" s="13">
        <v>367.1</v>
      </c>
      <c r="E57" s="14">
        <v>2363557.25</v>
      </c>
      <c r="F57" s="12"/>
      <c r="G57" s="16">
        <v>2363557.25</v>
      </c>
      <c r="H57" s="16"/>
      <c r="I57" s="17"/>
      <c r="J57" s="31">
        <v>44895</v>
      </c>
      <c r="K57" s="19"/>
      <c r="L57" s="19"/>
      <c r="M57" s="3">
        <v>44895</v>
      </c>
      <c r="N57" s="19"/>
      <c r="O57" s="50">
        <f t="shared" si="0"/>
        <v>0</v>
      </c>
    </row>
    <row r="58" spans="1:15" x14ac:dyDescent="0.35">
      <c r="A58" s="1">
        <v>48</v>
      </c>
      <c r="B58" s="12" t="s">
        <v>47</v>
      </c>
      <c r="C58" s="12" t="s">
        <v>70</v>
      </c>
      <c r="D58" s="13">
        <v>378</v>
      </c>
      <c r="E58" s="14">
        <v>20008.89</v>
      </c>
      <c r="F58" s="12"/>
      <c r="G58" s="16">
        <v>20008.89</v>
      </c>
      <c r="H58" s="16"/>
      <c r="I58" s="17"/>
      <c r="J58" s="31">
        <v>43861</v>
      </c>
      <c r="K58" s="19"/>
      <c r="L58" s="19"/>
      <c r="M58" s="3">
        <v>43861</v>
      </c>
      <c r="N58" s="19"/>
      <c r="O58" s="50">
        <f t="shared" si="0"/>
        <v>0</v>
      </c>
    </row>
    <row r="59" spans="1:15" x14ac:dyDescent="0.35">
      <c r="A59" s="1">
        <v>49</v>
      </c>
      <c r="B59" s="12" t="s">
        <v>47</v>
      </c>
      <c r="C59" s="12" t="s">
        <v>71</v>
      </c>
      <c r="D59" s="13">
        <v>376.2</v>
      </c>
      <c r="E59" s="14">
        <v>179168.59</v>
      </c>
      <c r="F59" s="12"/>
      <c r="G59" s="16">
        <v>179168.59</v>
      </c>
      <c r="H59" s="16"/>
      <c r="I59" s="17" t="s">
        <v>72</v>
      </c>
      <c r="J59" s="31">
        <v>44196</v>
      </c>
      <c r="K59" s="19"/>
      <c r="L59" s="19"/>
      <c r="M59" s="3">
        <v>44196</v>
      </c>
      <c r="N59" s="19"/>
      <c r="O59" s="50">
        <f t="shared" si="0"/>
        <v>0</v>
      </c>
    </row>
    <row r="60" spans="1:15" x14ac:dyDescent="0.35">
      <c r="A60" s="1">
        <v>50</v>
      </c>
      <c r="B60" s="12" t="s">
        <v>47</v>
      </c>
      <c r="C60" s="12" t="s">
        <v>73</v>
      </c>
      <c r="D60" s="13">
        <v>376.2</v>
      </c>
      <c r="E60" s="14">
        <v>239545.87</v>
      </c>
      <c r="F60" s="12"/>
      <c r="G60" s="16">
        <v>239545.87</v>
      </c>
      <c r="H60" s="16"/>
      <c r="I60" s="17" t="s">
        <v>72</v>
      </c>
      <c r="J60" s="31">
        <v>44196</v>
      </c>
      <c r="K60" s="19"/>
      <c r="L60" s="19"/>
      <c r="M60" s="3">
        <v>44196</v>
      </c>
      <c r="N60" s="19"/>
      <c r="O60" s="50">
        <f t="shared" si="0"/>
        <v>0</v>
      </c>
    </row>
    <row r="61" spans="1:15" x14ac:dyDescent="0.35">
      <c r="A61" s="1">
        <v>51</v>
      </c>
      <c r="B61" s="12" t="s">
        <v>47</v>
      </c>
      <c r="C61" s="12" t="s">
        <v>74</v>
      </c>
      <c r="D61" s="13">
        <v>376.2</v>
      </c>
      <c r="E61" s="14">
        <v>112657.85</v>
      </c>
      <c r="F61" s="12"/>
      <c r="G61" s="16">
        <v>112657.85</v>
      </c>
      <c r="H61" s="16"/>
      <c r="I61" s="17"/>
      <c r="J61" s="31">
        <v>44165</v>
      </c>
      <c r="K61" s="19"/>
      <c r="L61" s="19"/>
      <c r="M61" s="3">
        <v>44165</v>
      </c>
      <c r="N61" s="19"/>
      <c r="O61" s="50">
        <f t="shared" si="0"/>
        <v>0</v>
      </c>
    </row>
    <row r="62" spans="1:15" x14ac:dyDescent="0.35">
      <c r="A62" s="1">
        <v>52</v>
      </c>
      <c r="B62" s="12" t="s">
        <v>47</v>
      </c>
      <c r="C62" s="12" t="s">
        <v>75</v>
      </c>
      <c r="D62" s="13">
        <v>376.2</v>
      </c>
      <c r="E62" s="14">
        <v>1321132.3500000001</v>
      </c>
      <c r="F62" s="12"/>
      <c r="G62" s="16">
        <v>1321132.3500000001</v>
      </c>
      <c r="H62" s="16"/>
      <c r="I62" s="17" t="s">
        <v>72</v>
      </c>
      <c r="J62" s="31">
        <v>44196</v>
      </c>
      <c r="K62" s="19"/>
      <c r="L62" s="19"/>
      <c r="M62" s="3">
        <v>44196</v>
      </c>
      <c r="N62" s="19"/>
      <c r="O62" s="50">
        <f t="shared" si="0"/>
        <v>0</v>
      </c>
    </row>
    <row r="63" spans="1:15" x14ac:dyDescent="0.35">
      <c r="A63" s="1">
        <v>53</v>
      </c>
      <c r="B63" s="12" t="s">
        <v>47</v>
      </c>
      <c r="C63" s="12" t="s">
        <v>76</v>
      </c>
      <c r="D63" s="13">
        <v>376.2</v>
      </c>
      <c r="E63" s="14">
        <v>588710.21</v>
      </c>
      <c r="F63" s="12"/>
      <c r="G63" s="16">
        <v>588710.21</v>
      </c>
      <c r="H63" s="16"/>
      <c r="I63" s="17"/>
      <c r="J63" s="31">
        <v>44166</v>
      </c>
      <c r="K63" s="19"/>
      <c r="L63" s="19"/>
      <c r="M63" s="3">
        <v>44166</v>
      </c>
      <c r="N63" s="19"/>
      <c r="O63" s="50">
        <f t="shared" si="0"/>
        <v>0</v>
      </c>
    </row>
    <row r="64" spans="1:15" x14ac:dyDescent="0.35">
      <c r="A64" s="1">
        <v>54</v>
      </c>
      <c r="B64" s="12" t="s">
        <v>47</v>
      </c>
      <c r="C64" s="12" t="s">
        <v>77</v>
      </c>
      <c r="D64" s="13">
        <v>376.2</v>
      </c>
      <c r="E64" s="14">
        <v>1714110.95</v>
      </c>
      <c r="F64" s="12"/>
      <c r="G64" s="16">
        <v>1714110.95</v>
      </c>
      <c r="H64" s="16"/>
      <c r="I64" s="17" t="s">
        <v>72</v>
      </c>
      <c r="J64" s="31">
        <v>44196</v>
      </c>
      <c r="K64" s="19"/>
      <c r="L64" s="19"/>
      <c r="M64" s="3">
        <v>44196</v>
      </c>
      <c r="N64" s="19"/>
      <c r="O64" s="50">
        <f t="shared" si="0"/>
        <v>0</v>
      </c>
    </row>
    <row r="65" spans="1:15" x14ac:dyDescent="0.35">
      <c r="A65" s="1">
        <v>55</v>
      </c>
      <c r="B65" s="12" t="s">
        <v>47</v>
      </c>
      <c r="C65" s="12" t="s">
        <v>78</v>
      </c>
      <c r="D65" s="13">
        <v>376.2</v>
      </c>
      <c r="E65" s="14">
        <f>244987.08+245475.4</f>
        <v>490462.48</v>
      </c>
      <c r="F65" s="12"/>
      <c r="G65" s="16">
        <v>490462.48</v>
      </c>
      <c r="H65" s="16"/>
      <c r="I65" s="17"/>
      <c r="J65" s="31">
        <v>44042</v>
      </c>
      <c r="K65" s="19"/>
      <c r="L65" s="19"/>
      <c r="M65" s="3">
        <v>44042</v>
      </c>
      <c r="N65" s="19"/>
      <c r="O65" s="50">
        <f t="shared" si="0"/>
        <v>0</v>
      </c>
    </row>
    <row r="66" spans="1:15" x14ac:dyDescent="0.35">
      <c r="A66" s="1">
        <v>56</v>
      </c>
      <c r="B66" s="12" t="s">
        <v>47</v>
      </c>
      <c r="C66" s="12" t="s">
        <v>79</v>
      </c>
      <c r="D66" s="13">
        <v>378</v>
      </c>
      <c r="E66" s="14">
        <v>17894.23</v>
      </c>
      <c r="F66" s="15"/>
      <c r="G66" s="16">
        <v>17894.23</v>
      </c>
      <c r="H66" s="16"/>
      <c r="I66" s="17"/>
      <c r="J66" s="31">
        <v>43951</v>
      </c>
      <c r="K66" s="19"/>
      <c r="L66" s="19"/>
      <c r="M66" s="3">
        <v>43951</v>
      </c>
      <c r="N66" s="19"/>
      <c r="O66" s="50">
        <f t="shared" si="0"/>
        <v>0</v>
      </c>
    </row>
    <row r="67" spans="1:15" x14ac:dyDescent="0.35">
      <c r="A67" s="1">
        <v>57</v>
      </c>
      <c r="B67" s="12" t="s">
        <v>47</v>
      </c>
      <c r="C67" s="12" t="s">
        <v>80</v>
      </c>
      <c r="D67" s="13">
        <v>376.1</v>
      </c>
      <c r="E67" s="14">
        <v>517249.44</v>
      </c>
      <c r="F67" s="15"/>
      <c r="G67" s="16">
        <v>517249.44</v>
      </c>
      <c r="H67" s="16"/>
      <c r="I67" s="17" t="s">
        <v>72</v>
      </c>
      <c r="J67" s="31">
        <v>44166</v>
      </c>
      <c r="K67" s="19"/>
      <c r="L67" s="19"/>
      <c r="M67" s="3">
        <v>44166</v>
      </c>
      <c r="N67" s="19"/>
      <c r="O67" s="50">
        <f t="shared" si="0"/>
        <v>0</v>
      </c>
    </row>
    <row r="68" spans="1:15" x14ac:dyDescent="0.35">
      <c r="A68" s="1">
        <v>58</v>
      </c>
      <c r="B68" s="12" t="s">
        <v>47</v>
      </c>
      <c r="C68" s="12" t="s">
        <v>81</v>
      </c>
      <c r="D68" s="13">
        <v>376.2</v>
      </c>
      <c r="E68" s="14">
        <v>4257740</v>
      </c>
      <c r="F68" s="12"/>
      <c r="G68" s="16">
        <v>4257740</v>
      </c>
      <c r="H68" s="51">
        <v>0</v>
      </c>
      <c r="I68" s="17">
        <v>5</v>
      </c>
      <c r="J68" s="20">
        <v>44439</v>
      </c>
      <c r="K68" s="19"/>
      <c r="L68" s="19">
        <v>4257740</v>
      </c>
      <c r="M68" s="3">
        <v>44042</v>
      </c>
      <c r="N68" s="19"/>
      <c r="O68" s="50">
        <f t="shared" si="0"/>
        <v>4257740</v>
      </c>
    </row>
    <row r="69" spans="1:15" x14ac:dyDescent="0.35">
      <c r="A69" s="1">
        <v>59</v>
      </c>
      <c r="B69" s="12" t="s">
        <v>47</v>
      </c>
      <c r="C69" s="12" t="s">
        <v>82</v>
      </c>
      <c r="D69" s="13">
        <v>376.2</v>
      </c>
      <c r="E69" s="14">
        <v>3462856.75</v>
      </c>
      <c r="F69" s="12"/>
      <c r="G69" s="16">
        <v>3462856.75</v>
      </c>
      <c r="H69" s="16"/>
      <c r="I69" s="17" t="s">
        <v>72</v>
      </c>
      <c r="J69" s="3">
        <v>44165</v>
      </c>
      <c r="K69" s="19"/>
      <c r="L69" s="19"/>
      <c r="M69" s="3">
        <v>44165</v>
      </c>
      <c r="N69" s="19"/>
      <c r="O69" s="50">
        <f t="shared" si="0"/>
        <v>0</v>
      </c>
    </row>
    <row r="70" spans="1:15" x14ac:dyDescent="0.35">
      <c r="A70" s="1">
        <v>60</v>
      </c>
      <c r="B70" s="12" t="s">
        <v>47</v>
      </c>
      <c r="C70" s="12" t="s">
        <v>83</v>
      </c>
      <c r="D70" s="13">
        <v>376.2</v>
      </c>
      <c r="E70" s="14">
        <v>1079817.45</v>
      </c>
      <c r="F70" s="12"/>
      <c r="G70" s="16">
        <v>1079817.45</v>
      </c>
      <c r="H70" s="16"/>
      <c r="I70" s="17" t="s">
        <v>72</v>
      </c>
      <c r="J70" s="3">
        <v>44196</v>
      </c>
      <c r="K70" s="19"/>
      <c r="L70" s="19"/>
      <c r="M70" s="3">
        <v>44196</v>
      </c>
      <c r="N70" s="19"/>
      <c r="O70" s="50">
        <f t="shared" si="0"/>
        <v>0</v>
      </c>
    </row>
    <row r="71" spans="1:15" x14ac:dyDescent="0.35">
      <c r="A71" s="1">
        <v>61</v>
      </c>
      <c r="B71" s="12" t="s">
        <v>47</v>
      </c>
      <c r="C71" s="12" t="s">
        <v>84</v>
      </c>
      <c r="D71" s="13">
        <v>378</v>
      </c>
      <c r="E71" s="14">
        <v>1015615.47</v>
      </c>
      <c r="F71" s="12"/>
      <c r="G71" s="16">
        <v>1015615.47</v>
      </c>
      <c r="H71" s="16">
        <v>1005786.24</v>
      </c>
      <c r="I71" s="17">
        <v>6</v>
      </c>
      <c r="J71" s="20">
        <v>44043</v>
      </c>
      <c r="K71" s="19"/>
      <c r="L71" s="19">
        <v>1015615.47</v>
      </c>
      <c r="M71" s="3">
        <v>44012</v>
      </c>
      <c r="N71" s="19"/>
      <c r="O71" s="50">
        <f t="shared" si="0"/>
        <v>9829.2299999999814</v>
      </c>
    </row>
    <row r="72" spans="1:15" x14ac:dyDescent="0.35">
      <c r="A72" s="1">
        <v>62</v>
      </c>
      <c r="B72" s="12" t="s">
        <v>47</v>
      </c>
      <c r="C72" s="12" t="s">
        <v>85</v>
      </c>
      <c r="D72" s="13">
        <v>378</v>
      </c>
      <c r="E72" s="14">
        <v>1308260.44</v>
      </c>
      <c r="F72" s="12"/>
      <c r="G72" s="16">
        <v>1308260.44</v>
      </c>
      <c r="H72" s="16">
        <v>1308260.44</v>
      </c>
      <c r="I72" s="17">
        <v>7</v>
      </c>
      <c r="J72" s="20">
        <v>44134</v>
      </c>
      <c r="K72" s="19"/>
      <c r="L72" s="19">
        <v>1308260.44</v>
      </c>
      <c r="M72" s="3">
        <v>44074</v>
      </c>
      <c r="N72" s="19"/>
      <c r="O72" s="50">
        <f t="shared" si="0"/>
        <v>0</v>
      </c>
    </row>
    <row r="73" spans="1:15" x14ac:dyDescent="0.35">
      <c r="A73" s="1">
        <v>63</v>
      </c>
      <c r="B73" s="12" t="s">
        <v>47</v>
      </c>
      <c r="C73" s="12" t="s">
        <v>86</v>
      </c>
      <c r="D73" s="13">
        <v>378</v>
      </c>
      <c r="E73" s="14">
        <v>1160244.8899999999</v>
      </c>
      <c r="F73" s="12"/>
      <c r="G73" s="16">
        <v>1160244.8899999999</v>
      </c>
      <c r="H73" s="16">
        <v>1160244.8900000001</v>
      </c>
      <c r="I73" s="17">
        <v>8</v>
      </c>
      <c r="J73" s="35">
        <v>44160</v>
      </c>
      <c r="K73" s="19"/>
      <c r="L73" s="19">
        <v>1160244.8899999999</v>
      </c>
      <c r="M73" s="3">
        <v>44165</v>
      </c>
      <c r="N73" s="19"/>
      <c r="O73" s="50">
        <f t="shared" si="0"/>
        <v>0</v>
      </c>
    </row>
    <row r="74" spans="1:15" x14ac:dyDescent="0.35">
      <c r="A74" s="1">
        <v>64</v>
      </c>
      <c r="B74" s="12" t="s">
        <v>47</v>
      </c>
      <c r="C74" s="12" t="s">
        <v>87</v>
      </c>
      <c r="D74" s="13">
        <v>376.2</v>
      </c>
      <c r="E74" s="14">
        <v>9795152</v>
      </c>
      <c r="F74" s="12"/>
      <c r="G74" s="16">
        <v>9795152</v>
      </c>
      <c r="H74" s="16">
        <v>9795152</v>
      </c>
      <c r="I74" s="17">
        <v>9</v>
      </c>
      <c r="J74" s="20">
        <v>44134</v>
      </c>
      <c r="K74" s="19"/>
      <c r="L74" s="19">
        <v>9795152</v>
      </c>
      <c r="M74" s="3">
        <v>44074</v>
      </c>
      <c r="N74" s="19"/>
      <c r="O74" s="50">
        <f t="shared" si="0"/>
        <v>0</v>
      </c>
    </row>
    <row r="75" spans="1:15" x14ac:dyDescent="0.35">
      <c r="A75" s="1">
        <v>65</v>
      </c>
      <c r="B75" s="12" t="s">
        <v>47</v>
      </c>
      <c r="C75" s="12" t="s">
        <v>88</v>
      </c>
      <c r="D75" s="13">
        <v>378</v>
      </c>
      <c r="E75" s="14">
        <v>77932.33</v>
      </c>
      <c r="F75" s="12"/>
      <c r="G75" s="16">
        <v>77932.33</v>
      </c>
      <c r="H75" s="16"/>
      <c r="I75" s="17"/>
      <c r="J75" s="31">
        <v>43860</v>
      </c>
      <c r="K75" s="19"/>
      <c r="L75" s="19"/>
      <c r="M75" s="3">
        <v>43860</v>
      </c>
      <c r="N75" s="19"/>
      <c r="O75" s="50">
        <f t="shared" si="0"/>
        <v>0</v>
      </c>
    </row>
    <row r="76" spans="1:15" x14ac:dyDescent="0.35">
      <c r="A76" s="1">
        <v>66</v>
      </c>
      <c r="B76" s="12" t="s">
        <v>47</v>
      </c>
      <c r="C76" s="12" t="s">
        <v>89</v>
      </c>
      <c r="D76" s="13">
        <v>378</v>
      </c>
      <c r="E76" s="14">
        <v>77959.740000000005</v>
      </c>
      <c r="F76" s="12"/>
      <c r="G76" s="16">
        <v>77959.740000000005</v>
      </c>
      <c r="H76" s="16"/>
      <c r="I76" s="17"/>
      <c r="J76" s="31">
        <v>43860</v>
      </c>
      <c r="K76" s="19"/>
      <c r="L76" s="19"/>
      <c r="M76" s="3">
        <v>43860</v>
      </c>
      <c r="N76" s="19"/>
      <c r="O76" s="50">
        <f t="shared" si="0"/>
        <v>0</v>
      </c>
    </row>
    <row r="77" spans="1:15" x14ac:dyDescent="0.35">
      <c r="A77" s="1">
        <v>67</v>
      </c>
      <c r="B77" s="12" t="s">
        <v>47</v>
      </c>
      <c r="C77" s="2" t="s">
        <v>90</v>
      </c>
      <c r="D77" s="13">
        <v>367.1</v>
      </c>
      <c r="E77" s="14">
        <f>75261.08+2363375.85</f>
        <v>2438636.9300000002</v>
      </c>
      <c r="F77" s="12"/>
      <c r="G77" s="16">
        <v>2438636.9300000002</v>
      </c>
      <c r="H77" s="16"/>
      <c r="I77" s="17" t="s">
        <v>72</v>
      </c>
      <c r="J77" s="31">
        <v>44165</v>
      </c>
      <c r="K77" s="19"/>
      <c r="L77" s="19"/>
      <c r="M77" s="3">
        <v>44165</v>
      </c>
      <c r="N77" s="19"/>
      <c r="O77" s="50">
        <f t="shared" ref="O77:O140" si="1">L77-H77</f>
        <v>0</v>
      </c>
    </row>
    <row r="78" spans="1:15" x14ac:dyDescent="0.35">
      <c r="A78" s="1">
        <v>68</v>
      </c>
      <c r="B78" s="12" t="s">
        <v>47</v>
      </c>
      <c r="C78" s="2" t="s">
        <v>91</v>
      </c>
      <c r="D78" s="13">
        <v>376.2</v>
      </c>
      <c r="E78" s="14">
        <v>1526471.05</v>
      </c>
      <c r="F78" s="12"/>
      <c r="G78" s="16">
        <v>1526471.05</v>
      </c>
      <c r="H78" s="16">
        <v>1512200.81</v>
      </c>
      <c r="I78" s="17">
        <v>10</v>
      </c>
      <c r="J78" s="20">
        <v>43853</v>
      </c>
      <c r="K78" s="19"/>
      <c r="L78" s="19">
        <v>1526471.05</v>
      </c>
      <c r="M78" s="3">
        <v>43850</v>
      </c>
      <c r="N78" s="19"/>
      <c r="O78" s="50">
        <f t="shared" si="1"/>
        <v>14270.239999999991</v>
      </c>
    </row>
    <row r="79" spans="1:15" x14ac:dyDescent="0.35">
      <c r="A79" s="1">
        <v>69</v>
      </c>
      <c r="B79" s="12" t="s">
        <v>47</v>
      </c>
      <c r="C79" s="2" t="s">
        <v>92</v>
      </c>
      <c r="D79" s="13">
        <v>376.3</v>
      </c>
      <c r="E79" s="14">
        <v>441993.69</v>
      </c>
      <c r="F79" s="12"/>
      <c r="G79" s="16">
        <v>441993.69</v>
      </c>
      <c r="H79" s="16"/>
      <c r="I79" s="17" t="s">
        <v>72</v>
      </c>
      <c r="J79" s="3">
        <v>43920</v>
      </c>
      <c r="K79" s="19"/>
      <c r="L79" s="19"/>
      <c r="M79" s="3">
        <v>43920</v>
      </c>
      <c r="N79" s="19"/>
      <c r="O79" s="50">
        <f t="shared" si="1"/>
        <v>0</v>
      </c>
    </row>
    <row r="80" spans="1:15" x14ac:dyDescent="0.35">
      <c r="A80" s="1">
        <v>70</v>
      </c>
      <c r="B80" s="12" t="s">
        <v>47</v>
      </c>
      <c r="C80" s="2" t="s">
        <v>93</v>
      </c>
      <c r="D80" s="13">
        <v>380.3</v>
      </c>
      <c r="E80" s="14">
        <v>100949.38</v>
      </c>
      <c r="F80" s="12"/>
      <c r="G80" s="16">
        <v>100949.38</v>
      </c>
      <c r="H80" s="16"/>
      <c r="I80" s="17" t="s">
        <v>72</v>
      </c>
      <c r="J80" s="3">
        <v>43920</v>
      </c>
      <c r="K80" s="19"/>
      <c r="L80" s="19"/>
      <c r="M80" s="3">
        <v>43920</v>
      </c>
      <c r="N80" s="19"/>
      <c r="O80" s="50">
        <f t="shared" si="1"/>
        <v>0</v>
      </c>
    </row>
    <row r="81" spans="1:15" x14ac:dyDescent="0.35">
      <c r="A81" s="1">
        <v>71</v>
      </c>
      <c r="B81" s="12" t="s">
        <v>47</v>
      </c>
      <c r="C81" s="2" t="s">
        <v>94</v>
      </c>
      <c r="D81" s="13">
        <v>378</v>
      </c>
      <c r="E81" s="14">
        <v>136928</v>
      </c>
      <c r="F81" s="12"/>
      <c r="G81" s="16">
        <v>136928</v>
      </c>
      <c r="H81" s="16">
        <v>136928</v>
      </c>
      <c r="I81" s="17">
        <v>12</v>
      </c>
      <c r="J81" s="20">
        <v>44134</v>
      </c>
      <c r="K81" s="19"/>
      <c r="L81" s="19">
        <v>136928</v>
      </c>
      <c r="M81" s="3">
        <v>44074</v>
      </c>
      <c r="N81" s="19"/>
      <c r="O81" s="50">
        <f t="shared" si="1"/>
        <v>0</v>
      </c>
    </row>
    <row r="82" spans="1:15" x14ac:dyDescent="0.35">
      <c r="A82" s="1">
        <v>72</v>
      </c>
      <c r="B82" s="12" t="s">
        <v>47</v>
      </c>
      <c r="C82" s="2" t="s">
        <v>95</v>
      </c>
      <c r="D82" s="13">
        <v>378</v>
      </c>
      <c r="E82" s="14">
        <v>324.69</v>
      </c>
      <c r="F82" s="12"/>
      <c r="G82" s="16">
        <v>324.69</v>
      </c>
      <c r="H82" s="16"/>
      <c r="I82" s="17"/>
      <c r="J82" s="3">
        <v>44012</v>
      </c>
      <c r="K82" s="19"/>
      <c r="L82" s="19"/>
      <c r="M82" s="3">
        <v>44012</v>
      </c>
      <c r="N82" s="19"/>
      <c r="O82" s="50">
        <f t="shared" si="1"/>
        <v>0</v>
      </c>
    </row>
    <row r="83" spans="1:15" x14ac:dyDescent="0.35">
      <c r="A83" s="1">
        <v>73</v>
      </c>
      <c r="B83" s="12" t="s">
        <v>47</v>
      </c>
      <c r="C83" s="2" t="s">
        <v>96</v>
      </c>
      <c r="D83" s="13">
        <v>376.3</v>
      </c>
      <c r="E83" s="14">
        <v>639913.04</v>
      </c>
      <c r="F83" s="12"/>
      <c r="G83" s="16">
        <v>133326.96</v>
      </c>
      <c r="H83" s="16">
        <v>133326.96</v>
      </c>
      <c r="I83" s="17">
        <v>27</v>
      </c>
      <c r="J83" s="36">
        <v>44196</v>
      </c>
      <c r="K83" s="19"/>
      <c r="L83" s="19">
        <v>639913.04</v>
      </c>
      <c r="M83" s="3">
        <v>44196</v>
      </c>
      <c r="N83" s="19"/>
      <c r="O83" s="50">
        <f t="shared" si="1"/>
        <v>506586.08000000007</v>
      </c>
    </row>
    <row r="84" spans="1:15" x14ac:dyDescent="0.35">
      <c r="A84" s="1">
        <v>74</v>
      </c>
      <c r="B84" s="12" t="s">
        <v>47</v>
      </c>
      <c r="C84" s="2" t="s">
        <v>97</v>
      </c>
      <c r="D84" s="13">
        <v>376</v>
      </c>
      <c r="E84" s="14">
        <v>122698.76</v>
      </c>
      <c r="F84" s="12"/>
      <c r="G84" s="16">
        <v>122698.76</v>
      </c>
      <c r="H84" s="16"/>
      <c r="I84" s="17"/>
      <c r="J84" s="3">
        <v>44196</v>
      </c>
      <c r="K84" s="19"/>
      <c r="L84" s="19"/>
      <c r="M84" s="3">
        <v>44196</v>
      </c>
      <c r="N84" s="19"/>
      <c r="O84" s="50">
        <f t="shared" si="1"/>
        <v>0</v>
      </c>
    </row>
    <row r="85" spans="1:15" x14ac:dyDescent="0.35">
      <c r="A85" s="1">
        <v>75</v>
      </c>
      <c r="B85" s="12" t="s">
        <v>47</v>
      </c>
      <c r="C85" s="2" t="s">
        <v>98</v>
      </c>
      <c r="D85" s="13">
        <v>380.3</v>
      </c>
      <c r="E85" s="14">
        <v>951862.52</v>
      </c>
      <c r="F85" s="12"/>
      <c r="G85" s="16">
        <v>410276.59</v>
      </c>
      <c r="H85" s="16">
        <v>410276.59</v>
      </c>
      <c r="I85" s="17">
        <v>27</v>
      </c>
      <c r="J85" s="36">
        <v>44196</v>
      </c>
      <c r="K85" s="19"/>
      <c r="L85" s="19">
        <v>951862.52</v>
      </c>
      <c r="M85" s="3">
        <v>44196</v>
      </c>
      <c r="N85" s="19"/>
      <c r="O85" s="50">
        <f t="shared" si="1"/>
        <v>541585.92999999993</v>
      </c>
    </row>
    <row r="86" spans="1:15" x14ac:dyDescent="0.35">
      <c r="A86" s="1">
        <v>76</v>
      </c>
      <c r="B86" s="12" t="s">
        <v>47</v>
      </c>
      <c r="C86" s="2" t="s">
        <v>99</v>
      </c>
      <c r="D86" s="13">
        <v>380</v>
      </c>
      <c r="E86" s="14">
        <v>72198.240000000005</v>
      </c>
      <c r="F86" s="12"/>
      <c r="G86" s="16">
        <v>72198.240000000005</v>
      </c>
      <c r="H86" s="16"/>
      <c r="I86" s="17"/>
      <c r="J86" s="3">
        <v>44196</v>
      </c>
      <c r="K86" s="19"/>
      <c r="L86" s="19"/>
      <c r="M86" s="3">
        <v>44196</v>
      </c>
      <c r="N86" s="19"/>
      <c r="O86" s="50">
        <f t="shared" si="1"/>
        <v>0</v>
      </c>
    </row>
    <row r="87" spans="1:15" x14ac:dyDescent="0.35">
      <c r="A87" s="1">
        <v>77</v>
      </c>
      <c r="B87" s="12" t="s">
        <v>47</v>
      </c>
      <c r="C87" s="2" t="s">
        <v>100</v>
      </c>
      <c r="D87" s="13">
        <v>376.3</v>
      </c>
      <c r="E87" s="14">
        <v>79311</v>
      </c>
      <c r="F87" s="12"/>
      <c r="G87" s="16">
        <v>5329.72</v>
      </c>
      <c r="H87" s="16">
        <v>5329.72</v>
      </c>
      <c r="I87" s="17">
        <v>27</v>
      </c>
      <c r="J87" s="36">
        <v>44196</v>
      </c>
      <c r="K87" s="19"/>
      <c r="L87" s="19">
        <v>79311</v>
      </c>
      <c r="M87" s="3">
        <v>44196</v>
      </c>
      <c r="N87" s="19"/>
      <c r="O87" s="50">
        <f t="shared" si="1"/>
        <v>73981.279999999999</v>
      </c>
    </row>
    <row r="88" spans="1:15" x14ac:dyDescent="0.35">
      <c r="A88" s="1">
        <v>78</v>
      </c>
      <c r="B88" s="12" t="s">
        <v>47</v>
      </c>
      <c r="C88" s="2" t="s">
        <v>101</v>
      </c>
      <c r="D88" s="13">
        <v>376</v>
      </c>
      <c r="E88" s="14">
        <v>35499.24</v>
      </c>
      <c r="F88" s="12"/>
      <c r="G88" s="16">
        <v>35499.24</v>
      </c>
      <c r="H88" s="16"/>
      <c r="I88" s="17"/>
      <c r="J88" s="3">
        <v>44196</v>
      </c>
      <c r="K88" s="19"/>
      <c r="L88" s="19"/>
      <c r="M88" s="3">
        <v>44196</v>
      </c>
      <c r="N88" s="19"/>
      <c r="O88" s="50">
        <f t="shared" si="1"/>
        <v>0</v>
      </c>
    </row>
    <row r="89" spans="1:15" x14ac:dyDescent="0.35">
      <c r="A89" s="1">
        <v>79</v>
      </c>
      <c r="B89" s="12" t="s">
        <v>47</v>
      </c>
      <c r="C89" s="2" t="s">
        <v>102</v>
      </c>
      <c r="D89" s="13">
        <v>380.3</v>
      </c>
      <c r="E89" s="14">
        <v>133027.99</v>
      </c>
      <c r="F89" s="12"/>
      <c r="G89" s="16">
        <v>64681.2</v>
      </c>
      <c r="H89" s="16">
        <v>64681.2</v>
      </c>
      <c r="I89" s="17">
        <v>27</v>
      </c>
      <c r="J89" s="36">
        <v>44196</v>
      </c>
      <c r="K89" s="19"/>
      <c r="L89" s="19">
        <v>133027.99</v>
      </c>
      <c r="M89" s="3">
        <v>44196</v>
      </c>
      <c r="N89" s="19"/>
      <c r="O89" s="50">
        <f t="shared" si="1"/>
        <v>68346.789999999994</v>
      </c>
    </row>
    <row r="90" spans="1:15" x14ac:dyDescent="0.35">
      <c r="A90" s="1">
        <v>80</v>
      </c>
      <c r="B90" s="12" t="s">
        <v>47</v>
      </c>
      <c r="C90" s="2" t="s">
        <v>103</v>
      </c>
      <c r="D90" s="13">
        <v>380</v>
      </c>
      <c r="E90" s="14">
        <v>75135.570000000007</v>
      </c>
      <c r="F90" s="12"/>
      <c r="G90" s="16">
        <v>75135.570000000007</v>
      </c>
      <c r="H90" s="16"/>
      <c r="I90" s="17"/>
      <c r="J90" s="3">
        <v>44196</v>
      </c>
      <c r="K90" s="19"/>
      <c r="L90" s="19"/>
      <c r="M90" s="3">
        <v>44196</v>
      </c>
      <c r="N90" s="19"/>
      <c r="O90" s="50">
        <f t="shared" si="1"/>
        <v>0</v>
      </c>
    </row>
    <row r="91" spans="1:15" x14ac:dyDescent="0.35">
      <c r="A91" s="1">
        <v>81</v>
      </c>
      <c r="B91" s="12" t="s">
        <v>47</v>
      </c>
      <c r="C91" s="2" t="s">
        <v>104</v>
      </c>
      <c r="D91" s="13">
        <v>376.3</v>
      </c>
      <c r="E91" s="14">
        <v>800173.4</v>
      </c>
      <c r="F91" s="12"/>
      <c r="G91" s="16">
        <v>58159.600000000006</v>
      </c>
      <c r="H91" s="16">
        <v>58159.600000000006</v>
      </c>
      <c r="I91" s="17">
        <v>27</v>
      </c>
      <c r="J91" s="36">
        <v>44196</v>
      </c>
      <c r="K91" s="19"/>
      <c r="L91" s="19">
        <v>800173.4</v>
      </c>
      <c r="M91" s="3">
        <v>44196</v>
      </c>
      <c r="N91" s="19"/>
      <c r="O91" s="50">
        <f t="shared" si="1"/>
        <v>742013.8</v>
      </c>
    </row>
    <row r="92" spans="1:15" x14ac:dyDescent="0.35">
      <c r="A92" s="1">
        <v>82</v>
      </c>
      <c r="B92" s="12" t="s">
        <v>47</v>
      </c>
      <c r="C92" s="2" t="s">
        <v>105</v>
      </c>
      <c r="D92" s="13">
        <v>376</v>
      </c>
      <c r="E92" s="14">
        <v>270033.86</v>
      </c>
      <c r="F92" s="12"/>
      <c r="G92" s="16">
        <v>270033.86</v>
      </c>
      <c r="H92" s="16"/>
      <c r="I92" s="17"/>
      <c r="J92" s="3">
        <v>44196</v>
      </c>
      <c r="K92" s="19"/>
      <c r="L92" s="19"/>
      <c r="M92" s="3">
        <v>44196</v>
      </c>
      <c r="N92" s="19"/>
      <c r="O92" s="50">
        <f t="shared" si="1"/>
        <v>0</v>
      </c>
    </row>
    <row r="93" spans="1:15" x14ac:dyDescent="0.35">
      <c r="A93" s="1">
        <v>83</v>
      </c>
      <c r="B93" s="12" t="s">
        <v>47</v>
      </c>
      <c r="C93" s="2" t="s">
        <v>106</v>
      </c>
      <c r="D93" s="13">
        <v>380.3</v>
      </c>
      <c r="E93" s="14">
        <v>1330260</v>
      </c>
      <c r="F93" s="12"/>
      <c r="G93" s="16">
        <v>903580.47</v>
      </c>
      <c r="H93" s="16">
        <v>903580.47</v>
      </c>
      <c r="I93" s="17">
        <v>27</v>
      </c>
      <c r="J93" s="36">
        <v>44196</v>
      </c>
      <c r="K93" s="19"/>
      <c r="L93" s="19">
        <v>1330260</v>
      </c>
      <c r="M93" s="3">
        <v>44196</v>
      </c>
      <c r="N93" s="19"/>
      <c r="O93" s="50">
        <f t="shared" si="1"/>
        <v>426679.53</v>
      </c>
    </row>
    <row r="94" spans="1:15" x14ac:dyDescent="0.35">
      <c r="A94" s="1">
        <v>84</v>
      </c>
      <c r="B94" s="12" t="s">
        <v>47</v>
      </c>
      <c r="C94" s="2" t="s">
        <v>107</v>
      </c>
      <c r="D94" s="13">
        <v>380</v>
      </c>
      <c r="E94" s="14">
        <v>65462.16</v>
      </c>
      <c r="F94" s="12"/>
      <c r="G94" s="16">
        <v>65462.16</v>
      </c>
      <c r="H94" s="16"/>
      <c r="I94" s="17"/>
      <c r="J94" s="3">
        <v>44196</v>
      </c>
      <c r="K94" s="19"/>
      <c r="L94" s="19"/>
      <c r="M94" s="3">
        <v>44196</v>
      </c>
      <c r="N94" s="19"/>
      <c r="O94" s="50">
        <f t="shared" si="1"/>
        <v>0</v>
      </c>
    </row>
    <row r="95" spans="1:15" x14ac:dyDescent="0.35">
      <c r="A95" s="1">
        <v>85</v>
      </c>
      <c r="B95" s="12" t="s">
        <v>47</v>
      </c>
      <c r="C95" s="2" t="s">
        <v>108</v>
      </c>
      <c r="D95" s="13">
        <v>376.3</v>
      </c>
      <c r="E95" s="14">
        <v>484622.4</v>
      </c>
      <c r="F95" s="12"/>
      <c r="G95" s="16">
        <v>17518.109999999997</v>
      </c>
      <c r="H95" s="16">
        <v>17518.109999999997</v>
      </c>
      <c r="I95" s="17">
        <v>27</v>
      </c>
      <c r="J95" s="36">
        <v>44196</v>
      </c>
      <c r="K95" s="19"/>
      <c r="L95" s="19">
        <v>484622.4</v>
      </c>
      <c r="M95" s="3">
        <v>44196</v>
      </c>
      <c r="N95" s="19"/>
      <c r="O95" s="50">
        <f t="shared" si="1"/>
        <v>467104.29000000004</v>
      </c>
    </row>
    <row r="96" spans="1:15" x14ac:dyDescent="0.35">
      <c r="A96" s="1">
        <v>86</v>
      </c>
      <c r="B96" s="12" t="s">
        <v>47</v>
      </c>
      <c r="C96" s="2" t="s">
        <v>109</v>
      </c>
      <c r="D96" s="13">
        <v>376</v>
      </c>
      <c r="E96" s="14">
        <v>149164.20000000001</v>
      </c>
      <c r="F96" s="12"/>
      <c r="G96" s="16">
        <v>149164.20000000001</v>
      </c>
      <c r="H96" s="16"/>
      <c r="I96" s="17"/>
      <c r="J96" s="3">
        <v>44196</v>
      </c>
      <c r="K96" s="19"/>
      <c r="L96" s="19"/>
      <c r="M96" s="3">
        <v>44196</v>
      </c>
      <c r="N96" s="19"/>
      <c r="O96" s="50">
        <f t="shared" si="1"/>
        <v>0</v>
      </c>
    </row>
    <row r="97" spans="1:15" x14ac:dyDescent="0.35">
      <c r="A97" s="1">
        <v>87</v>
      </c>
      <c r="B97" s="12" t="s">
        <v>47</v>
      </c>
      <c r="C97" s="2" t="s">
        <v>110</v>
      </c>
      <c r="D97" s="13">
        <v>380.3</v>
      </c>
      <c r="E97" s="14">
        <v>447800.6</v>
      </c>
      <c r="F97" s="12"/>
      <c r="G97" s="16">
        <v>212871.49000000005</v>
      </c>
      <c r="H97" s="16">
        <v>212871.49000000005</v>
      </c>
      <c r="I97" s="17">
        <v>27</v>
      </c>
      <c r="J97" s="36">
        <v>44196</v>
      </c>
      <c r="K97" s="19"/>
      <c r="L97" s="19">
        <v>447800.6</v>
      </c>
      <c r="M97" s="3">
        <v>44196</v>
      </c>
      <c r="N97" s="19"/>
      <c r="O97" s="50">
        <f t="shared" si="1"/>
        <v>234929.10999999993</v>
      </c>
    </row>
    <row r="98" spans="1:15" x14ac:dyDescent="0.35">
      <c r="A98" s="1">
        <v>88</v>
      </c>
      <c r="B98" s="12" t="s">
        <v>47</v>
      </c>
      <c r="C98" s="2" t="s">
        <v>111</v>
      </c>
      <c r="D98" s="13">
        <v>380</v>
      </c>
      <c r="E98" s="14">
        <v>74578.679999999993</v>
      </c>
      <c r="F98" s="12"/>
      <c r="G98" s="16">
        <v>74578.679999999993</v>
      </c>
      <c r="H98" s="16"/>
      <c r="I98" s="17"/>
      <c r="J98" s="3">
        <v>44196</v>
      </c>
      <c r="K98" s="19"/>
      <c r="L98" s="19"/>
      <c r="M98" s="3">
        <v>44196</v>
      </c>
      <c r="N98" s="19"/>
      <c r="O98" s="50">
        <f t="shared" si="1"/>
        <v>0</v>
      </c>
    </row>
    <row r="99" spans="1:15" x14ac:dyDescent="0.35">
      <c r="A99" s="1">
        <v>89</v>
      </c>
      <c r="B99" s="12" t="s">
        <v>47</v>
      </c>
      <c r="C99" s="2" t="s">
        <v>112</v>
      </c>
      <c r="D99" s="13">
        <v>376.3</v>
      </c>
      <c r="E99" s="14">
        <f>62.26+1294410.92</f>
        <v>1294473.18</v>
      </c>
      <c r="F99" s="12"/>
      <c r="G99" s="16">
        <v>177982.99</v>
      </c>
      <c r="H99" s="16">
        <v>177982.99</v>
      </c>
      <c r="I99" s="17">
        <v>27</v>
      </c>
      <c r="J99" s="36">
        <v>44196</v>
      </c>
      <c r="K99" s="19"/>
      <c r="L99" s="19">
        <v>1294473.18</v>
      </c>
      <c r="M99" s="3">
        <v>44196</v>
      </c>
      <c r="N99" s="19"/>
      <c r="O99" s="50">
        <f t="shared" si="1"/>
        <v>1116490.19</v>
      </c>
    </row>
    <row r="100" spans="1:15" x14ac:dyDescent="0.35">
      <c r="A100" s="1">
        <v>90</v>
      </c>
      <c r="B100" s="12" t="s">
        <v>47</v>
      </c>
      <c r="C100" s="2" t="s">
        <v>113</v>
      </c>
      <c r="D100" s="33">
        <v>376</v>
      </c>
      <c r="E100" s="37">
        <v>126071.52</v>
      </c>
      <c r="F100" s="12"/>
      <c r="G100" s="16">
        <v>126071.52</v>
      </c>
      <c r="H100" s="16"/>
      <c r="I100" s="17"/>
      <c r="J100" s="31">
        <v>44196</v>
      </c>
      <c r="K100" s="19"/>
      <c r="L100" s="19"/>
      <c r="M100" s="3">
        <v>44196</v>
      </c>
      <c r="N100" s="19"/>
      <c r="O100" s="50">
        <f t="shared" si="1"/>
        <v>0</v>
      </c>
    </row>
    <row r="101" spans="1:15" x14ac:dyDescent="0.35">
      <c r="A101" s="1">
        <v>91</v>
      </c>
      <c r="B101" s="12" t="s">
        <v>47</v>
      </c>
      <c r="C101" s="2" t="s">
        <v>114</v>
      </c>
      <c r="D101" s="33">
        <v>380.3</v>
      </c>
      <c r="E101" s="37">
        <v>1568619.36</v>
      </c>
      <c r="F101" s="12"/>
      <c r="G101" s="16">
        <v>1035068.99</v>
      </c>
      <c r="H101" s="16">
        <v>1035068.99</v>
      </c>
      <c r="I101" s="17">
        <v>27</v>
      </c>
      <c r="J101" s="32">
        <v>44196</v>
      </c>
      <c r="K101" s="19"/>
      <c r="L101" s="19">
        <v>1568619.36</v>
      </c>
      <c r="M101" s="3">
        <v>44196</v>
      </c>
      <c r="N101" s="19"/>
      <c r="O101" s="50">
        <f t="shared" si="1"/>
        <v>533550.37000000011</v>
      </c>
    </row>
    <row r="102" spans="1:15" x14ac:dyDescent="0.35">
      <c r="A102" s="1">
        <v>92</v>
      </c>
      <c r="B102" s="12" t="s">
        <v>47</v>
      </c>
      <c r="C102" s="2" t="s">
        <v>115</v>
      </c>
      <c r="D102" s="33">
        <v>380</v>
      </c>
      <c r="E102" s="37">
        <v>74578.679999999993</v>
      </c>
      <c r="F102" s="12"/>
      <c r="G102" s="16">
        <v>74578.679999999993</v>
      </c>
      <c r="H102" s="16"/>
      <c r="I102" s="17"/>
      <c r="J102" s="31">
        <v>44196</v>
      </c>
      <c r="K102" s="19"/>
      <c r="L102" s="19"/>
      <c r="M102" s="3">
        <v>44196</v>
      </c>
      <c r="N102" s="19"/>
      <c r="O102" s="50">
        <f t="shared" si="1"/>
        <v>0</v>
      </c>
    </row>
    <row r="103" spans="1:15" x14ac:dyDescent="0.35">
      <c r="A103" s="1">
        <v>93</v>
      </c>
      <c r="B103" s="12" t="s">
        <v>47</v>
      </c>
      <c r="C103" s="2" t="s">
        <v>116</v>
      </c>
      <c r="D103" s="13">
        <v>376.3</v>
      </c>
      <c r="E103" s="14">
        <f>1976.8+1394533.32</f>
        <v>1396510.12</v>
      </c>
      <c r="F103" s="12"/>
      <c r="G103" s="16">
        <v>120941.31</v>
      </c>
      <c r="H103" s="16">
        <v>120941.31</v>
      </c>
      <c r="I103" s="17">
        <v>27</v>
      </c>
      <c r="J103" s="36">
        <v>44196</v>
      </c>
      <c r="K103" s="19"/>
      <c r="L103" s="19">
        <v>1396510.12</v>
      </c>
      <c r="M103" s="3">
        <v>44196</v>
      </c>
      <c r="N103" s="19"/>
      <c r="O103" s="50">
        <f t="shared" si="1"/>
        <v>1275568.81</v>
      </c>
    </row>
    <row r="104" spans="1:15" x14ac:dyDescent="0.35">
      <c r="A104" s="1">
        <v>94</v>
      </c>
      <c r="B104" s="12" t="s">
        <v>47</v>
      </c>
      <c r="C104" s="2" t="s">
        <v>117</v>
      </c>
      <c r="D104" s="13">
        <v>376</v>
      </c>
      <c r="E104" s="14">
        <v>54857.760000000002</v>
      </c>
      <c r="F104" s="12"/>
      <c r="G104" s="16">
        <v>54857.760000000002</v>
      </c>
      <c r="H104" s="16"/>
      <c r="I104" s="17"/>
      <c r="J104" s="3">
        <v>44196</v>
      </c>
      <c r="K104" s="19"/>
      <c r="L104" s="19"/>
      <c r="M104" s="3">
        <v>44196</v>
      </c>
      <c r="N104" s="19"/>
      <c r="O104" s="50">
        <f t="shared" si="1"/>
        <v>0</v>
      </c>
    </row>
    <row r="105" spans="1:15" x14ac:dyDescent="0.35">
      <c r="A105" s="1">
        <v>95</v>
      </c>
      <c r="B105" s="12" t="s">
        <v>47</v>
      </c>
      <c r="C105" s="2" t="s">
        <v>118</v>
      </c>
      <c r="D105" s="13">
        <v>380.3</v>
      </c>
      <c r="E105" s="14">
        <v>2118035.96</v>
      </c>
      <c r="F105" s="12"/>
      <c r="G105" s="16">
        <v>1069805.3700000001</v>
      </c>
      <c r="H105" s="16">
        <v>1069805.3700000001</v>
      </c>
      <c r="I105" s="17">
        <v>27</v>
      </c>
      <c r="J105" s="36">
        <v>44196</v>
      </c>
      <c r="K105" s="19"/>
      <c r="L105" s="19">
        <v>2118035.96</v>
      </c>
      <c r="M105" s="3">
        <v>44196</v>
      </c>
      <c r="N105" s="19"/>
      <c r="O105" s="50">
        <f t="shared" si="1"/>
        <v>1048230.5899999999</v>
      </c>
    </row>
    <row r="106" spans="1:15" x14ac:dyDescent="0.35">
      <c r="A106" s="1">
        <v>96</v>
      </c>
      <c r="B106" s="12" t="s">
        <v>47</v>
      </c>
      <c r="C106" s="2" t="s">
        <v>119</v>
      </c>
      <c r="D106" s="13">
        <v>380</v>
      </c>
      <c r="E106" s="14">
        <v>74578.679999999993</v>
      </c>
      <c r="F106" s="12"/>
      <c r="G106" s="16">
        <v>74578.679999999993</v>
      </c>
      <c r="H106" s="16"/>
      <c r="I106" s="17"/>
      <c r="J106" s="3">
        <v>44196</v>
      </c>
      <c r="K106" s="19"/>
      <c r="L106" s="19"/>
      <c r="M106" s="3">
        <v>44196</v>
      </c>
      <c r="N106" s="19"/>
      <c r="O106" s="50">
        <f t="shared" si="1"/>
        <v>0</v>
      </c>
    </row>
    <row r="107" spans="1:15" x14ac:dyDescent="0.35">
      <c r="A107" s="1">
        <v>97</v>
      </c>
      <c r="B107" s="12" t="s">
        <v>47</v>
      </c>
      <c r="C107" s="2" t="s">
        <v>120</v>
      </c>
      <c r="D107" s="13">
        <v>376.3</v>
      </c>
      <c r="E107" s="14">
        <v>255366.68</v>
      </c>
      <c r="F107" s="12"/>
      <c r="G107" s="16">
        <v>47892.420000000013</v>
      </c>
      <c r="H107" s="16">
        <v>47892.420000000013</v>
      </c>
      <c r="I107" s="17">
        <v>27</v>
      </c>
      <c r="J107" s="36">
        <v>44196</v>
      </c>
      <c r="K107" s="19"/>
      <c r="L107" s="19">
        <v>255366.68</v>
      </c>
      <c r="M107" s="3">
        <v>44196</v>
      </c>
      <c r="N107" s="19"/>
      <c r="O107" s="50">
        <f t="shared" si="1"/>
        <v>207474.25999999998</v>
      </c>
    </row>
    <row r="108" spans="1:15" x14ac:dyDescent="0.35">
      <c r="A108" s="1">
        <v>98</v>
      </c>
      <c r="B108" s="12" t="s">
        <v>47</v>
      </c>
      <c r="C108" s="2" t="s">
        <v>121</v>
      </c>
      <c r="D108" s="13">
        <v>376</v>
      </c>
      <c r="E108" s="14">
        <v>100812.24</v>
      </c>
      <c r="F108" s="12"/>
      <c r="G108" s="16">
        <v>100812.24</v>
      </c>
      <c r="H108" s="16"/>
      <c r="I108" s="17"/>
      <c r="J108" s="3">
        <v>44196</v>
      </c>
      <c r="K108" s="19"/>
      <c r="L108" s="19"/>
      <c r="M108" s="3">
        <v>44196</v>
      </c>
      <c r="N108" s="19"/>
      <c r="O108" s="50">
        <f t="shared" si="1"/>
        <v>0</v>
      </c>
    </row>
    <row r="109" spans="1:15" x14ac:dyDescent="0.35">
      <c r="A109" s="1">
        <v>99</v>
      </c>
      <c r="B109" s="12" t="s">
        <v>47</v>
      </c>
      <c r="C109" s="2" t="s">
        <v>122</v>
      </c>
      <c r="D109" s="13">
        <v>380.3</v>
      </c>
      <c r="E109" s="14">
        <v>884722.06</v>
      </c>
      <c r="F109" s="12"/>
      <c r="G109" s="16">
        <v>255247.62999999998</v>
      </c>
      <c r="H109" s="16">
        <v>255247.62999999998</v>
      </c>
      <c r="I109" s="17">
        <v>27</v>
      </c>
      <c r="J109" s="36">
        <v>44196</v>
      </c>
      <c r="K109" s="19"/>
      <c r="L109" s="19">
        <v>884722.06</v>
      </c>
      <c r="M109" s="3">
        <v>44196</v>
      </c>
      <c r="N109" s="19"/>
      <c r="O109" s="50">
        <f t="shared" si="1"/>
        <v>629474.43000000005</v>
      </c>
    </row>
    <row r="110" spans="1:15" x14ac:dyDescent="0.35">
      <c r="A110" s="1">
        <v>100</v>
      </c>
      <c r="B110" s="12" t="s">
        <v>47</v>
      </c>
      <c r="C110" s="2" t="s">
        <v>123</v>
      </c>
      <c r="D110" s="13">
        <v>380</v>
      </c>
      <c r="E110" s="14">
        <v>74578.679999999993</v>
      </c>
      <c r="F110" s="12"/>
      <c r="G110" s="16">
        <v>74578.679999999993</v>
      </c>
      <c r="H110" s="16"/>
      <c r="I110" s="17"/>
      <c r="J110" s="3">
        <v>44196</v>
      </c>
      <c r="K110" s="19"/>
      <c r="L110" s="19"/>
      <c r="M110" s="3">
        <v>44196</v>
      </c>
      <c r="N110" s="19"/>
      <c r="O110" s="50">
        <f t="shared" si="1"/>
        <v>0</v>
      </c>
    </row>
    <row r="111" spans="1:15" x14ac:dyDescent="0.35">
      <c r="A111" s="1">
        <v>101</v>
      </c>
      <c r="B111" s="12" t="s">
        <v>47</v>
      </c>
      <c r="C111" s="2" t="s">
        <v>124</v>
      </c>
      <c r="D111" s="13">
        <v>376.3</v>
      </c>
      <c r="E111" s="14">
        <v>613354.97</v>
      </c>
      <c r="F111" s="12"/>
      <c r="G111" s="16">
        <v>158285.08000000002</v>
      </c>
      <c r="H111" s="16">
        <v>158285.08000000002</v>
      </c>
      <c r="I111" s="17">
        <v>27</v>
      </c>
      <c r="J111" s="36">
        <v>44196</v>
      </c>
      <c r="K111" s="19"/>
      <c r="L111" s="19">
        <v>613354.97</v>
      </c>
      <c r="M111" s="3">
        <v>44196</v>
      </c>
      <c r="N111" s="19"/>
      <c r="O111" s="50">
        <f t="shared" si="1"/>
        <v>455069.88999999996</v>
      </c>
    </row>
    <row r="112" spans="1:15" x14ac:dyDescent="0.35">
      <c r="A112" s="1">
        <v>102</v>
      </c>
      <c r="B112" s="12" t="s">
        <v>47</v>
      </c>
      <c r="C112" s="2" t="s">
        <v>125</v>
      </c>
      <c r="D112" s="13">
        <v>376</v>
      </c>
      <c r="E112" s="14">
        <v>97392.48</v>
      </c>
      <c r="F112" s="12"/>
      <c r="G112" s="16">
        <v>97392.48</v>
      </c>
      <c r="H112" s="16"/>
      <c r="I112" s="17"/>
      <c r="J112" s="3">
        <v>44196</v>
      </c>
      <c r="K112" s="19"/>
      <c r="L112" s="19"/>
      <c r="M112" s="3">
        <v>44196</v>
      </c>
      <c r="N112" s="19"/>
      <c r="O112" s="50">
        <f t="shared" si="1"/>
        <v>0</v>
      </c>
    </row>
    <row r="113" spans="1:15" x14ac:dyDescent="0.35">
      <c r="A113" s="1">
        <v>103</v>
      </c>
      <c r="B113" s="12" t="s">
        <v>47</v>
      </c>
      <c r="C113" s="2" t="s">
        <v>126</v>
      </c>
      <c r="D113" s="13">
        <v>380.3</v>
      </c>
      <c r="E113" s="14">
        <v>1801553.41</v>
      </c>
      <c r="F113" s="12"/>
      <c r="G113" s="16">
        <v>986255.43</v>
      </c>
      <c r="H113" s="16">
        <v>986255.43</v>
      </c>
      <c r="I113" s="17">
        <v>27</v>
      </c>
      <c r="J113" s="36">
        <v>44196</v>
      </c>
      <c r="K113" s="19"/>
      <c r="L113" s="19">
        <v>1801553.41</v>
      </c>
      <c r="M113" s="3">
        <v>44196</v>
      </c>
      <c r="N113" s="19"/>
      <c r="O113" s="50">
        <f t="shared" si="1"/>
        <v>815297.97999999986</v>
      </c>
    </row>
    <row r="114" spans="1:15" x14ac:dyDescent="0.35">
      <c r="A114" s="1">
        <v>104</v>
      </c>
      <c r="B114" s="12" t="s">
        <v>47</v>
      </c>
      <c r="C114" s="2" t="s">
        <v>127</v>
      </c>
      <c r="D114" s="13">
        <v>380</v>
      </c>
      <c r="E114" s="14">
        <v>74578.679999999993</v>
      </c>
      <c r="F114" s="12"/>
      <c r="G114" s="16">
        <v>74578.679999999993</v>
      </c>
      <c r="H114" s="16"/>
      <c r="I114" s="17"/>
      <c r="J114" s="3">
        <v>44196</v>
      </c>
      <c r="K114" s="19"/>
      <c r="L114" s="19"/>
      <c r="M114" s="3">
        <v>44196</v>
      </c>
      <c r="N114" s="19"/>
      <c r="O114" s="50">
        <f t="shared" si="1"/>
        <v>0</v>
      </c>
    </row>
    <row r="115" spans="1:15" x14ac:dyDescent="0.35">
      <c r="A115" s="1">
        <v>105</v>
      </c>
      <c r="B115" s="12" t="s">
        <v>47</v>
      </c>
      <c r="C115" s="2" t="s">
        <v>128</v>
      </c>
      <c r="D115" s="13">
        <v>394</v>
      </c>
      <c r="E115" s="14">
        <v>88997.82</v>
      </c>
      <c r="F115" s="12"/>
      <c r="G115" s="16">
        <v>88997.82</v>
      </c>
      <c r="H115" s="16"/>
      <c r="I115" s="17"/>
      <c r="J115" s="3">
        <v>44196</v>
      </c>
      <c r="K115" s="19"/>
      <c r="L115" s="19"/>
      <c r="M115" s="3">
        <v>44196</v>
      </c>
      <c r="N115" s="19"/>
      <c r="O115" s="50">
        <f t="shared" si="1"/>
        <v>0</v>
      </c>
    </row>
    <row r="116" spans="1:15" x14ac:dyDescent="0.35">
      <c r="A116" s="1">
        <v>106</v>
      </c>
      <c r="B116" s="12" t="s">
        <v>47</v>
      </c>
      <c r="C116" s="2" t="s">
        <v>129</v>
      </c>
      <c r="D116" s="13">
        <v>376.3</v>
      </c>
      <c r="E116" s="14">
        <v>1417842.72</v>
      </c>
      <c r="F116" s="12"/>
      <c r="G116" s="16">
        <v>856065.4800000001</v>
      </c>
      <c r="H116" s="16">
        <v>856065.4800000001</v>
      </c>
      <c r="I116" s="17">
        <v>27</v>
      </c>
      <c r="J116" s="36">
        <v>44196</v>
      </c>
      <c r="K116" s="19"/>
      <c r="L116" s="19">
        <v>1417842.72</v>
      </c>
      <c r="M116" s="3">
        <v>44196</v>
      </c>
      <c r="N116" s="19"/>
      <c r="O116" s="50">
        <f t="shared" si="1"/>
        <v>561777.23999999987</v>
      </c>
    </row>
    <row r="117" spans="1:15" x14ac:dyDescent="0.35">
      <c r="A117" s="1">
        <v>107</v>
      </c>
      <c r="B117" s="12" t="s">
        <v>47</v>
      </c>
      <c r="C117" s="2" t="s">
        <v>130</v>
      </c>
      <c r="D117" s="13">
        <v>376</v>
      </c>
      <c r="E117" s="14">
        <v>145471.79999999999</v>
      </c>
      <c r="F117" s="12"/>
      <c r="G117" s="16">
        <v>145471.79999999999</v>
      </c>
      <c r="H117" s="16"/>
      <c r="I117" s="17"/>
      <c r="J117" s="3">
        <v>44196</v>
      </c>
      <c r="K117" s="19"/>
      <c r="L117" s="19"/>
      <c r="M117" s="3">
        <v>44196</v>
      </c>
      <c r="N117" s="19"/>
      <c r="O117" s="50">
        <f t="shared" si="1"/>
        <v>0</v>
      </c>
    </row>
    <row r="118" spans="1:15" x14ac:dyDescent="0.35">
      <c r="A118" s="1">
        <v>108</v>
      </c>
      <c r="B118" s="12" t="s">
        <v>47</v>
      </c>
      <c r="C118" s="2" t="s">
        <v>131</v>
      </c>
      <c r="D118" s="13">
        <v>380.3</v>
      </c>
      <c r="E118" s="14">
        <v>2952964.66</v>
      </c>
      <c r="F118" s="12"/>
      <c r="G118" s="16">
        <v>1772812.73</v>
      </c>
      <c r="H118" s="16">
        <v>1772812.73</v>
      </c>
      <c r="I118" s="17">
        <v>27</v>
      </c>
      <c r="J118" s="36">
        <v>44196</v>
      </c>
      <c r="K118" s="19"/>
      <c r="L118" s="19">
        <v>2952964.66</v>
      </c>
      <c r="M118" s="3">
        <v>44196</v>
      </c>
      <c r="N118" s="19"/>
      <c r="O118" s="50">
        <f t="shared" si="1"/>
        <v>1180151.9300000002</v>
      </c>
    </row>
    <row r="119" spans="1:15" x14ac:dyDescent="0.35">
      <c r="A119" s="1">
        <v>109</v>
      </c>
      <c r="B119" s="12" t="s">
        <v>47</v>
      </c>
      <c r="C119" s="2" t="s">
        <v>132</v>
      </c>
      <c r="D119" s="13">
        <v>380</v>
      </c>
      <c r="E119" s="14">
        <v>72740.759999999995</v>
      </c>
      <c r="F119" s="12"/>
      <c r="G119" s="16">
        <v>72740.759999999995</v>
      </c>
      <c r="H119" s="16"/>
      <c r="I119" s="17"/>
      <c r="J119" s="3">
        <v>44196</v>
      </c>
      <c r="K119" s="19"/>
      <c r="L119" s="19"/>
      <c r="M119" s="3">
        <v>44196</v>
      </c>
      <c r="N119" s="19"/>
      <c r="O119" s="50">
        <f t="shared" si="1"/>
        <v>0</v>
      </c>
    </row>
    <row r="120" spans="1:15" x14ac:dyDescent="0.35">
      <c r="A120" s="1">
        <v>110</v>
      </c>
      <c r="B120" s="12" t="s">
        <v>47</v>
      </c>
      <c r="C120" s="2" t="s">
        <v>133</v>
      </c>
      <c r="D120" s="13">
        <v>376</v>
      </c>
      <c r="E120" s="14">
        <v>296950</v>
      </c>
      <c r="F120" s="12"/>
      <c r="G120" s="16">
        <v>296950</v>
      </c>
      <c r="H120" s="16"/>
      <c r="I120" s="17"/>
      <c r="J120" s="3">
        <v>44196</v>
      </c>
      <c r="K120" s="19"/>
      <c r="L120" s="19"/>
      <c r="M120" s="3">
        <v>44196</v>
      </c>
      <c r="N120" s="19"/>
      <c r="O120" s="50">
        <f t="shared" si="1"/>
        <v>0</v>
      </c>
    </row>
    <row r="121" spans="1:15" x14ac:dyDescent="0.35">
      <c r="A121" s="1">
        <v>111</v>
      </c>
      <c r="B121" s="12" t="s">
        <v>47</v>
      </c>
      <c r="C121" s="2" t="s">
        <v>134</v>
      </c>
      <c r="D121" s="13">
        <v>376.3</v>
      </c>
      <c r="E121" s="14">
        <v>5004463.92</v>
      </c>
      <c r="F121" s="12"/>
      <c r="G121" s="16">
        <v>5004463.92</v>
      </c>
      <c r="H121" s="16"/>
      <c r="I121" s="17"/>
      <c r="J121" s="3">
        <v>44196</v>
      </c>
      <c r="K121" s="19"/>
      <c r="L121" s="19"/>
      <c r="M121" s="3">
        <v>44196</v>
      </c>
      <c r="N121" s="19"/>
      <c r="O121" s="50">
        <f t="shared" si="1"/>
        <v>0</v>
      </c>
    </row>
    <row r="122" spans="1:15" x14ac:dyDescent="0.35">
      <c r="A122" s="1">
        <v>112</v>
      </c>
      <c r="B122" s="12" t="s">
        <v>47</v>
      </c>
      <c r="C122" s="2" t="s">
        <v>135</v>
      </c>
      <c r="D122" s="13">
        <v>380</v>
      </c>
      <c r="E122" s="14">
        <v>4410563.92</v>
      </c>
      <c r="F122" s="12"/>
      <c r="G122" s="16">
        <v>4410563.92</v>
      </c>
      <c r="H122" s="16"/>
      <c r="I122" s="17"/>
      <c r="J122" s="3">
        <v>44196</v>
      </c>
      <c r="K122" s="19"/>
      <c r="L122" s="19"/>
      <c r="M122" s="3">
        <v>44196</v>
      </c>
      <c r="N122" s="19"/>
      <c r="O122" s="50">
        <f t="shared" si="1"/>
        <v>0</v>
      </c>
    </row>
    <row r="123" spans="1:15" x14ac:dyDescent="0.35">
      <c r="A123" s="1">
        <v>113</v>
      </c>
      <c r="B123" s="12" t="s">
        <v>47</v>
      </c>
      <c r="C123" s="2" t="s">
        <v>136</v>
      </c>
      <c r="D123" s="13">
        <v>380.3</v>
      </c>
      <c r="E123" s="14">
        <v>71392.820000000007</v>
      </c>
      <c r="F123" s="12"/>
      <c r="G123" s="16">
        <v>71392.820000000007</v>
      </c>
      <c r="H123" s="16"/>
      <c r="I123" s="17" t="s">
        <v>72</v>
      </c>
      <c r="J123" s="3">
        <v>43831</v>
      </c>
      <c r="K123" s="19"/>
      <c r="L123" s="19"/>
      <c r="M123" s="3">
        <v>43831</v>
      </c>
      <c r="N123" s="19"/>
      <c r="O123" s="50">
        <f t="shared" si="1"/>
        <v>0</v>
      </c>
    </row>
    <row r="124" spans="1:15" x14ac:dyDescent="0.35">
      <c r="A124" s="1">
        <v>114</v>
      </c>
      <c r="B124" s="12" t="s">
        <v>47</v>
      </c>
      <c r="C124" s="2" t="s">
        <v>137</v>
      </c>
      <c r="D124" s="13">
        <v>376.3</v>
      </c>
      <c r="E124" s="14">
        <v>433146.02</v>
      </c>
      <c r="F124" s="12"/>
      <c r="G124" s="16">
        <v>433146.02</v>
      </c>
      <c r="H124" s="16">
        <v>212170.31</v>
      </c>
      <c r="I124" s="17">
        <v>14</v>
      </c>
      <c r="J124" s="20">
        <v>43900</v>
      </c>
      <c r="K124" s="19"/>
      <c r="L124" s="19">
        <v>433146.02</v>
      </c>
      <c r="M124" s="3">
        <v>44042</v>
      </c>
      <c r="N124" s="19"/>
      <c r="O124" s="50">
        <f t="shared" si="1"/>
        <v>220975.71000000002</v>
      </c>
    </row>
    <row r="125" spans="1:15" x14ac:dyDescent="0.35">
      <c r="A125" s="1">
        <v>115</v>
      </c>
      <c r="B125" s="12" t="s">
        <v>47</v>
      </c>
      <c r="C125" s="2" t="s">
        <v>138</v>
      </c>
      <c r="D125" s="13">
        <v>378</v>
      </c>
      <c r="E125" s="14">
        <v>177166.29</v>
      </c>
      <c r="F125" s="12"/>
      <c r="G125" s="16">
        <v>177166.29</v>
      </c>
      <c r="H125" s="16">
        <v>177166.29</v>
      </c>
      <c r="I125" s="17">
        <v>15</v>
      </c>
      <c r="J125" s="20">
        <v>44155</v>
      </c>
      <c r="K125" s="19"/>
      <c r="L125" s="19">
        <v>177166.29</v>
      </c>
      <c r="M125" s="3">
        <v>44104</v>
      </c>
      <c r="N125" s="19"/>
      <c r="O125" s="50">
        <f t="shared" si="1"/>
        <v>0</v>
      </c>
    </row>
    <row r="126" spans="1:15" x14ac:dyDescent="0.35">
      <c r="A126" s="1">
        <v>116</v>
      </c>
      <c r="B126" s="12" t="s">
        <v>47</v>
      </c>
      <c r="C126" s="2" t="s">
        <v>139</v>
      </c>
      <c r="D126" s="13">
        <v>376.3</v>
      </c>
      <c r="E126" s="14">
        <v>125671.29</v>
      </c>
      <c r="F126" s="12"/>
      <c r="G126" s="16">
        <v>125671.29</v>
      </c>
      <c r="H126" s="16">
        <v>125671.29</v>
      </c>
      <c r="I126" s="17">
        <v>16</v>
      </c>
      <c r="J126" s="20">
        <v>44119</v>
      </c>
      <c r="K126" s="19"/>
      <c r="L126" s="19">
        <v>125671.29</v>
      </c>
      <c r="M126" s="3">
        <v>44043</v>
      </c>
      <c r="N126" s="19"/>
      <c r="O126" s="50">
        <f t="shared" si="1"/>
        <v>0</v>
      </c>
    </row>
    <row r="127" spans="1:15" x14ac:dyDescent="0.35">
      <c r="A127" s="1">
        <v>117</v>
      </c>
      <c r="B127" s="12" t="s">
        <v>47</v>
      </c>
      <c r="C127" s="2" t="s">
        <v>140</v>
      </c>
      <c r="D127" s="13">
        <v>376.1</v>
      </c>
      <c r="E127" s="14">
        <v>312625</v>
      </c>
      <c r="F127" s="12"/>
      <c r="G127" s="16">
        <v>312625</v>
      </c>
      <c r="H127" s="16">
        <v>312625</v>
      </c>
      <c r="I127" s="17">
        <v>17</v>
      </c>
      <c r="J127" s="20">
        <v>44165</v>
      </c>
      <c r="K127" s="19"/>
      <c r="L127" s="19">
        <v>312625</v>
      </c>
      <c r="M127" s="3">
        <v>44165</v>
      </c>
      <c r="N127" s="19"/>
      <c r="O127" s="50">
        <f t="shared" si="1"/>
        <v>0</v>
      </c>
    </row>
    <row r="128" spans="1:15" x14ac:dyDescent="0.35">
      <c r="A128" s="1">
        <v>118</v>
      </c>
      <c r="B128" s="12" t="s">
        <v>47</v>
      </c>
      <c r="C128" s="2" t="s">
        <v>141</v>
      </c>
      <c r="D128" s="13">
        <v>378</v>
      </c>
      <c r="E128" s="14">
        <v>352513.6</v>
      </c>
      <c r="F128" s="12"/>
      <c r="G128" s="16">
        <v>352513.6</v>
      </c>
      <c r="H128" s="16">
        <v>352513.6</v>
      </c>
      <c r="I128" s="17">
        <v>18</v>
      </c>
      <c r="J128" s="20">
        <v>44135</v>
      </c>
      <c r="K128" s="19"/>
      <c r="L128" s="19">
        <v>352513.6</v>
      </c>
      <c r="M128" s="3">
        <v>44135</v>
      </c>
      <c r="N128" s="19"/>
      <c r="O128" s="50">
        <f t="shared" si="1"/>
        <v>0</v>
      </c>
    </row>
    <row r="129" spans="1:15" x14ac:dyDescent="0.35">
      <c r="A129" s="1">
        <v>119</v>
      </c>
      <c r="B129" s="12" t="s">
        <v>47</v>
      </c>
      <c r="C129" s="2" t="s">
        <v>142</v>
      </c>
      <c r="D129" s="13">
        <v>378</v>
      </c>
      <c r="E129" s="14">
        <v>124719</v>
      </c>
      <c r="F129" s="12"/>
      <c r="G129" s="16">
        <v>124719</v>
      </c>
      <c r="H129" s="16">
        <v>124719</v>
      </c>
      <c r="I129" s="17">
        <v>19</v>
      </c>
      <c r="J129" s="20">
        <v>44160</v>
      </c>
      <c r="K129" s="19"/>
      <c r="L129" s="19">
        <v>124719</v>
      </c>
      <c r="M129" s="3">
        <v>44155</v>
      </c>
      <c r="N129" s="19"/>
      <c r="O129" s="50">
        <f t="shared" si="1"/>
        <v>0</v>
      </c>
    </row>
    <row r="130" spans="1:15" x14ac:dyDescent="0.35">
      <c r="A130" s="1">
        <v>120</v>
      </c>
      <c r="B130" s="12" t="s">
        <v>47</v>
      </c>
      <c r="C130" s="2" t="s">
        <v>143</v>
      </c>
      <c r="D130" s="13">
        <v>378</v>
      </c>
      <c r="E130" s="14">
        <v>124719</v>
      </c>
      <c r="F130" s="12"/>
      <c r="G130" s="16">
        <v>124719</v>
      </c>
      <c r="H130" s="16">
        <v>124719</v>
      </c>
      <c r="I130" s="17">
        <v>20</v>
      </c>
      <c r="J130" s="20">
        <v>44160</v>
      </c>
      <c r="K130" s="19"/>
      <c r="L130" s="19">
        <v>124719</v>
      </c>
      <c r="M130" s="3">
        <v>44155</v>
      </c>
      <c r="N130" s="19"/>
      <c r="O130" s="50">
        <f t="shared" si="1"/>
        <v>0</v>
      </c>
    </row>
    <row r="131" spans="1:15" x14ac:dyDescent="0.35">
      <c r="A131" s="1">
        <v>121</v>
      </c>
      <c r="B131" s="12" t="s">
        <v>47</v>
      </c>
      <c r="C131" s="2" t="s">
        <v>144</v>
      </c>
      <c r="D131" s="13">
        <v>378</v>
      </c>
      <c r="E131" s="14">
        <v>464483</v>
      </c>
      <c r="F131" s="12"/>
      <c r="G131" s="16">
        <v>464483</v>
      </c>
      <c r="H131" s="16">
        <v>464483</v>
      </c>
      <c r="I131" s="17">
        <v>22</v>
      </c>
      <c r="J131" s="20">
        <v>44092</v>
      </c>
      <c r="K131" s="19"/>
      <c r="L131" s="19">
        <v>464483</v>
      </c>
      <c r="M131" s="3">
        <v>44165</v>
      </c>
      <c r="N131" s="19"/>
      <c r="O131" s="50">
        <f t="shared" si="1"/>
        <v>0</v>
      </c>
    </row>
    <row r="132" spans="1:15" x14ac:dyDescent="0.35">
      <c r="A132" s="1">
        <v>122</v>
      </c>
      <c r="B132" s="12" t="s">
        <v>47</v>
      </c>
      <c r="C132" s="2" t="s">
        <v>145</v>
      </c>
      <c r="D132" s="13">
        <v>385</v>
      </c>
      <c r="E132" s="14">
        <v>58451</v>
      </c>
      <c r="F132" s="12"/>
      <c r="G132" s="16">
        <v>58451</v>
      </c>
      <c r="H132" s="16"/>
      <c r="I132" s="17"/>
      <c r="J132" s="3">
        <v>44104</v>
      </c>
      <c r="K132" s="19"/>
      <c r="L132" s="19"/>
      <c r="M132" s="3">
        <v>44104</v>
      </c>
      <c r="N132" s="19"/>
      <c r="O132" s="50">
        <f t="shared" si="1"/>
        <v>0</v>
      </c>
    </row>
    <row r="133" spans="1:15" x14ac:dyDescent="0.35">
      <c r="A133" s="1">
        <v>123</v>
      </c>
      <c r="B133" s="12" t="s">
        <v>47</v>
      </c>
      <c r="C133" s="2" t="s">
        <v>146</v>
      </c>
      <c r="D133" s="13">
        <v>378</v>
      </c>
      <c r="E133" s="14">
        <v>143033.60000000001</v>
      </c>
      <c r="F133" s="12"/>
      <c r="G133" s="16">
        <v>143033.60000000001</v>
      </c>
      <c r="H133" s="16">
        <v>143033.60000000001</v>
      </c>
      <c r="I133" s="17">
        <v>24</v>
      </c>
      <c r="J133" s="20">
        <v>44195</v>
      </c>
      <c r="K133" s="19"/>
      <c r="L133" s="19">
        <v>143033.60000000001</v>
      </c>
      <c r="M133" s="3">
        <v>44073</v>
      </c>
      <c r="N133" s="19"/>
      <c r="O133" s="50">
        <f t="shared" si="1"/>
        <v>0</v>
      </c>
    </row>
    <row r="134" spans="1:15" x14ac:dyDescent="0.35">
      <c r="A134" s="1">
        <v>124</v>
      </c>
      <c r="B134" s="12" t="s">
        <v>47</v>
      </c>
      <c r="C134" s="2" t="s">
        <v>147</v>
      </c>
      <c r="D134" s="13">
        <v>378</v>
      </c>
      <c r="E134" s="14">
        <v>144470.20000000001</v>
      </c>
      <c r="F134" s="12"/>
      <c r="G134" s="16">
        <v>144470.20000000001</v>
      </c>
      <c r="H134" s="16">
        <v>144470.20000000001</v>
      </c>
      <c r="I134" s="17">
        <v>25</v>
      </c>
      <c r="J134" s="20">
        <v>44134</v>
      </c>
      <c r="K134" s="19"/>
      <c r="L134" s="19">
        <v>144470.20000000001</v>
      </c>
      <c r="M134" s="3">
        <v>44073</v>
      </c>
      <c r="N134" s="19"/>
      <c r="O134" s="50">
        <f t="shared" si="1"/>
        <v>0</v>
      </c>
    </row>
    <row r="135" spans="1:15" x14ac:dyDescent="0.35">
      <c r="A135" s="1">
        <v>125</v>
      </c>
      <c r="B135" s="12" t="s">
        <v>47</v>
      </c>
      <c r="C135" s="2" t="s">
        <v>148</v>
      </c>
      <c r="D135" s="13">
        <v>376.2</v>
      </c>
      <c r="E135" s="14">
        <v>1725636</v>
      </c>
      <c r="F135" s="12"/>
      <c r="G135" s="16">
        <v>1725636</v>
      </c>
      <c r="H135" s="51">
        <v>0</v>
      </c>
      <c r="I135" s="17">
        <v>26</v>
      </c>
      <c r="J135" s="20">
        <v>44407</v>
      </c>
      <c r="K135" s="19"/>
      <c r="L135" s="19">
        <v>1725636</v>
      </c>
      <c r="M135" s="3">
        <v>44407</v>
      </c>
      <c r="N135" s="19"/>
      <c r="O135" s="50">
        <f t="shared" si="1"/>
        <v>1725636</v>
      </c>
    </row>
    <row r="136" spans="1:15" x14ac:dyDescent="0.35">
      <c r="A136" s="1">
        <v>126</v>
      </c>
      <c r="B136" s="12" t="s">
        <v>47</v>
      </c>
      <c r="C136" s="2" t="s">
        <v>149</v>
      </c>
      <c r="D136" s="13">
        <v>376.3</v>
      </c>
      <c r="E136" s="14">
        <v>19400.099999999999</v>
      </c>
      <c r="F136" s="12"/>
      <c r="G136" s="16">
        <v>19400.099999999999</v>
      </c>
      <c r="H136" s="16"/>
      <c r="I136" s="17"/>
      <c r="J136" s="3">
        <v>43889</v>
      </c>
      <c r="K136" s="19"/>
      <c r="L136" s="19"/>
      <c r="M136" s="3">
        <v>43889</v>
      </c>
      <c r="N136" s="19"/>
      <c r="O136" s="50">
        <f t="shared" si="1"/>
        <v>0</v>
      </c>
    </row>
    <row r="137" spans="1:15" x14ac:dyDescent="0.35">
      <c r="A137" s="1">
        <v>127</v>
      </c>
      <c r="B137" s="12" t="s">
        <v>47</v>
      </c>
      <c r="C137" s="2" t="s">
        <v>150</v>
      </c>
      <c r="D137" s="13">
        <v>378</v>
      </c>
      <c r="E137" s="14">
        <v>5607.8</v>
      </c>
      <c r="F137" s="12"/>
      <c r="G137" s="16">
        <v>5607.8</v>
      </c>
      <c r="H137" s="16"/>
      <c r="I137" s="17"/>
      <c r="J137" s="3">
        <v>44124</v>
      </c>
      <c r="K137" s="19"/>
      <c r="L137" s="19"/>
      <c r="M137" s="3">
        <v>44124</v>
      </c>
      <c r="N137" s="19"/>
      <c r="O137" s="50">
        <f t="shared" si="1"/>
        <v>0</v>
      </c>
    </row>
    <row r="138" spans="1:15" x14ac:dyDescent="0.35">
      <c r="A138" s="1">
        <v>128</v>
      </c>
      <c r="B138" s="12" t="s">
        <v>47</v>
      </c>
      <c r="C138" s="2" t="s">
        <v>151</v>
      </c>
      <c r="D138" s="13">
        <v>378</v>
      </c>
      <c r="E138" s="14">
        <v>5845.1</v>
      </c>
      <c r="F138" s="12"/>
      <c r="G138" s="16">
        <v>5845.1</v>
      </c>
      <c r="H138" s="16"/>
      <c r="I138" s="17"/>
      <c r="J138" s="3">
        <v>44094</v>
      </c>
      <c r="K138" s="19"/>
      <c r="L138" s="19"/>
      <c r="M138" s="3">
        <v>44094</v>
      </c>
      <c r="N138" s="19"/>
      <c r="O138" s="50">
        <f t="shared" si="1"/>
        <v>0</v>
      </c>
    </row>
    <row r="139" spans="1:15" x14ac:dyDescent="0.35">
      <c r="A139" s="1">
        <v>129</v>
      </c>
      <c r="B139" s="12" t="s">
        <v>47</v>
      </c>
      <c r="C139" s="2" t="s">
        <v>152</v>
      </c>
      <c r="D139" s="13">
        <v>376.2</v>
      </c>
      <c r="E139" s="14">
        <v>1196019</v>
      </c>
      <c r="F139" s="12"/>
      <c r="G139" s="16">
        <v>1196019</v>
      </c>
      <c r="H139" s="16"/>
      <c r="I139" s="17" t="s">
        <v>72</v>
      </c>
      <c r="J139" s="3">
        <v>44195</v>
      </c>
      <c r="K139" s="19"/>
      <c r="L139" s="19"/>
      <c r="M139" s="3">
        <v>44195</v>
      </c>
      <c r="N139" s="19"/>
      <c r="O139" s="50">
        <f t="shared" si="1"/>
        <v>0</v>
      </c>
    </row>
    <row r="140" spans="1:15" x14ac:dyDescent="0.35">
      <c r="A140" s="1">
        <v>130</v>
      </c>
      <c r="B140" s="12" t="s">
        <v>47</v>
      </c>
      <c r="C140" s="2" t="s">
        <v>153</v>
      </c>
      <c r="D140" s="13">
        <v>376</v>
      </c>
      <c r="E140" s="14">
        <v>1178410</v>
      </c>
      <c r="F140" s="12"/>
      <c r="G140" s="16">
        <v>1178410</v>
      </c>
      <c r="H140" s="16"/>
      <c r="I140" s="17"/>
      <c r="J140" s="3">
        <v>44196</v>
      </c>
      <c r="K140" s="19"/>
      <c r="L140" s="19"/>
      <c r="M140" s="3">
        <v>44196</v>
      </c>
      <c r="N140" s="19"/>
      <c r="O140" s="50">
        <f t="shared" si="1"/>
        <v>0</v>
      </c>
    </row>
    <row r="141" spans="1:15" x14ac:dyDescent="0.35">
      <c r="A141" s="1">
        <v>131</v>
      </c>
      <c r="B141" s="12" t="s">
        <v>47</v>
      </c>
      <c r="C141" s="2" t="s">
        <v>154</v>
      </c>
      <c r="D141" s="13">
        <v>380</v>
      </c>
      <c r="E141" s="14">
        <v>128780</v>
      </c>
      <c r="F141" s="12"/>
      <c r="G141" s="16">
        <v>128780</v>
      </c>
      <c r="H141" s="16"/>
      <c r="I141" s="17"/>
      <c r="J141" s="3">
        <v>44196</v>
      </c>
      <c r="K141" s="19"/>
      <c r="L141" s="19"/>
      <c r="M141" s="3">
        <v>44196</v>
      </c>
      <c r="N141" s="19"/>
      <c r="O141" s="50">
        <f t="shared" ref="O141:O198" si="2">L141-H141</f>
        <v>0</v>
      </c>
    </row>
    <row r="142" spans="1:15" x14ac:dyDescent="0.35">
      <c r="A142" s="1">
        <v>132</v>
      </c>
      <c r="B142" s="12" t="s">
        <v>47</v>
      </c>
      <c r="C142" s="2" t="s">
        <v>155</v>
      </c>
      <c r="D142" s="13">
        <v>376.3</v>
      </c>
      <c r="E142" s="14">
        <v>121015.44</v>
      </c>
      <c r="F142" s="12"/>
      <c r="G142" s="16">
        <v>121015.44</v>
      </c>
      <c r="H142" s="16"/>
      <c r="I142" s="17"/>
      <c r="J142" s="3">
        <v>43936</v>
      </c>
      <c r="K142" s="19"/>
      <c r="L142" s="19"/>
      <c r="M142" s="3">
        <v>43936</v>
      </c>
      <c r="N142" s="19"/>
      <c r="O142" s="50">
        <f t="shared" si="2"/>
        <v>0</v>
      </c>
    </row>
    <row r="143" spans="1:15" x14ac:dyDescent="0.35">
      <c r="A143" s="1">
        <v>133</v>
      </c>
      <c r="B143" s="12" t="s">
        <v>47</v>
      </c>
      <c r="C143" s="2" t="s">
        <v>156</v>
      </c>
      <c r="D143" s="13">
        <v>376.3</v>
      </c>
      <c r="E143" s="14">
        <v>169486.67</v>
      </c>
      <c r="F143" s="12"/>
      <c r="G143" s="16">
        <v>169486.67</v>
      </c>
      <c r="H143" s="16"/>
      <c r="I143" s="17"/>
      <c r="J143" s="3">
        <v>43952</v>
      </c>
      <c r="K143" s="19"/>
      <c r="L143" s="19"/>
      <c r="M143" s="3">
        <v>43952</v>
      </c>
      <c r="N143" s="19"/>
      <c r="O143" s="50">
        <f t="shared" si="2"/>
        <v>0</v>
      </c>
    </row>
    <row r="144" spans="1:15" x14ac:dyDescent="0.35">
      <c r="A144" s="1">
        <v>134</v>
      </c>
      <c r="B144" s="12" t="s">
        <v>47</v>
      </c>
      <c r="C144" s="12" t="s">
        <v>157</v>
      </c>
      <c r="D144" s="13">
        <v>376.3</v>
      </c>
      <c r="E144" s="14">
        <v>10487.23</v>
      </c>
      <c r="F144" s="12"/>
      <c r="G144" s="16">
        <v>10487.23</v>
      </c>
      <c r="H144" s="16"/>
      <c r="I144" s="17"/>
      <c r="J144" s="31">
        <v>43981</v>
      </c>
      <c r="K144" s="19"/>
      <c r="L144" s="19"/>
      <c r="M144" s="3">
        <v>43981</v>
      </c>
      <c r="N144" s="19"/>
      <c r="O144" s="50">
        <f t="shared" si="2"/>
        <v>0</v>
      </c>
    </row>
    <row r="145" spans="1:15" x14ac:dyDescent="0.35">
      <c r="A145" s="1">
        <v>135</v>
      </c>
      <c r="B145" s="12" t="s">
        <v>47</v>
      </c>
      <c r="C145" s="12" t="s">
        <v>158</v>
      </c>
      <c r="D145" s="13">
        <v>376.2</v>
      </c>
      <c r="E145" s="14">
        <v>16510.169999999998</v>
      </c>
      <c r="F145" s="12"/>
      <c r="G145" s="16">
        <v>16510.169999999998</v>
      </c>
      <c r="H145" s="16"/>
      <c r="I145" s="17"/>
      <c r="J145" s="31">
        <v>44195</v>
      </c>
      <c r="K145" s="19"/>
      <c r="L145" s="19"/>
      <c r="M145" s="3">
        <v>44195</v>
      </c>
      <c r="N145" s="19"/>
      <c r="O145" s="50">
        <f t="shared" si="2"/>
        <v>0</v>
      </c>
    </row>
    <row r="146" spans="1:15" x14ac:dyDescent="0.35">
      <c r="A146" s="1">
        <v>136</v>
      </c>
      <c r="B146" s="12" t="s">
        <v>47</v>
      </c>
      <c r="C146" s="12" t="s">
        <v>159</v>
      </c>
      <c r="D146" s="13">
        <v>376.3</v>
      </c>
      <c r="E146" s="14">
        <v>52336.62</v>
      </c>
      <c r="F146" s="12"/>
      <c r="G146" s="16">
        <v>52336.62</v>
      </c>
      <c r="H146" s="16"/>
      <c r="I146" s="17"/>
      <c r="J146" s="31">
        <v>43981</v>
      </c>
      <c r="K146" s="19"/>
      <c r="L146" s="19"/>
      <c r="M146" s="3">
        <v>43981</v>
      </c>
      <c r="N146" s="19"/>
      <c r="O146" s="50">
        <f t="shared" si="2"/>
        <v>0</v>
      </c>
    </row>
    <row r="147" spans="1:15" x14ac:dyDescent="0.35">
      <c r="A147" s="1">
        <v>137</v>
      </c>
      <c r="B147" s="12" t="s">
        <v>47</v>
      </c>
      <c r="C147" s="12" t="s">
        <v>160</v>
      </c>
      <c r="D147" s="13">
        <v>376.1</v>
      </c>
      <c r="E147" s="14">
        <v>1145.58</v>
      </c>
      <c r="F147" s="12"/>
      <c r="G147" s="16">
        <v>1145.58</v>
      </c>
      <c r="H147" s="16"/>
      <c r="I147" s="17"/>
      <c r="J147" s="3">
        <v>43862</v>
      </c>
      <c r="K147" s="19"/>
      <c r="L147" s="19"/>
      <c r="M147" s="3">
        <v>43862</v>
      </c>
      <c r="N147" s="19"/>
      <c r="O147" s="50">
        <f t="shared" si="2"/>
        <v>0</v>
      </c>
    </row>
    <row r="148" spans="1:15" x14ac:dyDescent="0.35">
      <c r="A148" s="1">
        <v>138</v>
      </c>
      <c r="B148" s="12" t="s">
        <v>47</v>
      </c>
      <c r="C148" s="12" t="s">
        <v>161</v>
      </c>
      <c r="D148" s="13">
        <v>376.3</v>
      </c>
      <c r="E148" s="14">
        <v>-87097.05</v>
      </c>
      <c r="F148" s="12"/>
      <c r="G148" s="16">
        <v>-87097.05</v>
      </c>
      <c r="H148" s="16"/>
      <c r="I148" s="17"/>
      <c r="J148" s="31">
        <v>44155</v>
      </c>
      <c r="K148" s="19"/>
      <c r="L148" s="19"/>
      <c r="M148" s="3">
        <v>44155</v>
      </c>
      <c r="N148" s="19"/>
      <c r="O148" s="50">
        <f t="shared" si="2"/>
        <v>0</v>
      </c>
    </row>
    <row r="149" spans="1:15" x14ac:dyDescent="0.35">
      <c r="A149" s="1">
        <v>139</v>
      </c>
      <c r="B149" s="12" t="s">
        <v>47</v>
      </c>
      <c r="C149" s="12" t="s">
        <v>162</v>
      </c>
      <c r="D149" s="13">
        <v>380.3</v>
      </c>
      <c r="E149" s="14">
        <v>-21795.91</v>
      </c>
      <c r="F149" s="12"/>
      <c r="G149" s="16">
        <v>-21795.91</v>
      </c>
      <c r="H149" s="16"/>
      <c r="I149" s="17"/>
      <c r="J149" s="31">
        <v>44155</v>
      </c>
      <c r="K149" s="19"/>
      <c r="L149" s="19"/>
      <c r="M149" s="3">
        <v>44155</v>
      </c>
      <c r="N149" s="19"/>
      <c r="O149" s="50">
        <f t="shared" si="2"/>
        <v>0</v>
      </c>
    </row>
    <row r="150" spans="1:15" x14ac:dyDescent="0.35">
      <c r="A150" s="1">
        <v>140</v>
      </c>
      <c r="B150" s="21"/>
      <c r="C150" s="22"/>
      <c r="D150" s="23"/>
      <c r="E150" s="24">
        <f>SUM(E38:E149)</f>
        <v>88517757.529999986</v>
      </c>
      <c r="F150" s="21"/>
      <c r="G150" s="25">
        <f>SUM(G36:G149)</f>
        <v>78687258.910535991</v>
      </c>
      <c r="H150" s="25">
        <f>SUM(H36:H149)</f>
        <v>38816345.089999989</v>
      </c>
      <c r="I150" s="26"/>
      <c r="J150" s="27"/>
      <c r="K150" s="19"/>
      <c r="L150" s="19"/>
      <c r="M150" s="3"/>
      <c r="N150" s="19"/>
      <c r="O150" s="19"/>
    </row>
    <row r="151" spans="1:15" x14ac:dyDescent="0.35">
      <c r="A151" s="1">
        <v>141</v>
      </c>
      <c r="B151" s="12" t="s">
        <v>163</v>
      </c>
      <c r="C151" s="12" t="s">
        <v>164</v>
      </c>
      <c r="D151" s="13">
        <v>392.2</v>
      </c>
      <c r="E151" s="14">
        <v>219131.38</v>
      </c>
      <c r="F151" s="12"/>
      <c r="G151" s="16">
        <v>219131.38</v>
      </c>
      <c r="H151" s="16"/>
      <c r="I151" s="17"/>
      <c r="J151" s="31">
        <v>44012</v>
      </c>
      <c r="K151" s="19"/>
      <c r="L151" s="19"/>
      <c r="M151" s="3">
        <v>44012</v>
      </c>
      <c r="N151" s="19"/>
      <c r="O151" s="50">
        <f t="shared" si="2"/>
        <v>0</v>
      </c>
    </row>
    <row r="152" spans="1:15" x14ac:dyDescent="0.35">
      <c r="A152" s="1">
        <v>142</v>
      </c>
      <c r="B152" s="12" t="s">
        <v>163</v>
      </c>
      <c r="C152" s="12" t="s">
        <v>165</v>
      </c>
      <c r="D152" s="13">
        <v>394.1</v>
      </c>
      <c r="E152" s="14">
        <v>1359.54</v>
      </c>
      <c r="F152" s="12"/>
      <c r="G152" s="16">
        <v>1359.54</v>
      </c>
      <c r="H152" s="16"/>
      <c r="I152" s="17"/>
      <c r="J152" s="31">
        <v>43921</v>
      </c>
      <c r="K152" s="19"/>
      <c r="L152" s="19"/>
      <c r="M152" s="3">
        <v>43921</v>
      </c>
      <c r="N152" s="19"/>
      <c r="O152" s="50">
        <f t="shared" si="2"/>
        <v>0</v>
      </c>
    </row>
    <row r="153" spans="1:15" x14ac:dyDescent="0.35">
      <c r="A153" s="1">
        <v>143</v>
      </c>
      <c r="B153" s="12" t="s">
        <v>163</v>
      </c>
      <c r="C153" s="12" t="s">
        <v>166</v>
      </c>
      <c r="D153" s="13">
        <v>390.1</v>
      </c>
      <c r="E153" s="14">
        <v>36245.61</v>
      </c>
      <c r="F153" s="12"/>
      <c r="G153" s="16">
        <v>36245.61</v>
      </c>
      <c r="H153" s="16"/>
      <c r="I153" s="17"/>
      <c r="J153" s="31">
        <v>43860</v>
      </c>
      <c r="K153" s="19"/>
      <c r="L153" s="19"/>
      <c r="M153" s="3">
        <v>43860</v>
      </c>
      <c r="N153" s="19"/>
      <c r="O153" s="50">
        <f t="shared" si="2"/>
        <v>0</v>
      </c>
    </row>
    <row r="154" spans="1:15" x14ac:dyDescent="0.35">
      <c r="A154" s="1">
        <v>144</v>
      </c>
      <c r="B154" s="12" t="s">
        <v>163</v>
      </c>
      <c r="C154" s="12" t="s">
        <v>167</v>
      </c>
      <c r="D154" s="13">
        <v>391.3</v>
      </c>
      <c r="E154" s="14">
        <v>27223.01</v>
      </c>
      <c r="F154" s="15">
        <v>0.75170000000000003</v>
      </c>
      <c r="G154" s="16">
        <v>27223.01</v>
      </c>
      <c r="H154" s="16"/>
      <c r="I154" s="17"/>
      <c r="J154" s="31">
        <v>43952</v>
      </c>
      <c r="K154" s="19"/>
      <c r="L154" s="19"/>
      <c r="M154" s="3">
        <v>43952</v>
      </c>
      <c r="N154" s="19"/>
      <c r="O154" s="50">
        <f t="shared" si="2"/>
        <v>0</v>
      </c>
    </row>
    <row r="155" spans="1:15" x14ac:dyDescent="0.35">
      <c r="A155" s="1">
        <v>146</v>
      </c>
      <c r="B155" s="12" t="s">
        <v>163</v>
      </c>
      <c r="C155" s="12" t="s">
        <v>168</v>
      </c>
      <c r="D155" s="13">
        <v>391.1</v>
      </c>
      <c r="E155" s="14">
        <v>176798.64</v>
      </c>
      <c r="F155" s="15">
        <v>0.75170000000000003</v>
      </c>
      <c r="G155" s="16">
        <v>176798.64</v>
      </c>
      <c r="H155" s="16"/>
      <c r="I155" s="17"/>
      <c r="J155" s="31">
        <v>44196</v>
      </c>
      <c r="K155" s="19"/>
      <c r="L155" s="19"/>
      <c r="M155" s="3">
        <v>44196</v>
      </c>
      <c r="N155" s="19"/>
      <c r="O155" s="50">
        <f t="shared" si="2"/>
        <v>0</v>
      </c>
    </row>
    <row r="156" spans="1:15" x14ac:dyDescent="0.35">
      <c r="A156" s="1">
        <v>147</v>
      </c>
      <c r="B156" s="12" t="s">
        <v>163</v>
      </c>
      <c r="C156" s="12" t="s">
        <v>169</v>
      </c>
      <c r="D156" s="13">
        <v>391.5</v>
      </c>
      <c r="E156" s="14">
        <v>50980</v>
      </c>
      <c r="F156" s="15">
        <v>0.75170000000000003</v>
      </c>
      <c r="G156" s="16">
        <v>50980</v>
      </c>
      <c r="H156" s="16"/>
      <c r="I156" s="17"/>
      <c r="J156" s="31">
        <v>44196</v>
      </c>
      <c r="K156" s="19"/>
      <c r="L156" s="19"/>
      <c r="M156" s="3">
        <v>44196</v>
      </c>
      <c r="N156" s="19"/>
      <c r="O156" s="50">
        <f t="shared" si="2"/>
        <v>0</v>
      </c>
    </row>
    <row r="157" spans="1:15" x14ac:dyDescent="0.35">
      <c r="A157" s="1">
        <v>148</v>
      </c>
      <c r="B157" s="12" t="s">
        <v>163</v>
      </c>
      <c r="C157" s="12" t="s">
        <v>170</v>
      </c>
      <c r="D157" s="13">
        <v>391.3</v>
      </c>
      <c r="E157" s="14">
        <v>17333.2</v>
      </c>
      <c r="F157" s="15">
        <v>0.75170000000000003</v>
      </c>
      <c r="G157" s="16">
        <v>17333.2</v>
      </c>
      <c r="H157" s="16"/>
      <c r="I157" s="17"/>
      <c r="J157" s="31">
        <v>43952</v>
      </c>
      <c r="K157" s="19"/>
      <c r="L157" s="19"/>
      <c r="M157" s="3">
        <v>43952</v>
      </c>
      <c r="N157" s="19"/>
      <c r="O157" s="50">
        <f t="shared" si="2"/>
        <v>0</v>
      </c>
    </row>
    <row r="158" spans="1:15" x14ac:dyDescent="0.35">
      <c r="A158" s="1">
        <v>149</v>
      </c>
      <c r="B158" s="12" t="s">
        <v>163</v>
      </c>
      <c r="C158" s="12" t="s">
        <v>171</v>
      </c>
      <c r="D158" s="13">
        <v>390.1</v>
      </c>
      <c r="E158" s="14">
        <v>316076</v>
      </c>
      <c r="F158" s="12"/>
      <c r="G158" s="16">
        <v>316076</v>
      </c>
      <c r="H158" s="16"/>
      <c r="I158" s="17"/>
      <c r="J158" s="31">
        <v>44013</v>
      </c>
      <c r="K158" s="19"/>
      <c r="L158" s="19"/>
      <c r="M158" s="3">
        <v>44013</v>
      </c>
      <c r="N158" s="19"/>
      <c r="O158" s="50">
        <f t="shared" si="2"/>
        <v>0</v>
      </c>
    </row>
    <row r="159" spans="1:15" x14ac:dyDescent="0.35">
      <c r="A159" s="1">
        <v>150</v>
      </c>
      <c r="B159" s="12" t="s">
        <v>163</v>
      </c>
      <c r="C159" s="12" t="s">
        <v>172</v>
      </c>
      <c r="D159" s="13">
        <v>390.1</v>
      </c>
      <c r="E159" s="14">
        <v>15243.69</v>
      </c>
      <c r="F159" s="12"/>
      <c r="G159" s="16">
        <v>15243.69</v>
      </c>
      <c r="H159" s="16"/>
      <c r="I159" s="17"/>
      <c r="J159" s="31">
        <v>44155</v>
      </c>
      <c r="K159" s="19"/>
      <c r="L159" s="19"/>
      <c r="M159" s="3">
        <v>44155</v>
      </c>
      <c r="N159" s="19"/>
      <c r="O159" s="50">
        <f t="shared" si="2"/>
        <v>0</v>
      </c>
    </row>
    <row r="160" spans="1:15" x14ac:dyDescent="0.35">
      <c r="A160" s="1">
        <v>151</v>
      </c>
      <c r="B160" s="12" t="s">
        <v>163</v>
      </c>
      <c r="C160" s="12" t="s">
        <v>173</v>
      </c>
      <c r="D160" s="13">
        <v>390</v>
      </c>
      <c r="E160" s="14">
        <v>20392</v>
      </c>
      <c r="F160" s="12"/>
      <c r="G160" s="16">
        <v>20392</v>
      </c>
      <c r="H160" s="16"/>
      <c r="I160" s="17"/>
      <c r="J160" s="31">
        <v>43987</v>
      </c>
      <c r="K160" s="19"/>
      <c r="L160" s="19"/>
      <c r="M160" s="3">
        <v>43987</v>
      </c>
      <c r="N160" s="19"/>
      <c r="O160" s="50">
        <f t="shared" si="2"/>
        <v>0</v>
      </c>
    </row>
    <row r="161" spans="1:15" x14ac:dyDescent="0.35">
      <c r="A161" s="1">
        <v>152</v>
      </c>
      <c r="B161" s="12" t="s">
        <v>163</v>
      </c>
      <c r="C161" s="12" t="s">
        <v>174</v>
      </c>
      <c r="D161" s="13">
        <v>397</v>
      </c>
      <c r="E161" s="14">
        <v>509800</v>
      </c>
      <c r="F161" s="38">
        <v>0.75170000000000003</v>
      </c>
      <c r="G161" s="16">
        <v>509800</v>
      </c>
      <c r="H161" s="16"/>
      <c r="I161" s="17"/>
      <c r="J161" s="31">
        <v>44196</v>
      </c>
      <c r="K161" s="19"/>
      <c r="L161" s="19"/>
      <c r="M161" s="3">
        <v>44196</v>
      </c>
      <c r="N161" s="19"/>
      <c r="O161" s="50">
        <f t="shared" si="2"/>
        <v>0</v>
      </c>
    </row>
    <row r="162" spans="1:15" x14ac:dyDescent="0.35">
      <c r="A162" s="1">
        <v>153</v>
      </c>
      <c r="B162" s="12" t="s">
        <v>163</v>
      </c>
      <c r="C162" s="12" t="s">
        <v>175</v>
      </c>
      <c r="D162" s="13">
        <v>397</v>
      </c>
      <c r="E162" s="14">
        <v>1223.52</v>
      </c>
      <c r="F162" s="38">
        <v>0.75170000000000003</v>
      </c>
      <c r="G162" s="16">
        <v>1223.52</v>
      </c>
      <c r="H162" s="16"/>
      <c r="I162" s="17"/>
      <c r="J162" s="31">
        <v>44196</v>
      </c>
      <c r="K162" s="19"/>
      <c r="L162" s="19"/>
      <c r="M162" s="3">
        <v>44196</v>
      </c>
      <c r="N162" s="19"/>
      <c r="O162" s="50">
        <f t="shared" si="2"/>
        <v>0</v>
      </c>
    </row>
    <row r="163" spans="1:15" x14ac:dyDescent="0.35">
      <c r="A163" s="1">
        <v>154</v>
      </c>
      <c r="B163" s="12" t="s">
        <v>163</v>
      </c>
      <c r="C163" s="12" t="s">
        <v>176</v>
      </c>
      <c r="D163" s="13">
        <v>394.1</v>
      </c>
      <c r="E163" s="14">
        <v>14274.4</v>
      </c>
      <c r="F163" s="12"/>
      <c r="G163" s="16">
        <v>14274.4</v>
      </c>
      <c r="H163" s="16"/>
      <c r="I163" s="17"/>
      <c r="J163" s="31">
        <v>43862</v>
      </c>
      <c r="K163" s="19"/>
      <c r="L163" s="19"/>
      <c r="M163" s="3">
        <v>43862</v>
      </c>
      <c r="N163" s="19"/>
      <c r="O163" s="50">
        <f t="shared" si="2"/>
        <v>0</v>
      </c>
    </row>
    <row r="164" spans="1:15" x14ac:dyDescent="0.35">
      <c r="A164" s="1">
        <v>155</v>
      </c>
      <c r="B164" s="12" t="s">
        <v>163</v>
      </c>
      <c r="C164" s="12" t="s">
        <v>177</v>
      </c>
      <c r="D164" s="13">
        <v>394.1</v>
      </c>
      <c r="E164" s="14">
        <v>6627.4</v>
      </c>
      <c r="F164" s="12"/>
      <c r="G164" s="16">
        <v>6627.4</v>
      </c>
      <c r="H164" s="16"/>
      <c r="I164" s="17"/>
      <c r="J164" s="31">
        <v>43862</v>
      </c>
      <c r="K164" s="19"/>
      <c r="L164" s="19"/>
      <c r="M164" s="3">
        <v>43862</v>
      </c>
      <c r="N164" s="19"/>
      <c r="O164" s="50">
        <f t="shared" si="2"/>
        <v>0</v>
      </c>
    </row>
    <row r="165" spans="1:15" x14ac:dyDescent="0.35">
      <c r="A165" s="1">
        <v>156</v>
      </c>
      <c r="B165" s="12" t="s">
        <v>163</v>
      </c>
      <c r="C165" s="12" t="s">
        <v>178</v>
      </c>
      <c r="D165" s="13">
        <v>390.1</v>
      </c>
      <c r="E165" s="14">
        <v>1064539.08</v>
      </c>
      <c r="F165" s="12"/>
      <c r="G165" s="16">
        <v>1064539.08</v>
      </c>
      <c r="H165" s="16">
        <v>1064539.08</v>
      </c>
      <c r="I165" s="17">
        <v>13</v>
      </c>
      <c r="J165" s="31">
        <v>44134</v>
      </c>
      <c r="K165" s="19"/>
      <c r="L165" s="19">
        <v>1064539.08</v>
      </c>
      <c r="M165" s="3">
        <v>44134</v>
      </c>
      <c r="N165" s="19"/>
      <c r="O165" s="50">
        <f t="shared" si="2"/>
        <v>0</v>
      </c>
    </row>
    <row r="166" spans="1:15" x14ac:dyDescent="0.35">
      <c r="A166" s="1">
        <v>157</v>
      </c>
      <c r="B166" s="12" t="s">
        <v>163</v>
      </c>
      <c r="C166" s="12" t="s">
        <v>179</v>
      </c>
      <c r="D166" s="13">
        <v>397</v>
      </c>
      <c r="E166" s="14">
        <v>158321.16</v>
      </c>
      <c r="F166" s="15">
        <v>0.75170000000000003</v>
      </c>
      <c r="G166" s="16">
        <v>158321.16</v>
      </c>
      <c r="H166" s="16"/>
      <c r="I166" s="17"/>
      <c r="J166" s="31">
        <v>44150</v>
      </c>
      <c r="K166" s="19"/>
      <c r="L166" s="19"/>
      <c r="M166" s="3">
        <v>44150</v>
      </c>
      <c r="N166" s="19"/>
      <c r="O166" s="50">
        <f t="shared" si="2"/>
        <v>0</v>
      </c>
    </row>
    <row r="167" spans="1:15" x14ac:dyDescent="0.35">
      <c r="A167" s="1">
        <v>158</v>
      </c>
      <c r="B167" s="12" t="s">
        <v>163</v>
      </c>
      <c r="C167" s="12" t="s">
        <v>180</v>
      </c>
      <c r="D167" s="13">
        <v>390.1</v>
      </c>
      <c r="E167" s="14">
        <v>620912.69999999995</v>
      </c>
      <c r="F167" s="12"/>
      <c r="G167" s="16">
        <v>620912.69999999995</v>
      </c>
      <c r="H167" s="16"/>
      <c r="I167" s="17"/>
      <c r="J167" s="31">
        <v>44136</v>
      </c>
      <c r="K167" s="19"/>
      <c r="L167" s="19"/>
      <c r="M167" s="3">
        <v>44136</v>
      </c>
      <c r="N167" s="19"/>
      <c r="O167" s="50">
        <f t="shared" si="2"/>
        <v>0</v>
      </c>
    </row>
    <row r="168" spans="1:15" x14ac:dyDescent="0.35">
      <c r="A168" s="1">
        <v>159</v>
      </c>
      <c r="B168" s="12" t="s">
        <v>163</v>
      </c>
      <c r="C168" s="12" t="s">
        <v>181</v>
      </c>
      <c r="D168" s="13">
        <v>390.1</v>
      </c>
      <c r="E168" s="14">
        <v>76470</v>
      </c>
      <c r="F168" s="12"/>
      <c r="G168" s="16">
        <v>76470</v>
      </c>
      <c r="H168" s="16"/>
      <c r="I168" s="17"/>
      <c r="J168" s="31">
        <v>44043</v>
      </c>
      <c r="K168" s="19"/>
      <c r="L168" s="19"/>
      <c r="M168" s="3">
        <v>44043</v>
      </c>
      <c r="N168" s="19"/>
      <c r="O168" s="50">
        <f t="shared" si="2"/>
        <v>0</v>
      </c>
    </row>
    <row r="169" spans="1:15" x14ac:dyDescent="0.35">
      <c r="A169" s="1">
        <v>160</v>
      </c>
      <c r="B169" s="12" t="s">
        <v>163</v>
      </c>
      <c r="C169" s="12" t="s">
        <v>182</v>
      </c>
      <c r="D169" s="13">
        <v>394.1</v>
      </c>
      <c r="E169" s="14">
        <v>33646.800000000003</v>
      </c>
      <c r="F169" s="12"/>
      <c r="G169" s="16">
        <v>33646.800000000003</v>
      </c>
      <c r="H169" s="16"/>
      <c r="I169" s="17"/>
      <c r="J169" s="31">
        <v>43951</v>
      </c>
      <c r="K169" s="19"/>
      <c r="L169" s="19"/>
      <c r="M169" s="3">
        <v>43951</v>
      </c>
      <c r="N169" s="19"/>
      <c r="O169" s="50">
        <f t="shared" si="2"/>
        <v>0</v>
      </c>
    </row>
    <row r="170" spans="1:15" x14ac:dyDescent="0.35">
      <c r="A170" s="1">
        <v>161</v>
      </c>
      <c r="B170" s="12" t="s">
        <v>163</v>
      </c>
      <c r="C170" s="12" t="s">
        <v>183</v>
      </c>
      <c r="D170" s="13">
        <v>394.1</v>
      </c>
      <c r="E170" s="14">
        <v>23450.799999999999</v>
      </c>
      <c r="F170" s="12"/>
      <c r="G170" s="16">
        <v>23450.799999999999</v>
      </c>
      <c r="H170" s="16"/>
      <c r="I170" s="17"/>
      <c r="J170" s="31">
        <v>43951</v>
      </c>
      <c r="K170" s="19"/>
      <c r="L170" s="19"/>
      <c r="M170" s="3">
        <v>43951</v>
      </c>
      <c r="N170" s="19"/>
      <c r="O170" s="50">
        <f t="shared" si="2"/>
        <v>0</v>
      </c>
    </row>
    <row r="171" spans="1:15" x14ac:dyDescent="0.35">
      <c r="A171" s="1">
        <v>162</v>
      </c>
      <c r="B171" s="12" t="s">
        <v>163</v>
      </c>
      <c r="C171" s="12" t="s">
        <v>184</v>
      </c>
      <c r="D171" s="13">
        <v>394.1</v>
      </c>
      <c r="E171" s="14">
        <v>23450.799999999999</v>
      </c>
      <c r="F171" s="12"/>
      <c r="G171" s="16">
        <v>23450.799999999999</v>
      </c>
      <c r="H171" s="16"/>
      <c r="I171" s="17"/>
      <c r="J171" s="31">
        <v>43988</v>
      </c>
      <c r="K171" s="19"/>
      <c r="L171" s="19"/>
      <c r="M171" s="3">
        <v>43988</v>
      </c>
      <c r="N171" s="19"/>
      <c r="O171" s="50">
        <f t="shared" si="2"/>
        <v>0</v>
      </c>
    </row>
    <row r="172" spans="1:15" x14ac:dyDescent="0.35">
      <c r="A172" s="1">
        <v>163</v>
      </c>
      <c r="B172" s="12" t="s">
        <v>163</v>
      </c>
      <c r="C172" s="12" t="s">
        <v>185</v>
      </c>
      <c r="D172" s="13">
        <v>394.1</v>
      </c>
      <c r="E172" s="14">
        <v>23450.799999999999</v>
      </c>
      <c r="F172" s="12"/>
      <c r="G172" s="16">
        <v>23450.799999999999</v>
      </c>
      <c r="H172" s="16"/>
      <c r="I172" s="17"/>
      <c r="J172" s="31">
        <v>44135</v>
      </c>
      <c r="K172" s="19"/>
      <c r="L172" s="19"/>
      <c r="M172" s="3">
        <v>44135</v>
      </c>
      <c r="N172" s="19"/>
      <c r="O172" s="50">
        <f t="shared" si="2"/>
        <v>0</v>
      </c>
    </row>
    <row r="173" spans="1:15" x14ac:dyDescent="0.35">
      <c r="A173" s="1">
        <v>164</v>
      </c>
      <c r="B173" s="12" t="s">
        <v>163</v>
      </c>
      <c r="C173" s="12" t="s">
        <v>186</v>
      </c>
      <c r="D173" s="13">
        <v>394.1</v>
      </c>
      <c r="E173" s="14">
        <v>8156.8</v>
      </c>
      <c r="F173" s="12"/>
      <c r="G173" s="16">
        <v>8156.8</v>
      </c>
      <c r="H173" s="16"/>
      <c r="I173" s="17"/>
      <c r="J173" s="31">
        <v>43982</v>
      </c>
      <c r="K173" s="19"/>
      <c r="L173" s="19"/>
      <c r="M173" s="3">
        <v>43982</v>
      </c>
      <c r="N173" s="19"/>
      <c r="O173" s="50">
        <f t="shared" si="2"/>
        <v>0</v>
      </c>
    </row>
    <row r="174" spans="1:15" x14ac:dyDescent="0.35">
      <c r="A174" s="1">
        <v>165</v>
      </c>
      <c r="B174" s="12" t="s">
        <v>163</v>
      </c>
      <c r="C174" s="12" t="s">
        <v>187</v>
      </c>
      <c r="D174" s="13">
        <v>394.1</v>
      </c>
      <c r="E174" s="14">
        <v>25490</v>
      </c>
      <c r="F174" s="12"/>
      <c r="G174" s="16">
        <v>25490</v>
      </c>
      <c r="H174" s="16"/>
      <c r="I174" s="17"/>
      <c r="J174" s="31">
        <v>43951</v>
      </c>
      <c r="K174" s="19"/>
      <c r="L174" s="19"/>
      <c r="M174" s="3">
        <v>43951</v>
      </c>
      <c r="N174" s="19"/>
      <c r="O174" s="50">
        <f t="shared" si="2"/>
        <v>0</v>
      </c>
    </row>
    <row r="175" spans="1:15" x14ac:dyDescent="0.35">
      <c r="A175" s="1">
        <v>166</v>
      </c>
      <c r="B175" s="12" t="s">
        <v>163</v>
      </c>
      <c r="C175" s="12" t="s">
        <v>188</v>
      </c>
      <c r="D175" s="13">
        <v>394.1</v>
      </c>
      <c r="E175" s="14">
        <v>20392</v>
      </c>
      <c r="F175" s="12"/>
      <c r="G175" s="16">
        <v>20392</v>
      </c>
      <c r="H175" s="16"/>
      <c r="I175" s="17"/>
      <c r="J175" s="31">
        <v>44135</v>
      </c>
      <c r="K175" s="19"/>
      <c r="L175" s="19"/>
      <c r="M175" s="3">
        <v>44135</v>
      </c>
      <c r="N175" s="19"/>
      <c r="O175" s="50">
        <f t="shared" si="2"/>
        <v>0</v>
      </c>
    </row>
    <row r="176" spans="1:15" x14ac:dyDescent="0.35">
      <c r="A176" s="1">
        <v>167</v>
      </c>
      <c r="B176" s="12" t="s">
        <v>163</v>
      </c>
      <c r="C176" s="12" t="s">
        <v>189</v>
      </c>
      <c r="D176" s="13">
        <v>394.1</v>
      </c>
      <c r="E176" s="14">
        <v>7137.2</v>
      </c>
      <c r="F176" s="12"/>
      <c r="G176" s="16">
        <v>7137.2</v>
      </c>
      <c r="H176" s="16"/>
      <c r="I176" s="17"/>
      <c r="J176" s="31">
        <v>43925</v>
      </c>
      <c r="K176" s="19"/>
      <c r="L176" s="19"/>
      <c r="M176" s="3">
        <v>43925</v>
      </c>
      <c r="N176" s="19"/>
      <c r="O176" s="50">
        <f t="shared" si="2"/>
        <v>0</v>
      </c>
    </row>
    <row r="177" spans="1:15" x14ac:dyDescent="0.35">
      <c r="A177" s="1">
        <v>168</v>
      </c>
      <c r="B177" s="12" t="s">
        <v>163</v>
      </c>
      <c r="C177" s="12" t="s">
        <v>190</v>
      </c>
      <c r="D177" s="13">
        <v>394</v>
      </c>
      <c r="E177" s="14">
        <v>76238.350000000006</v>
      </c>
      <c r="F177" s="15">
        <v>0.75170000000000003</v>
      </c>
      <c r="G177" s="16">
        <v>76238.350000000006</v>
      </c>
      <c r="H177" s="16"/>
      <c r="I177" s="17"/>
      <c r="J177" s="31">
        <v>44012</v>
      </c>
      <c r="K177" s="19"/>
      <c r="L177" s="19"/>
      <c r="M177" s="3">
        <v>44012</v>
      </c>
      <c r="N177" s="19"/>
      <c r="O177" s="50">
        <f t="shared" si="2"/>
        <v>0</v>
      </c>
    </row>
    <row r="178" spans="1:15" x14ac:dyDescent="0.35">
      <c r="A178" s="1">
        <v>169</v>
      </c>
      <c r="B178" s="12" t="s">
        <v>163</v>
      </c>
      <c r="C178" s="12" t="s">
        <v>191</v>
      </c>
      <c r="D178" s="13">
        <v>390.1</v>
      </c>
      <c r="E178" s="14">
        <v>195305.21</v>
      </c>
      <c r="F178" s="12"/>
      <c r="G178" s="16">
        <v>195305.21</v>
      </c>
      <c r="H178" s="16"/>
      <c r="I178" s="17"/>
      <c r="J178" s="31">
        <v>44104</v>
      </c>
      <c r="K178" s="19"/>
      <c r="L178" s="19"/>
      <c r="M178" s="3">
        <v>44104</v>
      </c>
      <c r="N178" s="19"/>
      <c r="O178" s="50">
        <f t="shared" si="2"/>
        <v>0</v>
      </c>
    </row>
    <row r="179" spans="1:15" x14ac:dyDescent="0.35">
      <c r="A179" s="1">
        <v>170</v>
      </c>
      <c r="B179" s="12" t="s">
        <v>163</v>
      </c>
      <c r="C179" s="12" t="s">
        <v>192</v>
      </c>
      <c r="D179" s="13">
        <v>394</v>
      </c>
      <c r="E179" s="14">
        <v>11422.98</v>
      </c>
      <c r="F179" s="15">
        <v>0.75170000000000003</v>
      </c>
      <c r="G179" s="16">
        <v>11422.98</v>
      </c>
      <c r="H179" s="16"/>
      <c r="I179" s="17"/>
      <c r="J179" s="31">
        <v>43920</v>
      </c>
      <c r="K179" s="19"/>
      <c r="L179" s="19"/>
      <c r="M179" s="3">
        <v>43920</v>
      </c>
      <c r="N179" s="19"/>
      <c r="O179" s="50">
        <f t="shared" si="2"/>
        <v>0</v>
      </c>
    </row>
    <row r="180" spans="1:15" x14ac:dyDescent="0.35">
      <c r="A180" s="1">
        <v>171</v>
      </c>
      <c r="B180" s="12" t="s">
        <v>163</v>
      </c>
      <c r="C180" s="12" t="s">
        <v>193</v>
      </c>
      <c r="D180" s="13">
        <v>394</v>
      </c>
      <c r="E180" s="14">
        <v>13240.14</v>
      </c>
      <c r="F180" s="15">
        <v>0.75170000000000003</v>
      </c>
      <c r="G180" s="16">
        <v>13240.14</v>
      </c>
      <c r="H180" s="16"/>
      <c r="I180" s="17"/>
      <c r="J180" s="31">
        <v>44012</v>
      </c>
      <c r="K180" s="19"/>
      <c r="L180" s="19"/>
      <c r="M180" s="3">
        <v>44012</v>
      </c>
      <c r="N180" s="19"/>
      <c r="O180" s="50">
        <f t="shared" si="2"/>
        <v>0</v>
      </c>
    </row>
    <row r="181" spans="1:15" x14ac:dyDescent="0.35">
      <c r="A181" s="1">
        <v>172</v>
      </c>
      <c r="B181" s="12" t="s">
        <v>163</v>
      </c>
      <c r="C181" s="12" t="s">
        <v>194</v>
      </c>
      <c r="D181" s="13">
        <v>390</v>
      </c>
      <c r="E181" s="14">
        <v>67673.91</v>
      </c>
      <c r="F181" s="15">
        <v>0.75170000000000003</v>
      </c>
      <c r="G181" s="16">
        <v>67673.91</v>
      </c>
      <c r="H181" s="16"/>
      <c r="I181" s="17"/>
      <c r="J181" s="31">
        <v>43900</v>
      </c>
      <c r="K181" s="19"/>
      <c r="L181" s="19"/>
      <c r="M181" s="3">
        <v>43900</v>
      </c>
      <c r="N181" s="19"/>
      <c r="O181" s="50">
        <f t="shared" si="2"/>
        <v>0</v>
      </c>
    </row>
    <row r="182" spans="1:15" x14ac:dyDescent="0.35">
      <c r="A182" s="1">
        <v>173</v>
      </c>
      <c r="B182" s="12" t="s">
        <v>163</v>
      </c>
      <c r="C182" s="12" t="s">
        <v>195</v>
      </c>
      <c r="D182" s="13">
        <v>394</v>
      </c>
      <c r="E182" s="14">
        <v>5955.01</v>
      </c>
      <c r="F182" s="15">
        <v>0.75170000000000003</v>
      </c>
      <c r="G182" s="16">
        <v>5955.01</v>
      </c>
      <c r="H182" s="16"/>
      <c r="I182" s="17"/>
      <c r="J182" s="31">
        <v>43891</v>
      </c>
      <c r="K182" s="19"/>
      <c r="L182" s="19"/>
      <c r="M182" s="3">
        <v>43891</v>
      </c>
      <c r="N182" s="19"/>
      <c r="O182" s="50">
        <f t="shared" si="2"/>
        <v>0</v>
      </c>
    </row>
    <row r="183" spans="1:15" x14ac:dyDescent="0.35">
      <c r="A183" s="1">
        <v>174</v>
      </c>
      <c r="B183" s="12" t="s">
        <v>163</v>
      </c>
      <c r="C183" s="12" t="s">
        <v>196</v>
      </c>
      <c r="D183" s="13">
        <v>390.1</v>
      </c>
      <c r="E183" s="14">
        <v>23392</v>
      </c>
      <c r="F183" s="12"/>
      <c r="G183" s="16">
        <v>23392</v>
      </c>
      <c r="H183" s="16"/>
      <c r="I183" s="17"/>
      <c r="J183" s="31">
        <v>43920</v>
      </c>
      <c r="K183" s="19"/>
      <c r="L183" s="19"/>
      <c r="M183" s="3">
        <v>43920</v>
      </c>
      <c r="N183" s="19"/>
      <c r="O183" s="50">
        <f t="shared" si="2"/>
        <v>0</v>
      </c>
    </row>
    <row r="184" spans="1:15" x14ac:dyDescent="0.35">
      <c r="A184" s="1">
        <v>175</v>
      </c>
      <c r="B184" s="12" t="s">
        <v>163</v>
      </c>
      <c r="C184" s="12" t="s">
        <v>197</v>
      </c>
      <c r="D184" s="13">
        <v>390.1</v>
      </c>
      <c r="E184" s="14">
        <v>46705.599999999999</v>
      </c>
      <c r="F184" s="12"/>
      <c r="G184" s="16">
        <v>46705.599999999999</v>
      </c>
      <c r="H184" s="16"/>
      <c r="I184" s="17"/>
      <c r="J184" s="31">
        <v>44094</v>
      </c>
      <c r="K184" s="19"/>
      <c r="L184" s="19"/>
      <c r="M184" s="3">
        <v>44094</v>
      </c>
      <c r="N184" s="19"/>
      <c r="O184" s="50">
        <f t="shared" si="2"/>
        <v>0</v>
      </c>
    </row>
    <row r="185" spans="1:15" x14ac:dyDescent="0.35">
      <c r="A185" s="1">
        <v>176</v>
      </c>
      <c r="B185" s="12" t="s">
        <v>163</v>
      </c>
      <c r="C185" s="12" t="s">
        <v>198</v>
      </c>
      <c r="D185" s="13">
        <v>390.1</v>
      </c>
      <c r="E185" s="14">
        <v>18294</v>
      </c>
      <c r="F185" s="12"/>
      <c r="G185" s="16">
        <v>18294</v>
      </c>
      <c r="H185" s="16"/>
      <c r="I185" s="17"/>
      <c r="J185" s="31">
        <v>44185</v>
      </c>
      <c r="K185" s="19"/>
      <c r="L185" s="19"/>
      <c r="M185" s="3">
        <v>44185</v>
      </c>
      <c r="N185" s="19"/>
      <c r="O185" s="50">
        <f t="shared" si="2"/>
        <v>0</v>
      </c>
    </row>
    <row r="186" spans="1:15" x14ac:dyDescent="0.35">
      <c r="A186" s="1">
        <v>177</v>
      </c>
      <c r="B186" s="12" t="s">
        <v>163</v>
      </c>
      <c r="C186" s="12" t="s">
        <v>199</v>
      </c>
      <c r="D186" s="13">
        <v>390.1</v>
      </c>
      <c r="E186" s="14">
        <v>13196</v>
      </c>
      <c r="F186" s="12"/>
      <c r="G186" s="16">
        <v>13196</v>
      </c>
      <c r="H186" s="16"/>
      <c r="I186" s="17"/>
      <c r="J186" s="31">
        <v>44014</v>
      </c>
      <c r="K186" s="19"/>
      <c r="L186" s="19"/>
      <c r="M186" s="3">
        <v>44014</v>
      </c>
      <c r="N186" s="19"/>
      <c r="O186" s="50">
        <f t="shared" si="2"/>
        <v>0</v>
      </c>
    </row>
    <row r="187" spans="1:15" x14ac:dyDescent="0.35">
      <c r="A187" s="1">
        <v>178</v>
      </c>
      <c r="B187" s="12" t="s">
        <v>163</v>
      </c>
      <c r="C187" s="12" t="s">
        <v>200</v>
      </c>
      <c r="D187" s="13">
        <v>390.1</v>
      </c>
      <c r="E187" s="14">
        <v>5607.8</v>
      </c>
      <c r="F187" s="12"/>
      <c r="G187" s="16">
        <v>5607.8</v>
      </c>
      <c r="H187" s="16"/>
      <c r="I187" s="17"/>
      <c r="J187" s="31">
        <v>44124</v>
      </c>
      <c r="K187" s="19"/>
      <c r="L187" s="19"/>
      <c r="M187" s="3">
        <v>44124</v>
      </c>
      <c r="N187" s="19"/>
      <c r="O187" s="50">
        <f t="shared" si="2"/>
        <v>0</v>
      </c>
    </row>
    <row r="188" spans="1:15" x14ac:dyDescent="0.35">
      <c r="A188" s="1">
        <v>179</v>
      </c>
      <c r="B188" s="12" t="s">
        <v>163</v>
      </c>
      <c r="C188" s="12" t="s">
        <v>201</v>
      </c>
      <c r="D188" s="13">
        <v>390.1</v>
      </c>
      <c r="E188" s="14">
        <v>3958.8</v>
      </c>
      <c r="F188" s="12"/>
      <c r="G188" s="16">
        <v>3958.8</v>
      </c>
      <c r="H188" s="16"/>
      <c r="I188" s="17"/>
      <c r="J188" s="31">
        <v>44141</v>
      </c>
      <c r="K188" s="19"/>
      <c r="L188" s="19"/>
      <c r="M188" s="3">
        <v>44141</v>
      </c>
      <c r="N188" s="19"/>
      <c r="O188" s="50">
        <f t="shared" si="2"/>
        <v>0</v>
      </c>
    </row>
    <row r="189" spans="1:15" x14ac:dyDescent="0.35">
      <c r="A189" s="1">
        <v>180</v>
      </c>
      <c r="B189" s="12" t="s">
        <v>163</v>
      </c>
      <c r="C189" s="12" t="s">
        <v>202</v>
      </c>
      <c r="D189" s="13">
        <v>394.1</v>
      </c>
      <c r="E189" s="14">
        <v>4282.32</v>
      </c>
      <c r="F189" s="15"/>
      <c r="G189" s="16">
        <v>4282.32</v>
      </c>
      <c r="H189" s="16"/>
      <c r="I189" s="17"/>
      <c r="J189" s="31">
        <v>43956</v>
      </c>
      <c r="K189" s="19"/>
      <c r="L189" s="19"/>
      <c r="M189" s="3">
        <v>43956</v>
      </c>
      <c r="N189" s="19"/>
      <c r="O189" s="50">
        <f t="shared" si="2"/>
        <v>0</v>
      </c>
    </row>
    <row r="190" spans="1:15" x14ac:dyDescent="0.35">
      <c r="A190" s="1">
        <v>181</v>
      </c>
      <c r="B190" s="12" t="s">
        <v>163</v>
      </c>
      <c r="C190" s="12" t="s">
        <v>203</v>
      </c>
      <c r="D190" s="13">
        <v>394.1</v>
      </c>
      <c r="E190" s="14">
        <v>3059.82</v>
      </c>
      <c r="F190" s="12"/>
      <c r="G190" s="16">
        <v>3059.82</v>
      </c>
      <c r="H190" s="16"/>
      <c r="I190" s="17"/>
      <c r="J190" s="31">
        <v>43956</v>
      </c>
      <c r="K190" s="19"/>
      <c r="L190" s="19"/>
      <c r="M190" s="3">
        <v>43956</v>
      </c>
      <c r="N190" s="19"/>
      <c r="O190" s="50">
        <f t="shared" si="2"/>
        <v>0</v>
      </c>
    </row>
    <row r="191" spans="1:15" x14ac:dyDescent="0.35">
      <c r="A191" s="1">
        <v>182</v>
      </c>
      <c r="B191" s="12" t="s">
        <v>163</v>
      </c>
      <c r="C191" s="12" t="s">
        <v>204</v>
      </c>
      <c r="D191" s="13">
        <v>391.5</v>
      </c>
      <c r="E191" s="14">
        <v>2447.04</v>
      </c>
      <c r="F191" s="12"/>
      <c r="G191" s="16">
        <v>2447.04</v>
      </c>
      <c r="H191" s="16"/>
      <c r="I191" s="17"/>
      <c r="J191" s="31">
        <v>43931</v>
      </c>
      <c r="K191" s="19"/>
      <c r="L191" s="19"/>
      <c r="M191" s="3">
        <v>43931</v>
      </c>
      <c r="N191" s="19"/>
      <c r="O191" s="50">
        <f t="shared" si="2"/>
        <v>0</v>
      </c>
    </row>
    <row r="192" spans="1:15" x14ac:dyDescent="0.35">
      <c r="A192" s="1">
        <v>183</v>
      </c>
      <c r="B192" s="12" t="s">
        <v>163</v>
      </c>
      <c r="C192" s="12" t="s">
        <v>205</v>
      </c>
      <c r="D192" s="13">
        <v>390.1</v>
      </c>
      <c r="E192" s="14">
        <v>2039.2</v>
      </c>
      <c r="F192" s="12"/>
      <c r="G192" s="16">
        <v>2039.2</v>
      </c>
      <c r="H192" s="16"/>
      <c r="I192" s="17"/>
      <c r="J192" s="31">
        <v>44155</v>
      </c>
      <c r="K192" s="19"/>
      <c r="L192" s="19"/>
      <c r="M192" s="3">
        <v>44155</v>
      </c>
      <c r="N192" s="19"/>
      <c r="O192" s="50">
        <f t="shared" si="2"/>
        <v>0</v>
      </c>
    </row>
    <row r="193" spans="1:15" x14ac:dyDescent="0.35">
      <c r="A193" s="1">
        <v>184</v>
      </c>
      <c r="B193" s="12" t="s">
        <v>163</v>
      </c>
      <c r="C193" s="12" t="s">
        <v>206</v>
      </c>
      <c r="D193" s="13">
        <v>398</v>
      </c>
      <c r="E193" s="14">
        <v>2039.2</v>
      </c>
      <c r="F193" s="12"/>
      <c r="G193" s="16">
        <v>2039.2</v>
      </c>
      <c r="H193" s="16"/>
      <c r="I193" s="17"/>
      <c r="J193" s="31">
        <v>43997</v>
      </c>
      <c r="K193" s="19"/>
      <c r="L193" s="19"/>
      <c r="M193" s="3">
        <v>43997</v>
      </c>
      <c r="N193" s="19"/>
      <c r="O193" s="50">
        <f t="shared" si="2"/>
        <v>0</v>
      </c>
    </row>
    <row r="194" spans="1:15" x14ac:dyDescent="0.35">
      <c r="A194" s="1">
        <v>185</v>
      </c>
      <c r="B194" s="12" t="s">
        <v>163</v>
      </c>
      <c r="C194" s="12" t="s">
        <v>207</v>
      </c>
      <c r="D194" s="13">
        <v>394.1</v>
      </c>
      <c r="E194" s="14">
        <v>15905.76</v>
      </c>
      <c r="F194" s="12"/>
      <c r="G194" s="16">
        <v>15905.76</v>
      </c>
      <c r="H194" s="16"/>
      <c r="I194" s="17"/>
      <c r="J194" s="31">
        <v>44140</v>
      </c>
      <c r="K194" s="19"/>
      <c r="L194" s="19"/>
      <c r="M194" s="3">
        <v>44140</v>
      </c>
      <c r="N194" s="19"/>
      <c r="O194" s="50">
        <f t="shared" si="2"/>
        <v>0</v>
      </c>
    </row>
    <row r="195" spans="1:15" x14ac:dyDescent="0.35">
      <c r="A195" s="1">
        <v>186</v>
      </c>
      <c r="B195" s="12" t="s">
        <v>163</v>
      </c>
      <c r="C195" s="12" t="s">
        <v>208</v>
      </c>
      <c r="D195" s="13">
        <v>390.1</v>
      </c>
      <c r="E195" s="14">
        <f>62904.33+37467.85</f>
        <v>100372.18</v>
      </c>
      <c r="F195" s="15"/>
      <c r="G195" s="16">
        <v>100372.18</v>
      </c>
      <c r="H195" s="16"/>
      <c r="I195" s="17"/>
      <c r="J195" s="31">
        <v>43879</v>
      </c>
      <c r="K195" s="19"/>
      <c r="L195" s="19"/>
      <c r="M195" s="3">
        <v>43879</v>
      </c>
      <c r="N195" s="19"/>
      <c r="O195" s="50">
        <f t="shared" si="2"/>
        <v>0</v>
      </c>
    </row>
    <row r="196" spans="1:15" x14ac:dyDescent="0.35">
      <c r="A196" s="1">
        <v>187</v>
      </c>
      <c r="B196" s="12" t="s">
        <v>163</v>
      </c>
      <c r="C196" s="12" t="s">
        <v>209</v>
      </c>
      <c r="D196" s="13">
        <v>394.1</v>
      </c>
      <c r="E196" s="14">
        <v>2039.2</v>
      </c>
      <c r="F196" s="15"/>
      <c r="G196" s="16">
        <v>2039.2</v>
      </c>
      <c r="H196" s="16"/>
      <c r="I196" s="17"/>
      <c r="J196" s="31">
        <v>43966</v>
      </c>
      <c r="K196" s="19"/>
      <c r="L196" s="19"/>
      <c r="M196" s="3">
        <v>43966</v>
      </c>
      <c r="N196" s="19"/>
      <c r="O196" s="50">
        <f t="shared" si="2"/>
        <v>0</v>
      </c>
    </row>
    <row r="197" spans="1:15" x14ac:dyDescent="0.35">
      <c r="A197" s="1">
        <v>188</v>
      </c>
      <c r="B197" s="12" t="s">
        <v>163</v>
      </c>
      <c r="C197" s="12" t="s">
        <v>210</v>
      </c>
      <c r="D197" s="13">
        <v>394.1</v>
      </c>
      <c r="E197" s="14">
        <v>5534.02</v>
      </c>
      <c r="F197" s="15">
        <v>0.75170000000000003</v>
      </c>
      <c r="G197" s="16">
        <v>5534.02</v>
      </c>
      <c r="H197" s="16"/>
      <c r="I197" s="17"/>
      <c r="J197" s="31">
        <v>43845</v>
      </c>
      <c r="K197" s="19"/>
      <c r="L197" s="19"/>
      <c r="M197" s="3">
        <v>43845</v>
      </c>
      <c r="N197" s="19"/>
      <c r="O197" s="50">
        <f t="shared" si="2"/>
        <v>0</v>
      </c>
    </row>
    <row r="198" spans="1:15" x14ac:dyDescent="0.35">
      <c r="A198" s="1">
        <v>189</v>
      </c>
      <c r="B198" s="12" t="s">
        <v>163</v>
      </c>
      <c r="C198" s="12" t="s">
        <v>211</v>
      </c>
      <c r="D198" s="13">
        <v>394.1</v>
      </c>
      <c r="E198" s="14">
        <v>6159.1</v>
      </c>
      <c r="F198" s="12"/>
      <c r="G198" s="16">
        <v>6159.1</v>
      </c>
      <c r="H198" s="16"/>
      <c r="I198" s="17"/>
      <c r="J198" s="31">
        <v>43890</v>
      </c>
      <c r="K198" s="19"/>
      <c r="L198" s="19"/>
      <c r="M198" s="3">
        <v>43890</v>
      </c>
      <c r="N198" s="19"/>
      <c r="O198" s="50">
        <f t="shared" si="2"/>
        <v>0</v>
      </c>
    </row>
    <row r="199" spans="1:15" x14ac:dyDescent="0.35">
      <c r="A199" s="1">
        <v>190</v>
      </c>
      <c r="B199" s="21"/>
      <c r="C199" s="22" t="s">
        <v>212</v>
      </c>
      <c r="D199" s="23"/>
      <c r="E199" s="24">
        <f>SUM(E151:E198)</f>
        <v>4122994.1699999995</v>
      </c>
      <c r="F199" s="21"/>
      <c r="G199" s="25">
        <f>SUM(G151:G198)</f>
        <v>4122994.1699999995</v>
      </c>
      <c r="H199" s="25">
        <f>SUM(H151:H198)</f>
        <v>1064539.08</v>
      </c>
      <c r="I199" s="26"/>
      <c r="J199" s="27"/>
    </row>
    <row r="200" spans="1:15" x14ac:dyDescent="0.35">
      <c r="B200" s="21"/>
      <c r="C200" s="21"/>
      <c r="D200" s="13"/>
      <c r="E200" s="14"/>
      <c r="F200" s="21"/>
      <c r="G200" s="39"/>
      <c r="H200" s="39"/>
      <c r="I200" s="26"/>
      <c r="J200" s="27"/>
    </row>
    <row r="201" spans="1:15" x14ac:dyDescent="0.35">
      <c r="B201" s="21"/>
      <c r="C201" s="22"/>
      <c r="D201" s="13"/>
      <c r="E201" s="14"/>
      <c r="F201" s="21"/>
      <c r="G201" s="39"/>
      <c r="H201" s="39"/>
      <c r="I201" s="26"/>
      <c r="J201" s="27"/>
    </row>
    <row r="202" spans="1:15" x14ac:dyDescent="0.35">
      <c r="B202" s="21"/>
      <c r="C202" s="21"/>
      <c r="D202" s="13"/>
      <c r="E202" s="14"/>
      <c r="F202" s="21"/>
      <c r="G202" s="39"/>
      <c r="H202" s="39"/>
      <c r="I202" s="21"/>
      <c r="J202" s="27"/>
    </row>
    <row r="203" spans="1:15" ht="16" thickBot="1" x14ac:dyDescent="0.4">
      <c r="A203" s="1">
        <v>191</v>
      </c>
      <c r="B203" s="21"/>
      <c r="C203" s="22" t="s">
        <v>213</v>
      </c>
      <c r="D203" s="23"/>
      <c r="E203" s="24">
        <f>E34+E150+E199</f>
        <v>107587702.26999998</v>
      </c>
      <c r="F203" s="21"/>
      <c r="G203" s="40">
        <f>G34+G150+G199</f>
        <v>97334730.280866995</v>
      </c>
      <c r="H203" s="41">
        <f>H34+H150+H199</f>
        <v>50568093.169999987</v>
      </c>
      <c r="I203" s="21"/>
      <c r="J203" s="42"/>
    </row>
    <row r="204" spans="1:15" ht="16" thickTop="1" x14ac:dyDescent="0.35">
      <c r="B204" s="21"/>
      <c r="C204" s="21"/>
      <c r="D204" s="13"/>
      <c r="E204" s="14"/>
      <c r="F204" s="21"/>
      <c r="G204" s="39"/>
      <c r="H204" s="21"/>
      <c r="I204" s="21"/>
      <c r="J204" s="29"/>
    </row>
    <row r="205" spans="1:15" x14ac:dyDescent="0.35">
      <c r="B205" s="21"/>
      <c r="C205" s="22"/>
      <c r="D205" s="13"/>
      <c r="E205" s="14"/>
      <c r="F205" s="21"/>
      <c r="G205" s="39"/>
      <c r="H205" s="21"/>
      <c r="I205" s="21"/>
      <c r="J205" s="29"/>
    </row>
    <row r="206" spans="1:15" x14ac:dyDescent="0.35">
      <c r="B206" s="12"/>
      <c r="C206" s="12"/>
      <c r="D206" s="13"/>
      <c r="E206" s="13"/>
      <c r="F206" s="12"/>
      <c r="G206" s="12"/>
      <c r="H206" s="16"/>
      <c r="I206" s="12"/>
      <c r="J206" s="31"/>
    </row>
    <row r="207" spans="1:15" x14ac:dyDescent="0.35">
      <c r="A207" s="1">
        <v>192</v>
      </c>
      <c r="B207" s="12" t="s">
        <v>214</v>
      </c>
      <c r="C207" s="12"/>
      <c r="D207" s="13"/>
      <c r="E207" s="13"/>
      <c r="F207" s="12"/>
      <c r="G207" s="43"/>
      <c r="H207" s="12"/>
      <c r="I207" s="12"/>
      <c r="J207" s="31"/>
    </row>
    <row r="208" spans="1:15" x14ac:dyDescent="0.35">
      <c r="A208" s="1">
        <v>193</v>
      </c>
      <c r="B208" s="44"/>
      <c r="C208" s="12"/>
      <c r="D208" s="13"/>
      <c r="E208" s="13"/>
      <c r="F208" s="12"/>
      <c r="G208" s="17" t="s">
        <v>215</v>
      </c>
      <c r="H208" s="17" t="s">
        <v>216</v>
      </c>
      <c r="I208" s="17" t="s">
        <v>217</v>
      </c>
      <c r="J208" s="45" t="s">
        <v>218</v>
      </c>
    </row>
    <row r="209" spans="1:16" x14ac:dyDescent="0.35">
      <c r="A209" s="1">
        <v>194</v>
      </c>
      <c r="B209" s="17" t="s">
        <v>72</v>
      </c>
      <c r="C209" s="12" t="s">
        <v>219</v>
      </c>
      <c r="D209" s="13">
        <f>SUMIF(I12:I198,B209,G12:G198)</f>
        <v>12762873.219999999</v>
      </c>
      <c r="F209" s="12"/>
      <c r="G209" s="17" t="s">
        <v>220</v>
      </c>
      <c r="H209" s="17" t="s">
        <v>221</v>
      </c>
      <c r="I209" s="1" t="s">
        <v>222</v>
      </c>
      <c r="J209" s="45" t="s">
        <v>223</v>
      </c>
    </row>
    <row r="210" spans="1:16" x14ac:dyDescent="0.35">
      <c r="A210" s="1">
        <v>195</v>
      </c>
      <c r="B210" s="17"/>
      <c r="C210" s="44"/>
      <c r="D210" s="13"/>
      <c r="E210" s="13"/>
      <c r="F210" s="12"/>
      <c r="G210" s="12">
        <v>303</v>
      </c>
      <c r="H210" s="16">
        <f>+H34</f>
        <v>10687209</v>
      </c>
      <c r="I210" s="38">
        <v>0.12809999999999999</v>
      </c>
      <c r="J210" s="46">
        <f>+H210*I210</f>
        <v>1369031.4728999999</v>
      </c>
    </row>
    <row r="211" spans="1:16" x14ac:dyDescent="0.35">
      <c r="A211" s="1">
        <v>196</v>
      </c>
      <c r="B211" s="44"/>
      <c r="F211" s="12"/>
      <c r="G211" s="12">
        <v>367.1</v>
      </c>
      <c r="H211" s="16">
        <f t="shared" ref="H211:H225" si="3">+SUMIF($D$38:$D$198,G211,$H$38:$H$198)</f>
        <v>0</v>
      </c>
      <c r="I211" s="38">
        <v>1.4999999999999999E-2</v>
      </c>
      <c r="J211" s="46">
        <f t="shared" ref="J211:J225" si="4">+H211*I211</f>
        <v>0</v>
      </c>
      <c r="P211" s="47"/>
    </row>
    <row r="212" spans="1:16" x14ac:dyDescent="0.35">
      <c r="A212" s="1">
        <v>197</v>
      </c>
      <c r="B212" s="44"/>
      <c r="C212" s="44"/>
      <c r="D212" s="13"/>
      <c r="E212" s="13"/>
      <c r="F212" s="12"/>
      <c r="G212" s="12">
        <v>374.2</v>
      </c>
      <c r="H212" s="16">
        <f t="shared" si="3"/>
        <v>0</v>
      </c>
      <c r="I212" s="38">
        <v>1.6399999999999998E-2</v>
      </c>
      <c r="J212" s="46">
        <f t="shared" si="4"/>
        <v>0</v>
      </c>
      <c r="P212" s="47"/>
    </row>
    <row r="213" spans="1:16" x14ac:dyDescent="0.35">
      <c r="A213" s="1">
        <v>198</v>
      </c>
      <c r="B213" s="44"/>
      <c r="C213" s="12"/>
      <c r="D213" s="13"/>
      <c r="E213" s="13"/>
      <c r="F213" s="12"/>
      <c r="G213" s="12">
        <v>376.1</v>
      </c>
      <c r="H213" s="16">
        <f t="shared" si="3"/>
        <v>312625</v>
      </c>
      <c r="I213" s="38">
        <v>3.56E-2</v>
      </c>
      <c r="J213" s="46">
        <f t="shared" si="4"/>
        <v>11129.45</v>
      </c>
      <c r="P213" s="47"/>
    </row>
    <row r="214" spans="1:16" x14ac:dyDescent="0.35">
      <c r="A214" s="1">
        <v>199</v>
      </c>
      <c r="B214" s="44"/>
      <c r="C214" s="12"/>
      <c r="D214" s="13"/>
      <c r="E214" s="13"/>
      <c r="F214" s="12"/>
      <c r="G214" s="12">
        <v>376.2</v>
      </c>
      <c r="H214" s="16">
        <f t="shared" si="3"/>
        <v>18759755.629999999</v>
      </c>
      <c r="I214" s="38">
        <v>1.52E-2</v>
      </c>
      <c r="J214" s="46">
        <f t="shared" si="4"/>
        <v>285148.28557599999</v>
      </c>
      <c r="P214" s="47"/>
    </row>
    <row r="215" spans="1:16" x14ac:dyDescent="0.35">
      <c r="A215" s="1">
        <v>200</v>
      </c>
      <c r="B215" s="44"/>
      <c r="C215" s="12"/>
      <c r="D215" s="13"/>
      <c r="E215" s="13"/>
      <c r="F215" s="12"/>
      <c r="G215" s="12">
        <v>376.3</v>
      </c>
      <c r="H215" s="16">
        <f t="shared" si="3"/>
        <v>1913343.27</v>
      </c>
      <c r="I215" s="38">
        <v>2.81E-2</v>
      </c>
      <c r="J215" s="46">
        <f t="shared" si="4"/>
        <v>53764.945887000002</v>
      </c>
      <c r="P215" s="47"/>
    </row>
    <row r="216" spans="1:16" x14ac:dyDescent="0.35">
      <c r="A216" s="1">
        <v>201</v>
      </c>
      <c r="B216" s="44"/>
      <c r="C216" s="12"/>
      <c r="D216" s="13"/>
      <c r="E216" s="13"/>
      <c r="F216" s="12"/>
      <c r="G216" s="12">
        <v>378</v>
      </c>
      <c r="H216" s="16">
        <f t="shared" si="3"/>
        <v>5158877.4400000004</v>
      </c>
      <c r="I216" s="38">
        <v>1.9699999999999999E-2</v>
      </c>
      <c r="J216" s="46">
        <f t="shared" si="4"/>
        <v>101629.885568</v>
      </c>
      <c r="P216" s="47"/>
    </row>
    <row r="217" spans="1:16" x14ac:dyDescent="0.35">
      <c r="A217" s="1">
        <v>202</v>
      </c>
      <c r="B217" s="44"/>
      <c r="C217" s="12"/>
      <c r="D217" s="13"/>
      <c r="E217" s="13"/>
      <c r="F217" s="12"/>
      <c r="G217" s="12">
        <v>380.1</v>
      </c>
      <c r="H217" s="16">
        <f t="shared" si="3"/>
        <v>0</v>
      </c>
      <c r="I217" s="38">
        <v>3.4700000000000002E-2</v>
      </c>
      <c r="J217" s="46">
        <f t="shared" si="4"/>
        <v>0</v>
      </c>
      <c r="P217" s="47"/>
    </row>
    <row r="218" spans="1:16" x14ac:dyDescent="0.35">
      <c r="A218" s="1">
        <v>203</v>
      </c>
      <c r="B218" s="12"/>
      <c r="C218" s="12"/>
      <c r="D218" s="13"/>
      <c r="E218" s="13"/>
      <c r="F218" s="12"/>
      <c r="G218" s="2">
        <v>380.3</v>
      </c>
      <c r="H218" s="16">
        <f t="shared" si="3"/>
        <v>6710599.9000000004</v>
      </c>
      <c r="I218" s="47">
        <v>3.3599999999999998E-2</v>
      </c>
      <c r="J218" s="46">
        <f t="shared" si="4"/>
        <v>225476.15664</v>
      </c>
      <c r="P218" s="47"/>
    </row>
    <row r="219" spans="1:16" x14ac:dyDescent="0.35">
      <c r="A219" s="1">
        <v>204</v>
      </c>
      <c r="B219" s="12"/>
      <c r="C219" s="12"/>
      <c r="D219" s="13"/>
      <c r="E219" s="13"/>
      <c r="F219" s="12"/>
      <c r="G219" s="12">
        <v>381</v>
      </c>
      <c r="H219" s="16">
        <f t="shared" si="3"/>
        <v>5961143.8499999987</v>
      </c>
      <c r="I219" s="38">
        <v>2.6099999999999998E-2</v>
      </c>
      <c r="J219" s="46">
        <f t="shared" si="4"/>
        <v>155585.85448499996</v>
      </c>
      <c r="P219" s="47"/>
    </row>
    <row r="220" spans="1:16" x14ac:dyDescent="0.35">
      <c r="A220" s="1">
        <v>205</v>
      </c>
      <c r="B220" s="12"/>
      <c r="C220" s="12"/>
      <c r="D220" s="13"/>
      <c r="E220" s="13"/>
      <c r="F220" s="12"/>
      <c r="G220" s="12">
        <v>383</v>
      </c>
      <c r="H220" s="16">
        <f t="shared" si="3"/>
        <v>0</v>
      </c>
      <c r="I220" s="38">
        <v>2.1600000000000001E-2</v>
      </c>
      <c r="J220" s="46">
        <f t="shared" si="4"/>
        <v>0</v>
      </c>
      <c r="P220" s="47"/>
    </row>
    <row r="221" spans="1:16" x14ac:dyDescent="0.35">
      <c r="A221" s="1">
        <v>206</v>
      </c>
      <c r="B221" s="12"/>
      <c r="C221" s="12"/>
      <c r="D221" s="13"/>
      <c r="E221" s="13"/>
      <c r="F221" s="12"/>
      <c r="G221" s="12">
        <v>385</v>
      </c>
      <c r="H221" s="16">
        <f t="shared" si="3"/>
        <v>0</v>
      </c>
      <c r="I221" s="38">
        <v>1.7000000000000001E-2</v>
      </c>
      <c r="J221" s="46">
        <f t="shared" si="4"/>
        <v>0</v>
      </c>
      <c r="P221" s="47"/>
    </row>
    <row r="222" spans="1:16" x14ac:dyDescent="0.35">
      <c r="A222" s="1">
        <v>207</v>
      </c>
      <c r="B222" s="12"/>
      <c r="C222" s="12"/>
      <c r="D222" s="13"/>
      <c r="E222" s="13"/>
      <c r="F222" s="12"/>
      <c r="G222" s="12">
        <v>390.1</v>
      </c>
      <c r="H222" s="16">
        <f t="shared" si="3"/>
        <v>1064539.08</v>
      </c>
      <c r="I222" s="38">
        <v>1.44E-2</v>
      </c>
      <c r="J222" s="46">
        <f t="shared" si="4"/>
        <v>15329.362752000001</v>
      </c>
      <c r="P222" s="47"/>
    </row>
    <row r="223" spans="1:16" x14ac:dyDescent="0.35">
      <c r="A223" s="1">
        <v>208</v>
      </c>
      <c r="B223" s="12"/>
      <c r="C223" s="12"/>
      <c r="D223" s="13"/>
      <c r="E223" s="13"/>
      <c r="F223" s="12"/>
      <c r="G223" s="12">
        <v>394.1</v>
      </c>
      <c r="H223" s="16">
        <f t="shared" si="3"/>
        <v>0</v>
      </c>
      <c r="I223" s="38">
        <v>0.1066</v>
      </c>
      <c r="J223" s="46">
        <f t="shared" si="4"/>
        <v>0</v>
      </c>
      <c r="P223" s="47"/>
    </row>
    <row r="224" spans="1:16" x14ac:dyDescent="0.35">
      <c r="A224" s="1">
        <v>209</v>
      </c>
      <c r="B224" s="12"/>
      <c r="C224" s="12"/>
      <c r="D224" s="13"/>
      <c r="E224" s="13"/>
      <c r="F224" s="12"/>
      <c r="G224" s="12">
        <v>396.2</v>
      </c>
      <c r="H224" s="16">
        <f t="shared" si="3"/>
        <v>0</v>
      </c>
      <c r="I224" s="38">
        <v>9.6300000000000011E-2</v>
      </c>
      <c r="J224" s="46">
        <f t="shared" si="4"/>
        <v>0</v>
      </c>
      <c r="P224" s="47"/>
    </row>
    <row r="225" spans="1:16" x14ac:dyDescent="0.35">
      <c r="A225" s="1">
        <v>210</v>
      </c>
      <c r="B225" s="12"/>
      <c r="C225" s="12"/>
      <c r="D225" s="13"/>
      <c r="E225" s="13"/>
      <c r="F225" s="12"/>
      <c r="G225" s="12">
        <v>397.2</v>
      </c>
      <c r="H225" s="16">
        <f t="shared" si="3"/>
        <v>0</v>
      </c>
      <c r="I225" s="38">
        <v>5.5300000000000002E-2</v>
      </c>
      <c r="J225" s="46">
        <f t="shared" si="4"/>
        <v>0</v>
      </c>
      <c r="P225" s="47"/>
    </row>
    <row r="226" spans="1:16" x14ac:dyDescent="0.35">
      <c r="A226" s="1">
        <v>211</v>
      </c>
      <c r="B226" s="12"/>
      <c r="C226" s="12"/>
      <c r="D226" s="13"/>
      <c r="E226" s="13"/>
      <c r="F226" s="12" t="s">
        <v>224</v>
      </c>
      <c r="G226" s="12"/>
      <c r="H226" s="16">
        <f>SUM(H210:H225)</f>
        <v>50568093.169999994</v>
      </c>
      <c r="I226" s="15">
        <f>AVERAGE(I211:I225)</f>
        <v>3.5706666666666664E-2</v>
      </c>
      <c r="J226" s="46">
        <f>SUM(J210:J225)</f>
        <v>2217095.4138079998</v>
      </c>
      <c r="K226" s="2">
        <f>+J226/H226</f>
        <v>4.3843761447649621E-2</v>
      </c>
    </row>
    <row r="227" spans="1:16" x14ac:dyDescent="0.35">
      <c r="A227" s="1">
        <v>212</v>
      </c>
      <c r="B227" s="12"/>
      <c r="C227" s="12"/>
      <c r="D227" s="13"/>
      <c r="E227" s="13"/>
      <c r="F227" s="12"/>
      <c r="G227" s="12"/>
      <c r="H227" s="12"/>
      <c r="I227" s="12"/>
      <c r="J227" s="31"/>
    </row>
    <row r="228" spans="1:16" x14ac:dyDescent="0.35">
      <c r="A228" s="1">
        <v>213</v>
      </c>
      <c r="B228" s="12"/>
      <c r="C228" s="12"/>
      <c r="D228" s="13"/>
      <c r="E228" s="13"/>
      <c r="F228" s="12"/>
      <c r="G228" s="12"/>
      <c r="H228" s="16">
        <f>+H203-H226</f>
        <v>0</v>
      </c>
      <c r="I228" s="12"/>
      <c r="J228" s="31"/>
    </row>
  </sheetData>
  <mergeCells count="6">
    <mergeCell ref="L10:M10"/>
    <mergeCell ref="A5:P8"/>
    <mergeCell ref="C1:I1"/>
    <mergeCell ref="C2:I2"/>
    <mergeCell ref="C3:I3"/>
    <mergeCell ref="C4:I4"/>
  </mergeCells>
  <pageMargins left="0.7" right="0.7" top="0.75" bottom="0.75" header="0.3" footer="0.3"/>
  <pageSetup scale="22" fitToHeight="0" orientation="portrait" useFirstPageNumber="1" r:id="rId1"/>
  <headerFooter scaleWithDoc="0" alignWithMargins="0">
    <oddHeader>&amp;RDocket No. UG-200568
Exhibit _____ (DJP-5)
Page &amp;[1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Date1 xmlns="dc463f71-b30c-4ab2-9473-d307f9d35888">2020-11-19T22:53:30+00:00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3A3F141-A45D-4119-87FE-0DD3A19700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411287-79C3-49C4-BDEF-95BA0C63E8BA}"/>
</file>

<file path=customXml/itemProps3.xml><?xml version="1.0" encoding="utf-8"?>
<ds:datastoreItem xmlns:ds="http://schemas.openxmlformats.org/officeDocument/2006/customXml" ds:itemID="{0EEF96CA-DD8E-40CC-92DC-4BA934D5CD9F}">
  <ds:schemaRefs>
    <ds:schemaRef ds:uri="http://schemas.microsoft.com/office/2006/metadata/properties"/>
    <ds:schemaRef ds:uri="http://purl.org/dc/dcmitype/"/>
    <ds:schemaRef ds:uri="a0689114-bdb9-4146-803a-240f5368dce0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4f70c62-691b-492e-ba59-9d389529a97e"/>
    <ds:schemaRef ds:uri="http://purl.org/dc/elements/1.1/"/>
    <ds:schemaRef ds:uri="http://purl.org/dc/terms/"/>
    <ds:schemaRef ds:uri="http://schemas.microsoft.com/sharepoint/v3/field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7D0AC89-2B9F-4252-A430-520566DE11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MCP-6 - 2020 Plant Additions</vt:lpstr>
      <vt:lpstr>'MCP-6 - 2020 Plant Additions'!Print_Titles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Mickelson, Christopher</dc:creator>
  <dc:description/>
  <cp:lastModifiedBy>Erdahl, Betty Ann (UTC)</cp:lastModifiedBy>
  <cp:lastPrinted>2020-11-12T17:17:24Z</cp:lastPrinted>
  <dcterms:created xsi:type="dcterms:W3CDTF">2020-10-07T22:24:10Z</dcterms:created>
  <dcterms:modified xsi:type="dcterms:W3CDTF">2020-11-12T17:43:33Z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27ef45a1-b050-4053-8a72-8d24d4ecc536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0x0101006E56B4D1795A2E4DB2F0B01679ED314A00A9B141868A9DE943AC0520515758323A</vt:lpwstr>
  </property>
  <property fmtid="{D5CDD505-2E9C-101B-9397-08002B2CF9AE}" pid="6" name="DR Sort">
    <vt:r8>92</vt:r8>
  </property>
  <property fmtid="{D5CDD505-2E9C-101B-9397-08002B2CF9AE}" pid="7" name="Requesting Party">
    <vt:lpwstr>Staff</vt:lpwstr>
  </property>
  <property fmtid="{D5CDD505-2E9C-101B-9397-08002B2CF9AE}" pid="8" name="Responding Party">
    <vt:lpwstr>Cascade</vt:lpwstr>
  </property>
  <property fmtid="{D5CDD505-2E9C-101B-9397-08002B2CF9AE}" pid="9" name="DR Nos.">
    <vt:lpwstr>92</vt:lpwstr>
  </property>
  <property fmtid="{D5CDD505-2E9C-101B-9397-08002B2CF9AE}" pid="10" name="Document Type">
    <vt:lpwstr>Supp Resp</vt:lpwstr>
  </property>
  <property fmtid="{D5CDD505-2E9C-101B-9397-08002B2CF9AE}" pid="11" name="gkrs">
    <vt:lpwstr/>
  </property>
  <property fmtid="{D5CDD505-2E9C-101B-9397-08002B2CF9AE}" pid="13" name="EfsecDocumentType">
    <vt:lpwstr>Documents</vt:lpwstr>
  </property>
  <property fmtid="{D5CDD505-2E9C-101B-9397-08002B2CF9AE}" pid="19" name="IsOfficialRecord">
    <vt:bool>false</vt:bool>
  </property>
  <property fmtid="{D5CDD505-2E9C-101B-9397-08002B2CF9AE}" pid="20" name="IsVisibleToEfsecCouncil">
    <vt:bool>false</vt:bool>
  </property>
  <property fmtid="{D5CDD505-2E9C-101B-9397-08002B2CF9AE}" pid="29" name="_docset_NoMedatataSyncRequired">
    <vt:lpwstr>False</vt:lpwstr>
  </property>
  <property fmtid="{D5CDD505-2E9C-101B-9397-08002B2CF9AE}" pid="30" name="IsEFSEC">
    <vt:bool>false</vt:bool>
  </property>
</Properties>
</file>